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bookViews>
    <workbookView xWindow="-105" yWindow="-105" windowWidth="25815" windowHeight="15495"/>
  </bookViews>
  <sheets>
    <sheet name="Comparison" sheetId="6" r:id="rId1"/>
    <sheet name="2024 Information" sheetId="1" state="hidden" r:id="rId2"/>
    <sheet name="2025 Information" sheetId="2" state="hidden" r:id="rId3"/>
    <sheet name="Sales Data" sheetId="3" state="hidden" r:id="rId4"/>
    <sheet name="Tax Rate Calc - No Reval" sheetId="4" state="hidden" r:id="rId5"/>
    <sheet name="Tax Rate Calc - Reval" sheetId="5" state="hidden" r:id="rId6"/>
  </sheets>
  <definedNames>
    <definedName name="_xlnm._FilterDatabase" localSheetId="3" hidden="1">'Sales Data'!$A$1:$K$185</definedName>
    <definedName name="_xlnm.Print_Titles" localSheetId="0">Comparison!$1:$8</definedName>
  </definedNames>
  <calcPr calcId="125725"/>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 i="6"/>
  <c r="M2"/>
  <c r="B1116"/>
  <c r="H20" i="4"/>
  <c r="H18"/>
  <c r="H14"/>
  <c r="H9"/>
  <c r="J9" i="3"/>
  <c r="K9"/>
  <c r="N7" i="6"/>
  <c r="J12" i="5"/>
  <c r="H16"/>
  <c r="H20"/>
  <c r="J22"/>
  <c r="J34"/>
  <c r="J44"/>
  <c r="J46"/>
  <c r="C48"/>
  <c r="H48"/>
  <c r="C50"/>
  <c r="E50"/>
  <c r="H50"/>
  <c r="C52"/>
  <c r="E52"/>
  <c r="H52"/>
  <c r="C54"/>
  <c r="H54"/>
  <c r="C56"/>
  <c r="H56" s="1"/>
  <c r="C58"/>
  <c r="H58" s="1"/>
  <c r="C62" s="1"/>
  <c r="H62" s="1"/>
  <c r="E58"/>
  <c r="C60"/>
  <c r="E60"/>
  <c r="H60"/>
  <c r="E62"/>
  <c r="H16" i="4"/>
  <c r="C58" s="1"/>
  <c r="C60"/>
  <c r="J34"/>
  <c r="J44"/>
  <c r="J46"/>
  <c r="C48"/>
  <c r="H48"/>
  <c r="C50"/>
  <c r="C52"/>
  <c r="C56"/>
  <c r="H56"/>
  <c r="E58"/>
  <c r="E60"/>
  <c r="E62"/>
  <c r="J153" i="3"/>
  <c r="K153"/>
  <c r="J62"/>
  <c r="K62"/>
  <c r="J179"/>
  <c r="K179"/>
  <c r="J33"/>
  <c r="K33"/>
  <c r="J133"/>
  <c r="K133"/>
  <c r="J57"/>
  <c r="K57"/>
  <c r="J69"/>
  <c r="K69"/>
  <c r="J162"/>
  <c r="K162"/>
  <c r="T2" i="2"/>
  <c r="T3"/>
  <c r="T4"/>
  <c r="T5"/>
  <c r="T6"/>
  <c r="T7"/>
  <c r="T8"/>
  <c r="T9"/>
  <c r="T10"/>
  <c r="T11"/>
  <c r="T12"/>
  <c r="T13"/>
  <c r="T14"/>
  <c r="T15"/>
  <c r="T16"/>
  <c r="T17"/>
  <c r="T18"/>
  <c r="T19"/>
  <c r="T20"/>
  <c r="T21"/>
  <c r="T22"/>
  <c r="T23"/>
  <c r="T24"/>
  <c r="T25"/>
  <c r="T26"/>
  <c r="T27"/>
  <c r="T28"/>
  <c r="T29"/>
  <c r="T30"/>
  <c r="T31"/>
  <c r="T32"/>
  <c r="T33"/>
  <c r="T34"/>
  <c r="T35"/>
  <c r="T36"/>
  <c r="T37"/>
  <c r="T38"/>
  <c r="T39"/>
  <c r="T40"/>
  <c r="T41"/>
  <c r="T42"/>
  <c r="T43"/>
  <c r="T44"/>
  <c r="T45"/>
  <c r="T46"/>
  <c r="T47"/>
  <c r="T48"/>
  <c r="T49"/>
  <c r="T50"/>
  <c r="T51"/>
  <c r="T52"/>
  <c r="T53"/>
  <c r="T54"/>
  <c r="T55"/>
  <c r="T56"/>
  <c r="T57"/>
  <c r="T58"/>
  <c r="T59"/>
  <c r="T60"/>
  <c r="T61"/>
  <c r="T62"/>
  <c r="T63"/>
  <c r="T64"/>
  <c r="T65"/>
  <c r="T66"/>
  <c r="T67"/>
  <c r="T68"/>
  <c r="T69"/>
  <c r="T70"/>
  <c r="T71"/>
  <c r="T72"/>
  <c r="T73"/>
  <c r="T74"/>
  <c r="T75"/>
  <c r="T76"/>
  <c r="T77"/>
  <c r="T78"/>
  <c r="T79"/>
  <c r="T80"/>
  <c r="T81"/>
  <c r="T82"/>
  <c r="T83"/>
  <c r="T84"/>
  <c r="T85"/>
  <c r="T86"/>
  <c r="T87"/>
  <c r="T88"/>
  <c r="T89"/>
  <c r="T90"/>
  <c r="T91"/>
  <c r="T92"/>
  <c r="T93"/>
  <c r="T94"/>
  <c r="T95"/>
  <c r="T96"/>
  <c r="T97"/>
  <c r="T98"/>
  <c r="T99"/>
  <c r="T100"/>
  <c r="T101"/>
  <c r="T102"/>
  <c r="T103"/>
  <c r="T104"/>
  <c r="T105"/>
  <c r="T106"/>
  <c r="T107"/>
  <c r="T108"/>
  <c r="T109"/>
  <c r="T110"/>
  <c r="T111"/>
  <c r="T112"/>
  <c r="T113"/>
  <c r="T114"/>
  <c r="T115"/>
  <c r="T116"/>
  <c r="T117"/>
  <c r="T118"/>
  <c r="T119"/>
  <c r="T120"/>
  <c r="T121"/>
  <c r="T122"/>
  <c r="T123"/>
  <c r="T124"/>
  <c r="T125"/>
  <c r="T126"/>
  <c r="T127"/>
  <c r="T128"/>
  <c r="T129"/>
  <c r="T130"/>
  <c r="T131"/>
  <c r="T132"/>
  <c r="T133"/>
  <c r="T134"/>
  <c r="T135"/>
  <c r="T136"/>
  <c r="T137"/>
  <c r="T138"/>
  <c r="T139"/>
  <c r="T140"/>
  <c r="T141"/>
  <c r="T142"/>
  <c r="T143"/>
  <c r="T144"/>
  <c r="T145"/>
  <c r="T146"/>
  <c r="T147"/>
  <c r="T148"/>
  <c r="T149"/>
  <c r="T150"/>
  <c r="T151"/>
  <c r="T152"/>
  <c r="T153"/>
  <c r="T154"/>
  <c r="T155"/>
  <c r="T156"/>
  <c r="T157"/>
  <c r="T158"/>
  <c r="T159"/>
  <c r="T160"/>
  <c r="T161"/>
  <c r="T162"/>
  <c r="T163"/>
  <c r="T164"/>
  <c r="T165"/>
  <c r="T166"/>
  <c r="T167"/>
  <c r="T168"/>
  <c r="T169"/>
  <c r="T170"/>
  <c r="T171"/>
  <c r="T172"/>
  <c r="T173"/>
  <c r="T174"/>
  <c r="T175"/>
  <c r="T176"/>
  <c r="T177"/>
  <c r="T178"/>
  <c r="T179"/>
  <c r="T180"/>
  <c r="T181"/>
  <c r="T182"/>
  <c r="T183"/>
  <c r="T184"/>
  <c r="T185"/>
  <c r="T186"/>
  <c r="T187"/>
  <c r="T188"/>
  <c r="T189"/>
  <c r="T190"/>
  <c r="T191"/>
  <c r="T192"/>
  <c r="T193"/>
  <c r="T194"/>
  <c r="T195"/>
  <c r="T196"/>
  <c r="T197"/>
  <c r="T198"/>
  <c r="T199"/>
  <c r="T200"/>
  <c r="T201"/>
  <c r="T202"/>
  <c r="T203"/>
  <c r="T204"/>
  <c r="T205"/>
  <c r="T206"/>
  <c r="T207"/>
  <c r="T208"/>
  <c r="T209"/>
  <c r="T210"/>
  <c r="T211"/>
  <c r="T212"/>
  <c r="T213"/>
  <c r="T214"/>
  <c r="T215"/>
  <c r="T216"/>
  <c r="T217"/>
  <c r="T218"/>
  <c r="T219"/>
  <c r="T220"/>
  <c r="T221"/>
  <c r="T222"/>
  <c r="T223"/>
  <c r="T224"/>
  <c r="T225"/>
  <c r="T226"/>
  <c r="T227"/>
  <c r="T228"/>
  <c r="T229"/>
  <c r="T230"/>
  <c r="T231"/>
  <c r="T232"/>
  <c r="T233"/>
  <c r="T234"/>
  <c r="T235"/>
  <c r="T236"/>
  <c r="T237"/>
  <c r="T238"/>
  <c r="T239"/>
  <c r="T240"/>
  <c r="T241"/>
  <c r="T242"/>
  <c r="T243"/>
  <c r="T244"/>
  <c r="T245"/>
  <c r="T246"/>
  <c r="T247"/>
  <c r="T248"/>
  <c r="T249"/>
  <c r="T250"/>
  <c r="T251"/>
  <c r="T252"/>
  <c r="T253"/>
  <c r="T254"/>
  <c r="T255"/>
  <c r="T256"/>
  <c r="T257"/>
  <c r="T258"/>
  <c r="T259"/>
  <c r="T260"/>
  <c r="T261"/>
  <c r="T262"/>
  <c r="T263"/>
  <c r="T264"/>
  <c r="T265"/>
  <c r="T266"/>
  <c r="T267"/>
  <c r="T268"/>
  <c r="T269"/>
  <c r="T270"/>
  <c r="T271"/>
  <c r="T272"/>
  <c r="T273"/>
  <c r="T274"/>
  <c r="T275"/>
  <c r="T276"/>
  <c r="T277"/>
  <c r="T278"/>
  <c r="T279"/>
  <c r="T280"/>
  <c r="T281"/>
  <c r="T282"/>
  <c r="T283"/>
  <c r="T284"/>
  <c r="T285"/>
  <c r="T286"/>
  <c r="T287"/>
  <c r="T288"/>
  <c r="T289"/>
  <c r="T290"/>
  <c r="T291"/>
  <c r="T292"/>
  <c r="T293"/>
  <c r="T294"/>
  <c r="T295"/>
  <c r="T296"/>
  <c r="T297"/>
  <c r="T298"/>
  <c r="T299"/>
  <c r="T300"/>
  <c r="T301"/>
  <c r="T302"/>
  <c r="T303"/>
  <c r="T304"/>
  <c r="T305"/>
  <c r="T306"/>
  <c r="T307"/>
  <c r="T308"/>
  <c r="T309"/>
  <c r="T310"/>
  <c r="T311"/>
  <c r="T312"/>
  <c r="T313"/>
  <c r="T314"/>
  <c r="T315"/>
  <c r="T316"/>
  <c r="T317"/>
  <c r="T318"/>
  <c r="T319"/>
  <c r="T320"/>
  <c r="T321"/>
  <c r="T322"/>
  <c r="T323"/>
  <c r="T324"/>
  <c r="T325"/>
  <c r="T326"/>
  <c r="T327"/>
  <c r="T328"/>
  <c r="T329"/>
  <c r="T330"/>
  <c r="T331"/>
  <c r="T332"/>
  <c r="T333"/>
  <c r="T334"/>
  <c r="T335"/>
  <c r="T336"/>
  <c r="T337"/>
  <c r="T338"/>
  <c r="T339"/>
  <c r="T340"/>
  <c r="T341"/>
  <c r="T342"/>
  <c r="T343"/>
  <c r="T344"/>
  <c r="T345"/>
  <c r="T346"/>
  <c r="T347"/>
  <c r="T348"/>
  <c r="T349"/>
  <c r="T350"/>
  <c r="T351"/>
  <c r="T352"/>
  <c r="T353"/>
  <c r="T354"/>
  <c r="T355"/>
  <c r="T356"/>
  <c r="T357"/>
  <c r="T358"/>
  <c r="T359"/>
  <c r="T360"/>
  <c r="T361"/>
  <c r="T362"/>
  <c r="T363"/>
  <c r="T364"/>
  <c r="T365"/>
  <c r="T366"/>
  <c r="T367"/>
  <c r="T368"/>
  <c r="T369"/>
  <c r="T370"/>
  <c r="T371"/>
  <c r="T372"/>
  <c r="T373"/>
  <c r="T374"/>
  <c r="T375"/>
  <c r="T376"/>
  <c r="T377"/>
  <c r="T378"/>
  <c r="T379"/>
  <c r="T380"/>
  <c r="T381"/>
  <c r="T382"/>
  <c r="T383"/>
  <c r="T384"/>
  <c r="T385"/>
  <c r="T386"/>
  <c r="T387"/>
  <c r="T388"/>
  <c r="T389"/>
  <c r="T390"/>
  <c r="T391"/>
  <c r="T392"/>
  <c r="T393"/>
  <c r="T394"/>
  <c r="T395"/>
  <c r="T396"/>
  <c r="T397"/>
  <c r="T398"/>
  <c r="T399"/>
  <c r="T400"/>
  <c r="T401"/>
  <c r="T402"/>
  <c r="T403"/>
  <c r="T404"/>
  <c r="T405"/>
  <c r="T406"/>
  <c r="T407"/>
  <c r="T408"/>
  <c r="T409"/>
  <c r="T410"/>
  <c r="T411"/>
  <c r="T412"/>
  <c r="T413"/>
  <c r="T414"/>
  <c r="T415"/>
  <c r="T416"/>
  <c r="T417"/>
  <c r="T418"/>
  <c r="T419"/>
  <c r="T420"/>
  <c r="T421"/>
  <c r="T422"/>
  <c r="T423"/>
  <c r="T424"/>
  <c r="T425"/>
  <c r="T426"/>
  <c r="T427"/>
  <c r="T428"/>
  <c r="T429"/>
  <c r="T430"/>
  <c r="T431"/>
  <c r="T432"/>
  <c r="T433"/>
  <c r="T434"/>
  <c r="T435"/>
  <c r="T436"/>
  <c r="T437"/>
  <c r="T438"/>
  <c r="T439"/>
  <c r="T440"/>
  <c r="T441"/>
  <c r="T442"/>
  <c r="T443"/>
  <c r="T444"/>
  <c r="T445"/>
  <c r="T446"/>
  <c r="T447"/>
  <c r="T448"/>
  <c r="T449"/>
  <c r="T450"/>
  <c r="T451"/>
  <c r="T452"/>
  <c r="T453"/>
  <c r="T454"/>
  <c r="T455"/>
  <c r="T456"/>
  <c r="T457"/>
  <c r="T458"/>
  <c r="T459"/>
  <c r="T460"/>
  <c r="T461"/>
  <c r="T462"/>
  <c r="T463"/>
  <c r="T464"/>
  <c r="T465"/>
  <c r="T466"/>
  <c r="T467"/>
  <c r="T468"/>
  <c r="T469"/>
  <c r="T470"/>
  <c r="T471"/>
  <c r="T472"/>
  <c r="T473"/>
  <c r="T474"/>
  <c r="T475"/>
  <c r="T476"/>
  <c r="T477"/>
  <c r="T478"/>
  <c r="T479"/>
  <c r="T480"/>
  <c r="T481"/>
  <c r="T482"/>
  <c r="T483"/>
  <c r="T484"/>
  <c r="T485"/>
  <c r="T486"/>
  <c r="T487"/>
  <c r="T488"/>
  <c r="T489"/>
  <c r="T490"/>
  <c r="T491"/>
  <c r="T492"/>
  <c r="T493"/>
  <c r="T494"/>
  <c r="T495"/>
  <c r="T496"/>
  <c r="T497"/>
  <c r="T498"/>
  <c r="T499"/>
  <c r="T500"/>
  <c r="T501"/>
  <c r="T502"/>
  <c r="T503"/>
  <c r="T504"/>
  <c r="T505"/>
  <c r="T506"/>
  <c r="T507"/>
  <c r="T508"/>
  <c r="T509"/>
  <c r="T510"/>
  <c r="T511"/>
  <c r="T512"/>
  <c r="T513"/>
  <c r="T514"/>
  <c r="T515"/>
  <c r="T516"/>
  <c r="T517"/>
  <c r="T518"/>
  <c r="T519"/>
  <c r="T520"/>
  <c r="T521"/>
  <c r="T522"/>
  <c r="T523"/>
  <c r="T524"/>
  <c r="T525"/>
  <c r="T526"/>
  <c r="T527"/>
  <c r="T528"/>
  <c r="T529"/>
  <c r="T530"/>
  <c r="T531"/>
  <c r="T532"/>
  <c r="T533"/>
  <c r="T534"/>
  <c r="T535"/>
  <c r="T536"/>
  <c r="T537"/>
  <c r="T538"/>
  <c r="T539"/>
  <c r="T540"/>
  <c r="T541"/>
  <c r="T542"/>
  <c r="T543"/>
  <c r="T544"/>
  <c r="T545"/>
  <c r="T546"/>
  <c r="T547"/>
  <c r="T548"/>
  <c r="T549"/>
  <c r="T550"/>
  <c r="T551"/>
  <c r="T552"/>
  <c r="T553"/>
  <c r="T554"/>
  <c r="T555"/>
  <c r="T556"/>
  <c r="T557"/>
  <c r="T558"/>
  <c r="T559"/>
  <c r="T560"/>
  <c r="T561"/>
  <c r="T562"/>
  <c r="T563"/>
  <c r="T564"/>
  <c r="T565"/>
  <c r="T566"/>
  <c r="T567"/>
  <c r="T568"/>
  <c r="T569"/>
  <c r="T570"/>
  <c r="T571"/>
  <c r="T572"/>
  <c r="T573"/>
  <c r="T574"/>
  <c r="T575"/>
  <c r="T576"/>
  <c r="T577"/>
  <c r="T578"/>
  <c r="T579"/>
  <c r="T580"/>
  <c r="T581"/>
  <c r="T582"/>
  <c r="T583"/>
  <c r="T584"/>
  <c r="T585"/>
  <c r="T586"/>
  <c r="T587"/>
  <c r="T588"/>
  <c r="T589"/>
  <c r="T590"/>
  <c r="T591"/>
  <c r="T592"/>
  <c r="T593"/>
  <c r="T594"/>
  <c r="T595"/>
  <c r="T596"/>
  <c r="T597"/>
  <c r="T598"/>
  <c r="T599"/>
  <c r="T600"/>
  <c r="T601"/>
  <c r="T602"/>
  <c r="T603"/>
  <c r="T604"/>
  <c r="T605"/>
  <c r="T606"/>
  <c r="T607"/>
  <c r="T608"/>
  <c r="T609"/>
  <c r="T610"/>
  <c r="T611"/>
  <c r="T612"/>
  <c r="T613"/>
  <c r="T614"/>
  <c r="T615"/>
  <c r="T616"/>
  <c r="T617"/>
  <c r="T618"/>
  <c r="T619"/>
  <c r="T620"/>
  <c r="T621"/>
  <c r="T622"/>
  <c r="T623"/>
  <c r="T624"/>
  <c r="T625"/>
  <c r="T626"/>
  <c r="T627"/>
  <c r="T628"/>
  <c r="T629"/>
  <c r="T630"/>
  <c r="T631"/>
  <c r="T632"/>
  <c r="T633"/>
  <c r="T634"/>
  <c r="T635"/>
  <c r="T636"/>
  <c r="T637"/>
  <c r="T638"/>
  <c r="T639"/>
  <c r="T640"/>
  <c r="T641"/>
  <c r="T642"/>
  <c r="T643"/>
  <c r="T644"/>
  <c r="T645"/>
  <c r="T646"/>
  <c r="T647"/>
  <c r="T648"/>
  <c r="T649"/>
  <c r="T650"/>
  <c r="T651"/>
  <c r="T652"/>
  <c r="T653"/>
  <c r="T654"/>
  <c r="T655"/>
  <c r="T656"/>
  <c r="T657"/>
  <c r="T658"/>
  <c r="T659"/>
  <c r="T660"/>
  <c r="T661"/>
  <c r="T662"/>
  <c r="T663"/>
  <c r="T664"/>
  <c r="T665"/>
  <c r="T666"/>
  <c r="T667"/>
  <c r="T668"/>
  <c r="T669"/>
  <c r="T670"/>
  <c r="T671"/>
  <c r="T672"/>
  <c r="T673"/>
  <c r="T674"/>
  <c r="T675"/>
  <c r="T676"/>
  <c r="T677"/>
  <c r="T678"/>
  <c r="T679"/>
  <c r="T680"/>
  <c r="T681"/>
  <c r="T682"/>
  <c r="T683"/>
  <c r="T684"/>
  <c r="T685"/>
  <c r="T686"/>
  <c r="T687"/>
  <c r="T688"/>
  <c r="T689"/>
  <c r="T690"/>
  <c r="T691"/>
  <c r="T692"/>
  <c r="T693"/>
  <c r="T694"/>
  <c r="T695"/>
  <c r="T696"/>
  <c r="T697"/>
  <c r="T698"/>
  <c r="T699"/>
  <c r="T700"/>
  <c r="T701"/>
  <c r="T702"/>
  <c r="T703"/>
  <c r="T704"/>
  <c r="T705"/>
  <c r="T706"/>
  <c r="T707"/>
  <c r="T708"/>
  <c r="T709"/>
  <c r="T710"/>
  <c r="T711"/>
  <c r="T712"/>
  <c r="T713"/>
  <c r="T714"/>
  <c r="T715"/>
  <c r="T716"/>
  <c r="T717"/>
  <c r="T718"/>
  <c r="T719"/>
  <c r="T720"/>
  <c r="T721"/>
  <c r="T722"/>
  <c r="T723"/>
  <c r="T724"/>
  <c r="T725"/>
  <c r="T726"/>
  <c r="T727"/>
  <c r="T728"/>
  <c r="T729"/>
  <c r="T730"/>
  <c r="T731"/>
  <c r="T732"/>
  <c r="T733"/>
  <c r="T734"/>
  <c r="T735"/>
  <c r="T736"/>
  <c r="T737"/>
  <c r="T738"/>
  <c r="T739"/>
  <c r="T740"/>
  <c r="T741"/>
  <c r="T742"/>
  <c r="T743"/>
  <c r="T744"/>
  <c r="T745"/>
  <c r="T746"/>
  <c r="T747"/>
  <c r="T748"/>
  <c r="T749"/>
  <c r="T750"/>
  <c r="T751"/>
  <c r="T752"/>
  <c r="T753"/>
  <c r="T754"/>
  <c r="T755"/>
  <c r="T756"/>
  <c r="T757"/>
  <c r="T758"/>
  <c r="T759"/>
  <c r="T760"/>
  <c r="T761"/>
  <c r="T762"/>
  <c r="T763"/>
  <c r="T764"/>
  <c r="T765"/>
  <c r="T766"/>
  <c r="T767"/>
  <c r="T768"/>
  <c r="T769"/>
  <c r="T770"/>
  <c r="T771"/>
  <c r="T772"/>
  <c r="T773"/>
  <c r="T774"/>
  <c r="T775"/>
  <c r="T776"/>
  <c r="T777"/>
  <c r="T778"/>
  <c r="T779"/>
  <c r="T780"/>
  <c r="T781"/>
  <c r="T782"/>
  <c r="T783"/>
  <c r="T784"/>
  <c r="T785"/>
  <c r="T786"/>
  <c r="T787"/>
  <c r="T788"/>
  <c r="T789"/>
  <c r="T790"/>
  <c r="T791"/>
  <c r="T792"/>
  <c r="T793"/>
  <c r="T794"/>
  <c r="T795"/>
  <c r="T796"/>
  <c r="T797"/>
  <c r="T798"/>
  <c r="T799"/>
  <c r="T800"/>
  <c r="T801"/>
  <c r="T802"/>
  <c r="T803"/>
  <c r="T804"/>
  <c r="T805"/>
  <c r="T806"/>
  <c r="T807"/>
  <c r="T808"/>
  <c r="T809"/>
  <c r="T810"/>
  <c r="T811"/>
  <c r="T812"/>
  <c r="T813"/>
  <c r="T814"/>
  <c r="T815"/>
  <c r="T816"/>
  <c r="T817"/>
  <c r="T818"/>
  <c r="T819"/>
  <c r="T820"/>
  <c r="T821"/>
  <c r="T822"/>
  <c r="T823"/>
  <c r="T824"/>
  <c r="T825"/>
  <c r="T826"/>
  <c r="T827"/>
  <c r="T828"/>
  <c r="T829"/>
  <c r="T830"/>
  <c r="T831"/>
  <c r="T832"/>
  <c r="T833"/>
  <c r="T834"/>
  <c r="T835"/>
  <c r="T836"/>
  <c r="T837"/>
  <c r="T838"/>
  <c r="T839"/>
  <c r="T840"/>
  <c r="T841"/>
  <c r="T842"/>
  <c r="T843"/>
  <c r="T844"/>
  <c r="T845"/>
  <c r="T846"/>
  <c r="T847"/>
  <c r="T848"/>
  <c r="T849"/>
  <c r="T850"/>
  <c r="T851"/>
  <c r="T852"/>
  <c r="T853"/>
  <c r="T854"/>
  <c r="T855"/>
  <c r="T856"/>
  <c r="T857"/>
  <c r="T858"/>
  <c r="T859"/>
  <c r="T860"/>
  <c r="T861"/>
  <c r="T862"/>
  <c r="T863"/>
  <c r="T864"/>
  <c r="T865"/>
  <c r="T866"/>
  <c r="T867"/>
  <c r="T868"/>
  <c r="T869"/>
  <c r="T870"/>
  <c r="T871"/>
  <c r="T872"/>
  <c r="T873"/>
  <c r="T874"/>
  <c r="T875"/>
  <c r="T876"/>
  <c r="T877"/>
  <c r="T878"/>
  <c r="T879"/>
  <c r="T880"/>
  <c r="T881"/>
  <c r="T882"/>
  <c r="T883"/>
  <c r="T884"/>
  <c r="T885"/>
  <c r="T886"/>
  <c r="T887"/>
  <c r="T888"/>
  <c r="T889"/>
  <c r="T890"/>
  <c r="T891"/>
  <c r="T892"/>
  <c r="T893"/>
  <c r="T894"/>
  <c r="T895"/>
  <c r="T896"/>
  <c r="T897"/>
  <c r="T898"/>
  <c r="T899"/>
  <c r="T900"/>
  <c r="T901"/>
  <c r="T902"/>
  <c r="T903"/>
  <c r="T904"/>
  <c r="T905"/>
  <c r="T906"/>
  <c r="T907"/>
  <c r="T908"/>
  <c r="T909"/>
  <c r="T910"/>
  <c r="T911"/>
  <c r="O912"/>
  <c r="Q912"/>
  <c r="T912" s="1"/>
  <c r="T913"/>
  <c r="T914"/>
  <c r="T915"/>
  <c r="T916"/>
  <c r="T917"/>
  <c r="T918"/>
  <c r="T919"/>
  <c r="T920"/>
  <c r="T921"/>
  <c r="T922"/>
  <c r="T923"/>
  <c r="T924"/>
  <c r="T925"/>
  <c r="T926"/>
  <c r="T927"/>
  <c r="T928"/>
  <c r="T929"/>
  <c r="T930"/>
  <c r="T931"/>
  <c r="T932"/>
  <c r="T933"/>
  <c r="T934"/>
  <c r="T935"/>
  <c r="T936"/>
  <c r="T937"/>
  <c r="T938"/>
  <c r="T939"/>
  <c r="T940"/>
  <c r="T941"/>
  <c r="T942"/>
  <c r="O943"/>
  <c r="Q943" s="1"/>
  <c r="T943" s="1"/>
  <c r="T944"/>
  <c r="T945"/>
  <c r="T946"/>
  <c r="T947"/>
  <c r="T948"/>
  <c r="T949"/>
  <c r="T950"/>
  <c r="T951"/>
  <c r="T952"/>
  <c r="T953"/>
  <c r="T954"/>
  <c r="T955"/>
  <c r="T956"/>
  <c r="T957"/>
  <c r="T958"/>
  <c r="T959"/>
  <c r="T960"/>
  <c r="T961"/>
  <c r="T962"/>
  <c r="T963"/>
  <c r="T964"/>
  <c r="T965"/>
  <c r="T966"/>
  <c r="T967"/>
  <c r="T968"/>
  <c r="T969"/>
  <c r="T970"/>
  <c r="T971"/>
  <c r="T972"/>
  <c r="T973"/>
  <c r="T974"/>
  <c r="T975"/>
  <c r="T976"/>
  <c r="T977"/>
  <c r="T978"/>
  <c r="T979"/>
  <c r="T980"/>
  <c r="T981"/>
  <c r="T982"/>
  <c r="T983"/>
  <c r="T984"/>
  <c r="T985"/>
  <c r="T986"/>
  <c r="T987"/>
  <c r="T988"/>
  <c r="T989"/>
  <c r="T990"/>
  <c r="T991"/>
  <c r="T992"/>
  <c r="T993"/>
  <c r="T994"/>
  <c r="T995"/>
  <c r="T996"/>
  <c r="T997"/>
  <c r="T998"/>
  <c r="T999"/>
  <c r="T1000"/>
  <c r="T1001"/>
  <c r="T1002"/>
  <c r="T1003"/>
  <c r="T1004"/>
  <c r="T1005"/>
  <c r="T1006"/>
  <c r="T1007"/>
  <c r="T1008"/>
  <c r="T1009"/>
  <c r="T1010"/>
  <c r="T1011"/>
  <c r="T1012"/>
  <c r="T1013"/>
  <c r="T1014"/>
  <c r="T1015"/>
  <c r="T1016"/>
  <c r="T1017"/>
  <c r="T1018"/>
  <c r="T1019"/>
  <c r="T1020"/>
  <c r="T1021"/>
  <c r="T1022"/>
  <c r="T1023"/>
  <c r="T1024"/>
  <c r="T1025"/>
  <c r="T1026"/>
  <c r="T1027"/>
  <c r="T1028"/>
  <c r="T1029"/>
  <c r="T1030"/>
  <c r="T1031"/>
  <c r="T1032"/>
  <c r="T1033"/>
  <c r="T1034"/>
  <c r="T1035"/>
  <c r="T1036"/>
  <c r="T1037"/>
  <c r="T1038"/>
  <c r="T1039"/>
  <c r="T1040"/>
  <c r="T1041"/>
  <c r="T1042"/>
  <c r="T1043"/>
  <c r="T1044"/>
  <c r="T1045"/>
  <c r="T1046"/>
  <c r="T1047"/>
  <c r="T1048"/>
  <c r="Q1049"/>
  <c r="T1049"/>
  <c r="T1050"/>
  <c r="T1051"/>
  <c r="T1052"/>
  <c r="T1053"/>
  <c r="T1054"/>
  <c r="T1055"/>
  <c r="T1056"/>
  <c r="T1057"/>
  <c r="T1058"/>
  <c r="T1059"/>
  <c r="T1060"/>
  <c r="T1061"/>
  <c r="T1062"/>
  <c r="T1063"/>
  <c r="T1064"/>
  <c r="T1065"/>
  <c r="T1066"/>
  <c r="T1067"/>
  <c r="T1068"/>
  <c r="T1069"/>
  <c r="T1070"/>
  <c r="T1071"/>
  <c r="T1072"/>
  <c r="T1073"/>
  <c r="T1074"/>
  <c r="T1075"/>
  <c r="T1076"/>
  <c r="T1077"/>
  <c r="T1078"/>
  <c r="T1079"/>
  <c r="T1080"/>
  <c r="T1081"/>
  <c r="T1082"/>
  <c r="T1083"/>
  <c r="T1084"/>
  <c r="T1085"/>
  <c r="T1086"/>
  <c r="T1087"/>
  <c r="T1088"/>
  <c r="T1089"/>
  <c r="T1090"/>
  <c r="T1091"/>
  <c r="T1092"/>
  <c r="T1093"/>
  <c r="T1094"/>
  <c r="T1095"/>
  <c r="T1096"/>
  <c r="T1097"/>
  <c r="T1098"/>
  <c r="T1099"/>
  <c r="T1100"/>
  <c r="T1101"/>
  <c r="T1102"/>
  <c r="T1103"/>
  <c r="T1104"/>
  <c r="T1105"/>
  <c r="T1106"/>
  <c r="T1107"/>
  <c r="T1108"/>
  <c r="T1109"/>
  <c r="T1110"/>
  <c r="T1111"/>
  <c r="T1112"/>
  <c r="T1113"/>
  <c r="T1114"/>
  <c r="T1115"/>
  <c r="T1116"/>
  <c r="T1117"/>
  <c r="T1118"/>
  <c r="T1119"/>
  <c r="T1120"/>
  <c r="T1121"/>
  <c r="T1122"/>
  <c r="T1123"/>
  <c r="T1124"/>
  <c r="T1125"/>
  <c r="T1126"/>
  <c r="T1127"/>
  <c r="T1128"/>
  <c r="T1129"/>
  <c r="T1130"/>
  <c r="T1131"/>
  <c r="T1132"/>
  <c r="T1133"/>
  <c r="T1134"/>
  <c r="T1135"/>
  <c r="T1136"/>
  <c r="T1137"/>
  <c r="T1138"/>
  <c r="T1139"/>
  <c r="T1140"/>
  <c r="T1141"/>
  <c r="T1142"/>
  <c r="T1143"/>
  <c r="T1144"/>
  <c r="T1145"/>
  <c r="T1146"/>
  <c r="T1147"/>
  <c r="T1148"/>
  <c r="T1149"/>
  <c r="T1150"/>
  <c r="T1151"/>
  <c r="T1152"/>
  <c r="T1153"/>
  <c r="T1154"/>
  <c r="T422" i="6"/>
  <c r="T31"/>
  <c r="T1014"/>
  <c r="T962"/>
  <c r="T417"/>
  <c r="T816"/>
  <c r="T1025"/>
  <c r="T647"/>
  <c r="T204"/>
  <c r="T813"/>
  <c r="T808"/>
  <c r="T1092"/>
  <c r="T600"/>
  <c r="T638"/>
  <c r="T635"/>
  <c r="T810"/>
  <c r="T552"/>
  <c r="T980"/>
  <c r="T92"/>
  <c r="T708"/>
  <c r="T847"/>
  <c r="T979"/>
  <c r="T566"/>
  <c r="T1085"/>
  <c r="T47"/>
  <c r="T949"/>
  <c r="T804"/>
  <c r="T673"/>
  <c r="T576"/>
  <c r="T505"/>
  <c r="T889"/>
  <c r="T349"/>
  <c r="T17"/>
  <c r="T690"/>
  <c r="T130"/>
  <c r="T316"/>
  <c r="P31"/>
  <c r="P92"/>
  <c r="P119"/>
  <c r="P130"/>
  <c r="P172"/>
  <c r="P210"/>
  <c r="P234"/>
  <c r="P285"/>
  <c r="P311"/>
  <c r="P323"/>
  <c r="P350"/>
  <c r="P393"/>
  <c r="P404"/>
  <c r="P452"/>
  <c r="P492"/>
  <c r="P520"/>
  <c r="P572"/>
  <c r="P601"/>
  <c r="P634"/>
  <c r="P638"/>
  <c r="P655"/>
  <c r="P675"/>
  <c r="P692"/>
  <c r="P697"/>
  <c r="P767"/>
  <c r="P792"/>
  <c r="P808"/>
  <c r="P812"/>
  <c r="P833"/>
  <c r="P846"/>
  <c r="P889"/>
  <c r="P923"/>
  <c r="P962"/>
  <c r="P980"/>
  <c r="P1017"/>
  <c r="P1085"/>
  <c r="O31"/>
  <c r="O92"/>
  <c r="O119"/>
  <c r="O130"/>
  <c r="O172"/>
  <c r="O210"/>
  <c r="O234"/>
  <c r="O285"/>
  <c r="O311"/>
  <c r="O323"/>
  <c r="O350"/>
  <c r="O393"/>
  <c r="O404"/>
  <c r="O452"/>
  <c r="O492"/>
  <c r="O520"/>
  <c r="O572"/>
  <c r="O601"/>
  <c r="O634"/>
  <c r="O638"/>
  <c r="O655"/>
  <c r="O675"/>
  <c r="O692"/>
  <c r="O697"/>
  <c r="O767"/>
  <c r="O792"/>
  <c r="O808"/>
  <c r="O812"/>
  <c r="O833"/>
  <c r="O846"/>
  <c r="O889"/>
  <c r="O923"/>
  <c r="O962"/>
  <c r="O980"/>
  <c r="O1017"/>
  <c r="O1085"/>
  <c r="F888"/>
  <c r="F855"/>
  <c r="F884"/>
  <c r="F885"/>
  <c r="F1045"/>
  <c r="F876"/>
  <c r="F869"/>
  <c r="F1049"/>
  <c r="F1038"/>
  <c r="F1069"/>
  <c r="F946"/>
  <c r="F986"/>
  <c r="F920"/>
  <c r="F116"/>
  <c r="F337"/>
  <c r="F296"/>
  <c r="F229"/>
  <c r="F1077"/>
  <c r="F794"/>
  <c r="F458"/>
  <c r="F860"/>
  <c r="F371"/>
  <c r="F665"/>
  <c r="F141"/>
  <c r="F211"/>
  <c r="F791"/>
  <c r="F174"/>
  <c r="F515"/>
  <c r="F616"/>
  <c r="F271"/>
  <c r="F513"/>
  <c r="F319"/>
  <c r="F305"/>
  <c r="F733"/>
  <c r="F674"/>
  <c r="F334"/>
  <c r="F683"/>
  <c r="F734"/>
  <c r="F614"/>
  <c r="F237"/>
  <c r="F703"/>
  <c r="F959"/>
  <c r="F709"/>
  <c r="F431"/>
  <c r="F939"/>
  <c r="F676"/>
  <c r="F1059"/>
  <c r="F718"/>
  <c r="F725"/>
  <c r="F381"/>
  <c r="F660"/>
  <c r="F182"/>
  <c r="F341"/>
  <c r="F273"/>
  <c r="F747"/>
  <c r="F136"/>
  <c r="F723"/>
  <c r="F406"/>
  <c r="F724"/>
  <c r="F214"/>
  <c r="F268"/>
  <c r="F29"/>
  <c r="F471"/>
  <c r="F815"/>
  <c r="F276"/>
  <c r="F119"/>
  <c r="F819"/>
  <c r="F484"/>
  <c r="F482"/>
  <c r="F645"/>
  <c r="F408"/>
  <c r="F630"/>
  <c r="F488"/>
  <c r="F570"/>
  <c r="F648"/>
  <c r="F203"/>
  <c r="F668"/>
  <c r="F823"/>
  <c r="F60"/>
  <c r="F572"/>
  <c r="F40"/>
  <c r="F543"/>
  <c r="F230"/>
  <c r="F567"/>
  <c r="F91"/>
  <c r="F790"/>
  <c r="F507"/>
  <c r="F623"/>
  <c r="F960"/>
  <c r="F1099"/>
  <c r="F461"/>
  <c r="F131"/>
  <c r="F702"/>
  <c r="F332"/>
  <c r="F159"/>
  <c r="F548"/>
  <c r="F496"/>
  <c r="F388"/>
  <c r="F411"/>
  <c r="F428"/>
  <c r="F799"/>
  <c r="F565"/>
  <c r="F1109"/>
  <c r="F787"/>
  <c r="F783"/>
  <c r="F846"/>
  <c r="F313"/>
  <c r="F292"/>
  <c r="F124"/>
  <c r="F540"/>
  <c r="F193"/>
  <c r="F609"/>
  <c r="F452"/>
  <c r="F589"/>
  <c r="F107"/>
  <c r="F1086"/>
  <c r="F455"/>
  <c r="F740"/>
  <c r="F13"/>
  <c r="F194"/>
  <c r="F395"/>
  <c r="F812"/>
  <c r="F238"/>
  <c r="F272"/>
  <c r="F566"/>
  <c r="F240"/>
  <c r="F176"/>
  <c r="F1055"/>
  <c r="F224"/>
  <c r="F626"/>
  <c r="F118"/>
  <c r="F232"/>
  <c r="F490"/>
  <c r="F1022"/>
  <c r="F1052"/>
  <c r="F893"/>
  <c r="F997"/>
  <c r="F923"/>
  <c r="F632"/>
  <c r="F1112"/>
  <c r="F242"/>
  <c r="F1106"/>
  <c r="F918"/>
  <c r="F1111"/>
  <c r="F904"/>
  <c r="F1050"/>
  <c r="F57"/>
  <c r="F639"/>
  <c r="T601"/>
  <c r="T942"/>
  <c r="T817"/>
  <c r="T285"/>
  <c r="T404"/>
  <c r="T572"/>
  <c r="T981"/>
  <c r="T624"/>
  <c r="T164"/>
  <c r="T492"/>
  <c r="T485"/>
  <c r="T811"/>
  <c r="T1081"/>
  <c r="T634"/>
  <c r="T636"/>
  <c r="T452"/>
  <c r="T1089"/>
  <c r="T693"/>
  <c r="T668"/>
  <c r="T128"/>
  <c r="T387"/>
  <c r="T256"/>
  <c r="T966"/>
  <c r="T655"/>
  <c r="T124"/>
  <c r="T152"/>
  <c r="T431"/>
  <c r="T320"/>
  <c r="T398"/>
  <c r="T107"/>
  <c r="T311"/>
  <c r="T836"/>
  <c r="T838"/>
  <c r="T132"/>
  <c r="T210"/>
  <c r="T561"/>
  <c r="P17"/>
  <c r="P64"/>
  <c r="P107"/>
  <c r="P128"/>
  <c r="P164"/>
  <c r="P205"/>
  <c r="P233"/>
  <c r="P283"/>
  <c r="P304"/>
  <c r="P320"/>
  <c r="P349"/>
  <c r="P392"/>
  <c r="P398"/>
  <c r="P431"/>
  <c r="P485"/>
  <c r="P505"/>
  <c r="P566"/>
  <c r="P600"/>
  <c r="P633"/>
  <c r="P637"/>
  <c r="P647"/>
  <c r="P673"/>
  <c r="P691"/>
  <c r="P696"/>
  <c r="P708"/>
  <c r="P787"/>
  <c r="P807"/>
  <c r="P811"/>
  <c r="P817"/>
  <c r="P840"/>
  <c r="P869"/>
  <c r="P915"/>
  <c r="P950"/>
  <c r="P979"/>
  <c r="P1014"/>
  <c r="P1081"/>
  <c r="O17"/>
  <c r="O64"/>
  <c r="O107"/>
  <c r="O128"/>
  <c r="O164"/>
  <c r="O205"/>
  <c r="O233"/>
  <c r="O283"/>
  <c r="O304"/>
  <c r="O320"/>
  <c r="O349"/>
  <c r="O392"/>
  <c r="O398"/>
  <c r="O431"/>
  <c r="O485"/>
  <c r="O505"/>
  <c r="O566"/>
  <c r="O600"/>
  <c r="O633"/>
  <c r="O637"/>
  <c r="O647"/>
  <c r="O673"/>
  <c r="O691"/>
  <c r="O696"/>
  <c r="O708"/>
  <c r="O787"/>
  <c r="O807"/>
  <c r="O811"/>
  <c r="O817"/>
  <c r="O840"/>
  <c r="O869"/>
  <c r="O915"/>
  <c r="O950"/>
  <c r="O979"/>
  <c r="O1014"/>
  <c r="O1081"/>
  <c r="F1080"/>
  <c r="F825"/>
  <c r="F850"/>
  <c r="F563"/>
  <c r="F1047"/>
  <c r="F1100"/>
  <c r="F339"/>
  <c r="F517"/>
  <c r="F1043"/>
  <c r="F1098"/>
  <c r="F467"/>
  <c r="F1067"/>
  <c r="F880"/>
  <c r="F936"/>
  <c r="F36"/>
  <c r="F1068"/>
  <c r="F750"/>
  <c r="F782"/>
  <c r="F284"/>
  <c r="F779"/>
  <c r="F547"/>
  <c r="F1010"/>
  <c r="F466"/>
  <c r="F38"/>
  <c r="F631"/>
  <c r="F814"/>
  <c r="F534"/>
  <c r="F353"/>
  <c r="F1027"/>
  <c r="F550"/>
  <c r="F281"/>
  <c r="F435"/>
  <c r="F1017"/>
  <c r="F830"/>
  <c r="F464"/>
  <c r="F447"/>
  <c r="F360"/>
  <c r="F707"/>
  <c r="F941"/>
  <c r="F287"/>
  <c r="F801"/>
  <c r="F708"/>
  <c r="F112"/>
  <c r="F843"/>
  <c r="F374"/>
  <c r="F1058"/>
  <c r="F164"/>
  <c r="F310"/>
  <c r="F438"/>
  <c r="F500"/>
  <c r="F519"/>
  <c r="F532"/>
  <c r="F463"/>
  <c r="F389"/>
  <c r="F181"/>
  <c r="F853"/>
  <c r="F727"/>
  <c r="F979"/>
  <c r="F410"/>
  <c r="F781"/>
  <c r="F984"/>
  <c r="F690"/>
  <c r="F499"/>
  <c r="F522"/>
  <c r="F156"/>
  <c r="F650"/>
  <c r="F69"/>
  <c r="F485"/>
  <c r="F199"/>
  <c r="F591"/>
  <c r="F804"/>
  <c r="F736"/>
  <c r="F742"/>
  <c r="F163"/>
  <c r="F470"/>
  <c r="F786"/>
  <c r="F769"/>
  <c r="F636"/>
  <c r="F52"/>
  <c r="F1084"/>
  <c r="F1020"/>
  <c r="F383"/>
  <c r="F721"/>
  <c r="F246"/>
  <c r="F701"/>
  <c r="F514"/>
  <c r="F661"/>
  <c r="F773"/>
  <c r="F81"/>
  <c r="F42"/>
  <c r="F204"/>
  <c r="F372"/>
  <c r="F220"/>
  <c r="F251"/>
  <c r="F303"/>
  <c r="F698"/>
  <c r="F961"/>
  <c r="F433"/>
  <c r="F647"/>
  <c r="F205"/>
  <c r="F351"/>
  <c r="F599"/>
  <c r="F834"/>
  <c r="F798"/>
  <c r="F655"/>
  <c r="F677"/>
  <c r="F200"/>
  <c r="F531"/>
  <c r="F15"/>
  <c r="F202"/>
  <c r="F535"/>
  <c r="F22"/>
  <c r="F434"/>
  <c r="F549"/>
  <c r="F1013"/>
  <c r="F837"/>
  <c r="F183"/>
  <c r="F96"/>
  <c r="F257"/>
  <c r="F852"/>
  <c r="F686"/>
  <c r="F586"/>
  <c r="F842"/>
  <c r="F405"/>
  <c r="F153"/>
  <c r="F554"/>
  <c r="F95"/>
  <c r="F775"/>
  <c r="F772"/>
  <c r="F583"/>
  <c r="F100"/>
  <c r="F611"/>
  <c r="F858"/>
  <c r="F1019"/>
  <c r="F424"/>
  <c r="F916"/>
  <c r="F188"/>
  <c r="F635"/>
  <c r="F1087"/>
  <c r="F446"/>
  <c r="F363"/>
  <c r="F73"/>
  <c r="F726"/>
  <c r="F910"/>
  <c r="F178"/>
  <c r="F1054"/>
  <c r="F157"/>
  <c r="F881"/>
  <c r="C1114"/>
  <c r="T382"/>
  <c r="T633"/>
  <c r="T323"/>
  <c r="T691"/>
  <c r="T1059"/>
  <c r="T787"/>
  <c r="T454"/>
  <c r="T914"/>
  <c r="T812"/>
  <c r="T915"/>
  <c r="T807"/>
  <c r="T64"/>
  <c r="T637"/>
  <c r="T639"/>
  <c r="T643"/>
  <c r="T58"/>
  <c r="T314"/>
  <c r="T767"/>
  <c r="T347"/>
  <c r="T622"/>
  <c r="T833"/>
  <c r="T792"/>
  <c r="T700"/>
  <c r="T396"/>
  <c r="T341"/>
  <c r="T846"/>
  <c r="T304"/>
  <c r="T393"/>
  <c r="T472"/>
  <c r="T286"/>
  <c r="T498"/>
  <c r="T1005"/>
  <c r="T701"/>
  <c r="T694"/>
  <c r="T233"/>
  <c r="T801"/>
  <c r="P47"/>
  <c r="P101"/>
  <c r="P122"/>
  <c r="P132"/>
  <c r="P201"/>
  <c r="P224"/>
  <c r="P256"/>
  <c r="P286"/>
  <c r="P314"/>
  <c r="P341"/>
  <c r="P382"/>
  <c r="P394"/>
  <c r="P417"/>
  <c r="P454"/>
  <c r="P498"/>
  <c r="P552"/>
  <c r="P576"/>
  <c r="P622"/>
  <c r="P635"/>
  <c r="P639"/>
  <c r="P668"/>
  <c r="P676"/>
  <c r="P693"/>
  <c r="P700"/>
  <c r="P772"/>
  <c r="P801"/>
  <c r="P809"/>
  <c r="P813"/>
  <c r="P836"/>
  <c r="P847"/>
  <c r="P908"/>
  <c r="P942"/>
  <c r="P966"/>
  <c r="P981"/>
  <c r="P1025"/>
  <c r="P1089"/>
  <c r="O47"/>
  <c r="O101"/>
  <c r="O122"/>
  <c r="O132"/>
  <c r="O201"/>
  <c r="O224"/>
  <c r="O256"/>
  <c r="O286"/>
  <c r="O314"/>
  <c r="O341"/>
  <c r="O382"/>
  <c r="O394"/>
  <c r="O417"/>
  <c r="O454"/>
  <c r="O498"/>
  <c r="O552"/>
  <c r="O576"/>
  <c r="O622"/>
  <c r="O635"/>
  <c r="O639"/>
  <c r="O668"/>
  <c r="O676"/>
  <c r="O693"/>
  <c r="O700"/>
  <c r="O772"/>
  <c r="O801"/>
  <c r="O809"/>
  <c r="O813"/>
  <c r="O836"/>
  <c r="O847"/>
  <c r="O908"/>
  <c r="O942"/>
  <c r="O966"/>
  <c r="O981"/>
  <c r="O1025"/>
  <c r="O1089"/>
  <c r="F46"/>
  <c r="F170"/>
  <c r="F879"/>
  <c r="F556"/>
  <c r="F1093"/>
  <c r="F967"/>
  <c r="F870"/>
  <c r="F1048"/>
  <c r="F919"/>
  <c r="F1070"/>
  <c r="F1014"/>
  <c r="F965"/>
  <c r="F877"/>
  <c r="F1094"/>
  <c r="F1071"/>
  <c r="F710"/>
  <c r="F754"/>
  <c r="F741"/>
  <c r="F800"/>
  <c r="F675"/>
  <c r="F1083"/>
  <c r="F829"/>
  <c r="F307"/>
  <c r="F807"/>
  <c r="F803"/>
  <c r="F255"/>
  <c r="F672"/>
  <c r="F949"/>
  <c r="F41"/>
  <c r="F239"/>
  <c r="F162"/>
  <c r="F730"/>
  <c r="F958"/>
  <c r="F731"/>
  <c r="F732"/>
  <c r="F673"/>
  <c r="F704"/>
  <c r="F745"/>
  <c r="F306"/>
  <c r="F760"/>
  <c r="F729"/>
  <c r="F700"/>
  <c r="F841"/>
  <c r="F728"/>
  <c r="F476"/>
  <c r="F569"/>
  <c r="F1064"/>
  <c r="F18"/>
  <c r="F494"/>
  <c r="F398"/>
  <c r="F66"/>
  <c r="F82"/>
  <c r="F357"/>
  <c r="F373"/>
  <c r="F416"/>
  <c r="F693"/>
  <c r="F92"/>
  <c r="F336"/>
  <c r="F722"/>
  <c r="F243"/>
  <c r="F316"/>
  <c r="F875"/>
  <c r="F436"/>
  <c r="F277"/>
  <c r="F168"/>
  <c r="F331"/>
  <c r="F628"/>
  <c r="F486"/>
  <c r="F111"/>
  <c r="F845"/>
  <c r="F649"/>
  <c r="F184"/>
  <c r="F370"/>
  <c r="F275"/>
  <c r="F612"/>
  <c r="F367"/>
  <c r="F864"/>
  <c r="F821"/>
  <c r="F940"/>
  <c r="F358"/>
  <c r="F221"/>
  <c r="F1062"/>
  <c r="F407"/>
  <c r="F282"/>
  <c r="F376"/>
  <c r="F474"/>
  <c r="F539"/>
  <c r="F687"/>
  <c r="F180"/>
  <c r="F588"/>
  <c r="F856"/>
  <c r="F818"/>
  <c r="F809"/>
  <c r="F302"/>
  <c r="F963"/>
  <c r="F379"/>
  <c r="F788"/>
  <c r="F808"/>
  <c r="F165"/>
  <c r="F80"/>
  <c r="F444"/>
  <c r="F290"/>
  <c r="F55"/>
  <c r="F155"/>
  <c r="F581"/>
  <c r="F440"/>
  <c r="F225"/>
  <c r="F365"/>
  <c r="F122"/>
  <c r="F321"/>
  <c r="F412"/>
  <c r="F263"/>
  <c r="F822"/>
  <c r="F457"/>
  <c r="F789"/>
  <c r="F228"/>
  <c r="F817"/>
  <c r="F344"/>
  <c r="F86"/>
  <c r="F545"/>
  <c r="F323"/>
  <c r="F871"/>
  <c r="F154"/>
  <c r="F697"/>
  <c r="F983"/>
  <c r="F711"/>
  <c r="F258"/>
  <c r="F957"/>
  <c r="F737"/>
  <c r="F913"/>
  <c r="F31"/>
  <c r="F603"/>
  <c r="F950"/>
  <c r="F878"/>
  <c r="F767"/>
  <c r="F905"/>
  <c r="F900"/>
  <c r="F137"/>
  <c r="F151"/>
  <c r="F934"/>
  <c r="F579"/>
  <c r="F962"/>
  <c r="F717"/>
  <c r="F1002"/>
  <c r="F574"/>
  <c r="F578"/>
  <c r="F248"/>
  <c r="T976"/>
  <c r="T259"/>
  <c r="T205"/>
  <c r="T172"/>
  <c r="T234"/>
  <c r="T866"/>
  <c r="T227"/>
  <c r="T520"/>
  <c r="T283"/>
  <c r="P58"/>
  <c r="P204"/>
  <c r="P316"/>
  <c r="P422"/>
  <c r="P596"/>
  <c r="P672"/>
  <c r="P781"/>
  <c r="P838"/>
  <c r="P976"/>
  <c r="O58"/>
  <c r="O204"/>
  <c r="O316"/>
  <c r="O422"/>
  <c r="O596"/>
  <c r="O672"/>
  <c r="O781"/>
  <c r="O838"/>
  <c r="O976"/>
  <c r="F1065"/>
  <c r="F985"/>
  <c r="F1101"/>
  <c r="F914"/>
  <c r="F68"/>
  <c r="F811"/>
  <c r="F304"/>
  <c r="F453"/>
  <c r="F802"/>
  <c r="F620"/>
  <c r="F437"/>
  <c r="F1012"/>
  <c r="F696"/>
  <c r="F350"/>
  <c r="F423"/>
  <c r="F752"/>
  <c r="F1073"/>
  <c r="F114"/>
  <c r="F670"/>
  <c r="F774"/>
  <c r="F646"/>
  <c r="F615"/>
  <c r="F169"/>
  <c r="F87"/>
  <c r="F1092"/>
  <c r="F568"/>
  <c r="F785"/>
  <c r="F123"/>
  <c r="F139"/>
  <c r="F47"/>
  <c r="F637"/>
  <c r="F739"/>
  <c r="F978"/>
  <c r="F1078"/>
  <c r="F197"/>
  <c r="F948"/>
  <c r="F468"/>
  <c r="F261"/>
  <c r="F294"/>
  <c r="F191"/>
  <c r="F976"/>
  <c r="F872"/>
  <c r="F328"/>
  <c r="F1051"/>
  <c r="F1034"/>
  <c r="F1090"/>
  <c r="F315"/>
  <c r="F526"/>
  <c r="F816"/>
  <c r="F644"/>
  <c r="F890"/>
  <c r="F1006"/>
  <c r="F504"/>
  <c r="F209"/>
  <c r="F898"/>
  <c r="F991"/>
  <c r="F152"/>
  <c r="F805"/>
  <c r="F980"/>
  <c r="F592"/>
  <c r="F597"/>
  <c r="F762"/>
  <c r="F1088"/>
  <c r="F928"/>
  <c r="F689"/>
  <c r="F355"/>
  <c r="F1060"/>
  <c r="F692"/>
  <c r="F208"/>
  <c r="F688"/>
  <c r="F198"/>
  <c r="F1001"/>
  <c r="F968"/>
  <c r="F161"/>
  <c r="F409"/>
  <c r="F1095"/>
  <c r="F297"/>
  <c r="F901"/>
  <c r="F889"/>
  <c r="F1025"/>
  <c r="F422"/>
  <c r="F935"/>
  <c r="F14"/>
  <c r="F417"/>
  <c r="F516"/>
  <c r="F130"/>
  <c r="F387"/>
  <c r="F492"/>
  <c r="F933"/>
  <c r="F342"/>
  <c r="F108"/>
  <c r="F907"/>
  <c r="F386"/>
  <c r="F576"/>
  <c r="F764"/>
  <c r="F1082"/>
  <c r="F84"/>
  <c r="F369"/>
  <c r="F67"/>
  <c r="F832"/>
  <c r="F929"/>
  <c r="F993"/>
  <c r="F322"/>
  <c r="F30"/>
  <c r="F511"/>
  <c r="F109"/>
  <c r="F1044"/>
  <c r="F396"/>
  <c r="F1024"/>
  <c r="F247"/>
  <c r="F1061"/>
  <c r="F269"/>
  <c r="F642"/>
  <c r="F89"/>
  <c r="F110"/>
  <c r="F62"/>
  <c r="F252"/>
  <c r="F947"/>
  <c r="F133"/>
  <c r="F1104"/>
  <c r="F1107"/>
  <c r="F291"/>
  <c r="F699"/>
  <c r="F989"/>
  <c r="F266"/>
  <c r="F190"/>
  <c r="F777"/>
  <c r="F508"/>
  <c r="F705"/>
  <c r="F105"/>
  <c r="F509"/>
  <c r="F1114"/>
  <c r="F771"/>
  <c r="F425"/>
  <c r="F682"/>
  <c r="F101"/>
  <c r="F16"/>
  <c r="F280"/>
  <c r="F349"/>
  <c r="F459"/>
  <c r="F618"/>
  <c r="F533"/>
  <c r="F25"/>
  <c r="F1032"/>
  <c r="F505"/>
  <c r="F32"/>
  <c r="F584"/>
  <c r="F1063"/>
  <c r="F227"/>
  <c r="F503"/>
  <c r="F140"/>
  <c r="F90"/>
  <c r="F274"/>
  <c r="F1003"/>
  <c r="F448"/>
  <c r="F1026"/>
  <c r="F171"/>
  <c r="F295"/>
  <c r="F262"/>
  <c r="F441"/>
  <c r="F318"/>
  <c r="F79"/>
  <c r="F600"/>
  <c r="F450"/>
  <c r="F594"/>
  <c r="F9"/>
  <c r="C888"/>
  <c r="C855"/>
  <c r="C884"/>
  <c r="C885"/>
  <c r="C1045"/>
  <c r="C876"/>
  <c r="C869"/>
  <c r="C1049"/>
  <c r="C1038"/>
  <c r="C1069"/>
  <c r="C946"/>
  <c r="C986"/>
  <c r="C920"/>
  <c r="C116"/>
  <c r="C337"/>
  <c r="C296"/>
  <c r="C229"/>
  <c r="C1077"/>
  <c r="C794"/>
  <c r="C458"/>
  <c r="C860"/>
  <c r="C371"/>
  <c r="C665"/>
  <c r="C141"/>
  <c r="C211"/>
  <c r="C791"/>
  <c r="C174"/>
  <c r="C515"/>
  <c r="C616"/>
  <c r="C271"/>
  <c r="C513"/>
  <c r="C319"/>
  <c r="C305"/>
  <c r="C733"/>
  <c r="C674"/>
  <c r="C334"/>
  <c r="C683"/>
  <c r="C734"/>
  <c r="C614"/>
  <c r="C237"/>
  <c r="C703"/>
  <c r="C959"/>
  <c r="C709"/>
  <c r="C431"/>
  <c r="C939"/>
  <c r="C676"/>
  <c r="C1059"/>
  <c r="C718"/>
  <c r="C725"/>
  <c r="C381"/>
  <c r="C660"/>
  <c r="C182"/>
  <c r="C341"/>
  <c r="C273"/>
  <c r="C747"/>
  <c r="C136"/>
  <c r="C723"/>
  <c r="C406"/>
  <c r="C724"/>
  <c r="C214"/>
  <c r="C268"/>
  <c r="C29"/>
  <c r="C471"/>
  <c r="C815"/>
  <c r="T1017"/>
  <c r="T692"/>
  <c r="T781"/>
  <c r="T950"/>
  <c r="T908"/>
  <c r="T122"/>
  <c r="T675"/>
  <c r="T840"/>
  <c r="T101"/>
  <c r="P152"/>
  <c r="P291"/>
  <c r="P396"/>
  <c r="P561"/>
  <c r="P643"/>
  <c r="P701"/>
  <c r="P816"/>
  <c r="P949"/>
  <c r="P1092"/>
  <c r="O152"/>
  <c r="O291"/>
  <c r="O396"/>
  <c r="O561"/>
  <c r="O643"/>
  <c r="O701"/>
  <c r="O816"/>
  <c r="O949"/>
  <c r="O1092"/>
  <c r="F1105"/>
  <c r="F552"/>
  <c r="F971"/>
  <c r="F429"/>
  <c r="F839"/>
  <c r="F627"/>
  <c r="F138"/>
  <c r="F810"/>
  <c r="F1011"/>
  <c r="F751"/>
  <c r="F653"/>
  <c r="F172"/>
  <c r="F49"/>
  <c r="F380"/>
  <c r="F629"/>
  <c r="F27"/>
  <c r="F473"/>
  <c r="F487"/>
  <c r="F867"/>
  <c r="F366"/>
  <c r="F757"/>
  <c r="F831"/>
  <c r="F792"/>
  <c r="F744"/>
  <c r="F64"/>
  <c r="F231"/>
  <c r="F143"/>
  <c r="F283"/>
  <c r="F641"/>
  <c r="F147"/>
  <c r="F378"/>
  <c r="F761"/>
  <c r="F749"/>
  <c r="F54"/>
  <c r="F20"/>
  <c r="F1007"/>
  <c r="F953"/>
  <c r="F189"/>
  <c r="F996"/>
  <c r="F384"/>
  <c r="F956"/>
  <c r="F765"/>
  <c r="F826"/>
  <c r="F542"/>
  <c r="F469"/>
  <c r="F520"/>
  <c r="F538"/>
  <c r="F912"/>
  <c r="F866"/>
  <c r="F891"/>
  <c r="F218"/>
  <c r="F994"/>
  <c r="F375"/>
  <c r="F98"/>
  <c r="F167"/>
  <c r="F1023"/>
  <c r="F491"/>
  <c r="F451"/>
  <c r="F977"/>
  <c r="F166"/>
  <c r="F478"/>
  <c r="F587"/>
  <c r="F347"/>
  <c r="F1110"/>
  <c r="F666"/>
  <c r="F833"/>
  <c r="F596"/>
  <c r="F403"/>
  <c r="F399"/>
  <c r="F149"/>
  <c r="F987"/>
  <c r="F158"/>
  <c r="F530"/>
  <c r="F327"/>
  <c r="F1005"/>
  <c r="F1089"/>
  <c r="F185"/>
  <c r="F430"/>
  <c r="F988"/>
  <c r="F824"/>
  <c r="F921"/>
  <c r="F926"/>
  <c r="F402"/>
  <c r="F544"/>
  <c r="F187"/>
  <c r="F1096"/>
  <c r="F175"/>
  <c r="F340"/>
  <c r="F354"/>
  <c r="F564"/>
  <c r="F1046"/>
  <c r="F418"/>
  <c r="F1009"/>
  <c r="F1102"/>
  <c r="F1016"/>
  <c r="F1033"/>
  <c r="F421"/>
  <c r="F585"/>
  <c r="F617"/>
  <c r="F528"/>
  <c r="F135"/>
  <c r="F577"/>
  <c r="F1053"/>
  <c r="F510"/>
  <c r="F595"/>
  <c r="F954"/>
  <c r="F874"/>
  <c r="F835"/>
  <c r="F250"/>
  <c r="F259"/>
  <c r="F317"/>
  <c r="F120"/>
  <c r="F77"/>
  <c r="F844"/>
  <c r="F43"/>
  <c r="F546"/>
  <c r="F759"/>
  <c r="F329"/>
  <c r="F899"/>
  <c r="F671"/>
  <c r="F903"/>
  <c r="F1041"/>
  <c r="F951"/>
  <c r="F1085"/>
  <c r="F134"/>
  <c r="F498"/>
  <c r="F173"/>
  <c r="F512"/>
  <c r="F714"/>
  <c r="F219"/>
  <c r="F558"/>
  <c r="F480"/>
  <c r="F443"/>
  <c r="F1035"/>
  <c r="F132"/>
  <c r="F117"/>
  <c r="F326"/>
  <c r="F301"/>
  <c r="F613"/>
  <c r="F256"/>
  <c r="F573"/>
  <c r="F420"/>
  <c r="F896"/>
  <c r="F493"/>
  <c r="F58"/>
  <c r="F201"/>
  <c r="F278"/>
  <c r="F1015"/>
  <c r="F125"/>
  <c r="F94"/>
  <c r="F778"/>
  <c r="F1036"/>
  <c r="F909"/>
  <c r="F126"/>
  <c r="F234"/>
  <c r="F264"/>
  <c r="F21"/>
  <c r="F19"/>
  <c r="F267"/>
  <c r="F129"/>
  <c r="F106"/>
  <c r="F679"/>
  <c r="F61"/>
  <c r="F34"/>
  <c r="F216"/>
  <c r="F938"/>
  <c r="C1080"/>
  <c r="C825"/>
  <c r="C850"/>
  <c r="C563"/>
  <c r="C1047"/>
  <c r="C1100"/>
  <c r="C339"/>
  <c r="C517"/>
  <c r="C1043"/>
  <c r="C1098"/>
  <c r="C467"/>
  <c r="C1067"/>
  <c r="C880"/>
  <c r="C936"/>
  <c r="C36"/>
  <c r="C1068"/>
  <c r="C750"/>
  <c r="C782"/>
  <c r="C284"/>
  <c r="C779"/>
  <c r="C547"/>
  <c r="C1010"/>
  <c r="C466"/>
  <c r="C38"/>
  <c r="C631"/>
  <c r="C814"/>
  <c r="C534"/>
  <c r="C353"/>
  <c r="C1027"/>
  <c r="C550"/>
  <c r="C281"/>
  <c r="C435"/>
  <c r="C1017"/>
  <c r="C830"/>
  <c r="C464"/>
  <c r="C447"/>
  <c r="C360"/>
  <c r="C707"/>
  <c r="C941"/>
  <c r="C287"/>
  <c r="C801"/>
  <c r="C708"/>
  <c r="C112"/>
  <c r="C843"/>
  <c r="C374"/>
  <c r="C1058"/>
  <c r="C164"/>
  <c r="C310"/>
  <c r="C438"/>
  <c r="C500"/>
  <c r="C519"/>
  <c r="C532"/>
  <c r="C463"/>
  <c r="C389"/>
  <c r="C181"/>
  <c r="C853"/>
  <c r="C727"/>
  <c r="C979"/>
  <c r="C410"/>
  <c r="C781"/>
  <c r="C984"/>
  <c r="C690"/>
  <c r="C499"/>
  <c r="C522"/>
  <c r="T869"/>
  <c r="T596"/>
  <c r="T697"/>
  <c r="T696"/>
  <c r="T291"/>
  <c r="T923"/>
  <c r="T103"/>
  <c r="T201"/>
  <c r="T224"/>
  <c r="P124"/>
  <c r="P259"/>
  <c r="P387"/>
  <c r="P500"/>
  <c r="P636"/>
  <c r="P694"/>
  <c r="P810"/>
  <c r="P914"/>
  <c r="P1059"/>
  <c r="O124"/>
  <c r="O259"/>
  <c r="O387"/>
  <c r="O500"/>
  <c r="O636"/>
  <c r="O694"/>
  <c r="O810"/>
  <c r="O914"/>
  <c r="O1059"/>
  <c r="F998"/>
  <c r="F868"/>
  <c r="F1079"/>
  <c r="F335"/>
  <c r="F927"/>
  <c r="F793"/>
  <c r="F622"/>
  <c r="F377"/>
  <c r="F624"/>
  <c r="F85"/>
  <c r="F840"/>
  <c r="F942"/>
  <c r="F756"/>
  <c r="F945"/>
  <c r="F806"/>
  <c r="F763"/>
  <c r="F253"/>
  <c r="F770"/>
  <c r="F607"/>
  <c r="F753"/>
  <c r="F286"/>
  <c r="F571"/>
  <c r="F1081"/>
  <c r="F795"/>
  <c r="F460"/>
  <c r="F796"/>
  <c r="F715"/>
  <c r="F659"/>
  <c r="F851"/>
  <c r="F35"/>
  <c r="F356"/>
  <c r="F1042"/>
  <c r="F222"/>
  <c r="F854"/>
  <c r="F308"/>
  <c r="F527"/>
  <c r="F848"/>
  <c r="F1072"/>
  <c r="F236"/>
  <c r="F974"/>
  <c r="F210"/>
  <c r="F975"/>
  <c r="F863"/>
  <c r="F495"/>
  <c r="F298"/>
  <c r="F924"/>
  <c r="F922"/>
  <c r="F553"/>
  <c r="F404"/>
  <c r="F784"/>
  <c r="F1074"/>
  <c r="F400"/>
  <c r="F735"/>
  <c r="F966"/>
  <c r="F72"/>
  <c r="F849"/>
  <c r="F766"/>
  <c r="F608"/>
  <c r="F426"/>
  <c r="F1031"/>
  <c r="F348"/>
  <c r="F776"/>
  <c r="F536"/>
  <c r="F1056"/>
  <c r="F419"/>
  <c r="F1008"/>
  <c r="F254"/>
  <c r="F10"/>
  <c r="F442"/>
  <c r="F414"/>
  <c r="F931"/>
  <c r="F83"/>
  <c r="F413"/>
  <c r="F681"/>
  <c r="F1039"/>
  <c r="F465"/>
  <c r="F911"/>
  <c r="F502"/>
  <c r="F593"/>
  <c r="F1076"/>
  <c r="F53"/>
  <c r="F279"/>
  <c r="F930"/>
  <c r="F65"/>
  <c r="F397"/>
  <c r="F382"/>
  <c r="F28"/>
  <c r="F691"/>
  <c r="F906"/>
  <c r="F894"/>
  <c r="F285"/>
  <c r="F113"/>
  <c r="F847"/>
  <c r="F861"/>
  <c r="F1075"/>
  <c r="F680"/>
  <c r="F196"/>
  <c r="F865"/>
  <c r="F955"/>
  <c r="F195"/>
  <c r="F235"/>
  <c r="F684"/>
  <c r="F226"/>
  <c r="F260"/>
  <c r="F755"/>
  <c r="F982"/>
  <c r="F1021"/>
  <c r="F604"/>
  <c r="F524"/>
  <c r="F346"/>
  <c r="F937"/>
  <c r="F1066"/>
  <c r="F559"/>
  <c r="F37"/>
  <c r="F115"/>
  <c r="F330"/>
  <c r="F206"/>
  <c r="F625"/>
  <c r="F836"/>
  <c r="F944"/>
  <c r="F720"/>
  <c r="F664"/>
  <c r="F289"/>
  <c r="F160"/>
  <c r="F746"/>
  <c r="F1030"/>
  <c r="F26"/>
  <c r="F454"/>
  <c r="F477"/>
  <c r="F529"/>
  <c r="F427"/>
  <c r="F952"/>
  <c r="F333"/>
  <c r="F562"/>
  <c r="F915"/>
  <c r="F51"/>
  <c r="F217"/>
  <c r="F270"/>
  <c r="F288"/>
  <c r="F299"/>
  <c r="F662"/>
  <c r="F76"/>
  <c r="F716"/>
  <c r="F439"/>
  <c r="F33"/>
  <c r="F719"/>
  <c r="F103"/>
  <c r="F633"/>
  <c r="F638"/>
  <c r="F1037"/>
  <c r="F150"/>
  <c r="F102"/>
  <c r="F99"/>
  <c r="F24"/>
  <c r="F145"/>
  <c r="F640"/>
  <c r="F656"/>
  <c r="F1097"/>
  <c r="F506"/>
  <c r="F88"/>
  <c r="F293"/>
  <c r="F223"/>
  <c r="F657"/>
  <c r="F602"/>
  <c r="F385"/>
  <c r="C1105"/>
  <c r="C1065"/>
  <c r="C93"/>
  <c r="C998"/>
  <c r="C552"/>
  <c r="C985"/>
  <c r="C555"/>
  <c r="C868"/>
  <c r="C971"/>
  <c r="C1101"/>
  <c r="C601"/>
  <c r="C1079"/>
  <c r="C429"/>
  <c r="C914"/>
  <c r="C144"/>
  <c r="C335"/>
  <c r="C839"/>
  <c r="C68"/>
  <c r="C768"/>
  <c r="C927"/>
  <c r="C627"/>
  <c r="C811"/>
  <c r="C780"/>
  <c r="C793"/>
  <c r="C138"/>
  <c r="C304"/>
  <c r="C142"/>
  <c r="C622"/>
  <c r="C810"/>
  <c r="C453"/>
  <c r="C908"/>
  <c r="C377"/>
  <c r="C1011"/>
  <c r="C802"/>
  <c r="C497"/>
  <c r="C624"/>
  <c r="C751"/>
  <c r="C620"/>
  <c r="C990"/>
  <c r="C85"/>
  <c r="C653"/>
  <c r="C437"/>
  <c r="C1091"/>
  <c r="C840"/>
  <c r="C172"/>
  <c r="C1012"/>
  <c r="C71"/>
  <c r="C942"/>
  <c r="C49"/>
  <c r="C696"/>
  <c r="C575"/>
  <c r="C756"/>
  <c r="C380"/>
  <c r="C350"/>
  <c r="C580"/>
  <c r="C945"/>
  <c r="C629"/>
  <c r="C423"/>
  <c r="C1018"/>
  <c r="C806"/>
  <c r="C27"/>
  <c r="C752"/>
  <c r="C1057"/>
  <c r="C763"/>
  <c r="T772"/>
  <c r="T676"/>
  <c r="T394"/>
  <c r="T500"/>
  <c r="T809"/>
  <c r="T392"/>
  <c r="T350"/>
  <c r="T672"/>
  <c r="T119"/>
  <c r="P103"/>
  <c r="P227"/>
  <c r="P347"/>
  <c r="P472"/>
  <c r="P624"/>
  <c r="P690"/>
  <c r="P804"/>
  <c r="P866"/>
  <c r="P1005"/>
  <c r="O103"/>
  <c r="O227"/>
  <c r="O347"/>
  <c r="O472"/>
  <c r="O624"/>
  <c r="O690"/>
  <c r="O804"/>
  <c r="O866"/>
  <c r="O1005"/>
  <c r="F93"/>
  <c r="F555"/>
  <c r="F601"/>
  <c r="F144"/>
  <c r="F768"/>
  <c r="F780"/>
  <c r="F142"/>
  <c r="F908"/>
  <c r="F497"/>
  <c r="F990"/>
  <c r="F1091"/>
  <c r="F71"/>
  <c r="F575"/>
  <c r="F580"/>
  <c r="F1018"/>
  <c r="F1057"/>
  <c r="F902"/>
  <c r="F820"/>
  <c r="F590"/>
  <c r="F324"/>
  <c r="F148"/>
  <c r="F862"/>
  <c r="F456"/>
  <c r="F892"/>
  <c r="F743"/>
  <c r="F582"/>
  <c r="F557"/>
  <c r="F233"/>
  <c r="F694"/>
  <c r="F192"/>
  <c r="F392"/>
  <c r="F669"/>
  <c r="F521"/>
  <c r="F309"/>
  <c r="F917"/>
  <c r="F75"/>
  <c r="F104"/>
  <c r="F523"/>
  <c r="F605"/>
  <c r="F146"/>
  <c r="F895"/>
  <c r="F359"/>
  <c r="F245"/>
  <c r="F48"/>
  <c r="F212"/>
  <c r="F479"/>
  <c r="F393"/>
  <c r="F999"/>
  <c r="F432"/>
  <c r="F619"/>
  <c r="F345"/>
  <c r="F606"/>
  <c r="F74"/>
  <c r="F972"/>
  <c r="F678"/>
  <c r="F1029"/>
  <c r="F472"/>
  <c r="F932"/>
  <c r="F207"/>
  <c r="F560"/>
  <c r="F857"/>
  <c r="F651"/>
  <c r="F598"/>
  <c r="F738"/>
  <c r="F343"/>
  <c r="F663"/>
  <c r="F361"/>
  <c r="F312"/>
  <c r="F1113"/>
  <c r="F897"/>
  <c r="F981"/>
  <c r="F537"/>
  <c r="F551"/>
  <c r="F873"/>
  <c r="F265"/>
  <c r="F1028"/>
  <c r="F391"/>
  <c r="F964"/>
  <c r="F887"/>
  <c r="F992"/>
  <c r="F713"/>
  <c r="F973"/>
  <c r="F56"/>
  <c r="F481"/>
  <c r="F1000"/>
  <c r="F621"/>
  <c r="F1108"/>
  <c r="F70"/>
  <c r="F45"/>
  <c r="F475"/>
  <c r="F12"/>
  <c r="F215"/>
  <c r="F489"/>
  <c r="F401"/>
  <c r="F970"/>
  <c r="F886"/>
  <c r="F390"/>
  <c r="F249"/>
  <c r="F712"/>
  <c r="F63"/>
  <c r="F541"/>
  <c r="F501"/>
  <c r="F39"/>
  <c r="F525"/>
  <c r="F969"/>
  <c r="F1040"/>
  <c r="F462"/>
  <c r="F311"/>
  <c r="F445"/>
  <c r="F352"/>
  <c r="F364"/>
  <c r="F838"/>
  <c r="F213"/>
  <c r="F828"/>
  <c r="F1004"/>
  <c r="F943"/>
  <c r="F882"/>
  <c r="F883"/>
  <c r="F758"/>
  <c r="F415"/>
  <c r="F685"/>
  <c r="F652"/>
  <c r="F179"/>
  <c r="F561"/>
  <c r="F241"/>
  <c r="F78"/>
  <c r="F695"/>
  <c r="F483"/>
  <c r="F127"/>
  <c r="F394"/>
  <c r="F654"/>
  <c r="F610"/>
  <c r="F827"/>
  <c r="F667"/>
  <c r="F368"/>
  <c r="F320"/>
  <c r="F995"/>
  <c r="F1103"/>
  <c r="F706"/>
  <c r="F244"/>
  <c r="F59"/>
  <c r="F859"/>
  <c r="F325"/>
  <c r="F748"/>
  <c r="F23"/>
  <c r="F97"/>
  <c r="F177"/>
  <c r="F128"/>
  <c r="F17"/>
  <c r="F813"/>
  <c r="F50"/>
  <c r="F518"/>
  <c r="F449"/>
  <c r="F634"/>
  <c r="F121"/>
  <c r="F362"/>
  <c r="F643"/>
  <c r="F300"/>
  <c r="F314"/>
  <c r="F925"/>
  <c r="F658"/>
  <c r="F44"/>
  <c r="F186"/>
  <c r="F11"/>
  <c r="F338"/>
  <c r="F797"/>
  <c r="C46"/>
  <c r="C170"/>
  <c r="C879"/>
  <c r="C556"/>
  <c r="C1093"/>
  <c r="C967"/>
  <c r="C870"/>
  <c r="C1048"/>
  <c r="C919"/>
  <c r="C1070"/>
  <c r="C1014"/>
  <c r="C965"/>
  <c r="C877"/>
  <c r="C1094"/>
  <c r="C1071"/>
  <c r="C710"/>
  <c r="C754"/>
  <c r="C741"/>
  <c r="C800"/>
  <c r="C675"/>
  <c r="C1083"/>
  <c r="C829"/>
  <c r="C307"/>
  <c r="C807"/>
  <c r="C803"/>
  <c r="C255"/>
  <c r="C672"/>
  <c r="C949"/>
  <c r="C41"/>
  <c r="C239"/>
  <c r="C162"/>
  <c r="C730"/>
  <c r="C958"/>
  <c r="C731"/>
  <c r="C732"/>
  <c r="C673"/>
  <c r="C704"/>
  <c r="C745"/>
  <c r="C306"/>
  <c r="C760"/>
  <c r="C729"/>
  <c r="C700"/>
  <c r="C841"/>
  <c r="C728"/>
  <c r="C476"/>
  <c r="C569"/>
  <c r="C1064"/>
  <c r="C18"/>
  <c r="C494"/>
  <c r="C398"/>
  <c r="C66"/>
  <c r="C82"/>
  <c r="C357"/>
  <c r="C373"/>
  <c r="C416"/>
  <c r="C693"/>
  <c r="C92"/>
  <c r="C336"/>
  <c r="C722"/>
  <c r="C243"/>
  <c r="C316"/>
  <c r="C875"/>
  <c r="C436"/>
  <c r="C277"/>
  <c r="C168"/>
  <c r="C331"/>
  <c r="C628"/>
  <c r="C486"/>
  <c r="C111"/>
  <c r="C845"/>
  <c r="C649"/>
  <c r="C184"/>
  <c r="C370"/>
  <c r="C275"/>
  <c r="C612"/>
  <c r="C367"/>
  <c r="C864"/>
  <c r="C821"/>
  <c r="C940"/>
  <c r="C358"/>
  <c r="C221"/>
  <c r="C1062"/>
  <c r="C407"/>
  <c r="C282"/>
  <c r="C376"/>
  <c r="C474"/>
  <c r="C539"/>
  <c r="C687"/>
  <c r="C180"/>
  <c r="C588"/>
  <c r="C856"/>
  <c r="C818"/>
  <c r="C809"/>
  <c r="C302"/>
  <c r="C963"/>
  <c r="C379"/>
  <c r="C788"/>
  <c r="C808"/>
  <c r="C165"/>
  <c r="C80"/>
  <c r="C444"/>
  <c r="C290"/>
  <c r="C55"/>
  <c r="C155"/>
  <c r="C581"/>
  <c r="C440"/>
  <c r="C225"/>
  <c r="C365"/>
  <c r="C122"/>
  <c r="C321"/>
  <c r="C412"/>
  <c r="C263"/>
  <c r="C822"/>
  <c r="C457"/>
  <c r="C789"/>
  <c r="C228"/>
  <c r="C817"/>
  <c r="C344"/>
  <c r="C86"/>
  <c r="C545"/>
  <c r="C323"/>
  <c r="C871"/>
  <c r="C154"/>
  <c r="C697"/>
  <c r="C983"/>
  <c r="C711"/>
  <c r="C258"/>
  <c r="C957"/>
  <c r="C737"/>
  <c r="C913"/>
  <c r="C31"/>
  <c r="C603"/>
  <c r="C950"/>
  <c r="C878"/>
  <c r="C767"/>
  <c r="C905"/>
  <c r="C900"/>
  <c r="C137"/>
  <c r="C151"/>
  <c r="C934"/>
  <c r="C579"/>
  <c r="C962"/>
  <c r="C717"/>
  <c r="C1002"/>
  <c r="C574"/>
  <c r="C578"/>
  <c r="C248"/>
  <c r="C189"/>
  <c r="C996"/>
  <c r="C384"/>
  <c r="C956"/>
  <c r="C765"/>
  <c r="C826"/>
  <c r="C542"/>
  <c r="C469"/>
  <c r="C520"/>
  <c r="C538"/>
  <c r="C912"/>
  <c r="C866"/>
  <c r="C891"/>
  <c r="C218"/>
  <c r="C994"/>
  <c r="C375"/>
  <c r="C98"/>
  <c r="C167"/>
  <c r="C1023"/>
  <c r="C491"/>
  <c r="C451"/>
  <c r="C977"/>
  <c r="C166"/>
  <c r="C478"/>
  <c r="C587"/>
  <c r="C347"/>
  <c r="C1110"/>
  <c r="C666"/>
  <c r="C833"/>
  <c r="C596"/>
  <c r="C403"/>
  <c r="C399"/>
  <c r="C149"/>
  <c r="C987"/>
  <c r="C158"/>
  <c r="C530"/>
  <c r="C327"/>
  <c r="C1005"/>
  <c r="C1089"/>
  <c r="C185"/>
  <c r="C430"/>
  <c r="C988"/>
  <c r="C824"/>
  <c r="C921"/>
  <c r="C926"/>
  <c r="C402"/>
  <c r="C544"/>
  <c r="C187"/>
  <c r="C1096"/>
  <c r="C175"/>
  <c r="C340"/>
  <c r="C354"/>
  <c r="C564"/>
  <c r="C1046"/>
  <c r="C418"/>
  <c r="C1009"/>
  <c r="C1102"/>
  <c r="C1016"/>
  <c r="C1033"/>
  <c r="C421"/>
  <c r="C585"/>
  <c r="C617"/>
  <c r="C528"/>
  <c r="C135"/>
  <c r="C577"/>
  <c r="C1053"/>
  <c r="C510"/>
  <c r="C595"/>
  <c r="C954"/>
  <c r="C874"/>
  <c r="C835"/>
  <c r="C250"/>
  <c r="C259"/>
  <c r="C317"/>
  <c r="C120"/>
  <c r="C77"/>
  <c r="C844"/>
  <c r="C43"/>
  <c r="C546"/>
  <c r="C759"/>
  <c r="C329"/>
  <c r="C899"/>
  <c r="C671"/>
  <c r="C903"/>
  <c r="C1041"/>
  <c r="C951"/>
  <c r="C1085"/>
  <c r="C134"/>
  <c r="C498"/>
  <c r="C173"/>
  <c r="C512"/>
  <c r="C714"/>
  <c r="C219"/>
  <c r="C558"/>
  <c r="C480"/>
  <c r="C443"/>
  <c r="C1035"/>
  <c r="C132"/>
  <c r="C117"/>
  <c r="C326"/>
  <c r="C301"/>
  <c r="C613"/>
  <c r="C256"/>
  <c r="C573"/>
  <c r="C420"/>
  <c r="C896"/>
  <c r="C493"/>
  <c r="C58"/>
  <c r="C201"/>
  <c r="C278"/>
  <c r="C1015"/>
  <c r="C125"/>
  <c r="C94"/>
  <c r="C778"/>
  <c r="C1036"/>
  <c r="C909"/>
  <c r="C126"/>
  <c r="C234"/>
  <c r="C264"/>
  <c r="C21"/>
  <c r="C19"/>
  <c r="C267"/>
  <c r="C129"/>
  <c r="C106"/>
  <c r="C679"/>
  <c r="C61"/>
  <c r="C34"/>
  <c r="C216"/>
  <c r="C938"/>
  <c r="C276"/>
  <c r="C119"/>
  <c r="C819"/>
  <c r="C484"/>
  <c r="C482"/>
  <c r="C645"/>
  <c r="C408"/>
  <c r="C630"/>
  <c r="C488"/>
  <c r="C570"/>
  <c r="C648"/>
  <c r="C203"/>
  <c r="C668"/>
  <c r="C823"/>
  <c r="C60"/>
  <c r="C572"/>
  <c r="C40"/>
  <c r="C543"/>
  <c r="C230"/>
  <c r="C567"/>
  <c r="C91"/>
  <c r="C790"/>
  <c r="C507"/>
  <c r="C623"/>
  <c r="C960"/>
  <c r="C1099"/>
  <c r="C461"/>
  <c r="C131"/>
  <c r="C702"/>
  <c r="C332"/>
  <c r="C159"/>
  <c r="C548"/>
  <c r="C496"/>
  <c r="C388"/>
  <c r="C411"/>
  <c r="C428"/>
  <c r="C799"/>
  <c r="C565"/>
  <c r="C1109"/>
  <c r="C787"/>
  <c r="C783"/>
  <c r="C846"/>
  <c r="C313"/>
  <c r="C292"/>
  <c r="C124"/>
  <c r="C540"/>
  <c r="C193"/>
  <c r="C609"/>
  <c r="C452"/>
  <c r="C589"/>
  <c r="C107"/>
  <c r="C1086"/>
  <c r="C455"/>
  <c r="C740"/>
  <c r="C13"/>
  <c r="C194"/>
  <c r="C395"/>
  <c r="C812"/>
  <c r="C238"/>
  <c r="C272"/>
  <c r="C566"/>
  <c r="C240"/>
  <c r="C176"/>
  <c r="C1055"/>
  <c r="C224"/>
  <c r="C626"/>
  <c r="C118"/>
  <c r="C232"/>
  <c r="C490"/>
  <c r="C1022"/>
  <c r="C1052"/>
  <c r="C893"/>
  <c r="C997"/>
  <c r="C923"/>
  <c r="C632"/>
  <c r="C1112"/>
  <c r="C242"/>
  <c r="C1106"/>
  <c r="C918"/>
  <c r="C1111"/>
  <c r="C904"/>
  <c r="C1050"/>
  <c r="C57"/>
  <c r="C639"/>
  <c r="C1072"/>
  <c r="C236"/>
  <c r="C974"/>
  <c r="C210"/>
  <c r="C975"/>
  <c r="C863"/>
  <c r="C495"/>
  <c r="C298"/>
  <c r="C924"/>
  <c r="C922"/>
  <c r="C553"/>
  <c r="C404"/>
  <c r="C784"/>
  <c r="C1074"/>
  <c r="C400"/>
  <c r="C735"/>
  <c r="C966"/>
  <c r="C72"/>
  <c r="C849"/>
  <c r="C766"/>
  <c r="C608"/>
  <c r="C426"/>
  <c r="C1031"/>
  <c r="C348"/>
  <c r="C776"/>
  <c r="C536"/>
  <c r="C1056"/>
  <c r="C419"/>
  <c r="C1008"/>
  <c r="C254"/>
  <c r="C10"/>
  <c r="C442"/>
  <c r="C414"/>
  <c r="C931"/>
  <c r="C83"/>
  <c r="C413"/>
  <c r="C681"/>
  <c r="C1039"/>
  <c r="C465"/>
  <c r="C911"/>
  <c r="C502"/>
  <c r="C593"/>
  <c r="C1076"/>
  <c r="C53"/>
  <c r="C279"/>
  <c r="C930"/>
  <c r="C65"/>
  <c r="C397"/>
  <c r="C382"/>
  <c r="C28"/>
  <c r="C691"/>
  <c r="C906"/>
  <c r="C894"/>
  <c r="C285"/>
  <c r="C113"/>
  <c r="C847"/>
  <c r="C861"/>
  <c r="C1075"/>
  <c r="C680"/>
  <c r="C196"/>
  <c r="C865"/>
  <c r="C955"/>
  <c r="C195"/>
  <c r="C235"/>
  <c r="C684"/>
  <c r="C226"/>
  <c r="C260"/>
  <c r="C755"/>
  <c r="C982"/>
  <c r="C1021"/>
  <c r="C604"/>
  <c r="C524"/>
  <c r="C346"/>
  <c r="C937"/>
  <c r="C1066"/>
  <c r="C559"/>
  <c r="C37"/>
  <c r="C115"/>
  <c r="C330"/>
  <c r="C206"/>
  <c r="C625"/>
  <c r="C836"/>
  <c r="C944"/>
  <c r="C720"/>
  <c r="C664"/>
  <c r="C289"/>
  <c r="C160"/>
  <c r="C746"/>
  <c r="C1030"/>
  <c r="C26"/>
  <c r="C454"/>
  <c r="C477"/>
  <c r="C529"/>
  <c r="C427"/>
  <c r="C952"/>
  <c r="C333"/>
  <c r="C562"/>
  <c r="C915"/>
  <c r="C51"/>
  <c r="C217"/>
  <c r="C270"/>
  <c r="C288"/>
  <c r="C299"/>
  <c r="C662"/>
  <c r="C76"/>
  <c r="C716"/>
  <c r="C439"/>
  <c r="C33"/>
  <c r="C719"/>
  <c r="C103"/>
  <c r="C633"/>
  <c r="C638"/>
  <c r="C1037"/>
  <c r="C150"/>
  <c r="C102"/>
  <c r="C99"/>
  <c r="C24"/>
  <c r="C145"/>
  <c r="C640"/>
  <c r="C656"/>
  <c r="C1097"/>
  <c r="C506"/>
  <c r="C88"/>
  <c r="C293"/>
  <c r="C223"/>
  <c r="C657"/>
  <c r="C602"/>
  <c r="C385"/>
  <c r="C156"/>
  <c r="C650"/>
  <c r="C69"/>
  <c r="C485"/>
  <c r="C199"/>
  <c r="C591"/>
  <c r="C804"/>
  <c r="C736"/>
  <c r="C742"/>
  <c r="C163"/>
  <c r="C470"/>
  <c r="C786"/>
  <c r="C769"/>
  <c r="C636"/>
  <c r="C52"/>
  <c r="C1084"/>
  <c r="C1020"/>
  <c r="C383"/>
  <c r="C721"/>
  <c r="C246"/>
  <c r="C701"/>
  <c r="C514"/>
  <c r="C661"/>
  <c r="C773"/>
  <c r="C81"/>
  <c r="C42"/>
  <c r="C204"/>
  <c r="C372"/>
  <c r="C220"/>
  <c r="C251"/>
  <c r="C303"/>
  <c r="C698"/>
  <c r="C961"/>
  <c r="C433"/>
  <c r="C647"/>
  <c r="C205"/>
  <c r="C351"/>
  <c r="C599"/>
  <c r="C834"/>
  <c r="C798"/>
  <c r="C655"/>
  <c r="C677"/>
  <c r="C200"/>
  <c r="C531"/>
  <c r="C15"/>
  <c r="C202"/>
  <c r="C535"/>
  <c r="C22"/>
  <c r="C434"/>
  <c r="C549"/>
  <c r="C1013"/>
  <c r="C837"/>
  <c r="C183"/>
  <c r="C96"/>
  <c r="C257"/>
  <c r="C852"/>
  <c r="C686"/>
  <c r="C586"/>
  <c r="C842"/>
  <c r="C405"/>
  <c r="C153"/>
  <c r="C554"/>
  <c r="C95"/>
  <c r="C775"/>
  <c r="C772"/>
  <c r="C583"/>
  <c r="C100"/>
  <c r="C611"/>
  <c r="C858"/>
  <c r="C1019"/>
  <c r="C424"/>
  <c r="C916"/>
  <c r="C188"/>
  <c r="C635"/>
  <c r="C1087"/>
  <c r="C446"/>
  <c r="C363"/>
  <c r="C73"/>
  <c r="C726"/>
  <c r="C910"/>
  <c r="C178"/>
  <c r="C1054"/>
  <c r="C157"/>
  <c r="C881"/>
  <c r="C523"/>
  <c r="C605"/>
  <c r="C146"/>
  <c r="C895"/>
  <c r="C359"/>
  <c r="C245"/>
  <c r="C48"/>
  <c r="C212"/>
  <c r="C479"/>
  <c r="C393"/>
  <c r="C999"/>
  <c r="C432"/>
  <c r="C619"/>
  <c r="C345"/>
  <c r="C606"/>
  <c r="C74"/>
  <c r="C972"/>
  <c r="C678"/>
  <c r="C1029"/>
  <c r="C472"/>
  <c r="C932"/>
  <c r="C207"/>
  <c r="C560"/>
  <c r="C857"/>
  <c r="C651"/>
  <c r="C598"/>
  <c r="C738"/>
  <c r="C343"/>
  <c r="C663"/>
  <c r="C361"/>
  <c r="C312"/>
  <c r="C1113"/>
  <c r="C897"/>
  <c r="C981"/>
  <c r="C537"/>
  <c r="C551"/>
  <c r="C873"/>
  <c r="C265"/>
  <c r="C1028"/>
  <c r="C391"/>
  <c r="C964"/>
  <c r="C887"/>
  <c r="C992"/>
  <c r="C713"/>
  <c r="C973"/>
  <c r="C56"/>
  <c r="C481"/>
  <c r="C1000"/>
  <c r="C621"/>
  <c r="C1108"/>
  <c r="C70"/>
  <c r="C45"/>
  <c r="C475"/>
  <c r="C12"/>
  <c r="C215"/>
  <c r="C489"/>
  <c r="C401"/>
  <c r="C970"/>
  <c r="C886"/>
  <c r="C390"/>
  <c r="C249"/>
  <c r="C712"/>
  <c r="C63"/>
  <c r="C541"/>
  <c r="C501"/>
  <c r="C39"/>
  <c r="C525"/>
  <c r="C969"/>
  <c r="C1040"/>
  <c r="C462"/>
  <c r="C311"/>
  <c r="C445"/>
  <c r="C352"/>
  <c r="C364"/>
  <c r="C838"/>
  <c r="C213"/>
  <c r="C828"/>
  <c r="C1004"/>
  <c r="C943"/>
  <c r="C882"/>
  <c r="C883"/>
  <c r="C758"/>
  <c r="C415"/>
  <c r="C685"/>
  <c r="C652"/>
  <c r="C179"/>
  <c r="C561"/>
  <c r="C241"/>
  <c r="C78"/>
  <c r="C695"/>
  <c r="C483"/>
  <c r="C127"/>
  <c r="C394"/>
  <c r="C654"/>
  <c r="C610"/>
  <c r="C827"/>
  <c r="C667"/>
  <c r="C368"/>
  <c r="C320"/>
  <c r="C995"/>
  <c r="C1103"/>
  <c r="C706"/>
  <c r="C244"/>
  <c r="C59"/>
  <c r="C859"/>
  <c r="C325"/>
  <c r="C748"/>
  <c r="C23"/>
  <c r="C97"/>
  <c r="C177"/>
  <c r="C128"/>
  <c r="C17"/>
  <c r="C813"/>
  <c r="C50"/>
  <c r="C518"/>
  <c r="C449"/>
  <c r="C634"/>
  <c r="C121"/>
  <c r="C362"/>
  <c r="C643"/>
  <c r="C300"/>
  <c r="C314"/>
  <c r="C925"/>
  <c r="C658"/>
  <c r="C44"/>
  <c r="C186"/>
  <c r="C11"/>
  <c r="C338"/>
  <c r="C797"/>
  <c r="C473"/>
  <c r="C1073"/>
  <c r="C902"/>
  <c r="C253"/>
  <c r="C487"/>
  <c r="C114"/>
  <c r="C820"/>
  <c r="C770"/>
  <c r="C867"/>
  <c r="C670"/>
  <c r="C590"/>
  <c r="C607"/>
  <c r="C366"/>
  <c r="C774"/>
  <c r="C324"/>
  <c r="C753"/>
  <c r="C757"/>
  <c r="C646"/>
  <c r="C148"/>
  <c r="C286"/>
  <c r="C831"/>
  <c r="C615"/>
  <c r="C862"/>
  <c r="C571"/>
  <c r="C792"/>
  <c r="C169"/>
  <c r="C456"/>
  <c r="C1081"/>
  <c r="C744"/>
  <c r="C87"/>
  <c r="C892"/>
  <c r="C795"/>
  <c r="C64"/>
  <c r="C1092"/>
  <c r="C743"/>
  <c r="C460"/>
  <c r="C231"/>
  <c r="C568"/>
  <c r="C582"/>
  <c r="C796"/>
  <c r="C143"/>
  <c r="C785"/>
  <c r="C557"/>
  <c r="C715"/>
  <c r="C283"/>
  <c r="C123"/>
  <c r="C233"/>
  <c r="C659"/>
  <c r="C641"/>
  <c r="C139"/>
  <c r="C694"/>
  <c r="C851"/>
  <c r="C147"/>
  <c r="C47"/>
  <c r="C192"/>
  <c r="C35"/>
  <c r="C378"/>
  <c r="C637"/>
  <c r="C392"/>
  <c r="C356"/>
  <c r="C761"/>
  <c r="C739"/>
  <c r="C669"/>
  <c r="C1042"/>
  <c r="C749"/>
  <c r="C978"/>
  <c r="C521"/>
  <c r="C222"/>
  <c r="C54"/>
  <c r="C1078"/>
  <c r="C309"/>
  <c r="C854"/>
  <c r="C20"/>
  <c r="C197"/>
  <c r="C917"/>
  <c r="C308"/>
  <c r="C1007"/>
  <c r="C948"/>
  <c r="C75"/>
  <c r="C527"/>
  <c r="C953"/>
  <c r="C468"/>
  <c r="C104"/>
  <c r="C848"/>
  <c r="C261"/>
  <c r="C294"/>
  <c r="C191"/>
  <c r="C976"/>
  <c r="C872"/>
  <c r="C328"/>
  <c r="C1051"/>
  <c r="C1034"/>
  <c r="C1090"/>
  <c r="C315"/>
  <c r="C526"/>
  <c r="C816"/>
  <c r="C644"/>
  <c r="C890"/>
  <c r="C1006"/>
  <c r="C504"/>
  <c r="C209"/>
  <c r="C898"/>
  <c r="C991"/>
  <c r="C152"/>
  <c r="C805"/>
  <c r="C980"/>
  <c r="C592"/>
  <c r="C597"/>
  <c r="C762"/>
  <c r="C1088"/>
  <c r="C928"/>
  <c r="C689"/>
  <c r="C355"/>
  <c r="C1060"/>
  <c r="C692"/>
  <c r="C208"/>
  <c r="C688"/>
  <c r="C198"/>
  <c r="C1001"/>
  <c r="C968"/>
  <c r="C161"/>
  <c r="C409"/>
  <c r="C1095"/>
  <c r="C297"/>
  <c r="C901"/>
  <c r="C889"/>
  <c r="C1025"/>
  <c r="C422"/>
  <c r="C935"/>
  <c r="C14"/>
  <c r="C417"/>
  <c r="C516"/>
  <c r="C130"/>
  <c r="C387"/>
  <c r="C492"/>
  <c r="C933"/>
  <c r="C342"/>
  <c r="C108"/>
  <c r="C907"/>
  <c r="C386"/>
  <c r="C576"/>
  <c r="C764"/>
  <c r="C1082"/>
  <c r="C84"/>
  <c r="C369"/>
  <c r="C67"/>
  <c r="C832"/>
  <c r="C929"/>
  <c r="C993"/>
  <c r="C322"/>
  <c r="C30"/>
  <c r="C511"/>
  <c r="C109"/>
  <c r="C1044"/>
  <c r="C396"/>
  <c r="C1024"/>
  <c r="C247"/>
  <c r="C1061"/>
  <c r="C269"/>
  <c r="C642"/>
  <c r="C89"/>
  <c r="C110"/>
  <c r="C62"/>
  <c r="C252"/>
  <c r="C947"/>
  <c r="C133"/>
  <c r="C1104"/>
  <c r="C1107"/>
  <c r="C291"/>
  <c r="C699"/>
  <c r="C989"/>
  <c r="C266"/>
  <c r="C190"/>
  <c r="C777"/>
  <c r="C508"/>
  <c r="C705"/>
  <c r="C105"/>
  <c r="C509"/>
  <c r="C771"/>
  <c r="C425"/>
  <c r="C682"/>
  <c r="C101"/>
  <c r="C16"/>
  <c r="C280"/>
  <c r="C349"/>
  <c r="C459"/>
  <c r="C618"/>
  <c r="C533"/>
  <c r="C25"/>
  <c r="C1032"/>
  <c r="C505"/>
  <c r="C32"/>
  <c r="C584"/>
  <c r="C1063"/>
  <c r="C227"/>
  <c r="C503"/>
  <c r="C140"/>
  <c r="C90"/>
  <c r="C274"/>
  <c r="C1003"/>
  <c r="C448"/>
  <c r="C1026"/>
  <c r="C171"/>
  <c r="C295"/>
  <c r="C262"/>
  <c r="C441"/>
  <c r="C318"/>
  <c r="C79"/>
  <c r="C600"/>
  <c r="C450"/>
  <c r="C594"/>
  <c r="C9"/>
  <c r="C1116" l="1"/>
  <c r="E6"/>
  <c r="E1025"/>
  <c r="E902"/>
  <c r="E11"/>
  <c r="E662"/>
  <c r="E952"/>
  <c r="E131"/>
  <c r="E737"/>
  <c r="G127"/>
  <c r="G501"/>
  <c r="G970"/>
  <c r="G908"/>
  <c r="G768"/>
  <c r="R1005"/>
  <c r="R866"/>
  <c r="R804"/>
  <c r="R690"/>
  <c r="R624"/>
  <c r="R472"/>
  <c r="R347"/>
  <c r="R227"/>
  <c r="R103"/>
  <c r="E945"/>
  <c r="G506"/>
  <c r="H656"/>
  <c r="H333"/>
  <c r="G944"/>
  <c r="H330"/>
  <c r="G865"/>
  <c r="H691"/>
  <c r="G83"/>
  <c r="G254"/>
  <c r="G1056"/>
  <c r="G536"/>
  <c r="G400"/>
  <c r="H1072"/>
  <c r="G796"/>
  <c r="G770"/>
  <c r="R1059"/>
  <c r="R914"/>
  <c r="R810"/>
  <c r="R694"/>
  <c r="R636"/>
  <c r="R500"/>
  <c r="R387"/>
  <c r="R259"/>
  <c r="R124"/>
  <c r="E850"/>
  <c r="H106"/>
  <c r="G201"/>
  <c r="G954"/>
  <c r="H824"/>
  <c r="H530"/>
  <c r="H158"/>
  <c r="G971"/>
  <c r="R1092"/>
  <c r="R949"/>
  <c r="R816"/>
  <c r="R701"/>
  <c r="R643"/>
  <c r="R561"/>
  <c r="R396"/>
  <c r="R291"/>
  <c r="R152"/>
  <c r="S152" s="1"/>
  <c r="E660"/>
  <c r="H9"/>
  <c r="H1116" s="1"/>
  <c r="F1116"/>
  <c r="G594"/>
  <c r="H1114"/>
  <c r="H993"/>
  <c r="G130"/>
  <c r="H297"/>
  <c r="H161"/>
  <c r="S816"/>
  <c r="H752"/>
  <c r="G1012"/>
  <c r="G1065"/>
  <c r="R976"/>
  <c r="R838"/>
  <c r="R781"/>
  <c r="R672"/>
  <c r="R596"/>
  <c r="R422"/>
  <c r="R316"/>
  <c r="R204"/>
  <c r="R58"/>
  <c r="S58" s="1"/>
  <c r="G717"/>
  <c r="G588"/>
  <c r="H358"/>
  <c r="H821"/>
  <c r="G612"/>
  <c r="H331"/>
  <c r="G336"/>
  <c r="H476"/>
  <c r="H729"/>
  <c r="H704"/>
  <c r="G41"/>
  <c r="H1071"/>
  <c r="H1070"/>
  <c r="R1089"/>
  <c r="R1025"/>
  <c r="R981"/>
  <c r="R966"/>
  <c r="R942"/>
  <c r="R908"/>
  <c r="R847"/>
  <c r="R836"/>
  <c r="R813"/>
  <c r="R809"/>
  <c r="R801"/>
  <c r="R772"/>
  <c r="R700"/>
  <c r="R693"/>
  <c r="R676"/>
  <c r="R668"/>
  <c r="R639"/>
  <c r="R635"/>
  <c r="R622"/>
  <c r="R576"/>
  <c r="R552"/>
  <c r="R498"/>
  <c r="R454"/>
  <c r="R417"/>
  <c r="R394"/>
  <c r="R382"/>
  <c r="R341"/>
  <c r="R314"/>
  <c r="R286"/>
  <c r="S286" s="1"/>
  <c r="R256"/>
  <c r="R224"/>
  <c r="R201"/>
  <c r="R132"/>
  <c r="R122"/>
  <c r="R101"/>
  <c r="R47"/>
  <c r="E1114"/>
  <c r="G798"/>
  <c r="G251"/>
  <c r="H1084"/>
  <c r="G769"/>
  <c r="G499"/>
  <c r="G1058"/>
  <c r="H707"/>
  <c r="G360"/>
  <c r="G830"/>
  <c r="H534"/>
  <c r="G467"/>
  <c r="H1100"/>
  <c r="H825"/>
  <c r="R1081"/>
  <c r="R1014"/>
  <c r="R979"/>
  <c r="R950"/>
  <c r="R915"/>
  <c r="R869"/>
  <c r="R840"/>
  <c r="R817"/>
  <c r="R811"/>
  <c r="R807"/>
  <c r="R787"/>
  <c r="R708"/>
  <c r="R696"/>
  <c r="R691"/>
  <c r="R673"/>
  <c r="R647"/>
  <c r="R637"/>
  <c r="R633"/>
  <c r="R600"/>
  <c r="R566"/>
  <c r="R505"/>
  <c r="R485"/>
  <c r="R431"/>
  <c r="R398"/>
  <c r="R392"/>
  <c r="R349"/>
  <c r="R320"/>
  <c r="R304"/>
  <c r="R283"/>
  <c r="R233"/>
  <c r="R205"/>
  <c r="R164"/>
  <c r="R128"/>
  <c r="R107"/>
  <c r="R64"/>
  <c r="R17"/>
  <c r="G232"/>
  <c r="H107"/>
  <c r="G230"/>
  <c r="H819"/>
  <c r="G136"/>
  <c r="G718"/>
  <c r="G1059"/>
  <c r="G614"/>
  <c r="G337"/>
  <c r="G1049"/>
  <c r="G885"/>
  <c r="R1085"/>
  <c r="R1017"/>
  <c r="R980"/>
  <c r="R962"/>
  <c r="R923"/>
  <c r="S923" s="1"/>
  <c r="R889"/>
  <c r="R846"/>
  <c r="R833"/>
  <c r="R812"/>
  <c r="S812" s="1"/>
  <c r="R808"/>
  <c r="R792"/>
  <c r="R767"/>
  <c r="R697"/>
  <c r="R692"/>
  <c r="R675"/>
  <c r="R655"/>
  <c r="S655" s="1"/>
  <c r="R638"/>
  <c r="R634"/>
  <c r="R601"/>
  <c r="R572"/>
  <c r="R520"/>
  <c r="R492"/>
  <c r="R452"/>
  <c r="R404"/>
  <c r="R393"/>
  <c r="R350"/>
  <c r="R323"/>
  <c r="R311"/>
  <c r="R285"/>
  <c r="S285" s="1"/>
  <c r="R234"/>
  <c r="R210"/>
  <c r="R172"/>
  <c r="R130"/>
  <c r="R119"/>
  <c r="R92"/>
  <c r="R31"/>
  <c r="L99"/>
  <c r="L945"/>
  <c r="L469"/>
  <c r="L918"/>
  <c r="L468"/>
  <c r="L868"/>
  <c r="L17"/>
  <c r="L466"/>
  <c r="L465"/>
  <c r="L457"/>
  <c r="L857"/>
  <c r="L722"/>
  <c r="L1090"/>
  <c r="L721"/>
  <c r="L265"/>
  <c r="L1089"/>
  <c r="L713"/>
  <c r="L264"/>
  <c r="L1081"/>
  <c r="L712"/>
  <c r="L211"/>
  <c r="L1080"/>
  <c r="L711"/>
  <c r="L210"/>
  <c r="L1077"/>
  <c r="L659"/>
  <c r="L209"/>
  <c r="L33"/>
  <c r="L18"/>
  <c r="L467"/>
  <c r="L867"/>
  <c r="L9"/>
  <c r="L866"/>
  <c r="L865"/>
  <c r="L376"/>
  <c r="L1091"/>
  <c r="L273"/>
  <c r="L1030"/>
  <c r="L631"/>
  <c r="L201"/>
  <c r="L1010"/>
  <c r="L630"/>
  <c r="L179"/>
  <c r="L946"/>
  <c r="L529"/>
  <c r="L178"/>
  <c r="L116"/>
  <c r="L101"/>
  <c r="L100"/>
  <c r="L948"/>
  <c r="L775"/>
  <c r="L551"/>
  <c r="L296"/>
  <c r="L21"/>
  <c r="L34"/>
  <c r="L71"/>
  <c r="L129"/>
  <c r="L180"/>
  <c r="L231"/>
  <c r="L289"/>
  <c r="L326"/>
  <c r="L377"/>
  <c r="L435"/>
  <c r="L486"/>
  <c r="L530"/>
  <c r="N530" s="1"/>
  <c r="L581"/>
  <c r="L632"/>
  <c r="L690"/>
  <c r="L741"/>
  <c r="L785"/>
  <c r="L834"/>
  <c r="L881"/>
  <c r="L919"/>
  <c r="L968"/>
  <c r="L1011"/>
  <c r="L1060"/>
  <c r="L1107"/>
  <c r="L291"/>
  <c r="L488"/>
  <c r="L692"/>
  <c r="L836"/>
  <c r="L977"/>
  <c r="L1111"/>
  <c r="L88"/>
  <c r="L146"/>
  <c r="L183"/>
  <c r="L241"/>
  <c r="L292"/>
  <c r="L343"/>
  <c r="L387"/>
  <c r="L489"/>
  <c r="L598"/>
  <c r="L744"/>
  <c r="L837"/>
  <c r="L929"/>
  <c r="L1063"/>
  <c r="L89"/>
  <c r="L147"/>
  <c r="L184"/>
  <c r="L242"/>
  <c r="L293"/>
  <c r="L344"/>
  <c r="L402"/>
  <c r="L439"/>
  <c r="L497"/>
  <c r="L548"/>
  <c r="L599"/>
  <c r="L643"/>
  <c r="L694"/>
  <c r="L745"/>
  <c r="L802"/>
  <c r="L838"/>
  <c r="L934"/>
  <c r="L979"/>
  <c r="L1028"/>
  <c r="L1113"/>
  <c r="L97"/>
  <c r="L148"/>
  <c r="L199"/>
  <c r="L243"/>
  <c r="L294"/>
  <c r="L345"/>
  <c r="L403"/>
  <c r="L440"/>
  <c r="L549"/>
  <c r="L600"/>
  <c r="L695"/>
  <c r="L803"/>
  <c r="L888"/>
  <c r="L980"/>
  <c r="L98"/>
  <c r="L149"/>
  <c r="L200"/>
  <c r="L244"/>
  <c r="L295"/>
  <c r="L353"/>
  <c r="L404"/>
  <c r="L455"/>
  <c r="L499"/>
  <c r="L35"/>
  <c r="L86"/>
  <c r="L130"/>
  <c r="L181"/>
  <c r="L232"/>
  <c r="L290"/>
  <c r="L327"/>
  <c r="L385"/>
  <c r="L436"/>
  <c r="L487"/>
  <c r="L545"/>
  <c r="L582"/>
  <c r="L633"/>
  <c r="L691"/>
  <c r="N691" s="1"/>
  <c r="L742"/>
  <c r="L786"/>
  <c r="L835"/>
  <c r="L884"/>
  <c r="L920"/>
  <c r="L969"/>
  <c r="L1012"/>
  <c r="L1061"/>
  <c r="L1110"/>
  <c r="L36"/>
  <c r="L87"/>
  <c r="L131"/>
  <c r="L182"/>
  <c r="L233"/>
  <c r="L342"/>
  <c r="L386"/>
  <c r="L437"/>
  <c r="L546"/>
  <c r="L583"/>
  <c r="L641"/>
  <c r="L743"/>
  <c r="L791"/>
  <c r="L885"/>
  <c r="L921"/>
  <c r="L1017"/>
  <c r="L1062"/>
  <c r="L37"/>
  <c r="L438"/>
  <c r="L547"/>
  <c r="L642"/>
  <c r="L693"/>
  <c r="L801"/>
  <c r="L886"/>
  <c r="L978"/>
  <c r="L1027"/>
  <c r="L1112"/>
  <c r="L38"/>
  <c r="L887"/>
  <c r="L1064"/>
  <c r="L39"/>
  <c r="L498"/>
  <c r="L658"/>
  <c r="L753"/>
  <c r="L839"/>
  <c r="L937"/>
  <c r="L1029"/>
  <c r="L1065"/>
  <c r="L40"/>
  <c r="L119"/>
  <c r="L212"/>
  <c r="L312"/>
  <c r="L405"/>
  <c r="L470"/>
  <c r="L569"/>
  <c r="L660"/>
  <c r="L724"/>
  <c r="L807"/>
  <c r="L869"/>
  <c r="L950"/>
  <c r="L1031"/>
  <c r="L1093"/>
  <c r="L41"/>
  <c r="L120"/>
  <c r="L213"/>
  <c r="L313"/>
  <c r="L406"/>
  <c r="L485"/>
  <c r="L577"/>
  <c r="L661"/>
  <c r="L725"/>
  <c r="L808"/>
  <c r="L889"/>
  <c r="L951"/>
  <c r="L1032"/>
  <c r="L1094"/>
  <c r="L56"/>
  <c r="L121"/>
  <c r="L214"/>
  <c r="L321"/>
  <c r="L407"/>
  <c r="L500"/>
  <c r="L578"/>
  <c r="L662"/>
  <c r="L726"/>
  <c r="L809"/>
  <c r="L897"/>
  <c r="L952"/>
  <c r="L1033"/>
  <c r="L1095"/>
  <c r="L67"/>
  <c r="L68"/>
  <c r="L69"/>
  <c r="L57"/>
  <c r="L150"/>
  <c r="L229"/>
  <c r="L322"/>
  <c r="L408"/>
  <c r="L515"/>
  <c r="L579"/>
  <c r="L663"/>
  <c r="L754"/>
  <c r="L821"/>
  <c r="N821" s="1"/>
  <c r="L898"/>
  <c r="L964"/>
  <c r="L1041"/>
  <c r="L65"/>
  <c r="L151"/>
  <c r="L230"/>
  <c r="L323"/>
  <c r="L409"/>
  <c r="L516"/>
  <c r="L580"/>
  <c r="L664"/>
  <c r="L755"/>
  <c r="L824"/>
  <c r="N824" s="1"/>
  <c r="L899"/>
  <c r="L967"/>
  <c r="L1042"/>
  <c r="L66"/>
  <c r="L152"/>
  <c r="L259"/>
  <c r="L324"/>
  <c r="L417"/>
  <c r="L517"/>
  <c r="L601"/>
  <c r="L665"/>
  <c r="L756"/>
  <c r="L825"/>
  <c r="N825" s="1"/>
  <c r="L904"/>
  <c r="L981"/>
  <c r="L1047"/>
  <c r="L153"/>
  <c r="L260"/>
  <c r="L325"/>
  <c r="L425"/>
  <c r="L518"/>
  <c r="L609"/>
  <c r="L673"/>
  <c r="L771"/>
  <c r="L833"/>
  <c r="L914"/>
  <c r="L982"/>
  <c r="L1057"/>
  <c r="L161"/>
  <c r="N161" s="1"/>
  <c r="L261"/>
  <c r="L354"/>
  <c r="L433"/>
  <c r="L519"/>
  <c r="L610"/>
  <c r="L681"/>
  <c r="L772"/>
  <c r="L851"/>
  <c r="L915"/>
  <c r="L994"/>
  <c r="L1058"/>
  <c r="L169"/>
  <c r="L262"/>
  <c r="L355"/>
  <c r="L434"/>
  <c r="L520"/>
  <c r="L611"/>
  <c r="L689"/>
  <c r="L773"/>
  <c r="L854"/>
  <c r="L916"/>
  <c r="L997"/>
  <c r="L1059"/>
  <c r="L177"/>
  <c r="L263"/>
  <c r="L356"/>
  <c r="L456"/>
  <c r="L521"/>
  <c r="L612"/>
  <c r="L696"/>
  <c r="L774"/>
  <c r="L855"/>
  <c r="L917"/>
  <c r="L1009"/>
  <c r="L856"/>
  <c r="L629"/>
  <c r="L375"/>
  <c r="L1001"/>
  <c r="L806"/>
  <c r="L628"/>
  <c r="L374"/>
  <c r="L118"/>
  <c r="L1000"/>
  <c r="L805"/>
  <c r="L613"/>
  <c r="L373"/>
  <c r="L117"/>
  <c r="L999"/>
  <c r="L804"/>
  <c r="L568"/>
  <c r="L372"/>
  <c r="L998"/>
  <c r="L777"/>
  <c r="L553"/>
  <c r="L357"/>
  <c r="L949"/>
  <c r="L776"/>
  <c r="L552"/>
  <c r="L297"/>
  <c r="L1092"/>
  <c r="L947"/>
  <c r="L723"/>
  <c r="L550"/>
  <c r="L274"/>
  <c r="L70"/>
  <c r="L1109"/>
  <c r="L1079"/>
  <c r="L1049"/>
  <c r="L1026"/>
  <c r="L996"/>
  <c r="L966"/>
  <c r="L936"/>
  <c r="L913"/>
  <c r="L883"/>
  <c r="L853"/>
  <c r="L823"/>
  <c r="L793"/>
  <c r="L770"/>
  <c r="L740"/>
  <c r="L710"/>
  <c r="L680"/>
  <c r="L657"/>
  <c r="L627"/>
  <c r="L597"/>
  <c r="L567"/>
  <c r="L537"/>
  <c r="L514"/>
  <c r="L484"/>
  <c r="L454"/>
  <c r="L424"/>
  <c r="L401"/>
  <c r="L371"/>
  <c r="L341"/>
  <c r="L311"/>
  <c r="L281"/>
  <c r="L258"/>
  <c r="L228"/>
  <c r="L198"/>
  <c r="L168"/>
  <c r="L145"/>
  <c r="L115"/>
  <c r="L85"/>
  <c r="L55"/>
  <c r="L25"/>
  <c r="L1108"/>
  <c r="L1078"/>
  <c r="L1048"/>
  <c r="L1025"/>
  <c r="L995"/>
  <c r="L965"/>
  <c r="L935"/>
  <c r="L905"/>
  <c r="L882"/>
  <c r="L852"/>
  <c r="L822"/>
  <c r="L792"/>
  <c r="L769"/>
  <c r="L739"/>
  <c r="L709"/>
  <c r="L679"/>
  <c r="L649"/>
  <c r="L626"/>
  <c r="L596"/>
  <c r="L566"/>
  <c r="L536"/>
  <c r="L513"/>
  <c r="L483"/>
  <c r="L453"/>
  <c r="L423"/>
  <c r="L393"/>
  <c r="L370"/>
  <c r="L340"/>
  <c r="L310"/>
  <c r="L280"/>
  <c r="L257"/>
  <c r="L227"/>
  <c r="L197"/>
  <c r="L167"/>
  <c r="L137"/>
  <c r="L114"/>
  <c r="L84"/>
  <c r="L54"/>
  <c r="L24"/>
  <c r="L761"/>
  <c r="L738"/>
  <c r="L708"/>
  <c r="L678"/>
  <c r="L648"/>
  <c r="L625"/>
  <c r="L595"/>
  <c r="L565"/>
  <c r="L535"/>
  <c r="L505"/>
  <c r="L482"/>
  <c r="L452"/>
  <c r="L422"/>
  <c r="L392"/>
  <c r="L369"/>
  <c r="L339"/>
  <c r="L309"/>
  <c r="L279"/>
  <c r="L249"/>
  <c r="L226"/>
  <c r="L196"/>
  <c r="L166"/>
  <c r="L136"/>
  <c r="L113"/>
  <c r="L83"/>
  <c r="L53"/>
  <c r="L23"/>
  <c r="L1106"/>
  <c r="L1076"/>
  <c r="L1046"/>
  <c r="L1016"/>
  <c r="L993"/>
  <c r="N993" s="1"/>
  <c r="L963"/>
  <c r="L933"/>
  <c r="L903"/>
  <c r="L873"/>
  <c r="L850"/>
  <c r="L820"/>
  <c r="L790"/>
  <c r="L760"/>
  <c r="L737"/>
  <c r="L707"/>
  <c r="N707" s="1"/>
  <c r="L677"/>
  <c r="L647"/>
  <c r="L617"/>
  <c r="L594"/>
  <c r="L564"/>
  <c r="L534"/>
  <c r="N534" s="1"/>
  <c r="L504"/>
  <c r="L481"/>
  <c r="L451"/>
  <c r="L421"/>
  <c r="L391"/>
  <c r="L361"/>
  <c r="L338"/>
  <c r="L308"/>
  <c r="L278"/>
  <c r="L248"/>
  <c r="L225"/>
  <c r="L195"/>
  <c r="L165"/>
  <c r="L135"/>
  <c r="L105"/>
  <c r="L82"/>
  <c r="L52"/>
  <c r="L22"/>
  <c r="L1105"/>
  <c r="L1075"/>
  <c r="L1045"/>
  <c r="L1015"/>
  <c r="L985"/>
  <c r="L962"/>
  <c r="L932"/>
  <c r="L902"/>
  <c r="L872"/>
  <c r="L849"/>
  <c r="L819"/>
  <c r="N819" s="1"/>
  <c r="L789"/>
  <c r="L759"/>
  <c r="L729"/>
  <c r="N729" s="1"/>
  <c r="L706"/>
  <c r="L676"/>
  <c r="L646"/>
  <c r="L616"/>
  <c r="L593"/>
  <c r="L563"/>
  <c r="L533"/>
  <c r="L503"/>
  <c r="L473"/>
  <c r="L450"/>
  <c r="L420"/>
  <c r="L390"/>
  <c r="L360"/>
  <c r="L337"/>
  <c r="L307"/>
  <c r="L277"/>
  <c r="L247"/>
  <c r="L217"/>
  <c r="L194"/>
  <c r="L164"/>
  <c r="L134"/>
  <c r="L104"/>
  <c r="L81"/>
  <c r="L51"/>
  <c r="L10"/>
  <c r="L26"/>
  <c r="L42"/>
  <c r="L58"/>
  <c r="L74"/>
  <c r="L90"/>
  <c r="L106"/>
  <c r="N106" s="1"/>
  <c r="L122"/>
  <c r="L138"/>
  <c r="L154"/>
  <c r="L170"/>
  <c r="L186"/>
  <c r="L202"/>
  <c r="L218"/>
  <c r="L234"/>
  <c r="L250"/>
  <c r="L266"/>
  <c r="L282"/>
  <c r="L298"/>
  <c r="L314"/>
  <c r="L330"/>
  <c r="N330" s="1"/>
  <c r="L346"/>
  <c r="L362"/>
  <c r="L378"/>
  <c r="L394"/>
  <c r="L410"/>
  <c r="L426"/>
  <c r="L442"/>
  <c r="L458"/>
  <c r="L474"/>
  <c r="L490"/>
  <c r="L506"/>
  <c r="L522"/>
  <c r="L538"/>
  <c r="L554"/>
  <c r="L570"/>
  <c r="L586"/>
  <c r="L602"/>
  <c r="L618"/>
  <c r="L634"/>
  <c r="L650"/>
  <c r="L666"/>
  <c r="L682"/>
  <c r="L698"/>
  <c r="L714"/>
  <c r="L730"/>
  <c r="L746"/>
  <c r="L762"/>
  <c r="L778"/>
  <c r="L794"/>
  <c r="L810"/>
  <c r="L826"/>
  <c r="L842"/>
  <c r="L858"/>
  <c r="L874"/>
  <c r="L890"/>
  <c r="L906"/>
  <c r="L922"/>
  <c r="L938"/>
  <c r="L954"/>
  <c r="L970"/>
  <c r="L986"/>
  <c r="L1002"/>
  <c r="L1018"/>
  <c r="L1034"/>
  <c r="L1050"/>
  <c r="L1066"/>
  <c r="L1082"/>
  <c r="L1098"/>
  <c r="L64"/>
  <c r="L192"/>
  <c r="L320"/>
  <c r="L400"/>
  <c r="L544"/>
  <c r="L640"/>
  <c r="L752"/>
  <c r="N752" s="1"/>
  <c r="L880"/>
  <c r="L992"/>
  <c r="L1088"/>
  <c r="L11"/>
  <c r="L27"/>
  <c r="L43"/>
  <c r="L59"/>
  <c r="L75"/>
  <c r="L91"/>
  <c r="L107"/>
  <c r="N107" s="1"/>
  <c r="L123"/>
  <c r="L139"/>
  <c r="L155"/>
  <c r="L171"/>
  <c r="L187"/>
  <c r="L203"/>
  <c r="L219"/>
  <c r="L235"/>
  <c r="L251"/>
  <c r="L267"/>
  <c r="L283"/>
  <c r="L299"/>
  <c r="L315"/>
  <c r="L331"/>
  <c r="N331" s="1"/>
  <c r="L347"/>
  <c r="L363"/>
  <c r="L379"/>
  <c r="L395"/>
  <c r="L411"/>
  <c r="L427"/>
  <c r="L443"/>
  <c r="L459"/>
  <c r="L475"/>
  <c r="L491"/>
  <c r="L507"/>
  <c r="L523"/>
  <c r="L539"/>
  <c r="L555"/>
  <c r="L571"/>
  <c r="L587"/>
  <c r="L603"/>
  <c r="L619"/>
  <c r="L635"/>
  <c r="L651"/>
  <c r="L667"/>
  <c r="L683"/>
  <c r="L699"/>
  <c r="L715"/>
  <c r="L731"/>
  <c r="L747"/>
  <c r="L763"/>
  <c r="L779"/>
  <c r="L795"/>
  <c r="L811"/>
  <c r="L827"/>
  <c r="L843"/>
  <c r="L859"/>
  <c r="L875"/>
  <c r="L891"/>
  <c r="L907"/>
  <c r="L923"/>
  <c r="L939"/>
  <c r="L955"/>
  <c r="L971"/>
  <c r="L987"/>
  <c r="L1003"/>
  <c r="L1019"/>
  <c r="L1035"/>
  <c r="L1051"/>
  <c r="L1067"/>
  <c r="L1083"/>
  <c r="L1099"/>
  <c r="L32"/>
  <c r="L96"/>
  <c r="L144"/>
  <c r="L208"/>
  <c r="L272"/>
  <c r="L352"/>
  <c r="L416"/>
  <c r="L480"/>
  <c r="L576"/>
  <c r="L672"/>
  <c r="L768"/>
  <c r="L864"/>
  <c r="L960"/>
  <c r="L1056"/>
  <c r="L12"/>
  <c r="L28"/>
  <c r="L44"/>
  <c r="L60"/>
  <c r="L76"/>
  <c r="L92"/>
  <c r="L108"/>
  <c r="L124"/>
  <c r="L140"/>
  <c r="L156"/>
  <c r="L172"/>
  <c r="L188"/>
  <c r="L204"/>
  <c r="L220"/>
  <c r="L236"/>
  <c r="L252"/>
  <c r="L268"/>
  <c r="L284"/>
  <c r="L300"/>
  <c r="L316"/>
  <c r="L332"/>
  <c r="L348"/>
  <c r="L364"/>
  <c r="L380"/>
  <c r="L396"/>
  <c r="L412"/>
  <c r="L428"/>
  <c r="L444"/>
  <c r="L460"/>
  <c r="L476"/>
  <c r="N476" s="1"/>
  <c r="L492"/>
  <c r="L508"/>
  <c r="L524"/>
  <c r="L540"/>
  <c r="L556"/>
  <c r="L572"/>
  <c r="L588"/>
  <c r="L604"/>
  <c r="L620"/>
  <c r="L636"/>
  <c r="L652"/>
  <c r="L668"/>
  <c r="L684"/>
  <c r="L700"/>
  <c r="L716"/>
  <c r="L732"/>
  <c r="L748"/>
  <c r="L764"/>
  <c r="L780"/>
  <c r="L796"/>
  <c r="L812"/>
  <c r="L828"/>
  <c r="L844"/>
  <c r="L860"/>
  <c r="L876"/>
  <c r="L892"/>
  <c r="L908"/>
  <c r="L924"/>
  <c r="L940"/>
  <c r="L956"/>
  <c r="L972"/>
  <c r="L988"/>
  <c r="L1004"/>
  <c r="L1020"/>
  <c r="L1036"/>
  <c r="L1052"/>
  <c r="L1068"/>
  <c r="L1084"/>
  <c r="N1084" s="1"/>
  <c r="L1100"/>
  <c r="N1100" s="1"/>
  <c r="L80"/>
  <c r="L128"/>
  <c r="L176"/>
  <c r="L240"/>
  <c r="L304"/>
  <c r="L384"/>
  <c r="L464"/>
  <c r="L496"/>
  <c r="L560"/>
  <c r="L624"/>
  <c r="L704"/>
  <c r="L784"/>
  <c r="L832"/>
  <c r="L928"/>
  <c r="L1008"/>
  <c r="L1072"/>
  <c r="N1072" s="1"/>
  <c r="L13"/>
  <c r="L29"/>
  <c r="L45"/>
  <c r="L61"/>
  <c r="L77"/>
  <c r="L93"/>
  <c r="L109"/>
  <c r="L125"/>
  <c r="L141"/>
  <c r="L157"/>
  <c r="L173"/>
  <c r="L189"/>
  <c r="L205"/>
  <c r="L221"/>
  <c r="L237"/>
  <c r="L253"/>
  <c r="L269"/>
  <c r="L285"/>
  <c r="L301"/>
  <c r="L317"/>
  <c r="L333"/>
  <c r="N333" s="1"/>
  <c r="L349"/>
  <c r="L365"/>
  <c r="L381"/>
  <c r="L397"/>
  <c r="L413"/>
  <c r="L429"/>
  <c r="L445"/>
  <c r="L461"/>
  <c r="L477"/>
  <c r="L493"/>
  <c r="L509"/>
  <c r="L525"/>
  <c r="L541"/>
  <c r="L557"/>
  <c r="L573"/>
  <c r="L589"/>
  <c r="L605"/>
  <c r="L621"/>
  <c r="L637"/>
  <c r="L653"/>
  <c r="L669"/>
  <c r="L685"/>
  <c r="L701"/>
  <c r="L717"/>
  <c r="L733"/>
  <c r="L749"/>
  <c r="L765"/>
  <c r="L781"/>
  <c r="L797"/>
  <c r="L813"/>
  <c r="L829"/>
  <c r="L845"/>
  <c r="L861"/>
  <c r="L877"/>
  <c r="L893"/>
  <c r="L909"/>
  <c r="L925"/>
  <c r="L941"/>
  <c r="L957"/>
  <c r="L973"/>
  <c r="L989"/>
  <c r="L1005"/>
  <c r="L1021"/>
  <c r="L1037"/>
  <c r="L1053"/>
  <c r="L1069"/>
  <c r="L1085"/>
  <c r="L1101"/>
  <c r="L16"/>
  <c r="L160"/>
  <c r="L256"/>
  <c r="L336"/>
  <c r="L432"/>
  <c r="L528"/>
  <c r="L608"/>
  <c r="L688"/>
  <c r="L736"/>
  <c r="L816"/>
  <c r="L896"/>
  <c r="L944"/>
  <c r="L1024"/>
  <c r="L14"/>
  <c r="L30"/>
  <c r="L46"/>
  <c r="L62"/>
  <c r="L78"/>
  <c r="L94"/>
  <c r="L110"/>
  <c r="L126"/>
  <c r="L142"/>
  <c r="L158"/>
  <c r="N158" s="1"/>
  <c r="L174"/>
  <c r="L190"/>
  <c r="L206"/>
  <c r="L222"/>
  <c r="L238"/>
  <c r="L254"/>
  <c r="L270"/>
  <c r="L286"/>
  <c r="L302"/>
  <c r="L318"/>
  <c r="L334"/>
  <c r="L350"/>
  <c r="L366"/>
  <c r="L382"/>
  <c r="L398"/>
  <c r="L414"/>
  <c r="L430"/>
  <c r="L446"/>
  <c r="L462"/>
  <c r="L478"/>
  <c r="L494"/>
  <c r="L510"/>
  <c r="L526"/>
  <c r="L542"/>
  <c r="L558"/>
  <c r="L574"/>
  <c r="L590"/>
  <c r="L606"/>
  <c r="L622"/>
  <c r="L638"/>
  <c r="L654"/>
  <c r="L670"/>
  <c r="L686"/>
  <c r="L702"/>
  <c r="L718"/>
  <c r="L734"/>
  <c r="L750"/>
  <c r="L766"/>
  <c r="L782"/>
  <c r="L798"/>
  <c r="L814"/>
  <c r="L830"/>
  <c r="L846"/>
  <c r="L862"/>
  <c r="L878"/>
  <c r="L894"/>
  <c r="L910"/>
  <c r="L926"/>
  <c r="L942"/>
  <c r="L958"/>
  <c r="L974"/>
  <c r="L990"/>
  <c r="L1006"/>
  <c r="L1022"/>
  <c r="L1038"/>
  <c r="L1054"/>
  <c r="L1070"/>
  <c r="N1070" s="1"/>
  <c r="L1086"/>
  <c r="L1102"/>
  <c r="L48"/>
  <c r="L1104"/>
  <c r="L15"/>
  <c r="L31"/>
  <c r="L47"/>
  <c r="L63"/>
  <c r="L79"/>
  <c r="L95"/>
  <c r="L111"/>
  <c r="L127"/>
  <c r="L143"/>
  <c r="L159"/>
  <c r="L175"/>
  <c r="L191"/>
  <c r="L207"/>
  <c r="L223"/>
  <c r="L239"/>
  <c r="L255"/>
  <c r="L271"/>
  <c r="L287"/>
  <c r="L303"/>
  <c r="L319"/>
  <c r="L335"/>
  <c r="L351"/>
  <c r="L367"/>
  <c r="L383"/>
  <c r="L399"/>
  <c r="L415"/>
  <c r="L431"/>
  <c r="L447"/>
  <c r="L463"/>
  <c r="L479"/>
  <c r="L495"/>
  <c r="L511"/>
  <c r="L527"/>
  <c r="L543"/>
  <c r="L559"/>
  <c r="L575"/>
  <c r="L591"/>
  <c r="L607"/>
  <c r="L623"/>
  <c r="L639"/>
  <c r="L655"/>
  <c r="L671"/>
  <c r="L687"/>
  <c r="L703"/>
  <c r="L719"/>
  <c r="L735"/>
  <c r="L751"/>
  <c r="L767"/>
  <c r="L783"/>
  <c r="L799"/>
  <c r="L815"/>
  <c r="L831"/>
  <c r="L847"/>
  <c r="L863"/>
  <c r="L879"/>
  <c r="L895"/>
  <c r="L911"/>
  <c r="L927"/>
  <c r="L943"/>
  <c r="L959"/>
  <c r="L975"/>
  <c r="L991"/>
  <c r="L1007"/>
  <c r="L1023"/>
  <c r="L1039"/>
  <c r="L1055"/>
  <c r="L1071"/>
  <c r="N1071" s="1"/>
  <c r="L1087"/>
  <c r="L1103"/>
  <c r="L112"/>
  <c r="L224"/>
  <c r="L288"/>
  <c r="L368"/>
  <c r="L448"/>
  <c r="L512"/>
  <c r="L592"/>
  <c r="L656"/>
  <c r="L720"/>
  <c r="L800"/>
  <c r="L848"/>
  <c r="L912"/>
  <c r="L976"/>
  <c r="L1040"/>
  <c r="L1097"/>
  <c r="L1074"/>
  <c r="L1044"/>
  <c r="L1014"/>
  <c r="L984"/>
  <c r="L961"/>
  <c r="L931"/>
  <c r="L901"/>
  <c r="L871"/>
  <c r="L841"/>
  <c r="L818"/>
  <c r="L788"/>
  <c r="L758"/>
  <c r="L728"/>
  <c r="L705"/>
  <c r="L675"/>
  <c r="L645"/>
  <c r="L615"/>
  <c r="L585"/>
  <c r="L562"/>
  <c r="L532"/>
  <c r="L502"/>
  <c r="L472"/>
  <c r="L449"/>
  <c r="L419"/>
  <c r="L389"/>
  <c r="L359"/>
  <c r="L329"/>
  <c r="L306"/>
  <c r="L276"/>
  <c r="L246"/>
  <c r="L216"/>
  <c r="L193"/>
  <c r="L163"/>
  <c r="L133"/>
  <c r="L103"/>
  <c r="L73"/>
  <c r="L50"/>
  <c r="L20"/>
  <c r="L1096"/>
  <c r="L1073"/>
  <c r="L1043"/>
  <c r="L1013"/>
  <c r="L983"/>
  <c r="L953"/>
  <c r="L930"/>
  <c r="L900"/>
  <c r="L870"/>
  <c r="L840"/>
  <c r="L817"/>
  <c r="L787"/>
  <c r="L757"/>
  <c r="L727"/>
  <c r="L697"/>
  <c r="L674"/>
  <c r="L644"/>
  <c r="L614"/>
  <c r="L584"/>
  <c r="L561"/>
  <c r="L531"/>
  <c r="L501"/>
  <c r="L471"/>
  <c r="L441"/>
  <c r="L418"/>
  <c r="L388"/>
  <c r="L358"/>
  <c r="N358" s="1"/>
  <c r="L328"/>
  <c r="L305"/>
  <c r="L275"/>
  <c r="L245"/>
  <c r="L215"/>
  <c r="L185"/>
  <c r="L162"/>
  <c r="L132"/>
  <c r="L102"/>
  <c r="L72"/>
  <c r="L49"/>
  <c r="L19"/>
  <c r="H60" i="4"/>
  <c r="H58"/>
  <c r="L1114" i="6"/>
  <c r="N1114" s="1"/>
  <c r="S1089"/>
  <c r="S700"/>
  <c r="S636"/>
  <c r="S500"/>
  <c r="S387"/>
  <c r="S914"/>
  <c r="S122"/>
  <c r="S809"/>
  <c r="S64"/>
  <c r="S792"/>
  <c r="S205"/>
  <c r="S422"/>
  <c r="S976"/>
  <c r="S673"/>
  <c r="S675"/>
  <c r="S417"/>
  <c r="S787"/>
  <c r="S431"/>
  <c r="S311"/>
  <c r="S31"/>
  <c r="S164"/>
  <c r="S234"/>
  <c r="S1005"/>
  <c r="S323"/>
  <c r="S452"/>
  <c r="S341"/>
  <c r="S801"/>
  <c r="S643"/>
  <c r="S981"/>
  <c r="S635"/>
  <c r="S690"/>
  <c r="S767"/>
  <c r="S320"/>
  <c r="S647"/>
  <c r="S600"/>
  <c r="S349"/>
  <c r="S889"/>
  <c r="S980"/>
  <c r="S350"/>
  <c r="S398"/>
  <c r="S708"/>
  <c r="S505"/>
  <c r="S392"/>
  <c r="S128"/>
  <c r="S233"/>
  <c r="S47"/>
  <c r="S1092"/>
  <c r="S561"/>
  <c r="S836"/>
  <c r="S1085"/>
  <c r="S314"/>
  <c r="S1025"/>
  <c r="S256"/>
  <c r="S132"/>
  <c r="S596"/>
  <c r="S817"/>
  <c r="S316"/>
  <c r="S908"/>
  <c r="S566"/>
  <c r="S692"/>
  <c r="S394"/>
  <c r="S772"/>
  <c r="S701"/>
  <c r="S869"/>
  <c r="S691"/>
  <c r="S107"/>
  <c r="S291"/>
  <c r="S576"/>
  <c r="S172"/>
  <c r="S804"/>
  <c r="S949"/>
  <c r="S622"/>
  <c r="S454"/>
  <c r="N297"/>
  <c r="S404"/>
  <c r="S572"/>
  <c r="S781"/>
  <c r="S962"/>
  <c r="S950"/>
  <c r="S979"/>
  <c r="S915"/>
  <c r="S393"/>
  <c r="S696"/>
  <c r="S966"/>
  <c r="S808"/>
  <c r="S119"/>
  <c r="S813"/>
  <c r="S810"/>
  <c r="S552"/>
  <c r="S103"/>
  <c r="S833"/>
  <c r="S520"/>
  <c r="S697"/>
  <c r="S676"/>
  <c r="S224"/>
  <c r="S638"/>
  <c r="S639"/>
  <c r="S846"/>
  <c r="S672"/>
  <c r="S838"/>
  <c r="S204"/>
  <c r="S396"/>
  <c r="S130"/>
  <c r="S637"/>
  <c r="S811"/>
  <c r="S92"/>
  <c r="S1017"/>
  <c r="G304"/>
  <c r="S304"/>
  <c r="S347"/>
  <c r="S382"/>
  <c r="S634"/>
  <c r="S807"/>
  <c r="S201"/>
  <c r="S210"/>
  <c r="S485"/>
  <c r="S283"/>
  <c r="S847"/>
  <c r="S498"/>
  <c r="S259"/>
  <c r="S694"/>
  <c r="S124"/>
  <c r="S668"/>
  <c r="S693"/>
  <c r="S1014"/>
  <c r="S17"/>
  <c r="S472"/>
  <c r="S1081"/>
  <c r="S624"/>
  <c r="S101"/>
  <c r="S492"/>
  <c r="S601"/>
  <c r="S227"/>
  <c r="H942"/>
  <c r="S942"/>
  <c r="S840"/>
  <c r="S866"/>
  <c r="S633"/>
  <c r="S1059"/>
  <c r="N704"/>
  <c r="E459"/>
  <c r="E244"/>
  <c r="E586"/>
  <c r="I811"/>
  <c r="E656"/>
  <c r="J656" s="1"/>
  <c r="E127"/>
  <c r="E882"/>
  <c r="E895"/>
  <c r="E531"/>
  <c r="E155"/>
  <c r="E1000"/>
  <c r="E58"/>
  <c r="E126"/>
  <c r="E343"/>
  <c r="E844"/>
  <c r="E716"/>
  <c r="E898"/>
  <c r="H360"/>
  <c r="E401"/>
  <c r="I762"/>
  <c r="E1086"/>
  <c r="E718"/>
  <c r="E986"/>
  <c r="I965"/>
  <c r="E532"/>
  <c r="E843"/>
  <c r="E1024"/>
  <c r="E841"/>
  <c r="E326"/>
  <c r="E400"/>
  <c r="E57"/>
  <c r="E313"/>
  <c r="E233"/>
  <c r="E985"/>
  <c r="I692"/>
  <c r="I743"/>
  <c r="H1065"/>
  <c r="H696"/>
  <c r="G696"/>
  <c r="I22"/>
  <c r="I773"/>
  <c r="I505"/>
  <c r="I491"/>
  <c r="I1064"/>
  <c r="H1049"/>
  <c r="I31"/>
  <c r="I416"/>
  <c r="I48"/>
  <c r="H885"/>
  <c r="E601"/>
  <c r="I517"/>
  <c r="E339"/>
  <c r="E1077"/>
  <c r="E116"/>
  <c r="E1069"/>
  <c r="E876"/>
  <c r="E812"/>
  <c r="E543"/>
  <c r="E119"/>
  <c r="E273"/>
  <c r="E381"/>
  <c r="E733"/>
  <c r="E791"/>
  <c r="E915"/>
  <c r="E930"/>
  <c r="E236"/>
  <c r="E846"/>
  <c r="E790"/>
  <c r="E570"/>
  <c r="E406"/>
  <c r="E676"/>
  <c r="E734"/>
  <c r="E271"/>
  <c r="E72"/>
  <c r="E626"/>
  <c r="E1099"/>
  <c r="E823"/>
  <c r="E645"/>
  <c r="E29"/>
  <c r="E959"/>
  <c r="E371"/>
  <c r="E288"/>
  <c r="E115"/>
  <c r="E285"/>
  <c r="E540"/>
  <c r="E223"/>
  <c r="E1097"/>
  <c r="E24"/>
  <c r="E1037"/>
  <c r="E719"/>
  <c r="E76"/>
  <c r="E270"/>
  <c r="E562"/>
  <c r="E529"/>
  <c r="E1030"/>
  <c r="E664"/>
  <c r="E625"/>
  <c r="E37"/>
  <c r="E346"/>
  <c r="E982"/>
  <c r="E684"/>
  <c r="E865"/>
  <c r="M865" s="1"/>
  <c r="E861"/>
  <c r="E894"/>
  <c r="E382"/>
  <c r="E279"/>
  <c r="E502"/>
  <c r="E414"/>
  <c r="M414" s="1"/>
  <c r="E1008"/>
  <c r="E776"/>
  <c r="M776" s="1"/>
  <c r="E608"/>
  <c r="E966"/>
  <c r="E784"/>
  <c r="E924"/>
  <c r="E975"/>
  <c r="E1072"/>
  <c r="E904"/>
  <c r="E242"/>
  <c r="E997"/>
  <c r="E490"/>
  <c r="E224"/>
  <c r="E566"/>
  <c r="M566" s="1"/>
  <c r="E395"/>
  <c r="E455"/>
  <c r="E452"/>
  <c r="M452" s="1"/>
  <c r="E124"/>
  <c r="E783"/>
  <c r="E799"/>
  <c r="E496"/>
  <c r="E702"/>
  <c r="E960"/>
  <c r="E91"/>
  <c r="E40"/>
  <c r="E668"/>
  <c r="E488"/>
  <c r="E482"/>
  <c r="E276"/>
  <c r="E268"/>
  <c r="E723"/>
  <c r="E341"/>
  <c r="E725"/>
  <c r="E939"/>
  <c r="E703"/>
  <c r="E683"/>
  <c r="E305"/>
  <c r="E616"/>
  <c r="E211"/>
  <c r="E860"/>
  <c r="E229"/>
  <c r="E920"/>
  <c r="E1038"/>
  <c r="E1045"/>
  <c r="E888"/>
  <c r="I600"/>
  <c r="G600"/>
  <c r="H600"/>
  <c r="I262"/>
  <c r="G262"/>
  <c r="H262"/>
  <c r="I448"/>
  <c r="G448"/>
  <c r="H448"/>
  <c r="I140"/>
  <c r="G140"/>
  <c r="H140"/>
  <c r="I584"/>
  <c r="H584"/>
  <c r="G584"/>
  <c r="I25"/>
  <c r="H25"/>
  <c r="G25"/>
  <c r="I349"/>
  <c r="H349"/>
  <c r="G349"/>
  <c r="I682"/>
  <c r="H682"/>
  <c r="G682"/>
  <c r="I509"/>
  <c r="G509"/>
  <c r="H509"/>
  <c r="I777"/>
  <c r="G777"/>
  <c r="H777"/>
  <c r="H699"/>
  <c r="I699"/>
  <c r="G699"/>
  <c r="H133"/>
  <c r="G133"/>
  <c r="I133"/>
  <c r="H110"/>
  <c r="I110"/>
  <c r="G110"/>
  <c r="I1061"/>
  <c r="H1061"/>
  <c r="G1061"/>
  <c r="I1044"/>
  <c r="H1044"/>
  <c r="G1044"/>
  <c r="G322"/>
  <c r="I322"/>
  <c r="H322"/>
  <c r="I67"/>
  <c r="H67"/>
  <c r="G67"/>
  <c r="I764"/>
  <c r="H764"/>
  <c r="G764"/>
  <c r="H108"/>
  <c r="G108"/>
  <c r="I108"/>
  <c r="I387"/>
  <c r="H387"/>
  <c r="G387"/>
  <c r="I14"/>
  <c r="H14"/>
  <c r="G14"/>
  <c r="I889"/>
  <c r="H889"/>
  <c r="G889"/>
  <c r="I409"/>
  <c r="H409"/>
  <c r="G409"/>
  <c r="I198"/>
  <c r="H198"/>
  <c r="G198"/>
  <c r="I1060"/>
  <c r="H1060"/>
  <c r="G1060"/>
  <c r="G1088"/>
  <c r="I1088"/>
  <c r="H1088"/>
  <c r="G980"/>
  <c r="I980"/>
  <c r="H980"/>
  <c r="G898"/>
  <c r="I898"/>
  <c r="H898"/>
  <c r="H890"/>
  <c r="I890"/>
  <c r="G890"/>
  <c r="H315"/>
  <c r="I315"/>
  <c r="G315"/>
  <c r="I328"/>
  <c r="G328"/>
  <c r="H328"/>
  <c r="I294"/>
  <c r="G294"/>
  <c r="H294"/>
  <c r="H468"/>
  <c r="I468"/>
  <c r="G468"/>
  <c r="I948"/>
  <c r="G948"/>
  <c r="H948"/>
  <c r="I197"/>
  <c r="H197"/>
  <c r="G197"/>
  <c r="I1078"/>
  <c r="H1078"/>
  <c r="G1078"/>
  <c r="H978"/>
  <c r="I978"/>
  <c r="G978"/>
  <c r="I739"/>
  <c r="H739"/>
  <c r="G739"/>
  <c r="G637"/>
  <c r="H637"/>
  <c r="I637"/>
  <c r="H47"/>
  <c r="G47"/>
  <c r="I47"/>
  <c r="G139"/>
  <c r="H139"/>
  <c r="I139"/>
  <c r="I123"/>
  <c r="G123"/>
  <c r="H123"/>
  <c r="I785"/>
  <c r="G785"/>
  <c r="H785"/>
  <c r="I568"/>
  <c r="G568"/>
  <c r="H568"/>
  <c r="H1092"/>
  <c r="G1092"/>
  <c r="I1092"/>
  <c r="H87"/>
  <c r="I87"/>
  <c r="G87"/>
  <c r="I169"/>
  <c r="H169"/>
  <c r="G169"/>
  <c r="H615"/>
  <c r="I615"/>
  <c r="G615"/>
  <c r="I646"/>
  <c r="G646"/>
  <c r="H646"/>
  <c r="I774"/>
  <c r="G774"/>
  <c r="H774"/>
  <c r="I670"/>
  <c r="H670"/>
  <c r="G670"/>
  <c r="I114"/>
  <c r="H114"/>
  <c r="G114"/>
  <c r="E1022"/>
  <c r="E964"/>
  <c r="I822"/>
  <c r="H822"/>
  <c r="G822"/>
  <c r="I864"/>
  <c r="G864"/>
  <c r="H864"/>
  <c r="I370"/>
  <c r="H370"/>
  <c r="G370"/>
  <c r="I111"/>
  <c r="H111"/>
  <c r="G111"/>
  <c r="H168"/>
  <c r="G168"/>
  <c r="I168"/>
  <c r="E681"/>
  <c r="E388"/>
  <c r="E972"/>
  <c r="I579"/>
  <c r="H579"/>
  <c r="G579"/>
  <c r="H788"/>
  <c r="I788"/>
  <c r="G788"/>
  <c r="E805"/>
  <c r="E20"/>
  <c r="E54"/>
  <c r="E749"/>
  <c r="E78"/>
  <c r="E984"/>
  <c r="G278"/>
  <c r="I278"/>
  <c r="H278"/>
  <c r="I122"/>
  <c r="G122"/>
  <c r="H122"/>
  <c r="E953"/>
  <c r="I813"/>
  <c r="I964"/>
  <c r="E150"/>
  <c r="E26"/>
  <c r="E955"/>
  <c r="E740"/>
  <c r="E44"/>
  <c r="E859"/>
  <c r="E652"/>
  <c r="E501"/>
  <c r="E897"/>
  <c r="E359"/>
  <c r="E858"/>
  <c r="E183"/>
  <c r="M183" s="1"/>
  <c r="E351"/>
  <c r="E701"/>
  <c r="M701" s="1"/>
  <c r="E727"/>
  <c r="E1017"/>
  <c r="M1017" s="1"/>
  <c r="E1047"/>
  <c r="I896"/>
  <c r="H896"/>
  <c r="G896"/>
  <c r="I43"/>
  <c r="G43"/>
  <c r="H43"/>
  <c r="H1046"/>
  <c r="G1046"/>
  <c r="I1046"/>
  <c r="I977"/>
  <c r="H977"/>
  <c r="N977" s="1"/>
  <c r="G977"/>
  <c r="I221"/>
  <c r="G221"/>
  <c r="H221"/>
  <c r="N221" s="1"/>
  <c r="E79"/>
  <c r="E280"/>
  <c r="E947"/>
  <c r="E342"/>
  <c r="E644"/>
  <c r="I32"/>
  <c r="E145"/>
  <c r="E289"/>
  <c r="E226"/>
  <c r="E1039"/>
  <c r="E254"/>
  <c r="E922"/>
  <c r="E565"/>
  <c r="E300"/>
  <c r="E667"/>
  <c r="E352"/>
  <c r="E621"/>
  <c r="E932"/>
  <c r="E523"/>
  <c r="E772"/>
  <c r="E15"/>
  <c r="E81"/>
  <c r="E742"/>
  <c r="E801"/>
  <c r="E750"/>
  <c r="I267"/>
  <c r="H267"/>
  <c r="G267"/>
  <c r="I558"/>
  <c r="H558"/>
  <c r="G558"/>
  <c r="I874"/>
  <c r="H874"/>
  <c r="G874"/>
  <c r="H402"/>
  <c r="G402"/>
  <c r="I402"/>
  <c r="H167"/>
  <c r="I167"/>
  <c r="G167"/>
  <c r="G996"/>
  <c r="H996"/>
  <c r="I996"/>
  <c r="I737"/>
  <c r="H737"/>
  <c r="J737" s="1"/>
  <c r="G737"/>
  <c r="I180"/>
  <c r="H180"/>
  <c r="G180"/>
  <c r="E1003"/>
  <c r="E105"/>
  <c r="E109"/>
  <c r="E935"/>
  <c r="E261"/>
  <c r="E1050"/>
  <c r="E973"/>
  <c r="E374"/>
  <c r="M374" s="1"/>
  <c r="I817"/>
  <c r="H817"/>
  <c r="G817"/>
  <c r="E209"/>
  <c r="E506"/>
  <c r="E923"/>
  <c r="E797"/>
  <c r="E1103"/>
  <c r="E883"/>
  <c r="E663"/>
  <c r="E479"/>
  <c r="E188"/>
  <c r="E434"/>
  <c r="E220"/>
  <c r="E199"/>
  <c r="E1027"/>
  <c r="E1043"/>
  <c r="H778"/>
  <c r="G778"/>
  <c r="I778"/>
  <c r="H951"/>
  <c r="N951" s="1"/>
  <c r="I951"/>
  <c r="G951"/>
  <c r="I617"/>
  <c r="H617"/>
  <c r="G617"/>
  <c r="I988"/>
  <c r="H988"/>
  <c r="G988"/>
  <c r="I218"/>
  <c r="G218"/>
  <c r="H218"/>
  <c r="I574"/>
  <c r="H574"/>
  <c r="G574"/>
  <c r="H983"/>
  <c r="G983"/>
  <c r="I983"/>
  <c r="H581"/>
  <c r="N581" s="1"/>
  <c r="I581"/>
  <c r="G581"/>
  <c r="E295"/>
  <c r="E425"/>
  <c r="E89"/>
  <c r="E576"/>
  <c r="E161"/>
  <c r="J161" s="1"/>
  <c r="E872"/>
  <c r="E657"/>
  <c r="E427"/>
  <c r="E1021"/>
  <c r="E593"/>
  <c r="E426"/>
  <c r="E240"/>
  <c r="E97"/>
  <c r="E828"/>
  <c r="E475"/>
  <c r="E651"/>
  <c r="E178"/>
  <c r="E153"/>
  <c r="E655"/>
  <c r="E1020"/>
  <c r="E438"/>
  <c r="E547"/>
  <c r="I61"/>
  <c r="H61"/>
  <c r="G61"/>
  <c r="I132"/>
  <c r="H132"/>
  <c r="G132"/>
  <c r="I899"/>
  <c r="G899"/>
  <c r="H899"/>
  <c r="G1016"/>
  <c r="H1016"/>
  <c r="I1016"/>
  <c r="H1005"/>
  <c r="G1005"/>
  <c r="I1005"/>
  <c r="H347"/>
  <c r="G347"/>
  <c r="I347"/>
  <c r="I826"/>
  <c r="H826"/>
  <c r="G826"/>
  <c r="I950"/>
  <c r="H950"/>
  <c r="N950" s="1"/>
  <c r="G950"/>
  <c r="G444"/>
  <c r="I444"/>
  <c r="H444"/>
  <c r="E32"/>
  <c r="E291"/>
  <c r="E369"/>
  <c r="E1090"/>
  <c r="E937"/>
  <c r="E28"/>
  <c r="E589"/>
  <c r="E634"/>
  <c r="E249"/>
  <c r="E360"/>
  <c r="E880"/>
  <c r="I234"/>
  <c r="H234"/>
  <c r="G234"/>
  <c r="G173"/>
  <c r="I173"/>
  <c r="H173"/>
  <c r="I1053"/>
  <c r="G1053"/>
  <c r="H1053"/>
  <c r="I987"/>
  <c r="H987"/>
  <c r="G987"/>
  <c r="I376"/>
  <c r="H376"/>
  <c r="N376" s="1"/>
  <c r="G376"/>
  <c r="E503"/>
  <c r="E762"/>
  <c r="E156"/>
  <c r="E103"/>
  <c r="E836"/>
  <c r="E1075"/>
  <c r="E931"/>
  <c r="E536"/>
  <c r="E1074"/>
  <c r="E863"/>
  <c r="E332"/>
  <c r="E813"/>
  <c r="E394"/>
  <c r="E1040"/>
  <c r="E873"/>
  <c r="E619"/>
  <c r="E363"/>
  <c r="E686"/>
  <c r="M686" s="1"/>
  <c r="E961"/>
  <c r="E769"/>
  <c r="E463"/>
  <c r="E631"/>
  <c r="E1080"/>
  <c r="H613"/>
  <c r="I613"/>
  <c r="G613"/>
  <c r="H317"/>
  <c r="I317"/>
  <c r="G317"/>
  <c r="G175"/>
  <c r="I175"/>
  <c r="H175"/>
  <c r="H596"/>
  <c r="I596"/>
  <c r="G596"/>
  <c r="I538"/>
  <c r="H538"/>
  <c r="G538"/>
  <c r="H900"/>
  <c r="G900"/>
  <c r="I900"/>
  <c r="I323"/>
  <c r="H323"/>
  <c r="G323"/>
  <c r="G809"/>
  <c r="H809"/>
  <c r="I809"/>
  <c r="E9"/>
  <c r="E1116" s="1"/>
  <c r="E533"/>
  <c r="E190"/>
  <c r="E247"/>
  <c r="E993"/>
  <c r="J993" s="1"/>
  <c r="E130"/>
  <c r="E901"/>
  <c r="E688"/>
  <c r="E355"/>
  <c r="E1007"/>
  <c r="E1106"/>
  <c r="E34"/>
  <c r="E129"/>
  <c r="E264"/>
  <c r="E1036"/>
  <c r="E1015"/>
  <c r="E493"/>
  <c r="E256"/>
  <c r="E117"/>
  <c r="E480"/>
  <c r="E512"/>
  <c r="E1085"/>
  <c r="E671"/>
  <c r="E546"/>
  <c r="E120"/>
  <c r="E835"/>
  <c r="E510"/>
  <c r="E528"/>
  <c r="E1033"/>
  <c r="E418"/>
  <c r="E340"/>
  <c r="E544"/>
  <c r="E824"/>
  <c r="J824" s="1"/>
  <c r="E1089"/>
  <c r="E158"/>
  <c r="E403"/>
  <c r="E1110"/>
  <c r="E166"/>
  <c r="E1023"/>
  <c r="E994"/>
  <c r="E912"/>
  <c r="E542"/>
  <c r="E384"/>
  <c r="E578"/>
  <c r="E962"/>
  <c r="E137"/>
  <c r="E878"/>
  <c r="E913"/>
  <c r="E711"/>
  <c r="E871"/>
  <c r="E344"/>
  <c r="E457"/>
  <c r="E321"/>
  <c r="E440"/>
  <c r="E290"/>
  <c r="E808"/>
  <c r="E302"/>
  <c r="E588"/>
  <c r="E474"/>
  <c r="E1062"/>
  <c r="E821"/>
  <c r="J821" s="1"/>
  <c r="E275"/>
  <c r="E845"/>
  <c r="E331"/>
  <c r="J331" s="1"/>
  <c r="E875"/>
  <c r="E336"/>
  <c r="E373"/>
  <c r="E398"/>
  <c r="E569"/>
  <c r="E700"/>
  <c r="E745"/>
  <c r="E731"/>
  <c r="E239"/>
  <c r="E255"/>
  <c r="E829"/>
  <c r="I829"/>
  <c r="E741"/>
  <c r="E1094"/>
  <c r="E1070"/>
  <c r="E967"/>
  <c r="E170"/>
  <c r="I11"/>
  <c r="H11"/>
  <c r="G11"/>
  <c r="I925"/>
  <c r="G925"/>
  <c r="H925"/>
  <c r="I362"/>
  <c r="G362"/>
  <c r="H362"/>
  <c r="H518"/>
  <c r="G518"/>
  <c r="I518"/>
  <c r="I128"/>
  <c r="H128"/>
  <c r="G128"/>
  <c r="H748"/>
  <c r="I748"/>
  <c r="G748"/>
  <c r="H244"/>
  <c r="G244"/>
  <c r="I244"/>
  <c r="H320"/>
  <c r="G320"/>
  <c r="I320"/>
  <c r="G610"/>
  <c r="I610"/>
  <c r="H610"/>
  <c r="I483"/>
  <c r="H483"/>
  <c r="G483"/>
  <c r="H561"/>
  <c r="G561"/>
  <c r="I561"/>
  <c r="G415"/>
  <c r="I415"/>
  <c r="H415"/>
  <c r="G943"/>
  <c r="I943"/>
  <c r="H943"/>
  <c r="I838"/>
  <c r="H838"/>
  <c r="G838"/>
  <c r="I311"/>
  <c r="H311"/>
  <c r="G311"/>
  <c r="G525"/>
  <c r="H525"/>
  <c r="I525"/>
  <c r="I63"/>
  <c r="H63"/>
  <c r="G63"/>
  <c r="H886"/>
  <c r="I886"/>
  <c r="G886"/>
  <c r="I215"/>
  <c r="H215"/>
  <c r="G215"/>
  <c r="H70"/>
  <c r="I70"/>
  <c r="G70"/>
  <c r="I481"/>
  <c r="H481"/>
  <c r="G481"/>
  <c r="I992"/>
  <c r="H992"/>
  <c r="G992"/>
  <c r="I1028"/>
  <c r="H1028"/>
  <c r="G1028"/>
  <c r="G537"/>
  <c r="I537"/>
  <c r="H537"/>
  <c r="G312"/>
  <c r="I312"/>
  <c r="H312"/>
  <c r="H738"/>
  <c r="G738"/>
  <c r="I738"/>
  <c r="I560"/>
  <c r="H560"/>
  <c r="G560"/>
  <c r="H1029"/>
  <c r="I1029"/>
  <c r="G1029"/>
  <c r="I606"/>
  <c r="G606"/>
  <c r="H606"/>
  <c r="H999"/>
  <c r="G999"/>
  <c r="I999"/>
  <c r="H48"/>
  <c r="G48"/>
  <c r="I146"/>
  <c r="H146"/>
  <c r="G146"/>
  <c r="I157"/>
  <c r="G157"/>
  <c r="H157"/>
  <c r="H726"/>
  <c r="G726"/>
  <c r="I726"/>
  <c r="G1087"/>
  <c r="I1087"/>
  <c r="H1087"/>
  <c r="I424"/>
  <c r="H424"/>
  <c r="G424"/>
  <c r="I100"/>
  <c r="H100"/>
  <c r="G100"/>
  <c r="I95"/>
  <c r="H95"/>
  <c r="G95"/>
  <c r="I842"/>
  <c r="G842"/>
  <c r="H842"/>
  <c r="H257"/>
  <c r="G257"/>
  <c r="I257"/>
  <c r="I1013"/>
  <c r="G1013"/>
  <c r="H1013"/>
  <c r="H535"/>
  <c r="I535"/>
  <c r="G535"/>
  <c r="I200"/>
  <c r="H200"/>
  <c r="G200"/>
  <c r="H834"/>
  <c r="I834"/>
  <c r="G834"/>
  <c r="I647"/>
  <c r="H647"/>
  <c r="G647"/>
  <c r="I303"/>
  <c r="H303"/>
  <c r="G303"/>
  <c r="I204"/>
  <c r="G204"/>
  <c r="H204"/>
  <c r="H661"/>
  <c r="I661"/>
  <c r="G661"/>
  <c r="H721"/>
  <c r="I721"/>
  <c r="G721"/>
  <c r="H52"/>
  <c r="I52"/>
  <c r="G52"/>
  <c r="I470"/>
  <c r="H470"/>
  <c r="G470"/>
  <c r="H804"/>
  <c r="I804"/>
  <c r="G804"/>
  <c r="H69"/>
  <c r="G69"/>
  <c r="I69"/>
  <c r="G450"/>
  <c r="I450"/>
  <c r="H450"/>
  <c r="I441"/>
  <c r="H441"/>
  <c r="G441"/>
  <c r="H1026"/>
  <c r="I1026"/>
  <c r="G1026"/>
  <c r="I90"/>
  <c r="H90"/>
  <c r="G90"/>
  <c r="H1063"/>
  <c r="G1063"/>
  <c r="I1063"/>
  <c r="I1032"/>
  <c r="H1032"/>
  <c r="G1032"/>
  <c r="H459"/>
  <c r="I459"/>
  <c r="G459"/>
  <c r="I101"/>
  <c r="H101"/>
  <c r="G101"/>
  <c r="I1114"/>
  <c r="G1114"/>
  <c r="I508"/>
  <c r="G508"/>
  <c r="H508"/>
  <c r="H989"/>
  <c r="I989"/>
  <c r="I1104"/>
  <c r="H1104"/>
  <c r="G1104"/>
  <c r="I62"/>
  <c r="G62"/>
  <c r="H62"/>
  <c r="I269"/>
  <c r="H269"/>
  <c r="G269"/>
  <c r="I396"/>
  <c r="G396"/>
  <c r="H396"/>
  <c r="I30"/>
  <c r="H30"/>
  <c r="G30"/>
  <c r="I832"/>
  <c r="H832"/>
  <c r="G832"/>
  <c r="I1082"/>
  <c r="G1082"/>
  <c r="H1082"/>
  <c r="I907"/>
  <c r="H907"/>
  <c r="G907"/>
  <c r="I492"/>
  <c r="G492"/>
  <c r="H492"/>
  <c r="I417"/>
  <c r="G417"/>
  <c r="H417"/>
  <c r="I1025"/>
  <c r="H1025"/>
  <c r="J1025" s="1"/>
  <c r="G1025"/>
  <c r="H1095"/>
  <c r="I1095"/>
  <c r="G1095"/>
  <c r="H1001"/>
  <c r="G1001"/>
  <c r="I1001"/>
  <c r="H692"/>
  <c r="G692"/>
  <c r="I928"/>
  <c r="H928"/>
  <c r="G928"/>
  <c r="I592"/>
  <c r="H592"/>
  <c r="I991"/>
  <c r="H991"/>
  <c r="G991"/>
  <c r="H1006"/>
  <c r="I1006"/>
  <c r="G1006"/>
  <c r="I526"/>
  <c r="H526"/>
  <c r="G526"/>
  <c r="H1051"/>
  <c r="G1051"/>
  <c r="I1051"/>
  <c r="I191"/>
  <c r="G191"/>
  <c r="H191"/>
  <c r="H104"/>
  <c r="G104"/>
  <c r="I104"/>
  <c r="I75"/>
  <c r="G75"/>
  <c r="H75"/>
  <c r="G917"/>
  <c r="I917"/>
  <c r="H917"/>
  <c r="H309"/>
  <c r="I309"/>
  <c r="G309"/>
  <c r="I521"/>
  <c r="H521"/>
  <c r="G521"/>
  <c r="I669"/>
  <c r="H669"/>
  <c r="G669"/>
  <c r="H392"/>
  <c r="G392"/>
  <c r="I392"/>
  <c r="I192"/>
  <c r="G192"/>
  <c r="H192"/>
  <c r="I694"/>
  <c r="H694"/>
  <c r="G694"/>
  <c r="I233"/>
  <c r="H233"/>
  <c r="I557"/>
  <c r="G557"/>
  <c r="H557"/>
  <c r="I582"/>
  <c r="H582"/>
  <c r="G582"/>
  <c r="H743"/>
  <c r="G743"/>
  <c r="I892"/>
  <c r="H892"/>
  <c r="I456"/>
  <c r="H456"/>
  <c r="G456"/>
  <c r="G862"/>
  <c r="I862"/>
  <c r="H862"/>
  <c r="I148"/>
  <c r="H148"/>
  <c r="G148"/>
  <c r="H324"/>
  <c r="G324"/>
  <c r="I324"/>
  <c r="G590"/>
  <c r="H590"/>
  <c r="I590"/>
  <c r="I820"/>
  <c r="H820"/>
  <c r="G820"/>
  <c r="E179"/>
  <c r="I512"/>
  <c r="H512"/>
  <c r="G512"/>
  <c r="G1085"/>
  <c r="H1085"/>
  <c r="I1085"/>
  <c r="G671"/>
  <c r="H671"/>
  <c r="I671"/>
  <c r="G546"/>
  <c r="H546"/>
  <c r="I546"/>
  <c r="I120"/>
  <c r="H120"/>
  <c r="G120"/>
  <c r="I835"/>
  <c r="H835"/>
  <c r="G835"/>
  <c r="I510"/>
  <c r="G510"/>
  <c r="H510"/>
  <c r="H528"/>
  <c r="I528"/>
  <c r="G528"/>
  <c r="I1033"/>
  <c r="G1033"/>
  <c r="H1033"/>
  <c r="I418"/>
  <c r="G418"/>
  <c r="H418"/>
  <c r="H340"/>
  <c r="I340"/>
  <c r="G340"/>
  <c r="I544"/>
  <c r="H544"/>
  <c r="G544"/>
  <c r="I824"/>
  <c r="G824"/>
  <c r="H1089"/>
  <c r="I1089"/>
  <c r="G1089"/>
  <c r="I158"/>
  <c r="G158"/>
  <c r="I403"/>
  <c r="H403"/>
  <c r="G403"/>
  <c r="I1110"/>
  <c r="H1110"/>
  <c r="G1110"/>
  <c r="I166"/>
  <c r="H166"/>
  <c r="G166"/>
  <c r="H1023"/>
  <c r="G1023"/>
  <c r="I1023"/>
  <c r="I994"/>
  <c r="G994"/>
  <c r="H994"/>
  <c r="G912"/>
  <c r="H912"/>
  <c r="I912"/>
  <c r="I542"/>
  <c r="H542"/>
  <c r="G542"/>
  <c r="I384"/>
  <c r="H384"/>
  <c r="G384"/>
  <c r="I578"/>
  <c r="G578"/>
  <c r="H578"/>
  <c r="G962"/>
  <c r="H962"/>
  <c r="J962" s="1"/>
  <c r="I962"/>
  <c r="I137"/>
  <c r="H137"/>
  <c r="G137"/>
  <c r="H878"/>
  <c r="I878"/>
  <c r="I913"/>
  <c r="H913"/>
  <c r="G913"/>
  <c r="H711"/>
  <c r="I711"/>
  <c r="G711"/>
  <c r="I871"/>
  <c r="H871"/>
  <c r="G871"/>
  <c r="G344"/>
  <c r="H344"/>
  <c r="I344"/>
  <c r="H457"/>
  <c r="I457"/>
  <c r="G457"/>
  <c r="I321"/>
  <c r="G321"/>
  <c r="H321"/>
  <c r="G440"/>
  <c r="I440"/>
  <c r="H440"/>
  <c r="E720"/>
  <c r="E551"/>
  <c r="E364"/>
  <c r="E981"/>
  <c r="E383"/>
  <c r="E650"/>
  <c r="E1058"/>
  <c r="E814"/>
  <c r="E1098"/>
  <c r="H34"/>
  <c r="I34"/>
  <c r="G34"/>
  <c r="H117"/>
  <c r="G117"/>
  <c r="I117"/>
  <c r="E322"/>
  <c r="I589"/>
  <c r="G589"/>
  <c r="H589"/>
  <c r="I540"/>
  <c r="G540"/>
  <c r="H540"/>
  <c r="G846"/>
  <c r="I846"/>
  <c r="H846"/>
  <c r="H565"/>
  <c r="G565"/>
  <c r="I565"/>
  <c r="I388"/>
  <c r="H388"/>
  <c r="G388"/>
  <c r="H332"/>
  <c r="I332"/>
  <c r="G332"/>
  <c r="I1099"/>
  <c r="G1099"/>
  <c r="H1099"/>
  <c r="H790"/>
  <c r="I790"/>
  <c r="G790"/>
  <c r="I543"/>
  <c r="H543"/>
  <c r="G543"/>
  <c r="I823"/>
  <c r="H823"/>
  <c r="G823"/>
  <c r="I570"/>
  <c r="G570"/>
  <c r="H570"/>
  <c r="H645"/>
  <c r="I645"/>
  <c r="G645"/>
  <c r="H119"/>
  <c r="I119"/>
  <c r="G119"/>
  <c r="I29"/>
  <c r="H29"/>
  <c r="G29"/>
  <c r="I406"/>
  <c r="H406"/>
  <c r="G406"/>
  <c r="G273"/>
  <c r="H273"/>
  <c r="I273"/>
  <c r="I676"/>
  <c r="E991"/>
  <c r="E550"/>
  <c r="E393"/>
  <c r="E128"/>
  <c r="G989"/>
  <c r="G592"/>
  <c r="G233"/>
  <c r="E186"/>
  <c r="E314"/>
  <c r="E121"/>
  <c r="E50"/>
  <c r="E177"/>
  <c r="E325"/>
  <c r="E706"/>
  <c r="E368"/>
  <c r="E654"/>
  <c r="E695"/>
  <c r="E758"/>
  <c r="E1004"/>
  <c r="E462"/>
  <c r="E39"/>
  <c r="E712"/>
  <c r="E970"/>
  <c r="E12"/>
  <c r="E1108"/>
  <c r="E56"/>
  <c r="E887"/>
  <c r="E265"/>
  <c r="E361"/>
  <c r="E598"/>
  <c r="E678"/>
  <c r="E345"/>
  <c r="E245"/>
  <c r="E605"/>
  <c r="E1054"/>
  <c r="E73"/>
  <c r="E635"/>
  <c r="E1019"/>
  <c r="E583"/>
  <c r="E554"/>
  <c r="E96"/>
  <c r="E549"/>
  <c r="E202"/>
  <c r="E677"/>
  <c r="E599"/>
  <c r="E433"/>
  <c r="E251"/>
  <c r="E514"/>
  <c r="E636"/>
  <c r="E163"/>
  <c r="E591"/>
  <c r="E690"/>
  <c r="E979"/>
  <c r="E389"/>
  <c r="E500"/>
  <c r="E708"/>
  <c r="E707"/>
  <c r="J707" s="1"/>
  <c r="E830"/>
  <c r="E1010"/>
  <c r="E782"/>
  <c r="E936"/>
  <c r="E1100"/>
  <c r="E825"/>
  <c r="H129"/>
  <c r="I129"/>
  <c r="G129"/>
  <c r="I264"/>
  <c r="H264"/>
  <c r="G264"/>
  <c r="G1036"/>
  <c r="H1036"/>
  <c r="H1015"/>
  <c r="I1015"/>
  <c r="G1015"/>
  <c r="G493"/>
  <c r="I493"/>
  <c r="H493"/>
  <c r="H256"/>
  <c r="G256"/>
  <c r="I256"/>
  <c r="I480"/>
  <c r="H480"/>
  <c r="G480"/>
  <c r="E600"/>
  <c r="E262"/>
  <c r="E448"/>
  <c r="E140"/>
  <c r="E584"/>
  <c r="E349"/>
  <c r="E682"/>
  <c r="E509"/>
  <c r="E777"/>
  <c r="E699"/>
  <c r="E133"/>
  <c r="E110"/>
  <c r="E1061"/>
  <c r="E1044"/>
  <c r="E67"/>
  <c r="E764"/>
  <c r="E108"/>
  <c r="E387"/>
  <c r="E14"/>
  <c r="E889"/>
  <c r="E409"/>
  <c r="E198"/>
  <c r="E1060"/>
  <c r="E1088"/>
  <c r="E980"/>
  <c r="E890"/>
  <c r="E315"/>
  <c r="E328"/>
  <c r="E294"/>
  <c r="E468"/>
  <c r="E948"/>
  <c r="E197"/>
  <c r="E1078"/>
  <c r="E978"/>
  <c r="E739"/>
  <c r="E637"/>
  <c r="E47"/>
  <c r="E139"/>
  <c r="E123"/>
  <c r="E785"/>
  <c r="E568"/>
  <c r="E1092"/>
  <c r="E87"/>
  <c r="E169"/>
  <c r="E615"/>
  <c r="E646"/>
  <c r="E670"/>
  <c r="E114"/>
  <c r="E752"/>
  <c r="J752" s="1"/>
  <c r="E423"/>
  <c r="E350"/>
  <c r="E696"/>
  <c r="E1012"/>
  <c r="E437"/>
  <c r="E620"/>
  <c r="E802"/>
  <c r="E453"/>
  <c r="E811"/>
  <c r="E68"/>
  <c r="E914"/>
  <c r="E1101"/>
  <c r="E1065"/>
  <c r="I1065"/>
  <c r="I657"/>
  <c r="H657"/>
  <c r="G657"/>
  <c r="I506"/>
  <c r="H506"/>
  <c r="I145"/>
  <c r="G145"/>
  <c r="H145"/>
  <c r="I150"/>
  <c r="H150"/>
  <c r="J150" s="1"/>
  <c r="G150"/>
  <c r="I103"/>
  <c r="H103"/>
  <c r="H716"/>
  <c r="I716"/>
  <c r="H288"/>
  <c r="I288"/>
  <c r="G288"/>
  <c r="I915"/>
  <c r="G915"/>
  <c r="H915"/>
  <c r="I427"/>
  <c r="H427"/>
  <c r="G427"/>
  <c r="I26"/>
  <c r="G26"/>
  <c r="H26"/>
  <c r="J26" s="1"/>
  <c r="H289"/>
  <c r="I289"/>
  <c r="G289"/>
  <c r="H836"/>
  <c r="I836"/>
  <c r="G836"/>
  <c r="I115"/>
  <c r="G115"/>
  <c r="H115"/>
  <c r="I937"/>
  <c r="G937"/>
  <c r="I1021"/>
  <c r="H1021"/>
  <c r="G1021"/>
  <c r="I226"/>
  <c r="H226"/>
  <c r="G226"/>
  <c r="H955"/>
  <c r="J955" s="1"/>
  <c r="I955"/>
  <c r="G955"/>
  <c r="I1075"/>
  <c r="H1075"/>
  <c r="J1075" s="1"/>
  <c r="G1075"/>
  <c r="I285"/>
  <c r="H285"/>
  <c r="G285"/>
  <c r="I28"/>
  <c r="H28"/>
  <c r="G28"/>
  <c r="I930"/>
  <c r="G930"/>
  <c r="G593"/>
  <c r="I593"/>
  <c r="H593"/>
  <c r="G1039"/>
  <c r="I1039"/>
  <c r="H1039"/>
  <c r="I931"/>
  <c r="H931"/>
  <c r="G931"/>
  <c r="H254"/>
  <c r="I254"/>
  <c r="I536"/>
  <c r="H426"/>
  <c r="G426"/>
  <c r="I72"/>
  <c r="G72"/>
  <c r="H72"/>
  <c r="H1074"/>
  <c r="I1074"/>
  <c r="G1074"/>
  <c r="I922"/>
  <c r="H922"/>
  <c r="G922"/>
  <c r="I863"/>
  <c r="G863"/>
  <c r="H863"/>
  <c r="I236"/>
  <c r="G236"/>
  <c r="H236"/>
  <c r="G1050"/>
  <c r="I1050"/>
  <c r="H1050"/>
  <c r="I1106"/>
  <c r="H1106"/>
  <c r="G1106"/>
  <c r="I923"/>
  <c r="H923"/>
  <c r="G923"/>
  <c r="G1022"/>
  <c r="H1022"/>
  <c r="I1022"/>
  <c r="I626"/>
  <c r="H626"/>
  <c r="G626"/>
  <c r="I240"/>
  <c r="G240"/>
  <c r="H240"/>
  <c r="G812"/>
  <c r="I812"/>
  <c r="H812"/>
  <c r="H740"/>
  <c r="G740"/>
  <c r="I740"/>
  <c r="E61"/>
  <c r="E267"/>
  <c r="E234"/>
  <c r="E778"/>
  <c r="E278"/>
  <c r="E896"/>
  <c r="E613"/>
  <c r="E132"/>
  <c r="E558"/>
  <c r="E173"/>
  <c r="M173" s="1"/>
  <c r="E951"/>
  <c r="M951" s="1"/>
  <c r="E899"/>
  <c r="E43"/>
  <c r="E317"/>
  <c r="E874"/>
  <c r="E1053"/>
  <c r="E617"/>
  <c r="E1016"/>
  <c r="E1046"/>
  <c r="E175"/>
  <c r="E402"/>
  <c r="E988"/>
  <c r="E1005"/>
  <c r="E596"/>
  <c r="E347"/>
  <c r="E977"/>
  <c r="M977" s="1"/>
  <c r="E167"/>
  <c r="E218"/>
  <c r="E538"/>
  <c r="E826"/>
  <c r="E996"/>
  <c r="E574"/>
  <c r="E579"/>
  <c r="E900"/>
  <c r="E950"/>
  <c r="E983"/>
  <c r="E323"/>
  <c r="E817"/>
  <c r="E822"/>
  <c r="E122"/>
  <c r="E581"/>
  <c r="M581" s="1"/>
  <c r="E444"/>
  <c r="E788"/>
  <c r="E809"/>
  <c r="E180"/>
  <c r="E376"/>
  <c r="E221"/>
  <c r="E864"/>
  <c r="E370"/>
  <c r="E111"/>
  <c r="E168"/>
  <c r="E316"/>
  <c r="E92"/>
  <c r="E357"/>
  <c r="E494"/>
  <c r="E729"/>
  <c r="E704"/>
  <c r="E958"/>
  <c r="M958" s="1"/>
  <c r="E41"/>
  <c r="E803"/>
  <c r="E1083"/>
  <c r="I1083"/>
  <c r="E754"/>
  <c r="E877"/>
  <c r="E919"/>
  <c r="E1093"/>
  <c r="I186"/>
  <c r="H186"/>
  <c r="G186"/>
  <c r="I314"/>
  <c r="H314"/>
  <c r="G314"/>
  <c r="I121"/>
  <c r="G121"/>
  <c r="H121"/>
  <c r="I50"/>
  <c r="H50"/>
  <c r="G50"/>
  <c r="H177"/>
  <c r="I177"/>
  <c r="G177"/>
  <c r="H325"/>
  <c r="G325"/>
  <c r="I325"/>
  <c r="I706"/>
  <c r="G706"/>
  <c r="H706"/>
  <c r="G368"/>
  <c r="I368"/>
  <c r="H368"/>
  <c r="I654"/>
  <c r="H654"/>
  <c r="G654"/>
  <c r="H695"/>
  <c r="I695"/>
  <c r="G695"/>
  <c r="I179"/>
  <c r="G179"/>
  <c r="H179"/>
  <c r="H758"/>
  <c r="G758"/>
  <c r="I758"/>
  <c r="H1004"/>
  <c r="G1004"/>
  <c r="I1004"/>
  <c r="H364"/>
  <c r="G364"/>
  <c r="I364"/>
  <c r="H462"/>
  <c r="G462"/>
  <c r="I462"/>
  <c r="H39"/>
  <c r="I39"/>
  <c r="G39"/>
  <c r="I712"/>
  <c r="G712"/>
  <c r="H712"/>
  <c r="J712" s="1"/>
  <c r="I970"/>
  <c r="H970"/>
  <c r="I12"/>
  <c r="H12"/>
  <c r="G12"/>
  <c r="H1108"/>
  <c r="I1108"/>
  <c r="G1108"/>
  <c r="G56"/>
  <c r="H56"/>
  <c r="I56"/>
  <c r="H887"/>
  <c r="I887"/>
  <c r="G887"/>
  <c r="I265"/>
  <c r="G265"/>
  <c r="H265"/>
  <c r="I981"/>
  <c r="H981"/>
  <c r="G981"/>
  <c r="G361"/>
  <c r="H361"/>
  <c r="I361"/>
  <c r="I598"/>
  <c r="H598"/>
  <c r="G598"/>
  <c r="G207"/>
  <c r="H207"/>
  <c r="I207"/>
  <c r="I678"/>
  <c r="G678"/>
  <c r="H678"/>
  <c r="I345"/>
  <c r="H345"/>
  <c r="G345"/>
  <c r="I393"/>
  <c r="G393"/>
  <c r="H393"/>
  <c r="H245"/>
  <c r="G245"/>
  <c r="I245"/>
  <c r="I605"/>
  <c r="H605"/>
  <c r="G605"/>
  <c r="I1054"/>
  <c r="H1054"/>
  <c r="G1054"/>
  <c r="I73"/>
  <c r="G73"/>
  <c r="H73"/>
  <c r="I635"/>
  <c r="H635"/>
  <c r="G635"/>
  <c r="I1019"/>
  <c r="G1019"/>
  <c r="H1019"/>
  <c r="H583"/>
  <c r="I583"/>
  <c r="G583"/>
  <c r="I554"/>
  <c r="G554"/>
  <c r="H554"/>
  <c r="G586"/>
  <c r="H586"/>
  <c r="I586"/>
  <c r="I96"/>
  <c r="G96"/>
  <c r="H96"/>
  <c r="H549"/>
  <c r="I549"/>
  <c r="G549"/>
  <c r="H202"/>
  <c r="G202"/>
  <c r="I202"/>
  <c r="H677"/>
  <c r="G677"/>
  <c r="I677"/>
  <c r="H599"/>
  <c r="I599"/>
  <c r="G599"/>
  <c r="I433"/>
  <c r="H433"/>
  <c r="G433"/>
  <c r="I251"/>
  <c r="H251"/>
  <c r="I42"/>
  <c r="H42"/>
  <c r="G42"/>
  <c r="I514"/>
  <c r="G514"/>
  <c r="H514"/>
  <c r="H383"/>
  <c r="I383"/>
  <c r="G383"/>
  <c r="H636"/>
  <c r="I636"/>
  <c r="G636"/>
  <c r="I163"/>
  <c r="G163"/>
  <c r="H163"/>
  <c r="I591"/>
  <c r="G591"/>
  <c r="H591"/>
  <c r="I650"/>
  <c r="G650"/>
  <c r="E987"/>
  <c r="E855"/>
  <c r="H562"/>
  <c r="G562"/>
  <c r="I562"/>
  <c r="H784"/>
  <c r="G784"/>
  <c r="I784"/>
  <c r="H341"/>
  <c r="G341"/>
  <c r="I341"/>
  <c r="I939"/>
  <c r="H939"/>
  <c r="G939"/>
  <c r="E147"/>
  <c r="E231"/>
  <c r="E792"/>
  <c r="E867"/>
  <c r="E27"/>
  <c r="E172"/>
  <c r="E810"/>
  <c r="E627"/>
  <c r="E552"/>
  <c r="H223"/>
  <c r="I223"/>
  <c r="G223"/>
  <c r="I1097"/>
  <c r="G1097"/>
  <c r="H1097"/>
  <c r="H719"/>
  <c r="G719"/>
  <c r="I719"/>
  <c r="I270"/>
  <c r="G270"/>
  <c r="H270"/>
  <c r="G1030"/>
  <c r="I1030"/>
  <c r="H1030"/>
  <c r="I625"/>
  <c r="G625"/>
  <c r="H625"/>
  <c r="H346"/>
  <c r="G346"/>
  <c r="I346"/>
  <c r="I684"/>
  <c r="H684"/>
  <c r="I861"/>
  <c r="H861"/>
  <c r="G861"/>
  <c r="I382"/>
  <c r="H382"/>
  <c r="I502"/>
  <c r="H502"/>
  <c r="G502"/>
  <c r="G414"/>
  <c r="I414"/>
  <c r="H414"/>
  <c r="I776"/>
  <c r="H776"/>
  <c r="N776" s="1"/>
  <c r="G776"/>
  <c r="G966"/>
  <c r="H966"/>
  <c r="H975"/>
  <c r="G975"/>
  <c r="I975"/>
  <c r="I904"/>
  <c r="H904"/>
  <c r="G904"/>
  <c r="G997"/>
  <c r="I997"/>
  <c r="H997"/>
  <c r="G224"/>
  <c r="H224"/>
  <c r="I224"/>
  <c r="I395"/>
  <c r="G395"/>
  <c r="H395"/>
  <c r="I124"/>
  <c r="G124"/>
  <c r="H124"/>
  <c r="H799"/>
  <c r="I799"/>
  <c r="G799"/>
  <c r="H702"/>
  <c r="I702"/>
  <c r="G702"/>
  <c r="H725"/>
  <c r="I725"/>
  <c r="G725"/>
  <c r="E938"/>
  <c r="E679"/>
  <c r="E19"/>
  <c r="E94"/>
  <c r="E201"/>
  <c r="E420"/>
  <c r="E301"/>
  <c r="E1035"/>
  <c r="E219"/>
  <c r="E498"/>
  <c r="M498" s="1"/>
  <c r="E329"/>
  <c r="E259"/>
  <c r="M259" s="1"/>
  <c r="E577"/>
  <c r="E585"/>
  <c r="E1102"/>
  <c r="E564"/>
  <c r="E1096"/>
  <c r="E926"/>
  <c r="M926" s="1"/>
  <c r="E430"/>
  <c r="M430" s="1"/>
  <c r="E327"/>
  <c r="M327" s="1"/>
  <c r="E149"/>
  <c r="E833"/>
  <c r="E587"/>
  <c r="E451"/>
  <c r="E98"/>
  <c r="E891"/>
  <c r="E520"/>
  <c r="E765"/>
  <c r="E189"/>
  <c r="E1002"/>
  <c r="E934"/>
  <c r="E905"/>
  <c r="E603"/>
  <c r="E957"/>
  <c r="M957" s="1"/>
  <c r="E697"/>
  <c r="E545"/>
  <c r="E263"/>
  <c r="E365"/>
  <c r="E80"/>
  <c r="E379"/>
  <c r="E818"/>
  <c r="E687"/>
  <c r="E282"/>
  <c r="E358"/>
  <c r="J358" s="1"/>
  <c r="E367"/>
  <c r="E184"/>
  <c r="E486"/>
  <c r="E277"/>
  <c r="E693"/>
  <c r="E82"/>
  <c r="E18"/>
  <c r="E728"/>
  <c r="E760"/>
  <c r="E673"/>
  <c r="E730"/>
  <c r="E949"/>
  <c r="E807"/>
  <c r="M807" s="1"/>
  <c r="E675"/>
  <c r="E710"/>
  <c r="E965"/>
  <c r="E1048"/>
  <c r="E556"/>
  <c r="I797"/>
  <c r="H797"/>
  <c r="G797"/>
  <c r="I44"/>
  <c r="H44"/>
  <c r="G44"/>
  <c r="I300"/>
  <c r="G300"/>
  <c r="H300"/>
  <c r="I634"/>
  <c r="H634"/>
  <c r="G634"/>
  <c r="G813"/>
  <c r="H813"/>
  <c r="I97"/>
  <c r="H97"/>
  <c r="N97" s="1"/>
  <c r="G97"/>
  <c r="H859"/>
  <c r="G859"/>
  <c r="I859"/>
  <c r="G1103"/>
  <c r="I1103"/>
  <c r="H1103"/>
  <c r="I667"/>
  <c r="H667"/>
  <c r="G667"/>
  <c r="G394"/>
  <c r="I394"/>
  <c r="H394"/>
  <c r="I78"/>
  <c r="H78"/>
  <c r="G78"/>
  <c r="I652"/>
  <c r="G652"/>
  <c r="H652"/>
  <c r="I883"/>
  <c r="G883"/>
  <c r="H883"/>
  <c r="I828"/>
  <c r="G828"/>
  <c r="H828"/>
  <c r="I352"/>
  <c r="H352"/>
  <c r="G352"/>
  <c r="H1040"/>
  <c r="I1040"/>
  <c r="G1040"/>
  <c r="H501"/>
  <c r="I501"/>
  <c r="H249"/>
  <c r="G249"/>
  <c r="I249"/>
  <c r="I401"/>
  <c r="G401"/>
  <c r="H401"/>
  <c r="G475"/>
  <c r="H475"/>
  <c r="H621"/>
  <c r="G621"/>
  <c r="I621"/>
  <c r="I973"/>
  <c r="H973"/>
  <c r="G973"/>
  <c r="H964"/>
  <c r="G964"/>
  <c r="H873"/>
  <c r="G873"/>
  <c r="I873"/>
  <c r="G897"/>
  <c r="I897"/>
  <c r="H897"/>
  <c r="H663"/>
  <c r="I663"/>
  <c r="G663"/>
  <c r="I651"/>
  <c r="G651"/>
  <c r="H932"/>
  <c r="G932"/>
  <c r="I932"/>
  <c r="H972"/>
  <c r="G972"/>
  <c r="I972"/>
  <c r="H619"/>
  <c r="I619"/>
  <c r="G619"/>
  <c r="I479"/>
  <c r="G479"/>
  <c r="H479"/>
  <c r="H359"/>
  <c r="I359"/>
  <c r="G359"/>
  <c r="I523"/>
  <c r="H523"/>
  <c r="G523"/>
  <c r="I178"/>
  <c r="H178"/>
  <c r="G178"/>
  <c r="G363"/>
  <c r="H363"/>
  <c r="I363"/>
  <c r="I188"/>
  <c r="H188"/>
  <c r="G188"/>
  <c r="I858"/>
  <c r="H858"/>
  <c r="G858"/>
  <c r="H772"/>
  <c r="I772"/>
  <c r="G772"/>
  <c r="H153"/>
  <c r="I153"/>
  <c r="G153"/>
  <c r="I686"/>
  <c r="H686"/>
  <c r="I183"/>
  <c r="H183"/>
  <c r="G183"/>
  <c r="G434"/>
  <c r="I434"/>
  <c r="H434"/>
  <c r="I15"/>
  <c r="H15"/>
  <c r="G15"/>
  <c r="G655"/>
  <c r="I655"/>
  <c r="H655"/>
  <c r="I351"/>
  <c r="H351"/>
  <c r="G351"/>
  <c r="H961"/>
  <c r="I961"/>
  <c r="G961"/>
  <c r="I220"/>
  <c r="H220"/>
  <c r="G220"/>
  <c r="I81"/>
  <c r="H81"/>
  <c r="I701"/>
  <c r="H701"/>
  <c r="G701"/>
  <c r="H1020"/>
  <c r="I1020"/>
  <c r="G1020"/>
  <c r="I769"/>
  <c r="H769"/>
  <c r="H742"/>
  <c r="G742"/>
  <c r="I742"/>
  <c r="I199"/>
  <c r="H199"/>
  <c r="G199"/>
  <c r="G156"/>
  <c r="I156"/>
  <c r="H156"/>
  <c r="I984"/>
  <c r="H984"/>
  <c r="G984"/>
  <c r="H727"/>
  <c r="I727"/>
  <c r="G727"/>
  <c r="I463"/>
  <c r="H463"/>
  <c r="G463"/>
  <c r="I438"/>
  <c r="H438"/>
  <c r="G438"/>
  <c r="I374"/>
  <c r="G374"/>
  <c r="H374"/>
  <c r="H801"/>
  <c r="I801"/>
  <c r="G801"/>
  <c r="I360"/>
  <c r="E954"/>
  <c r="E842"/>
  <c r="E481"/>
  <c r="H651"/>
  <c r="E442"/>
  <c r="E348"/>
  <c r="E766"/>
  <c r="E735"/>
  <c r="E298"/>
  <c r="E210"/>
  <c r="E639"/>
  <c r="E1111"/>
  <c r="E1112"/>
  <c r="E893"/>
  <c r="E232"/>
  <c r="E1055"/>
  <c r="E272"/>
  <c r="E194"/>
  <c r="E292"/>
  <c r="E787"/>
  <c r="E428"/>
  <c r="E548"/>
  <c r="E623"/>
  <c r="E567"/>
  <c r="E572"/>
  <c r="E203"/>
  <c r="E630"/>
  <c r="E484"/>
  <c r="E815"/>
  <c r="E214"/>
  <c r="E136"/>
  <c r="E182"/>
  <c r="E431"/>
  <c r="E237"/>
  <c r="E334"/>
  <c r="E319"/>
  <c r="E515"/>
  <c r="E141"/>
  <c r="E296"/>
  <c r="I1049"/>
  <c r="E1049"/>
  <c r="E885"/>
  <c r="G9"/>
  <c r="G1116" s="1"/>
  <c r="I9"/>
  <c r="I1116" s="1"/>
  <c r="I79"/>
  <c r="G79"/>
  <c r="H79"/>
  <c r="H295"/>
  <c r="G295"/>
  <c r="I295"/>
  <c r="G1003"/>
  <c r="H1003"/>
  <c r="I1003"/>
  <c r="H503"/>
  <c r="G503"/>
  <c r="I503"/>
  <c r="H32"/>
  <c r="G32"/>
  <c r="I533"/>
  <c r="H533"/>
  <c r="G533"/>
  <c r="G280"/>
  <c r="I280"/>
  <c r="H280"/>
  <c r="H425"/>
  <c r="G425"/>
  <c r="I425"/>
  <c r="G105"/>
  <c r="I105"/>
  <c r="H105"/>
  <c r="I190"/>
  <c r="G190"/>
  <c r="H190"/>
  <c r="I291"/>
  <c r="H291"/>
  <c r="G291"/>
  <c r="I947"/>
  <c r="G947"/>
  <c r="H947"/>
  <c r="I89"/>
  <c r="H89"/>
  <c r="G89"/>
  <c r="H247"/>
  <c r="I247"/>
  <c r="G247"/>
  <c r="H109"/>
  <c r="G109"/>
  <c r="I109"/>
  <c r="I993"/>
  <c r="G993"/>
  <c r="I369"/>
  <c r="H369"/>
  <c r="G369"/>
  <c r="I576"/>
  <c r="G576"/>
  <c r="H576"/>
  <c r="I342"/>
  <c r="G342"/>
  <c r="H342"/>
  <c r="I130"/>
  <c r="H130"/>
  <c r="H935"/>
  <c r="G935"/>
  <c r="I935"/>
  <c r="H901"/>
  <c r="G901"/>
  <c r="I901"/>
  <c r="I161"/>
  <c r="G161"/>
  <c r="H688"/>
  <c r="G688"/>
  <c r="I688"/>
  <c r="I355"/>
  <c r="H355"/>
  <c r="G355"/>
  <c r="H762"/>
  <c r="G762"/>
  <c r="I805"/>
  <c r="H805"/>
  <c r="G805"/>
  <c r="G209"/>
  <c r="H209"/>
  <c r="I209"/>
  <c r="H644"/>
  <c r="G644"/>
  <c r="I644"/>
  <c r="H1090"/>
  <c r="I1090"/>
  <c r="G1090"/>
  <c r="I872"/>
  <c r="H872"/>
  <c r="G872"/>
  <c r="I261"/>
  <c r="H261"/>
  <c r="G261"/>
  <c r="G953"/>
  <c r="H953"/>
  <c r="I953"/>
  <c r="I1007"/>
  <c r="H1007"/>
  <c r="G1007"/>
  <c r="H20"/>
  <c r="G20"/>
  <c r="I20"/>
  <c r="G54"/>
  <c r="I54"/>
  <c r="H54"/>
  <c r="I749"/>
  <c r="H749"/>
  <c r="G749"/>
  <c r="H761"/>
  <c r="I761"/>
  <c r="G761"/>
  <c r="G378"/>
  <c r="I378"/>
  <c r="H378"/>
  <c r="I147"/>
  <c r="H147"/>
  <c r="N147" s="1"/>
  <c r="G147"/>
  <c r="H641"/>
  <c r="G641"/>
  <c r="I641"/>
  <c r="I283"/>
  <c r="H283"/>
  <c r="G283"/>
  <c r="H143"/>
  <c r="I143"/>
  <c r="G143"/>
  <c r="I231"/>
  <c r="H231"/>
  <c r="G231"/>
  <c r="I64"/>
  <c r="H64"/>
  <c r="G64"/>
  <c r="H744"/>
  <c r="G744"/>
  <c r="I744"/>
  <c r="I792"/>
  <c r="G792"/>
  <c r="H792"/>
  <c r="I831"/>
  <c r="G831"/>
  <c r="H757"/>
  <c r="G757"/>
  <c r="I757"/>
  <c r="H366"/>
  <c r="G366"/>
  <c r="I366"/>
  <c r="I867"/>
  <c r="G867"/>
  <c r="H867"/>
  <c r="I487"/>
  <c r="H487"/>
  <c r="N487" s="1"/>
  <c r="G487"/>
  <c r="I473"/>
  <c r="H473"/>
  <c r="G473"/>
  <c r="I27"/>
  <c r="G27"/>
  <c r="H27"/>
  <c r="H629"/>
  <c r="I629"/>
  <c r="G629"/>
  <c r="G380"/>
  <c r="I380"/>
  <c r="H380"/>
  <c r="I49"/>
  <c r="H49"/>
  <c r="G49"/>
  <c r="I172"/>
  <c r="H172"/>
  <c r="G172"/>
  <c r="I653"/>
  <c r="H653"/>
  <c r="G653"/>
  <c r="I751"/>
  <c r="G751"/>
  <c r="H751"/>
  <c r="I1011"/>
  <c r="H1011"/>
  <c r="G1011"/>
  <c r="H810"/>
  <c r="I810"/>
  <c r="G810"/>
  <c r="I138"/>
  <c r="H138"/>
  <c r="G138"/>
  <c r="I627"/>
  <c r="H627"/>
  <c r="G627"/>
  <c r="H839"/>
  <c r="I839"/>
  <c r="G839"/>
  <c r="G429"/>
  <c r="H429"/>
  <c r="I429"/>
  <c r="I971"/>
  <c r="H971"/>
  <c r="G552"/>
  <c r="H552"/>
  <c r="I552"/>
  <c r="H1105"/>
  <c r="G1105"/>
  <c r="I1105"/>
  <c r="E304"/>
  <c r="E46"/>
  <c r="H650"/>
  <c r="E287"/>
  <c r="M287" s="1"/>
  <c r="E447"/>
  <c r="E435"/>
  <c r="E353"/>
  <c r="E38"/>
  <c r="E779"/>
  <c r="E1068"/>
  <c r="E1067"/>
  <c r="E517"/>
  <c r="M517" s="1"/>
  <c r="E563"/>
  <c r="H938"/>
  <c r="I938"/>
  <c r="G938"/>
  <c r="H679"/>
  <c r="G679"/>
  <c r="I679"/>
  <c r="I19"/>
  <c r="G19"/>
  <c r="H19"/>
  <c r="I126"/>
  <c r="G126"/>
  <c r="H126"/>
  <c r="I94"/>
  <c r="G94"/>
  <c r="H94"/>
  <c r="I201"/>
  <c r="H201"/>
  <c r="H420"/>
  <c r="I420"/>
  <c r="G420"/>
  <c r="I301"/>
  <c r="H301"/>
  <c r="G301"/>
  <c r="I1035"/>
  <c r="H1035"/>
  <c r="G1035"/>
  <c r="I219"/>
  <c r="G219"/>
  <c r="H219"/>
  <c r="I498"/>
  <c r="G498"/>
  <c r="H498"/>
  <c r="N498" s="1"/>
  <c r="I1041"/>
  <c r="H1041"/>
  <c r="N1041" s="1"/>
  <c r="G1041"/>
  <c r="I329"/>
  <c r="G329"/>
  <c r="H329"/>
  <c r="I844"/>
  <c r="H844"/>
  <c r="G844"/>
  <c r="I259"/>
  <c r="G259"/>
  <c r="H259"/>
  <c r="N259" s="1"/>
  <c r="I954"/>
  <c r="H954"/>
  <c r="H577"/>
  <c r="G577"/>
  <c r="I577"/>
  <c r="H585"/>
  <c r="I585"/>
  <c r="G585"/>
  <c r="I1102"/>
  <c r="H1102"/>
  <c r="G1102"/>
  <c r="H564"/>
  <c r="G564"/>
  <c r="I564"/>
  <c r="I1096"/>
  <c r="G1096"/>
  <c r="H1096"/>
  <c r="G926"/>
  <c r="I926"/>
  <c r="H926"/>
  <c r="I430"/>
  <c r="G430"/>
  <c r="H430"/>
  <c r="I327"/>
  <c r="H327"/>
  <c r="G327"/>
  <c r="I149"/>
  <c r="H149"/>
  <c r="G149"/>
  <c r="H833"/>
  <c r="G833"/>
  <c r="I833"/>
  <c r="G587"/>
  <c r="I587"/>
  <c r="H587"/>
  <c r="I451"/>
  <c r="G451"/>
  <c r="H451"/>
  <c r="G98"/>
  <c r="H98"/>
  <c r="I98"/>
  <c r="I891"/>
  <c r="H891"/>
  <c r="G891"/>
  <c r="I520"/>
  <c r="G520"/>
  <c r="H765"/>
  <c r="I765"/>
  <c r="G765"/>
  <c r="I189"/>
  <c r="H189"/>
  <c r="G189"/>
  <c r="H1002"/>
  <c r="G1002"/>
  <c r="I1002"/>
  <c r="I934"/>
  <c r="H934"/>
  <c r="G934"/>
  <c r="I905"/>
  <c r="H905"/>
  <c r="G905"/>
  <c r="I603"/>
  <c r="H603"/>
  <c r="G603"/>
  <c r="I957"/>
  <c r="H957"/>
  <c r="G957"/>
  <c r="I697"/>
  <c r="H697"/>
  <c r="G697"/>
  <c r="I545"/>
  <c r="H545"/>
  <c r="G545"/>
  <c r="H228"/>
  <c r="I228"/>
  <c r="G228"/>
  <c r="I263"/>
  <c r="H263"/>
  <c r="G263"/>
  <c r="I365"/>
  <c r="H365"/>
  <c r="G365"/>
  <c r="I155"/>
  <c r="H155"/>
  <c r="G155"/>
  <c r="I80"/>
  <c r="G80"/>
  <c r="I379"/>
  <c r="G379"/>
  <c r="H379"/>
  <c r="I818"/>
  <c r="H818"/>
  <c r="G818"/>
  <c r="I687"/>
  <c r="G687"/>
  <c r="H687"/>
  <c r="I282"/>
  <c r="G282"/>
  <c r="H282"/>
  <c r="J282" s="1"/>
  <c r="G358"/>
  <c r="I358"/>
  <c r="I367"/>
  <c r="H367"/>
  <c r="G367"/>
  <c r="H184"/>
  <c r="N184" s="1"/>
  <c r="I184"/>
  <c r="G184"/>
  <c r="I486"/>
  <c r="H486"/>
  <c r="G486"/>
  <c r="I277"/>
  <c r="H277"/>
  <c r="G277"/>
  <c r="I243"/>
  <c r="G243"/>
  <c r="H243"/>
  <c r="H693"/>
  <c r="I693"/>
  <c r="G693"/>
  <c r="I82"/>
  <c r="H82"/>
  <c r="J82" s="1"/>
  <c r="G18"/>
  <c r="H18"/>
  <c r="I18"/>
  <c r="I728"/>
  <c r="G728"/>
  <c r="H728"/>
  <c r="H760"/>
  <c r="I760"/>
  <c r="G760"/>
  <c r="G673"/>
  <c r="H673"/>
  <c r="I673"/>
  <c r="I730"/>
  <c r="G730"/>
  <c r="H730"/>
  <c r="I949"/>
  <c r="G949"/>
  <c r="H949"/>
  <c r="H807"/>
  <c r="N807" s="1"/>
  <c r="I807"/>
  <c r="G807"/>
  <c r="I675"/>
  <c r="G675"/>
  <c r="H675"/>
  <c r="G710"/>
  <c r="I710"/>
  <c r="H710"/>
  <c r="G965"/>
  <c r="H965"/>
  <c r="G1048"/>
  <c r="I1048"/>
  <c r="H1048"/>
  <c r="I556"/>
  <c r="H556"/>
  <c r="G556"/>
  <c r="E1073"/>
  <c r="E794"/>
  <c r="E476"/>
  <c r="E42"/>
  <c r="G716"/>
  <c r="G103"/>
  <c r="H937"/>
  <c r="H536"/>
  <c r="H83"/>
  <c r="E205"/>
  <c r="E698"/>
  <c r="E372"/>
  <c r="E246"/>
  <c r="M246" s="1"/>
  <c r="E1084"/>
  <c r="E786"/>
  <c r="E736"/>
  <c r="E485"/>
  <c r="E522"/>
  <c r="E781"/>
  <c r="E853"/>
  <c r="E310"/>
  <c r="E594"/>
  <c r="E318"/>
  <c r="E171"/>
  <c r="E274"/>
  <c r="E227"/>
  <c r="E505"/>
  <c r="M505" s="1"/>
  <c r="E618"/>
  <c r="E16"/>
  <c r="E771"/>
  <c r="E705"/>
  <c r="E266"/>
  <c r="E1107"/>
  <c r="E252"/>
  <c r="E642"/>
  <c r="E511"/>
  <c r="E929"/>
  <c r="E84"/>
  <c r="E386"/>
  <c r="E516"/>
  <c r="E422"/>
  <c r="E297"/>
  <c r="E968"/>
  <c r="E208"/>
  <c r="E689"/>
  <c r="E597"/>
  <c r="E152"/>
  <c r="E504"/>
  <c r="E816"/>
  <c r="E1034"/>
  <c r="E976"/>
  <c r="E848"/>
  <c r="E527"/>
  <c r="E308"/>
  <c r="E854"/>
  <c r="E222"/>
  <c r="E356"/>
  <c r="E35"/>
  <c r="E851"/>
  <c r="E659"/>
  <c r="E715"/>
  <c r="E796"/>
  <c r="E460"/>
  <c r="E795"/>
  <c r="E1081"/>
  <c r="E571"/>
  <c r="E286"/>
  <c r="E753"/>
  <c r="E607"/>
  <c r="E770"/>
  <c r="E253"/>
  <c r="E763"/>
  <c r="E806"/>
  <c r="E756"/>
  <c r="E942"/>
  <c r="E840"/>
  <c r="E85"/>
  <c r="E624"/>
  <c r="E377"/>
  <c r="E622"/>
  <c r="E927"/>
  <c r="E335"/>
  <c r="E1079"/>
  <c r="E868"/>
  <c r="E998"/>
  <c r="H385"/>
  <c r="I385"/>
  <c r="G385"/>
  <c r="H293"/>
  <c r="N293" s="1"/>
  <c r="G293"/>
  <c r="I293"/>
  <c r="I656"/>
  <c r="G656"/>
  <c r="I99"/>
  <c r="G99"/>
  <c r="H99"/>
  <c r="N99" s="1"/>
  <c r="I638"/>
  <c r="G638"/>
  <c r="H638"/>
  <c r="I33"/>
  <c r="H33"/>
  <c r="G33"/>
  <c r="I662"/>
  <c r="H662"/>
  <c r="J662" s="1"/>
  <c r="G662"/>
  <c r="I217"/>
  <c r="H217"/>
  <c r="G217"/>
  <c r="I333"/>
  <c r="G333"/>
  <c r="I477"/>
  <c r="G477"/>
  <c r="H477"/>
  <c r="I746"/>
  <c r="H746"/>
  <c r="G746"/>
  <c r="I720"/>
  <c r="H720"/>
  <c r="G720"/>
  <c r="I206"/>
  <c r="H206"/>
  <c r="G206"/>
  <c r="G559"/>
  <c r="H559"/>
  <c r="I559"/>
  <c r="I524"/>
  <c r="G524"/>
  <c r="H524"/>
  <c r="I755"/>
  <c r="H755"/>
  <c r="G755"/>
  <c r="I235"/>
  <c r="H235"/>
  <c r="G235"/>
  <c r="H196"/>
  <c r="I196"/>
  <c r="G196"/>
  <c r="G847"/>
  <c r="I847"/>
  <c r="H847"/>
  <c r="I906"/>
  <c r="H906"/>
  <c r="G906"/>
  <c r="I397"/>
  <c r="G397"/>
  <c r="H397"/>
  <c r="H53"/>
  <c r="I53"/>
  <c r="G53"/>
  <c r="G911"/>
  <c r="H911"/>
  <c r="I911"/>
  <c r="I413"/>
  <c r="G413"/>
  <c r="H413"/>
  <c r="I442"/>
  <c r="G442"/>
  <c r="H442"/>
  <c r="I419"/>
  <c r="G419"/>
  <c r="H419"/>
  <c r="H348"/>
  <c r="G348"/>
  <c r="I348"/>
  <c r="I766"/>
  <c r="H766"/>
  <c r="G766"/>
  <c r="I735"/>
  <c r="G735"/>
  <c r="H735"/>
  <c r="I404"/>
  <c r="H404"/>
  <c r="G404"/>
  <c r="I298"/>
  <c r="G298"/>
  <c r="H298"/>
  <c r="G210"/>
  <c r="I210"/>
  <c r="H210"/>
  <c r="H639"/>
  <c r="G639"/>
  <c r="I639"/>
  <c r="I1111"/>
  <c r="H1111"/>
  <c r="G1111"/>
  <c r="H1112"/>
  <c r="I1112"/>
  <c r="G1112"/>
  <c r="I893"/>
  <c r="H893"/>
  <c r="G893"/>
  <c r="I232"/>
  <c r="H232"/>
  <c r="I1055"/>
  <c r="G1055"/>
  <c r="H1055"/>
  <c r="H272"/>
  <c r="G272"/>
  <c r="I272"/>
  <c r="I194"/>
  <c r="G194"/>
  <c r="H194"/>
  <c r="I1086"/>
  <c r="H1086"/>
  <c r="I609"/>
  <c r="H609"/>
  <c r="N609" s="1"/>
  <c r="G609"/>
  <c r="H292"/>
  <c r="G292"/>
  <c r="I292"/>
  <c r="I787"/>
  <c r="H787"/>
  <c r="G787"/>
  <c r="G428"/>
  <c r="H428"/>
  <c r="I428"/>
  <c r="H548"/>
  <c r="I548"/>
  <c r="G548"/>
  <c r="I131"/>
  <c r="H131"/>
  <c r="J131" s="1"/>
  <c r="G131"/>
  <c r="I623"/>
  <c r="H623"/>
  <c r="G623"/>
  <c r="I567"/>
  <c r="H567"/>
  <c r="G567"/>
  <c r="I572"/>
  <c r="H572"/>
  <c r="G572"/>
  <c r="E940"/>
  <c r="E793"/>
  <c r="E243"/>
  <c r="E25"/>
  <c r="G892"/>
  <c r="H930"/>
  <c r="H80"/>
  <c r="I475"/>
  <c r="E443"/>
  <c r="E714"/>
  <c r="E134"/>
  <c r="E903"/>
  <c r="E759"/>
  <c r="E77"/>
  <c r="E250"/>
  <c r="E595"/>
  <c r="E135"/>
  <c r="E421"/>
  <c r="E1009"/>
  <c r="E354"/>
  <c r="E187"/>
  <c r="E921"/>
  <c r="E185"/>
  <c r="E530"/>
  <c r="J530" s="1"/>
  <c r="E399"/>
  <c r="E666"/>
  <c r="E478"/>
  <c r="E491"/>
  <c r="E375"/>
  <c r="E866"/>
  <c r="E469"/>
  <c r="E956"/>
  <c r="E248"/>
  <c r="E717"/>
  <c r="E151"/>
  <c r="E767"/>
  <c r="E31"/>
  <c r="E258"/>
  <c r="E154"/>
  <c r="E86"/>
  <c r="E789"/>
  <c r="E412"/>
  <c r="E225"/>
  <c r="E55"/>
  <c r="E165"/>
  <c r="E963"/>
  <c r="E856"/>
  <c r="E539"/>
  <c r="E407"/>
  <c r="E612"/>
  <c r="E649"/>
  <c r="E628"/>
  <c r="E436"/>
  <c r="E722"/>
  <c r="E416"/>
  <c r="E66"/>
  <c r="E1064"/>
  <c r="E306"/>
  <c r="E732"/>
  <c r="E162"/>
  <c r="E672"/>
  <c r="E307"/>
  <c r="E800"/>
  <c r="E1071"/>
  <c r="J1071" s="1"/>
  <c r="E1014"/>
  <c r="E870"/>
  <c r="E879"/>
  <c r="I338"/>
  <c r="H338"/>
  <c r="G338"/>
  <c r="I658"/>
  <c r="H658"/>
  <c r="N658" s="1"/>
  <c r="G658"/>
  <c r="I643"/>
  <c r="G643"/>
  <c r="H643"/>
  <c r="I449"/>
  <c r="H449"/>
  <c r="G449"/>
  <c r="G17"/>
  <c r="I17"/>
  <c r="H17"/>
  <c r="N17" s="1"/>
  <c r="I23"/>
  <c r="H23"/>
  <c r="N23" s="1"/>
  <c r="G23"/>
  <c r="I59"/>
  <c r="G59"/>
  <c r="H59"/>
  <c r="N59" s="1"/>
  <c r="I995"/>
  <c r="H995"/>
  <c r="G995"/>
  <c r="I827"/>
  <c r="H827"/>
  <c r="G827"/>
  <c r="H127"/>
  <c r="I127"/>
  <c r="G241"/>
  <c r="I241"/>
  <c r="H241"/>
  <c r="I685"/>
  <c r="H685"/>
  <c r="N685" s="1"/>
  <c r="H882"/>
  <c r="I882"/>
  <c r="I213"/>
  <c r="H213"/>
  <c r="G213"/>
  <c r="I445"/>
  <c r="G445"/>
  <c r="H445"/>
  <c r="I969"/>
  <c r="H969"/>
  <c r="G969"/>
  <c r="I541"/>
  <c r="H541"/>
  <c r="G541"/>
  <c r="I390"/>
  <c r="H390"/>
  <c r="I489"/>
  <c r="G489"/>
  <c r="H489"/>
  <c r="I45"/>
  <c r="G45"/>
  <c r="H45"/>
  <c r="G1000"/>
  <c r="H1000"/>
  <c r="I1000"/>
  <c r="I713"/>
  <c r="H713"/>
  <c r="G713"/>
  <c r="H391"/>
  <c r="G391"/>
  <c r="I391"/>
  <c r="H551"/>
  <c r="G551"/>
  <c r="I551"/>
  <c r="I1113"/>
  <c r="H1113"/>
  <c r="G1113"/>
  <c r="H343"/>
  <c r="I343"/>
  <c r="G343"/>
  <c r="I857"/>
  <c r="H857"/>
  <c r="G857"/>
  <c r="I472"/>
  <c r="H472"/>
  <c r="G472"/>
  <c r="I74"/>
  <c r="G74"/>
  <c r="H74"/>
  <c r="I432"/>
  <c r="H432"/>
  <c r="G432"/>
  <c r="H212"/>
  <c r="G212"/>
  <c r="I212"/>
  <c r="G895"/>
  <c r="I895"/>
  <c r="H895"/>
  <c r="H881"/>
  <c r="G881"/>
  <c r="I881"/>
  <c r="I910"/>
  <c r="H910"/>
  <c r="N910" s="1"/>
  <c r="G910"/>
  <c r="I446"/>
  <c r="G446"/>
  <c r="H446"/>
  <c r="N446" s="1"/>
  <c r="H916"/>
  <c r="I916"/>
  <c r="G916"/>
  <c r="I611"/>
  <c r="G611"/>
  <c r="H611"/>
  <c r="H775"/>
  <c r="I775"/>
  <c r="G775"/>
  <c r="I405"/>
  <c r="H405"/>
  <c r="G405"/>
  <c r="H852"/>
  <c r="G852"/>
  <c r="I852"/>
  <c r="I837"/>
  <c r="H837"/>
  <c r="G837"/>
  <c r="G22"/>
  <c r="H22"/>
  <c r="I531"/>
  <c r="G531"/>
  <c r="H531"/>
  <c r="H798"/>
  <c r="I798"/>
  <c r="H205"/>
  <c r="G205"/>
  <c r="I205"/>
  <c r="I698"/>
  <c r="H698"/>
  <c r="G698"/>
  <c r="H372"/>
  <c r="I372"/>
  <c r="G372"/>
  <c r="H773"/>
  <c r="G773"/>
  <c r="H246"/>
  <c r="G246"/>
  <c r="I246"/>
  <c r="G1084"/>
  <c r="I1084"/>
  <c r="I786"/>
  <c r="H786"/>
  <c r="G786"/>
  <c r="I736"/>
  <c r="H736"/>
  <c r="G736"/>
  <c r="H485"/>
  <c r="I485"/>
  <c r="G485"/>
  <c r="H522"/>
  <c r="I522"/>
  <c r="G522"/>
  <c r="H781"/>
  <c r="I781"/>
  <c r="G781"/>
  <c r="H853"/>
  <c r="G853"/>
  <c r="I853"/>
  <c r="I532"/>
  <c r="H532"/>
  <c r="G532"/>
  <c r="G310"/>
  <c r="I310"/>
  <c r="H310"/>
  <c r="I843"/>
  <c r="G843"/>
  <c r="H843"/>
  <c r="I287"/>
  <c r="H287"/>
  <c r="G287"/>
  <c r="I447"/>
  <c r="G447"/>
  <c r="H447"/>
  <c r="I435"/>
  <c r="H435"/>
  <c r="G435"/>
  <c r="I353"/>
  <c r="G353"/>
  <c r="H353"/>
  <c r="I38"/>
  <c r="G38"/>
  <c r="H38"/>
  <c r="H779"/>
  <c r="G779"/>
  <c r="I779"/>
  <c r="G1068"/>
  <c r="I1068"/>
  <c r="H1068"/>
  <c r="G1067"/>
  <c r="I1067"/>
  <c r="H1067"/>
  <c r="N1067" s="1"/>
  <c r="H517"/>
  <c r="G517"/>
  <c r="I563"/>
  <c r="H563"/>
  <c r="G563"/>
  <c r="E1042"/>
  <c r="E609"/>
  <c r="E458"/>
  <c r="G686"/>
  <c r="G390"/>
  <c r="G82"/>
  <c r="I426"/>
  <c r="E378"/>
  <c r="E283"/>
  <c r="E64"/>
  <c r="E831"/>
  <c r="E757"/>
  <c r="E487"/>
  <c r="E629"/>
  <c r="E49"/>
  <c r="E653"/>
  <c r="E1011"/>
  <c r="E138"/>
  <c r="E839"/>
  <c r="E971"/>
  <c r="E1105"/>
  <c r="I24"/>
  <c r="G24"/>
  <c r="H24"/>
  <c r="I1037"/>
  <c r="G1037"/>
  <c r="H1037"/>
  <c r="I76"/>
  <c r="H76"/>
  <c r="G76"/>
  <c r="I529"/>
  <c r="G529"/>
  <c r="H664"/>
  <c r="I664"/>
  <c r="G664"/>
  <c r="H37"/>
  <c r="J37" s="1"/>
  <c r="G37"/>
  <c r="I37"/>
  <c r="I982"/>
  <c r="G982"/>
  <c r="H982"/>
  <c r="I865"/>
  <c r="G894"/>
  <c r="I894"/>
  <c r="H894"/>
  <c r="H279"/>
  <c r="G279"/>
  <c r="I279"/>
  <c r="I681"/>
  <c r="H681"/>
  <c r="G681"/>
  <c r="I1008"/>
  <c r="H1008"/>
  <c r="G1008"/>
  <c r="I608"/>
  <c r="G608"/>
  <c r="H608"/>
  <c r="H924"/>
  <c r="I924"/>
  <c r="G924"/>
  <c r="I1072"/>
  <c r="G1072"/>
  <c r="I242"/>
  <c r="G242"/>
  <c r="H242"/>
  <c r="I490"/>
  <c r="H490"/>
  <c r="G490"/>
  <c r="I566"/>
  <c r="G566"/>
  <c r="H566"/>
  <c r="I455"/>
  <c r="H455"/>
  <c r="G455"/>
  <c r="H452"/>
  <c r="I452"/>
  <c r="G452"/>
  <c r="G783"/>
  <c r="I783"/>
  <c r="H783"/>
  <c r="G496"/>
  <c r="H496"/>
  <c r="I496"/>
  <c r="H960"/>
  <c r="G960"/>
  <c r="I960"/>
  <c r="H91"/>
  <c r="G91"/>
  <c r="I91"/>
  <c r="I40"/>
  <c r="G40"/>
  <c r="H40"/>
  <c r="I488"/>
  <c r="H488"/>
  <c r="G488"/>
  <c r="H482"/>
  <c r="G482"/>
  <c r="I482"/>
  <c r="H276"/>
  <c r="G276"/>
  <c r="I276"/>
  <c r="I268"/>
  <c r="H268"/>
  <c r="G268"/>
  <c r="I723"/>
  <c r="G723"/>
  <c r="H723"/>
  <c r="E385"/>
  <c r="E293"/>
  <c r="E99"/>
  <c r="M99" s="1"/>
  <c r="E638"/>
  <c r="E33"/>
  <c r="E217"/>
  <c r="E333"/>
  <c r="J333" s="1"/>
  <c r="E206"/>
  <c r="E559"/>
  <c r="E755"/>
  <c r="E196"/>
  <c r="E906"/>
  <c r="E53"/>
  <c r="M53" s="1"/>
  <c r="E413"/>
  <c r="E338"/>
  <c r="E643"/>
  <c r="E17"/>
  <c r="E59"/>
  <c r="M59" s="1"/>
  <c r="E827"/>
  <c r="M827" s="1"/>
  <c r="E241"/>
  <c r="E685"/>
  <c r="E213"/>
  <c r="E969"/>
  <c r="E390"/>
  <c r="E45"/>
  <c r="E713"/>
  <c r="E391"/>
  <c r="E1113"/>
  <c r="E857"/>
  <c r="E74"/>
  <c r="E212"/>
  <c r="E881"/>
  <c r="E446"/>
  <c r="E611"/>
  <c r="E798"/>
  <c r="E216"/>
  <c r="E106"/>
  <c r="J106" s="1"/>
  <c r="E21"/>
  <c r="E909"/>
  <c r="E125"/>
  <c r="E573"/>
  <c r="E602"/>
  <c r="E88"/>
  <c r="E640"/>
  <c r="E102"/>
  <c r="E633"/>
  <c r="E439"/>
  <c r="E299"/>
  <c r="E51"/>
  <c r="E454"/>
  <c r="E160"/>
  <c r="E944"/>
  <c r="E330"/>
  <c r="E1066"/>
  <c r="E260"/>
  <c r="E195"/>
  <c r="E680"/>
  <c r="E113"/>
  <c r="E691"/>
  <c r="J691" s="1"/>
  <c r="E65"/>
  <c r="E1076"/>
  <c r="E465"/>
  <c r="E83"/>
  <c r="E10"/>
  <c r="E1056"/>
  <c r="E849"/>
  <c r="E553"/>
  <c r="E495"/>
  <c r="E974"/>
  <c r="E918"/>
  <c r="E632"/>
  <c r="E1052"/>
  <c r="E118"/>
  <c r="E176"/>
  <c r="E238"/>
  <c r="E13"/>
  <c r="E107"/>
  <c r="J107" s="1"/>
  <c r="E193"/>
  <c r="E1109"/>
  <c r="E411"/>
  <c r="E159"/>
  <c r="E461"/>
  <c r="E507"/>
  <c r="E60"/>
  <c r="E648"/>
  <c r="E408"/>
  <c r="E819"/>
  <c r="J819" s="1"/>
  <c r="E471"/>
  <c r="E724"/>
  <c r="E747"/>
  <c r="E1059"/>
  <c r="E709"/>
  <c r="E614"/>
  <c r="E674"/>
  <c r="E513"/>
  <c r="E174"/>
  <c r="E665"/>
  <c r="E337"/>
  <c r="E946"/>
  <c r="E869"/>
  <c r="E884"/>
  <c r="I594"/>
  <c r="H594"/>
  <c r="I318"/>
  <c r="G318"/>
  <c r="H318"/>
  <c r="I171"/>
  <c r="H171"/>
  <c r="G171"/>
  <c r="I274"/>
  <c r="G274"/>
  <c r="H274"/>
  <c r="I227"/>
  <c r="H227"/>
  <c r="G227"/>
  <c r="H505"/>
  <c r="G505"/>
  <c r="I618"/>
  <c r="H618"/>
  <c r="G618"/>
  <c r="I16"/>
  <c r="H16"/>
  <c r="G16"/>
  <c r="I771"/>
  <c r="G771"/>
  <c r="H771"/>
  <c r="I705"/>
  <c r="H705"/>
  <c r="G705"/>
  <c r="H266"/>
  <c r="I266"/>
  <c r="G266"/>
  <c r="I1107"/>
  <c r="H1107"/>
  <c r="J1107" s="1"/>
  <c r="G1107"/>
  <c r="G252"/>
  <c r="I252"/>
  <c r="H252"/>
  <c r="I642"/>
  <c r="H642"/>
  <c r="G642"/>
  <c r="I1024"/>
  <c r="H1024"/>
  <c r="G1024"/>
  <c r="I511"/>
  <c r="G511"/>
  <c r="H511"/>
  <c r="I929"/>
  <c r="H929"/>
  <c r="G929"/>
  <c r="H84"/>
  <c r="I84"/>
  <c r="G84"/>
  <c r="I386"/>
  <c r="H386"/>
  <c r="G386"/>
  <c r="G933"/>
  <c r="I933"/>
  <c r="H933"/>
  <c r="I516"/>
  <c r="H516"/>
  <c r="G516"/>
  <c r="I422"/>
  <c r="G422"/>
  <c r="H422"/>
  <c r="I297"/>
  <c r="G297"/>
  <c r="I968"/>
  <c r="G968"/>
  <c r="H968"/>
  <c r="I208"/>
  <c r="G208"/>
  <c r="H208"/>
  <c r="G689"/>
  <c r="H689"/>
  <c r="I689"/>
  <c r="H597"/>
  <c r="G597"/>
  <c r="I597"/>
  <c r="H152"/>
  <c r="G152"/>
  <c r="I152"/>
  <c r="I504"/>
  <c r="H504"/>
  <c r="G504"/>
  <c r="H816"/>
  <c r="G816"/>
  <c r="I816"/>
  <c r="I1034"/>
  <c r="G1034"/>
  <c r="H1034"/>
  <c r="I976"/>
  <c r="G976"/>
  <c r="H976"/>
  <c r="I848"/>
  <c r="G848"/>
  <c r="H848"/>
  <c r="G527"/>
  <c r="I527"/>
  <c r="H527"/>
  <c r="H308"/>
  <c r="I308"/>
  <c r="G308"/>
  <c r="I854"/>
  <c r="H854"/>
  <c r="G854"/>
  <c r="I222"/>
  <c r="G222"/>
  <c r="H222"/>
  <c r="I1042"/>
  <c r="H1042"/>
  <c r="G1042"/>
  <c r="H356"/>
  <c r="I356"/>
  <c r="I35"/>
  <c r="H35"/>
  <c r="G35"/>
  <c r="I851"/>
  <c r="H851"/>
  <c r="G851"/>
  <c r="I659"/>
  <c r="H659"/>
  <c r="G659"/>
  <c r="H715"/>
  <c r="I715"/>
  <c r="G715"/>
  <c r="I796"/>
  <c r="H796"/>
  <c r="G460"/>
  <c r="H460"/>
  <c r="I460"/>
  <c r="I795"/>
  <c r="G795"/>
  <c r="H795"/>
  <c r="H1081"/>
  <c r="G1081"/>
  <c r="I1081"/>
  <c r="I571"/>
  <c r="H571"/>
  <c r="G571"/>
  <c r="I286"/>
  <c r="H286"/>
  <c r="G286"/>
  <c r="I753"/>
  <c r="G753"/>
  <c r="H753"/>
  <c r="G607"/>
  <c r="H607"/>
  <c r="I607"/>
  <c r="H770"/>
  <c r="I770"/>
  <c r="I253"/>
  <c r="H253"/>
  <c r="G253"/>
  <c r="I763"/>
  <c r="G763"/>
  <c r="H763"/>
  <c r="I806"/>
  <c r="H806"/>
  <c r="G806"/>
  <c r="G945"/>
  <c r="I945"/>
  <c r="H945"/>
  <c r="J945" s="1"/>
  <c r="H756"/>
  <c r="I756"/>
  <c r="G756"/>
  <c r="I942"/>
  <c r="G942"/>
  <c r="I840"/>
  <c r="H840"/>
  <c r="G840"/>
  <c r="H85"/>
  <c r="G85"/>
  <c r="I85"/>
  <c r="I624"/>
  <c r="G624"/>
  <c r="H624"/>
  <c r="I377"/>
  <c r="H377"/>
  <c r="G377"/>
  <c r="I622"/>
  <c r="H622"/>
  <c r="G622"/>
  <c r="I793"/>
  <c r="H793"/>
  <c r="G793"/>
  <c r="I927"/>
  <c r="G927"/>
  <c r="H927"/>
  <c r="I335"/>
  <c r="H335"/>
  <c r="G335"/>
  <c r="I1079"/>
  <c r="H1079"/>
  <c r="G1079"/>
  <c r="I868"/>
  <c r="H868"/>
  <c r="G868"/>
  <c r="I998"/>
  <c r="G998"/>
  <c r="H998"/>
  <c r="E1041"/>
  <c r="M1041" s="1"/>
  <c r="E933"/>
  <c r="E774"/>
  <c r="E230"/>
  <c r="G1086"/>
  <c r="G882"/>
  <c r="G685"/>
  <c r="G382"/>
  <c r="G81"/>
  <c r="H865"/>
  <c r="N865" s="1"/>
  <c r="H529"/>
  <c r="I1036"/>
  <c r="E362"/>
  <c r="E518"/>
  <c r="E748"/>
  <c r="E320"/>
  <c r="E610"/>
  <c r="E483"/>
  <c r="E561"/>
  <c r="E415"/>
  <c r="E943"/>
  <c r="E838"/>
  <c r="E311"/>
  <c r="E525"/>
  <c r="E63"/>
  <c r="E886"/>
  <c r="E215"/>
  <c r="E70"/>
  <c r="E992"/>
  <c r="E1028"/>
  <c r="E537"/>
  <c r="E312"/>
  <c r="E738"/>
  <c r="E560"/>
  <c r="E1029"/>
  <c r="E999"/>
  <c r="E48"/>
  <c r="E146"/>
  <c r="E157"/>
  <c r="E726"/>
  <c r="E1087"/>
  <c r="E424"/>
  <c r="E100"/>
  <c r="E95"/>
  <c r="E257"/>
  <c r="E1013"/>
  <c r="E535"/>
  <c r="E200"/>
  <c r="E834"/>
  <c r="E647"/>
  <c r="E303"/>
  <c r="E204"/>
  <c r="E661"/>
  <c r="E721"/>
  <c r="E52"/>
  <c r="E470"/>
  <c r="E804"/>
  <c r="E69"/>
  <c r="E499"/>
  <c r="E410"/>
  <c r="E181"/>
  <c r="E519"/>
  <c r="E164"/>
  <c r="E112"/>
  <c r="E941"/>
  <c r="E464"/>
  <c r="E281"/>
  <c r="E534"/>
  <c r="J534" s="1"/>
  <c r="E466"/>
  <c r="E284"/>
  <c r="E36"/>
  <c r="E467"/>
  <c r="I216"/>
  <c r="G216"/>
  <c r="H216"/>
  <c r="I106"/>
  <c r="G106"/>
  <c r="I21"/>
  <c r="H21"/>
  <c r="G21"/>
  <c r="I909"/>
  <c r="H909"/>
  <c r="G909"/>
  <c r="I125"/>
  <c r="G125"/>
  <c r="H125"/>
  <c r="H58"/>
  <c r="I58"/>
  <c r="G58"/>
  <c r="I573"/>
  <c r="G573"/>
  <c r="H573"/>
  <c r="H326"/>
  <c r="J326" s="1"/>
  <c r="I326"/>
  <c r="G326"/>
  <c r="I443"/>
  <c r="H443"/>
  <c r="G443"/>
  <c r="H714"/>
  <c r="I714"/>
  <c r="G714"/>
  <c r="I134"/>
  <c r="H134"/>
  <c r="G134"/>
  <c r="H903"/>
  <c r="G903"/>
  <c r="I903"/>
  <c r="H759"/>
  <c r="J759" s="1"/>
  <c r="I759"/>
  <c r="G759"/>
  <c r="I77"/>
  <c r="G77"/>
  <c r="H77"/>
  <c r="I250"/>
  <c r="H250"/>
  <c r="G250"/>
  <c r="I595"/>
  <c r="H595"/>
  <c r="G595"/>
  <c r="H135"/>
  <c r="I135"/>
  <c r="G135"/>
  <c r="I421"/>
  <c r="H421"/>
  <c r="G421"/>
  <c r="H1009"/>
  <c r="I1009"/>
  <c r="G1009"/>
  <c r="I354"/>
  <c r="G354"/>
  <c r="H354"/>
  <c r="J354" s="1"/>
  <c r="H187"/>
  <c r="J187" s="1"/>
  <c r="I187"/>
  <c r="G187"/>
  <c r="H921"/>
  <c r="I921"/>
  <c r="G921"/>
  <c r="I185"/>
  <c r="H185"/>
  <c r="G185"/>
  <c r="G530"/>
  <c r="I530"/>
  <c r="I399"/>
  <c r="G399"/>
  <c r="H399"/>
  <c r="I666"/>
  <c r="H666"/>
  <c r="G666"/>
  <c r="I478"/>
  <c r="G478"/>
  <c r="H491"/>
  <c r="G491"/>
  <c r="I375"/>
  <c r="H375"/>
  <c r="G375"/>
  <c r="I866"/>
  <c r="G866"/>
  <c r="H866"/>
  <c r="H469"/>
  <c r="J469" s="1"/>
  <c r="G469"/>
  <c r="I469"/>
  <c r="I956"/>
  <c r="H956"/>
  <c r="G956"/>
  <c r="I248"/>
  <c r="H248"/>
  <c r="G248"/>
  <c r="I717"/>
  <c r="H717"/>
  <c r="I151"/>
  <c r="H151"/>
  <c r="G151"/>
  <c r="G767"/>
  <c r="I767"/>
  <c r="H767"/>
  <c r="H31"/>
  <c r="G31"/>
  <c r="I258"/>
  <c r="G258"/>
  <c r="H258"/>
  <c r="I154"/>
  <c r="G154"/>
  <c r="H154"/>
  <c r="I86"/>
  <c r="H86"/>
  <c r="G86"/>
  <c r="H789"/>
  <c r="I789"/>
  <c r="G789"/>
  <c r="G412"/>
  <c r="I412"/>
  <c r="H412"/>
  <c r="I225"/>
  <c r="H225"/>
  <c r="G225"/>
  <c r="I55"/>
  <c r="H55"/>
  <c r="G55"/>
  <c r="I165"/>
  <c r="H165"/>
  <c r="G165"/>
  <c r="I963"/>
  <c r="G963"/>
  <c r="H963"/>
  <c r="H856"/>
  <c r="G856"/>
  <c r="I856"/>
  <c r="I539"/>
  <c r="H539"/>
  <c r="G539"/>
  <c r="H407"/>
  <c r="I407"/>
  <c r="G407"/>
  <c r="I940"/>
  <c r="H940"/>
  <c r="G940"/>
  <c r="H612"/>
  <c r="I612"/>
  <c r="I649"/>
  <c r="G649"/>
  <c r="H649"/>
  <c r="H628"/>
  <c r="G628"/>
  <c r="I628"/>
  <c r="I436"/>
  <c r="H436"/>
  <c r="G436"/>
  <c r="G722"/>
  <c r="H722"/>
  <c r="I722"/>
  <c r="G416"/>
  <c r="H416"/>
  <c r="I66"/>
  <c r="G66"/>
  <c r="H66"/>
  <c r="H1064"/>
  <c r="G1064"/>
  <c r="H841"/>
  <c r="I841"/>
  <c r="G841"/>
  <c r="I306"/>
  <c r="H306"/>
  <c r="G306"/>
  <c r="I732"/>
  <c r="H732"/>
  <c r="G732"/>
  <c r="I162"/>
  <c r="G162"/>
  <c r="H162"/>
  <c r="G672"/>
  <c r="I672"/>
  <c r="H672"/>
  <c r="J672" s="1"/>
  <c r="I307"/>
  <c r="H307"/>
  <c r="G307"/>
  <c r="H800"/>
  <c r="I800"/>
  <c r="G800"/>
  <c r="G1071"/>
  <c r="I1071"/>
  <c r="I1014"/>
  <c r="G1014"/>
  <c r="H1014"/>
  <c r="H870"/>
  <c r="I870"/>
  <c r="G879"/>
  <c r="H879"/>
  <c r="I879"/>
  <c r="E773"/>
  <c r="E606"/>
  <c r="E419"/>
  <c r="E228"/>
  <c r="G878"/>
  <c r="G684"/>
  <c r="H831"/>
  <c r="J831" s="1"/>
  <c r="H520"/>
  <c r="E761"/>
  <c r="E641"/>
  <c r="E143"/>
  <c r="E744"/>
  <c r="E366"/>
  <c r="E473"/>
  <c r="E380"/>
  <c r="E751"/>
  <c r="E429"/>
  <c r="I668"/>
  <c r="H668"/>
  <c r="G668"/>
  <c r="E477"/>
  <c r="E746"/>
  <c r="E524"/>
  <c r="M524" s="1"/>
  <c r="E235"/>
  <c r="E847"/>
  <c r="E397"/>
  <c r="E911"/>
  <c r="E658"/>
  <c r="M658" s="1"/>
  <c r="E449"/>
  <c r="E23"/>
  <c r="E995"/>
  <c r="E445"/>
  <c r="E541"/>
  <c r="E489"/>
  <c r="E472"/>
  <c r="E432"/>
  <c r="E910"/>
  <c r="M910" s="1"/>
  <c r="E916"/>
  <c r="E775"/>
  <c r="M775" s="1"/>
  <c r="E405"/>
  <c r="E852"/>
  <c r="E837"/>
  <c r="E22"/>
  <c r="E925"/>
  <c r="E450"/>
  <c r="E441"/>
  <c r="E1026"/>
  <c r="E90"/>
  <c r="E1063"/>
  <c r="E1032"/>
  <c r="E101"/>
  <c r="E508"/>
  <c r="E989"/>
  <c r="E1104"/>
  <c r="E62"/>
  <c r="E269"/>
  <c r="E396"/>
  <c r="E30"/>
  <c r="E832"/>
  <c r="E1082"/>
  <c r="E907"/>
  <c r="E492"/>
  <c r="E417"/>
  <c r="E1095"/>
  <c r="E1001"/>
  <c r="E692"/>
  <c r="E928"/>
  <c r="E592"/>
  <c r="E1006"/>
  <c r="E526"/>
  <c r="E1051"/>
  <c r="E191"/>
  <c r="E104"/>
  <c r="E75"/>
  <c r="E917"/>
  <c r="E309"/>
  <c r="E521"/>
  <c r="E669"/>
  <c r="E392"/>
  <c r="E192"/>
  <c r="E694"/>
  <c r="E557"/>
  <c r="E582"/>
  <c r="E743"/>
  <c r="E892"/>
  <c r="E456"/>
  <c r="E862"/>
  <c r="E148"/>
  <c r="E324"/>
  <c r="E590"/>
  <c r="E820"/>
  <c r="E1057"/>
  <c r="E1018"/>
  <c r="E580"/>
  <c r="E575"/>
  <c r="E71"/>
  <c r="E1091"/>
  <c r="E990"/>
  <c r="E497"/>
  <c r="E908"/>
  <c r="E142"/>
  <c r="E780"/>
  <c r="E768"/>
  <c r="E144"/>
  <c r="E555"/>
  <c r="E93"/>
  <c r="I602"/>
  <c r="H602"/>
  <c r="G602"/>
  <c r="G88"/>
  <c r="H88"/>
  <c r="I88"/>
  <c r="I640"/>
  <c r="H640"/>
  <c r="G640"/>
  <c r="I102"/>
  <c r="G102"/>
  <c r="H102"/>
  <c r="I633"/>
  <c r="H633"/>
  <c r="G633"/>
  <c r="I439"/>
  <c r="H439"/>
  <c r="G439"/>
  <c r="I299"/>
  <c r="G299"/>
  <c r="H299"/>
  <c r="I51"/>
  <c r="H51"/>
  <c r="G51"/>
  <c r="I952"/>
  <c r="H952"/>
  <c r="J952" s="1"/>
  <c r="G952"/>
  <c r="I454"/>
  <c r="G454"/>
  <c r="H454"/>
  <c r="I160"/>
  <c r="G160"/>
  <c r="H160"/>
  <c r="H944"/>
  <c r="I944"/>
  <c r="I330"/>
  <c r="G330"/>
  <c r="I1066"/>
  <c r="G1066"/>
  <c r="H1066"/>
  <c r="I604"/>
  <c r="H604"/>
  <c r="G604"/>
  <c r="I260"/>
  <c r="H260"/>
  <c r="G260"/>
  <c r="I195"/>
  <c r="G195"/>
  <c r="H195"/>
  <c r="H680"/>
  <c r="G680"/>
  <c r="I680"/>
  <c r="I113"/>
  <c r="H113"/>
  <c r="G113"/>
  <c r="I691"/>
  <c r="G691"/>
  <c r="I65"/>
  <c r="H65"/>
  <c r="G65"/>
  <c r="I1076"/>
  <c r="H1076"/>
  <c r="G1076"/>
  <c r="I465"/>
  <c r="H465"/>
  <c r="G465"/>
  <c r="I83"/>
  <c r="I10"/>
  <c r="H10"/>
  <c r="G10"/>
  <c r="H1056"/>
  <c r="I1056"/>
  <c r="H1031"/>
  <c r="G1031"/>
  <c r="I1031"/>
  <c r="I849"/>
  <c r="H849"/>
  <c r="G849"/>
  <c r="H400"/>
  <c r="I400"/>
  <c r="H553"/>
  <c r="G553"/>
  <c r="I553"/>
  <c r="I495"/>
  <c r="G495"/>
  <c r="H495"/>
  <c r="I974"/>
  <c r="H974"/>
  <c r="G974"/>
  <c r="I57"/>
  <c r="G57"/>
  <c r="H57"/>
  <c r="I918"/>
  <c r="G918"/>
  <c r="H918"/>
  <c r="I632"/>
  <c r="H632"/>
  <c r="G632"/>
  <c r="I1052"/>
  <c r="H1052"/>
  <c r="G1052"/>
  <c r="I118"/>
  <c r="G118"/>
  <c r="H118"/>
  <c r="I176"/>
  <c r="G176"/>
  <c r="H176"/>
  <c r="I238"/>
  <c r="G238"/>
  <c r="H238"/>
  <c r="H13"/>
  <c r="I13"/>
  <c r="G13"/>
  <c r="I107"/>
  <c r="G107"/>
  <c r="I193"/>
  <c r="G193"/>
  <c r="H193"/>
  <c r="I313"/>
  <c r="G313"/>
  <c r="H313"/>
  <c r="H1109"/>
  <c r="I1109"/>
  <c r="G1109"/>
  <c r="I411"/>
  <c r="H411"/>
  <c r="G411"/>
  <c r="I159"/>
  <c r="G159"/>
  <c r="H159"/>
  <c r="G461"/>
  <c r="I461"/>
  <c r="H461"/>
  <c r="I507"/>
  <c r="G507"/>
  <c r="H507"/>
  <c r="I230"/>
  <c r="H230"/>
  <c r="I60"/>
  <c r="G60"/>
  <c r="H60"/>
  <c r="H648"/>
  <c r="I648"/>
  <c r="G648"/>
  <c r="H408"/>
  <c r="I408"/>
  <c r="G408"/>
  <c r="I819"/>
  <c r="G819"/>
  <c r="H471"/>
  <c r="G471"/>
  <c r="I471"/>
  <c r="H724"/>
  <c r="I724"/>
  <c r="G724"/>
  <c r="I747"/>
  <c r="G747"/>
  <c r="H747"/>
  <c r="H660"/>
  <c r="J660" s="1"/>
  <c r="I660"/>
  <c r="G660"/>
  <c r="I1059"/>
  <c r="H1059"/>
  <c r="H709"/>
  <c r="I709"/>
  <c r="G709"/>
  <c r="H614"/>
  <c r="I614"/>
  <c r="G674"/>
  <c r="H674"/>
  <c r="I674"/>
  <c r="I513"/>
  <c r="H513"/>
  <c r="G513"/>
  <c r="I174"/>
  <c r="G174"/>
  <c r="H174"/>
  <c r="I665"/>
  <c r="H665"/>
  <c r="G665"/>
  <c r="I794"/>
  <c r="G794"/>
  <c r="H794"/>
  <c r="I337"/>
  <c r="H337"/>
  <c r="I946"/>
  <c r="G946"/>
  <c r="H946"/>
  <c r="H869"/>
  <c r="I869"/>
  <c r="G869"/>
  <c r="I884"/>
  <c r="H884"/>
  <c r="G884"/>
  <c r="E1031"/>
  <c r="E604"/>
  <c r="E404"/>
  <c r="E207"/>
  <c r="G870"/>
  <c r="G356"/>
  <c r="H478"/>
  <c r="I966"/>
  <c r="I92"/>
  <c r="I703"/>
  <c r="G703"/>
  <c r="H703"/>
  <c r="I683"/>
  <c r="H683"/>
  <c r="G683"/>
  <c r="I305"/>
  <c r="H305"/>
  <c r="G305"/>
  <c r="I616"/>
  <c r="H616"/>
  <c r="J616" s="1"/>
  <c r="G616"/>
  <c r="I211"/>
  <c r="G211"/>
  <c r="G860"/>
  <c r="H860"/>
  <c r="I860"/>
  <c r="H229"/>
  <c r="G229"/>
  <c r="I229"/>
  <c r="H920"/>
  <c r="G920"/>
  <c r="I920"/>
  <c r="I1038"/>
  <c r="G1038"/>
  <c r="I1045"/>
  <c r="G1045"/>
  <c r="H1045"/>
  <c r="I888"/>
  <c r="H888"/>
  <c r="G888"/>
  <c r="I1017"/>
  <c r="G1017"/>
  <c r="I1027"/>
  <c r="H1027"/>
  <c r="H631"/>
  <c r="I631"/>
  <c r="G631"/>
  <c r="I547"/>
  <c r="H547"/>
  <c r="G547"/>
  <c r="I750"/>
  <c r="G750"/>
  <c r="G880"/>
  <c r="H880"/>
  <c r="I880"/>
  <c r="I1043"/>
  <c r="H1043"/>
  <c r="G1043"/>
  <c r="H1047"/>
  <c r="G1047"/>
  <c r="I1047"/>
  <c r="I1080"/>
  <c r="G1080"/>
  <c r="H203"/>
  <c r="G203"/>
  <c r="I203"/>
  <c r="H630"/>
  <c r="I630"/>
  <c r="G630"/>
  <c r="H484"/>
  <c r="I484"/>
  <c r="G484"/>
  <c r="H815"/>
  <c r="G815"/>
  <c r="I815"/>
  <c r="I214"/>
  <c r="H214"/>
  <c r="G214"/>
  <c r="H136"/>
  <c r="I136"/>
  <c r="I182"/>
  <c r="H182"/>
  <c r="G182"/>
  <c r="I718"/>
  <c r="H718"/>
  <c r="G431"/>
  <c r="I431"/>
  <c r="H431"/>
  <c r="I237"/>
  <c r="H237"/>
  <c r="G237"/>
  <c r="I334"/>
  <c r="H334"/>
  <c r="G334"/>
  <c r="I319"/>
  <c r="G319"/>
  <c r="H319"/>
  <c r="I515"/>
  <c r="H515"/>
  <c r="G515"/>
  <c r="G141"/>
  <c r="H141"/>
  <c r="I141"/>
  <c r="I458"/>
  <c r="H458"/>
  <c r="G296"/>
  <c r="H296"/>
  <c r="H1080"/>
  <c r="I499"/>
  <c r="H499"/>
  <c r="I410"/>
  <c r="H410"/>
  <c r="G410"/>
  <c r="H181"/>
  <c r="G181"/>
  <c r="I181"/>
  <c r="H519"/>
  <c r="I519"/>
  <c r="G519"/>
  <c r="H164"/>
  <c r="G164"/>
  <c r="I164"/>
  <c r="I112"/>
  <c r="H112"/>
  <c r="G112"/>
  <c r="H941"/>
  <c r="I941"/>
  <c r="I464"/>
  <c r="H464"/>
  <c r="G464"/>
  <c r="I281"/>
  <c r="G281"/>
  <c r="H281"/>
  <c r="I534"/>
  <c r="G534"/>
  <c r="G466"/>
  <c r="H466"/>
  <c r="I466"/>
  <c r="I284"/>
  <c r="G284"/>
  <c r="H36"/>
  <c r="G36"/>
  <c r="I36"/>
  <c r="I467"/>
  <c r="H467"/>
  <c r="I339"/>
  <c r="H339"/>
  <c r="G339"/>
  <c r="H850"/>
  <c r="J850" s="1"/>
  <c r="G850"/>
  <c r="I850"/>
  <c r="G458"/>
  <c r="H284"/>
  <c r="G902"/>
  <c r="H902"/>
  <c r="J902" s="1"/>
  <c r="I902"/>
  <c r="H1057"/>
  <c r="G1057"/>
  <c r="I1057"/>
  <c r="I1018"/>
  <c r="H1018"/>
  <c r="G1018"/>
  <c r="H580"/>
  <c r="I580"/>
  <c r="G580"/>
  <c r="I575"/>
  <c r="G575"/>
  <c r="H575"/>
  <c r="H71"/>
  <c r="G71"/>
  <c r="I71"/>
  <c r="I1091"/>
  <c r="H1091"/>
  <c r="G1091"/>
  <c r="I990"/>
  <c r="H990"/>
  <c r="G990"/>
  <c r="I497"/>
  <c r="H497"/>
  <c r="G497"/>
  <c r="I908"/>
  <c r="H908"/>
  <c r="G142"/>
  <c r="H142"/>
  <c r="I142"/>
  <c r="I780"/>
  <c r="H780"/>
  <c r="G780"/>
  <c r="I768"/>
  <c r="H768"/>
  <c r="I144"/>
  <c r="G144"/>
  <c r="H144"/>
  <c r="I601"/>
  <c r="H601"/>
  <c r="J601" s="1"/>
  <c r="G601"/>
  <c r="I555"/>
  <c r="G555"/>
  <c r="H555"/>
  <c r="H93"/>
  <c r="G93"/>
  <c r="I93"/>
  <c r="G1027"/>
  <c r="G941"/>
  <c r="I290"/>
  <c r="G290"/>
  <c r="H290"/>
  <c r="G808"/>
  <c r="I808"/>
  <c r="H808"/>
  <c r="I302"/>
  <c r="G302"/>
  <c r="H302"/>
  <c r="H588"/>
  <c r="I588"/>
  <c r="I474"/>
  <c r="H474"/>
  <c r="G474"/>
  <c r="I1062"/>
  <c r="H1062"/>
  <c r="G1062"/>
  <c r="I821"/>
  <c r="G821"/>
  <c r="I275"/>
  <c r="G275"/>
  <c r="H275"/>
  <c r="I845"/>
  <c r="G845"/>
  <c r="H845"/>
  <c r="I331"/>
  <c r="G331"/>
  <c r="H875"/>
  <c r="G875"/>
  <c r="I875"/>
  <c r="I336"/>
  <c r="H336"/>
  <c r="H373"/>
  <c r="G373"/>
  <c r="I373"/>
  <c r="I398"/>
  <c r="G398"/>
  <c r="H398"/>
  <c r="I569"/>
  <c r="H569"/>
  <c r="G569"/>
  <c r="I700"/>
  <c r="H700"/>
  <c r="G700"/>
  <c r="H745"/>
  <c r="I745"/>
  <c r="G745"/>
  <c r="I731"/>
  <c r="H731"/>
  <c r="G731"/>
  <c r="I239"/>
  <c r="G239"/>
  <c r="H255"/>
  <c r="I255"/>
  <c r="G255"/>
  <c r="H829"/>
  <c r="G829"/>
  <c r="H741"/>
  <c r="G741"/>
  <c r="I741"/>
  <c r="I1094"/>
  <c r="H1094"/>
  <c r="I1070"/>
  <c r="G1070"/>
  <c r="H967"/>
  <c r="I967"/>
  <c r="G967"/>
  <c r="I170"/>
  <c r="H170"/>
  <c r="G170"/>
  <c r="H1038"/>
  <c r="H239"/>
  <c r="I296"/>
  <c r="I381"/>
  <c r="G381"/>
  <c r="H381"/>
  <c r="H676"/>
  <c r="G676"/>
  <c r="I959"/>
  <c r="G959"/>
  <c r="H959"/>
  <c r="I734"/>
  <c r="H734"/>
  <c r="I733"/>
  <c r="G733"/>
  <c r="H733"/>
  <c r="I271"/>
  <c r="G271"/>
  <c r="H271"/>
  <c r="H791"/>
  <c r="I791"/>
  <c r="G791"/>
  <c r="I371"/>
  <c r="H371"/>
  <c r="G371"/>
  <c r="I1077"/>
  <c r="H1077"/>
  <c r="G1077"/>
  <c r="H116"/>
  <c r="I116"/>
  <c r="G116"/>
  <c r="I1069"/>
  <c r="G1069"/>
  <c r="H1069"/>
  <c r="H876"/>
  <c r="G876"/>
  <c r="I876"/>
  <c r="I855"/>
  <c r="H855"/>
  <c r="G855"/>
  <c r="I690"/>
  <c r="G690"/>
  <c r="H690"/>
  <c r="I979"/>
  <c r="G979"/>
  <c r="H979"/>
  <c r="H389"/>
  <c r="G389"/>
  <c r="I389"/>
  <c r="H500"/>
  <c r="G500"/>
  <c r="I500"/>
  <c r="I1058"/>
  <c r="H1058"/>
  <c r="H708"/>
  <c r="I708"/>
  <c r="G708"/>
  <c r="I707"/>
  <c r="G707"/>
  <c r="I830"/>
  <c r="H830"/>
  <c r="I550"/>
  <c r="H550"/>
  <c r="G550"/>
  <c r="I814"/>
  <c r="G814"/>
  <c r="H814"/>
  <c r="I1010"/>
  <c r="H1010"/>
  <c r="H782"/>
  <c r="I782"/>
  <c r="G782"/>
  <c r="I936"/>
  <c r="G936"/>
  <c r="H936"/>
  <c r="I1098"/>
  <c r="H1098"/>
  <c r="G1098"/>
  <c r="G1100"/>
  <c r="I1100"/>
  <c r="G825"/>
  <c r="I825"/>
  <c r="I1073"/>
  <c r="H1073"/>
  <c r="G1073"/>
  <c r="I752"/>
  <c r="G752"/>
  <c r="H423"/>
  <c r="I423"/>
  <c r="G423"/>
  <c r="I350"/>
  <c r="G350"/>
  <c r="H350"/>
  <c r="I696"/>
  <c r="I1012"/>
  <c r="H1012"/>
  <c r="H437"/>
  <c r="I437"/>
  <c r="G437"/>
  <c r="H620"/>
  <c r="G620"/>
  <c r="I620"/>
  <c r="I802"/>
  <c r="H802"/>
  <c r="G802"/>
  <c r="I453"/>
  <c r="H453"/>
  <c r="G453"/>
  <c r="H304"/>
  <c r="I304"/>
  <c r="G811"/>
  <c r="H811"/>
  <c r="H68"/>
  <c r="G68"/>
  <c r="I68"/>
  <c r="G914"/>
  <c r="H914"/>
  <c r="I914"/>
  <c r="H1101"/>
  <c r="G1101"/>
  <c r="I1101"/>
  <c r="I985"/>
  <c r="H985"/>
  <c r="G985"/>
  <c r="G734"/>
  <c r="H1017"/>
  <c r="H750"/>
  <c r="H211"/>
  <c r="I316"/>
  <c r="G316"/>
  <c r="H316"/>
  <c r="H92"/>
  <c r="G92"/>
  <c r="H357"/>
  <c r="G357"/>
  <c r="I357"/>
  <c r="G494"/>
  <c r="I494"/>
  <c r="H494"/>
  <c r="I476"/>
  <c r="G476"/>
  <c r="I729"/>
  <c r="G729"/>
  <c r="I704"/>
  <c r="G704"/>
  <c r="H958"/>
  <c r="I958"/>
  <c r="G958"/>
  <c r="I41"/>
  <c r="H41"/>
  <c r="I803"/>
  <c r="H803"/>
  <c r="G803"/>
  <c r="H1083"/>
  <c r="G1083"/>
  <c r="I754"/>
  <c r="H754"/>
  <c r="G754"/>
  <c r="G877"/>
  <c r="H877"/>
  <c r="I877"/>
  <c r="H919"/>
  <c r="I919"/>
  <c r="G919"/>
  <c r="I1093"/>
  <c r="H1093"/>
  <c r="G1093"/>
  <c r="I46"/>
  <c r="G46"/>
  <c r="H46"/>
  <c r="G1094"/>
  <c r="G1010"/>
  <c r="H986"/>
  <c r="I986"/>
  <c r="G986"/>
  <c r="I885"/>
  <c r="M9" l="1"/>
  <c r="N468"/>
  <c r="M376"/>
  <c r="N201"/>
  <c r="M211"/>
  <c r="M831"/>
  <c r="M319"/>
  <c r="N826"/>
  <c r="M268"/>
  <c r="N420"/>
  <c r="M184"/>
  <c r="M552"/>
  <c r="M1040"/>
  <c r="N771"/>
  <c r="M356"/>
  <c r="M482"/>
  <c r="N1111"/>
  <c r="N673"/>
  <c r="M950"/>
  <c r="M65"/>
  <c r="M1113"/>
  <c r="N552"/>
  <c r="N775"/>
  <c r="N385"/>
  <c r="N417"/>
  <c r="M242"/>
  <c r="M98"/>
  <c r="M857"/>
  <c r="N857"/>
  <c r="N210"/>
  <c r="M1080"/>
  <c r="M631"/>
  <c r="N1113"/>
  <c r="N149"/>
  <c r="M545"/>
  <c r="M1030"/>
  <c r="N435"/>
  <c r="N413"/>
  <c r="N473"/>
  <c r="N283"/>
  <c r="M486"/>
  <c r="M934"/>
  <c r="M357"/>
  <c r="M988"/>
  <c r="M746"/>
  <c r="M338"/>
  <c r="M227"/>
  <c r="N178"/>
  <c r="N972"/>
  <c r="N964"/>
  <c r="N501"/>
  <c r="M1002"/>
  <c r="N725"/>
  <c r="N997"/>
  <c r="M278"/>
  <c r="M1019"/>
  <c r="N778"/>
  <c r="N267"/>
  <c r="M972"/>
  <c r="M888"/>
  <c r="M276"/>
  <c r="M382"/>
  <c r="M413"/>
  <c r="M283"/>
  <c r="M806"/>
  <c r="M983"/>
  <c r="M778"/>
  <c r="M39"/>
  <c r="N996"/>
  <c r="M1039"/>
  <c r="N278"/>
  <c r="M490"/>
  <c r="M894"/>
  <c r="M432"/>
  <c r="M763"/>
  <c r="N89"/>
  <c r="N425"/>
  <c r="M234"/>
  <c r="M897"/>
  <c r="M681"/>
  <c r="M964"/>
  <c r="N1088"/>
  <c r="M488"/>
  <c r="M997"/>
  <c r="N713"/>
  <c r="N94"/>
  <c r="N49"/>
  <c r="N280"/>
  <c r="N523"/>
  <c r="N932"/>
  <c r="M329"/>
  <c r="M267"/>
  <c r="N1063"/>
  <c r="M501"/>
  <c r="N484"/>
  <c r="N851"/>
  <c r="N969"/>
  <c r="N867"/>
  <c r="M232"/>
  <c r="M1090"/>
  <c r="M81"/>
  <c r="M996"/>
  <c r="M89"/>
  <c r="N630"/>
  <c r="N746"/>
  <c r="N1007"/>
  <c r="M484"/>
  <c r="M772"/>
  <c r="M969"/>
  <c r="M1042"/>
  <c r="N232"/>
  <c r="N486"/>
  <c r="M435"/>
  <c r="M210"/>
  <c r="N897"/>
  <c r="M201"/>
  <c r="M803"/>
  <c r="M280"/>
  <c r="N213"/>
  <c r="N199"/>
  <c r="M41"/>
  <c r="N136"/>
  <c r="M22"/>
  <c r="M911"/>
  <c r="M143"/>
  <c r="M241"/>
  <c r="M638"/>
  <c r="N27"/>
  <c r="M697"/>
  <c r="M19"/>
  <c r="N234"/>
  <c r="M828"/>
  <c r="M797"/>
  <c r="M352"/>
  <c r="M124"/>
  <c r="M397"/>
  <c r="N379"/>
  <c r="N329"/>
  <c r="N839"/>
  <c r="N757"/>
  <c r="M296"/>
  <c r="M623"/>
  <c r="M766"/>
  <c r="N183"/>
  <c r="M82"/>
  <c r="M679"/>
  <c r="M347"/>
  <c r="M190"/>
  <c r="M97"/>
  <c r="M667"/>
  <c r="N788"/>
  <c r="N864"/>
  <c r="M725"/>
  <c r="M1008"/>
  <c r="M562"/>
  <c r="M847"/>
  <c r="M293"/>
  <c r="M487"/>
  <c r="N736"/>
  <c r="N74"/>
  <c r="N1048"/>
  <c r="N934"/>
  <c r="N653"/>
  <c r="M141"/>
  <c r="M693"/>
  <c r="M603"/>
  <c r="M596"/>
  <c r="M533"/>
  <c r="N596"/>
  <c r="M363"/>
  <c r="M503"/>
  <c r="M300"/>
  <c r="M953"/>
  <c r="M341"/>
  <c r="M136"/>
  <c r="M713"/>
  <c r="N33"/>
  <c r="N772"/>
  <c r="M867"/>
  <c r="M949"/>
  <c r="N529"/>
  <c r="M425"/>
  <c r="M630"/>
  <c r="M178"/>
  <c r="N885"/>
  <c r="M33"/>
  <c r="M49"/>
  <c r="N353"/>
  <c r="N432"/>
  <c r="N949"/>
  <c r="N18"/>
  <c r="N891"/>
  <c r="M18"/>
  <c r="M247"/>
  <c r="M961"/>
  <c r="N180"/>
  <c r="M939"/>
  <c r="M529"/>
  <c r="N893"/>
  <c r="N906"/>
  <c r="M446"/>
  <c r="M17"/>
  <c r="M385"/>
  <c r="N517"/>
  <c r="N551"/>
  <c r="N390"/>
  <c r="N338"/>
  <c r="N847"/>
  <c r="N559"/>
  <c r="N98"/>
  <c r="N679"/>
  <c r="N859"/>
  <c r="M613"/>
  <c r="M360"/>
  <c r="N983"/>
  <c r="M209"/>
  <c r="M723"/>
  <c r="N310"/>
  <c r="N916"/>
  <c r="N818"/>
  <c r="M447"/>
  <c r="N188"/>
  <c r="M769"/>
  <c r="M475"/>
  <c r="N563"/>
  <c r="N485"/>
  <c r="N920"/>
  <c r="M837"/>
  <c r="M641"/>
  <c r="M798"/>
  <c r="M629"/>
  <c r="N442"/>
  <c r="N1102"/>
  <c r="N301"/>
  <c r="N1049"/>
  <c r="M852"/>
  <c r="M611"/>
  <c r="N698"/>
  <c r="M46"/>
  <c r="N143"/>
  <c r="N109"/>
  <c r="M548"/>
  <c r="M938"/>
  <c r="M880"/>
  <c r="N558"/>
  <c r="M455"/>
  <c r="M270"/>
  <c r="M405"/>
  <c r="N852"/>
  <c r="N404"/>
  <c r="M372"/>
  <c r="N730"/>
  <c r="M515"/>
  <c r="M442"/>
  <c r="N249"/>
  <c r="N797"/>
  <c r="N175"/>
  <c r="N579"/>
  <c r="M502"/>
  <c r="N229"/>
  <c r="M881"/>
  <c r="M643"/>
  <c r="N217"/>
  <c r="M698"/>
  <c r="N792"/>
  <c r="N769"/>
  <c r="M1102"/>
  <c r="M873"/>
  <c r="M719"/>
  <c r="M916"/>
  <c r="N405"/>
  <c r="N241"/>
  <c r="M243"/>
  <c r="N194"/>
  <c r="N1112"/>
  <c r="M35"/>
  <c r="N451"/>
  <c r="N172"/>
  <c r="M292"/>
  <c r="M402"/>
  <c r="N115"/>
  <c r="N809"/>
  <c r="N574"/>
  <c r="N822"/>
  <c r="N322"/>
  <c r="N458"/>
  <c r="N1043"/>
  <c r="N982"/>
  <c r="N447"/>
  <c r="N391"/>
  <c r="N541"/>
  <c r="M612"/>
  <c r="N548"/>
  <c r="M274"/>
  <c r="N693"/>
  <c r="N697"/>
  <c r="N938"/>
  <c r="N1105"/>
  <c r="N138"/>
  <c r="N355"/>
  <c r="M194"/>
  <c r="N78"/>
  <c r="M577"/>
  <c r="M627"/>
  <c r="M175"/>
  <c r="M394"/>
  <c r="M589"/>
  <c r="N61"/>
  <c r="M427"/>
  <c r="M1043"/>
  <c r="M359"/>
  <c r="N699"/>
  <c r="M1045"/>
  <c r="N998"/>
  <c r="N854"/>
  <c r="M171"/>
  <c r="N243"/>
  <c r="M563"/>
  <c r="M431"/>
  <c r="M272"/>
  <c r="M954"/>
  <c r="N655"/>
  <c r="N153"/>
  <c r="N813"/>
  <c r="M168"/>
  <c r="M813"/>
  <c r="N987"/>
  <c r="N218"/>
  <c r="M1027"/>
  <c r="N777"/>
  <c r="M1038"/>
  <c r="M861"/>
  <c r="M472"/>
  <c r="N668"/>
  <c r="M419"/>
  <c r="N171"/>
  <c r="M906"/>
  <c r="N798"/>
  <c r="N881"/>
  <c r="N428"/>
  <c r="N911"/>
  <c r="N196"/>
  <c r="M854"/>
  <c r="N641"/>
  <c r="N576"/>
  <c r="N295"/>
  <c r="M182"/>
  <c r="N394"/>
  <c r="N203"/>
  <c r="M744"/>
  <c r="N837"/>
  <c r="N629"/>
  <c r="N899"/>
  <c r="M621"/>
  <c r="M1047"/>
  <c r="N370"/>
  <c r="N754"/>
  <c r="N372"/>
  <c r="N489"/>
  <c r="M786"/>
  <c r="M567"/>
  <c r="M735"/>
  <c r="M444"/>
  <c r="M156"/>
  <c r="M558"/>
  <c r="N334"/>
  <c r="N261"/>
  <c r="M1096"/>
  <c r="M132"/>
  <c r="N1027"/>
  <c r="M235"/>
  <c r="M428"/>
  <c r="N463"/>
  <c r="M822"/>
  <c r="N132"/>
  <c r="N223"/>
  <c r="M249"/>
  <c r="M279"/>
  <c r="M933"/>
  <c r="N933"/>
  <c r="M212"/>
  <c r="N786"/>
  <c r="N735"/>
  <c r="M756"/>
  <c r="N342"/>
  <c r="M334"/>
  <c r="M323"/>
  <c r="N472"/>
  <c r="M516"/>
  <c r="M172"/>
  <c r="M1093"/>
  <c r="N323"/>
  <c r="M547"/>
  <c r="M801"/>
  <c r="M489"/>
  <c r="M391"/>
  <c r="M196"/>
  <c r="N766"/>
  <c r="N720"/>
  <c r="N744"/>
  <c r="N947"/>
  <c r="N270"/>
  <c r="M919"/>
  <c r="M579"/>
  <c r="M742"/>
  <c r="M904"/>
  <c r="M310"/>
  <c r="N365"/>
  <c r="M45"/>
  <c r="M971"/>
  <c r="M1112"/>
  <c r="N156"/>
  <c r="N621"/>
  <c r="M451"/>
  <c r="M792"/>
  <c r="M987"/>
  <c r="M754"/>
  <c r="M720"/>
  <c r="M355"/>
  <c r="N613"/>
  <c r="M291"/>
  <c r="M655"/>
  <c r="M188"/>
  <c r="M644"/>
  <c r="M975"/>
  <c r="M404"/>
  <c r="M380"/>
  <c r="N35"/>
  <c r="M839"/>
  <c r="M458"/>
  <c r="N22"/>
  <c r="N643"/>
  <c r="M38"/>
  <c r="N1011"/>
  <c r="N644"/>
  <c r="M1111"/>
  <c r="N359"/>
  <c r="N667"/>
  <c r="M730"/>
  <c r="M301"/>
  <c r="N124"/>
  <c r="M231"/>
  <c r="M317"/>
  <c r="M153"/>
  <c r="M479"/>
  <c r="M109"/>
  <c r="M342"/>
  <c r="M616"/>
  <c r="M924"/>
  <c r="M37"/>
  <c r="L1116"/>
  <c r="N877"/>
  <c r="M138"/>
  <c r="M609"/>
  <c r="N38"/>
  <c r="N773"/>
  <c r="N45"/>
  <c r="N755"/>
  <c r="M353"/>
  <c r="N434"/>
  <c r="M673"/>
  <c r="M365"/>
  <c r="M833"/>
  <c r="M147"/>
  <c r="M180"/>
  <c r="M901"/>
  <c r="N444"/>
  <c r="M295"/>
  <c r="M663"/>
  <c r="N402"/>
  <c r="M947"/>
  <c r="M20"/>
  <c r="M625"/>
  <c r="M520"/>
  <c r="M393"/>
  <c r="N610"/>
  <c r="N317"/>
  <c r="M199"/>
  <c r="M920"/>
  <c r="M668"/>
  <c r="M223"/>
  <c r="M406"/>
  <c r="M687"/>
  <c r="N904"/>
  <c r="M370"/>
  <c r="M61"/>
  <c r="N1053"/>
  <c r="M438"/>
  <c r="M652"/>
  <c r="M229"/>
  <c r="M40"/>
  <c r="M684"/>
  <c r="M541"/>
  <c r="M773"/>
  <c r="M755"/>
  <c r="M1105"/>
  <c r="N611"/>
  <c r="N449"/>
  <c r="N235"/>
  <c r="M998"/>
  <c r="N1096"/>
  <c r="N219"/>
  <c r="N971"/>
  <c r="N380"/>
  <c r="M214"/>
  <c r="M818"/>
  <c r="M219"/>
  <c r="M877"/>
  <c r="M574"/>
  <c r="M1053"/>
  <c r="M551"/>
  <c r="M576"/>
  <c r="M434"/>
  <c r="M261"/>
  <c r="M78"/>
  <c r="N168"/>
  <c r="M982"/>
  <c r="M449"/>
  <c r="M213"/>
  <c r="M217"/>
  <c r="N242"/>
  <c r="M1011"/>
  <c r="N212"/>
  <c r="N419"/>
  <c r="M485"/>
  <c r="M203"/>
  <c r="M263"/>
  <c r="M149"/>
  <c r="N684"/>
  <c r="M809"/>
  <c r="M218"/>
  <c r="M899"/>
  <c r="M130"/>
  <c r="M463"/>
  <c r="M1003"/>
  <c r="M805"/>
  <c r="M683"/>
  <c r="M966"/>
  <c r="M664"/>
  <c r="N224"/>
  <c r="N122"/>
  <c r="M787"/>
  <c r="M556"/>
  <c r="M92"/>
  <c r="M770"/>
  <c r="N957"/>
  <c r="M1067"/>
  <c r="N984"/>
  <c r="M675"/>
  <c r="N382"/>
  <c r="N562"/>
  <c r="M617"/>
  <c r="M220"/>
  <c r="N43"/>
  <c r="M984"/>
  <c r="M729"/>
  <c r="M564"/>
  <c r="M896"/>
  <c r="M205"/>
  <c r="M634"/>
  <c r="N817"/>
  <c r="M224"/>
  <c r="N860"/>
  <c r="N853"/>
  <c r="N973"/>
  <c r="M765"/>
  <c r="M750"/>
  <c r="M111"/>
  <c r="M872"/>
  <c r="M238"/>
  <c r="N572"/>
  <c r="N79"/>
  <c r="M429"/>
  <c r="N770"/>
  <c r="N1008"/>
  <c r="N287"/>
  <c r="M1068"/>
  <c r="N688"/>
  <c r="M893"/>
  <c r="N701"/>
  <c r="M864"/>
  <c r="M1007"/>
  <c r="M369"/>
  <c r="M1020"/>
  <c r="N167"/>
  <c r="M859"/>
  <c r="M860"/>
  <c r="M91"/>
  <c r="M1072"/>
  <c r="M757"/>
  <c r="M905"/>
  <c r="N965"/>
  <c r="M74"/>
  <c r="N205"/>
  <c r="N206"/>
  <c r="M422"/>
  <c r="M237"/>
  <c r="M189"/>
  <c r="N483"/>
  <c r="M378"/>
  <c r="N926"/>
  <c r="M965"/>
  <c r="M462"/>
  <c r="N587"/>
  <c r="M282"/>
  <c r="M445"/>
  <c r="M751"/>
  <c r="M559"/>
  <c r="N246"/>
  <c r="N445"/>
  <c r="N827"/>
  <c r="N787"/>
  <c r="M853"/>
  <c r="N760"/>
  <c r="N277"/>
  <c r="M779"/>
  <c r="N64"/>
  <c r="M815"/>
  <c r="N15"/>
  <c r="M379"/>
  <c r="M1035"/>
  <c r="N799"/>
  <c r="M221"/>
  <c r="M874"/>
  <c r="N1005"/>
  <c r="N988"/>
  <c r="M935"/>
  <c r="M15"/>
  <c r="M44"/>
  <c r="M749"/>
  <c r="M960"/>
  <c r="M346"/>
  <c r="N228"/>
  <c r="M619"/>
  <c r="M351"/>
  <c r="N1037"/>
  <c r="M316"/>
  <c r="M228"/>
  <c r="M253"/>
  <c r="N1040"/>
  <c r="M973"/>
  <c r="M390"/>
  <c r="N779"/>
  <c r="N53"/>
  <c r="M781"/>
  <c r="N728"/>
  <c r="N765"/>
  <c r="N378"/>
  <c r="N858"/>
  <c r="M587"/>
  <c r="M826"/>
  <c r="M688"/>
  <c r="N900"/>
  <c r="N173"/>
  <c r="M32"/>
  <c r="M54"/>
  <c r="N111"/>
  <c r="M702"/>
  <c r="N360"/>
  <c r="N80"/>
  <c r="M122"/>
  <c r="M494"/>
  <c r="M395"/>
  <c r="N367"/>
  <c r="M812"/>
  <c r="M477"/>
  <c r="N840"/>
  <c r="M367"/>
  <c r="M1046"/>
  <c r="M13"/>
  <c r="N91"/>
  <c r="N1020"/>
  <c r="N702"/>
  <c r="M900"/>
  <c r="M1004"/>
  <c r="N347"/>
  <c r="N1046"/>
  <c r="N276"/>
  <c r="M23"/>
  <c r="M473"/>
  <c r="N348"/>
  <c r="N397"/>
  <c r="M522"/>
  <c r="N429"/>
  <c r="M639"/>
  <c r="M420"/>
  <c r="M1083"/>
  <c r="M538"/>
  <c r="M43"/>
  <c r="N1016"/>
  <c r="M105"/>
  <c r="M523"/>
  <c r="N896"/>
  <c r="M305"/>
  <c r="M496"/>
  <c r="M784"/>
  <c r="N761"/>
  <c r="M817"/>
  <c r="M64"/>
  <c r="N585"/>
  <c r="M585"/>
  <c r="M870"/>
  <c r="N1068"/>
  <c r="M222"/>
  <c r="M810"/>
  <c r="N123"/>
  <c r="M1097"/>
  <c r="M1016"/>
  <c r="M27"/>
  <c r="M995"/>
  <c r="M206"/>
  <c r="N603"/>
  <c r="N319"/>
  <c r="M366"/>
  <c r="N995"/>
  <c r="N477"/>
  <c r="N19"/>
  <c r="N751"/>
  <c r="N366"/>
  <c r="N1103"/>
  <c r="M760"/>
  <c r="N538"/>
  <c r="M651"/>
  <c r="N617"/>
  <c r="M883"/>
  <c r="M932"/>
  <c r="M799"/>
  <c r="M727"/>
  <c r="N494"/>
  <c r="M761"/>
  <c r="M348"/>
  <c r="M277"/>
  <c r="M1005"/>
  <c r="M76"/>
  <c r="M858"/>
  <c r="M1037"/>
  <c r="M1048"/>
  <c r="N784"/>
  <c r="N392"/>
  <c r="M24"/>
  <c r="M1055"/>
  <c r="M710"/>
  <c r="N669"/>
  <c r="M891"/>
  <c r="N638"/>
  <c r="M80"/>
  <c r="M685"/>
  <c r="M653"/>
  <c r="N298"/>
  <c r="N524"/>
  <c r="M736"/>
  <c r="N905"/>
  <c r="N564"/>
  <c r="M572"/>
  <c r="M298"/>
  <c r="M728"/>
  <c r="M94"/>
  <c r="N1097"/>
  <c r="M788"/>
  <c r="M167"/>
  <c r="M1103"/>
  <c r="N874"/>
  <c r="M79"/>
  <c r="M703"/>
  <c r="M783"/>
  <c r="M608"/>
  <c r="D572"/>
  <c r="N6"/>
  <c r="N227"/>
  <c r="J1002"/>
  <c r="N618"/>
  <c r="M747"/>
  <c r="M1059"/>
  <c r="M709"/>
  <c r="N649"/>
  <c r="M793"/>
  <c r="J626"/>
  <c r="M1063"/>
  <c r="M364"/>
  <c r="M417"/>
  <c r="M1001"/>
  <c r="N540"/>
  <c r="N100"/>
  <c r="M383"/>
  <c r="M1032"/>
  <c r="N1039"/>
  <c r="N339"/>
  <c r="N1023"/>
  <c r="N90"/>
  <c r="N505"/>
  <c r="N806"/>
  <c r="N636"/>
  <c r="N69"/>
  <c r="M469"/>
  <c r="M90"/>
  <c r="N509"/>
  <c r="M1095"/>
  <c r="M339"/>
  <c r="N756"/>
  <c r="J883"/>
  <c r="M618"/>
  <c r="M968"/>
  <c r="M392"/>
  <c r="M42"/>
  <c r="M345"/>
  <c r="J1109"/>
  <c r="N614"/>
  <c r="M694"/>
  <c r="M71"/>
  <c r="M992"/>
  <c r="M580"/>
  <c r="N1054"/>
  <c r="M676"/>
  <c r="M192"/>
  <c r="M669"/>
  <c r="N294"/>
  <c r="M1091"/>
  <c r="N437"/>
  <c r="M575"/>
  <c r="N743"/>
  <c r="J849"/>
  <c r="N16"/>
  <c r="M250"/>
  <c r="J1069"/>
  <c r="N795"/>
  <c r="N589"/>
  <c r="N497"/>
  <c r="N808"/>
  <c r="M125"/>
  <c r="J92"/>
  <c r="N252"/>
  <c r="N794"/>
  <c r="M573"/>
  <c r="N504"/>
  <c r="S1"/>
  <c r="M842"/>
  <c r="M635"/>
  <c r="N51"/>
  <c r="N239"/>
  <c r="N1064"/>
  <c r="M672"/>
  <c r="M491"/>
  <c r="N1059"/>
  <c r="N991"/>
  <c r="N1081"/>
  <c r="N709"/>
  <c r="N66"/>
  <c r="N193"/>
  <c r="N622"/>
  <c r="N216"/>
  <c r="N1033"/>
  <c r="N942"/>
  <c r="M741"/>
  <c r="N519"/>
  <c r="M1094"/>
  <c r="M418"/>
  <c r="M129"/>
  <c r="M527"/>
  <c r="N868"/>
  <c r="M753"/>
  <c r="N84"/>
  <c r="M335"/>
  <c r="M252"/>
  <c r="N753"/>
  <c r="M1081"/>
  <c r="N848"/>
  <c r="M622"/>
  <c r="M266"/>
  <c r="N796"/>
  <c r="N152"/>
  <c r="M152"/>
  <c r="N335"/>
  <c r="N1042"/>
  <c r="N511"/>
  <c r="M624"/>
  <c r="M796"/>
  <c r="M597"/>
  <c r="M771"/>
  <c r="M537"/>
  <c r="N937"/>
  <c r="M308"/>
  <c r="M607"/>
  <c r="M848"/>
  <c r="N527"/>
  <c r="M1079"/>
  <c r="M976"/>
  <c r="M1034"/>
  <c r="M816"/>
  <c r="N624"/>
  <c r="M504"/>
  <c r="M377"/>
  <c r="M460"/>
  <c r="M705"/>
  <c r="N286"/>
  <c r="N976"/>
  <c r="N266"/>
  <c r="M85"/>
  <c r="M715"/>
  <c r="M689"/>
  <c r="M16"/>
  <c r="M312"/>
  <c r="M650"/>
  <c r="M275"/>
  <c r="M264"/>
  <c r="M962"/>
  <c r="M929"/>
  <c r="N308"/>
  <c r="M868"/>
  <c r="M511"/>
  <c r="N607"/>
  <c r="M286"/>
  <c r="M642"/>
  <c r="N377"/>
  <c r="M571"/>
  <c r="N1079"/>
  <c r="M927"/>
  <c r="M1107"/>
  <c r="N929"/>
  <c r="M795"/>
  <c r="N927"/>
  <c r="N597"/>
  <c r="M840"/>
  <c r="M659"/>
  <c r="M208"/>
  <c r="M940"/>
  <c r="M271"/>
  <c r="M318"/>
  <c r="M1028"/>
  <c r="N386"/>
  <c r="M594"/>
  <c r="N989"/>
  <c r="M1033"/>
  <c r="N318"/>
  <c r="N85"/>
  <c r="M851"/>
  <c r="N507"/>
  <c r="M386"/>
  <c r="M137"/>
  <c r="M388"/>
  <c r="N307"/>
  <c r="M84"/>
  <c r="N1034"/>
  <c r="N591"/>
  <c r="N388"/>
  <c r="M160"/>
  <c r="M185"/>
  <c r="N121"/>
  <c r="N842"/>
  <c r="N1028"/>
  <c r="M768"/>
  <c r="M733"/>
  <c r="J1038"/>
  <c r="J343"/>
  <c r="M159"/>
  <c r="M187"/>
  <c r="M121"/>
  <c r="M989"/>
  <c r="M174"/>
  <c r="J674"/>
  <c r="M743"/>
  <c r="M12"/>
  <c r="N918"/>
  <c r="M555"/>
  <c r="M324"/>
  <c r="M104"/>
  <c r="M396"/>
  <c r="N1014"/>
  <c r="N154"/>
  <c r="N134"/>
  <c r="M60"/>
  <c r="M495"/>
  <c r="M944"/>
  <c r="N226"/>
  <c r="N493"/>
  <c r="M361"/>
  <c r="M325"/>
  <c r="N1051"/>
  <c r="N269"/>
  <c r="N647"/>
  <c r="N257"/>
  <c r="N670"/>
  <c r="N197"/>
  <c r="M371"/>
  <c r="N336"/>
  <c r="N112"/>
  <c r="N648"/>
  <c r="M144"/>
  <c r="M148"/>
  <c r="M191"/>
  <c r="M269"/>
  <c r="N248"/>
  <c r="N595"/>
  <c r="M507"/>
  <c r="M553"/>
  <c r="M154"/>
  <c r="N1050"/>
  <c r="M265"/>
  <c r="M177"/>
  <c r="N415"/>
  <c r="N108"/>
  <c r="N260"/>
  <c r="M862"/>
  <c r="M1051"/>
  <c r="M62"/>
  <c r="N732"/>
  <c r="N722"/>
  <c r="M337"/>
  <c r="M461"/>
  <c r="M849"/>
  <c r="M722"/>
  <c r="M258"/>
  <c r="M887"/>
  <c r="M50"/>
  <c r="N456"/>
  <c r="N526"/>
  <c r="N62"/>
  <c r="N774"/>
  <c r="N948"/>
  <c r="N262"/>
  <c r="M791"/>
  <c r="M985"/>
  <c r="N1094"/>
  <c r="J237"/>
  <c r="M456"/>
  <c r="M526"/>
  <c r="M1104"/>
  <c r="M230"/>
  <c r="M665"/>
  <c r="N96"/>
  <c r="N1021"/>
  <c r="M830"/>
  <c r="M56"/>
  <c r="N418"/>
  <c r="N764"/>
  <c r="J845"/>
  <c r="J1072"/>
  <c r="M892"/>
  <c r="M1006"/>
  <c r="N666"/>
  <c r="M281"/>
  <c r="M303"/>
  <c r="M1029"/>
  <c r="M561"/>
  <c r="M774"/>
  <c r="M628"/>
  <c r="M767"/>
  <c r="M96"/>
  <c r="M1108"/>
  <c r="N892"/>
  <c r="N875"/>
  <c r="N164"/>
  <c r="N230"/>
  <c r="M560"/>
  <c r="M879"/>
  <c r="M151"/>
  <c r="N706"/>
  <c r="N1015"/>
  <c r="M554"/>
  <c r="N560"/>
  <c r="M170"/>
  <c r="M875"/>
  <c r="M711"/>
  <c r="M493"/>
  <c r="N646"/>
  <c r="N600"/>
  <c r="M1099"/>
  <c r="N555"/>
  <c r="N478"/>
  <c r="N337"/>
  <c r="M738"/>
  <c r="M583"/>
  <c r="N137"/>
  <c r="N1006"/>
  <c r="N1104"/>
  <c r="M967"/>
  <c r="M913"/>
  <c r="M544"/>
  <c r="M1015"/>
  <c r="M922"/>
  <c r="M70"/>
  <c r="N990"/>
  <c r="M215"/>
  <c r="M636"/>
  <c r="M588"/>
  <c r="M540"/>
  <c r="M794"/>
  <c r="M514"/>
  <c r="M912"/>
  <c r="N439"/>
  <c r="M306"/>
  <c r="M251"/>
  <c r="M846"/>
  <c r="N1091"/>
  <c r="N812"/>
  <c r="M87"/>
  <c r="M671"/>
  <c r="M288"/>
  <c r="M443"/>
  <c r="M290"/>
  <c r="J400"/>
  <c r="N491"/>
  <c r="M52"/>
  <c r="N42"/>
  <c r="M936"/>
  <c r="N1026"/>
  <c r="M440"/>
  <c r="N87"/>
  <c r="N315"/>
  <c r="N633"/>
  <c r="M284"/>
  <c r="M782"/>
  <c r="J423"/>
  <c r="N869"/>
  <c r="N513"/>
  <c r="N55"/>
  <c r="M466"/>
  <c r="M943"/>
  <c r="M454"/>
  <c r="J882"/>
  <c r="J105"/>
  <c r="N251"/>
  <c r="N364"/>
  <c r="M802"/>
  <c r="M785"/>
  <c r="M1088"/>
  <c r="M509"/>
  <c r="M1010"/>
  <c r="M202"/>
  <c r="N406"/>
  <c r="N542"/>
  <c r="N917"/>
  <c r="N52"/>
  <c r="N726"/>
  <c r="M398"/>
  <c r="M457"/>
  <c r="M403"/>
  <c r="M480"/>
  <c r="M734"/>
  <c r="M1054"/>
  <c r="N508"/>
  <c r="M1062"/>
  <c r="M34"/>
  <c r="M289"/>
  <c r="N255"/>
  <c r="N288"/>
  <c r="N557"/>
  <c r="M384"/>
  <c r="M903"/>
  <c r="N39"/>
  <c r="N804"/>
  <c r="M835"/>
  <c r="M424"/>
  <c r="M909"/>
  <c r="N1087"/>
  <c r="M239"/>
  <c r="M63"/>
  <c r="M714"/>
  <c r="N740"/>
  <c r="M546"/>
  <c r="M470"/>
  <c r="N289"/>
  <c r="M36"/>
  <c r="M216"/>
  <c r="M699"/>
  <c r="M1085"/>
  <c r="M26"/>
  <c r="N780"/>
  <c r="N747"/>
  <c r="N1076"/>
  <c r="M838"/>
  <c r="M568"/>
  <c r="N694"/>
  <c r="M569"/>
  <c r="J676"/>
  <c r="J745"/>
  <c r="N71"/>
  <c r="J57"/>
  <c r="N102"/>
  <c r="M780"/>
  <c r="J520"/>
  <c r="M415"/>
  <c r="M1056"/>
  <c r="M51"/>
  <c r="M436"/>
  <c r="M31"/>
  <c r="J1086"/>
  <c r="M304"/>
  <c r="N163"/>
  <c r="M620"/>
  <c r="M123"/>
  <c r="M1060"/>
  <c r="M549"/>
  <c r="N120"/>
  <c r="N192"/>
  <c r="N1001"/>
  <c r="N157"/>
  <c r="N1029"/>
  <c r="N63"/>
  <c r="N11"/>
  <c r="M373"/>
  <c r="M344"/>
  <c r="M158"/>
  <c r="M117"/>
  <c r="M923"/>
  <c r="N1092"/>
  <c r="N890"/>
  <c r="N110"/>
  <c r="N592"/>
  <c r="M578"/>
  <c r="N421"/>
  <c r="M474"/>
  <c r="M536"/>
  <c r="M1087"/>
  <c r="M110"/>
  <c r="M994"/>
  <c r="M931"/>
  <c r="M740"/>
  <c r="M726"/>
  <c r="M1064"/>
  <c r="M1100"/>
  <c r="N13"/>
  <c r="M157"/>
  <c r="M66"/>
  <c r="N245"/>
  <c r="M1092"/>
  <c r="M599"/>
  <c r="N692"/>
  <c r="N411"/>
  <c r="N125"/>
  <c r="M416"/>
  <c r="N393"/>
  <c r="M777"/>
  <c r="N321"/>
  <c r="M179"/>
  <c r="N309"/>
  <c r="N907"/>
  <c r="M321"/>
  <c r="M512"/>
  <c r="M915"/>
  <c r="N142"/>
  <c r="N575"/>
  <c r="J1100"/>
  <c r="N65"/>
  <c r="M142"/>
  <c r="N714"/>
  <c r="M411"/>
  <c r="M10"/>
  <c r="M299"/>
  <c r="N981"/>
  <c r="J236"/>
  <c r="N426"/>
  <c r="M437"/>
  <c r="M314"/>
  <c r="N34"/>
  <c r="N878"/>
  <c r="J459"/>
  <c r="N834"/>
  <c r="N992"/>
  <c r="M336"/>
  <c r="M871"/>
  <c r="M1089"/>
  <c r="M256"/>
  <c r="N568"/>
  <c r="M823"/>
  <c r="M381"/>
  <c r="M825"/>
  <c r="M731"/>
  <c r="M745"/>
  <c r="M311"/>
  <c r="M86"/>
  <c r="M700"/>
  <c r="M930"/>
  <c r="N454"/>
  <c r="M908"/>
  <c r="M592"/>
  <c r="M508"/>
  <c r="N225"/>
  <c r="N909"/>
  <c r="M483"/>
  <c r="M513"/>
  <c r="M1109"/>
  <c r="M83"/>
  <c r="M439"/>
  <c r="J924"/>
  <c r="M649"/>
  <c r="M1009"/>
  <c r="J54"/>
  <c r="N73"/>
  <c r="N345"/>
  <c r="N970"/>
  <c r="N1004"/>
  <c r="N314"/>
  <c r="M1012"/>
  <c r="M708"/>
  <c r="M186"/>
  <c r="N846"/>
  <c r="M1098"/>
  <c r="N912"/>
  <c r="N95"/>
  <c r="M426"/>
  <c r="M565"/>
  <c r="M273"/>
  <c r="J573"/>
  <c r="N383"/>
  <c r="N424"/>
  <c r="M510"/>
  <c r="M100"/>
  <c r="N514"/>
  <c r="M245"/>
  <c r="M255"/>
  <c r="M886"/>
  <c r="N928"/>
  <c r="M120"/>
  <c r="N499"/>
  <c r="N1060"/>
  <c r="M525"/>
  <c r="M315"/>
  <c r="M1023"/>
  <c r="N620"/>
  <c r="N588"/>
  <c r="N908"/>
  <c r="J313"/>
  <c r="M497"/>
  <c r="M582"/>
  <c r="M928"/>
  <c r="M1114"/>
  <c r="M610"/>
  <c r="M674"/>
  <c r="M193"/>
  <c r="M465"/>
  <c r="M633"/>
  <c r="M717"/>
  <c r="M421"/>
  <c r="N83"/>
  <c r="M481"/>
  <c r="N915"/>
  <c r="N1036"/>
  <c r="M500"/>
  <c r="M970"/>
  <c r="N546"/>
  <c r="N1095"/>
  <c r="N1032"/>
  <c r="N525"/>
  <c r="N67"/>
  <c r="N133"/>
  <c r="N1009"/>
  <c r="M73"/>
  <c r="N582"/>
  <c r="M528"/>
  <c r="M759"/>
  <c r="M605"/>
  <c r="N70"/>
  <c r="M499"/>
  <c r="N605"/>
  <c r="M542"/>
  <c r="M69"/>
  <c r="N215"/>
  <c r="M302"/>
  <c r="N465"/>
  <c r="M804"/>
  <c r="N470"/>
  <c r="M808"/>
  <c r="M133"/>
  <c r="N921"/>
  <c r="M869"/>
  <c r="M890"/>
  <c r="N835"/>
  <c r="M166"/>
  <c r="M836"/>
  <c r="M946"/>
  <c r="M453"/>
  <c r="M980"/>
  <c r="M677"/>
  <c r="N1110"/>
  <c r="N886"/>
  <c r="M1110"/>
  <c r="M150"/>
  <c r="M959"/>
  <c r="J316"/>
  <c r="J876"/>
  <c r="J271"/>
  <c r="N302"/>
  <c r="J718"/>
  <c r="J118"/>
  <c r="M990"/>
  <c r="M557"/>
  <c r="M692"/>
  <c r="M101"/>
  <c r="M614"/>
  <c r="M1076"/>
  <c r="M102"/>
  <c r="M135"/>
  <c r="N536"/>
  <c r="J710"/>
  <c r="N863"/>
  <c r="N254"/>
  <c r="M712"/>
  <c r="N994"/>
  <c r="N481"/>
  <c r="M1070"/>
  <c r="M845"/>
  <c r="M878"/>
  <c r="M340"/>
  <c r="M1036"/>
  <c r="M1021"/>
  <c r="M254"/>
  <c r="N785"/>
  <c r="N980"/>
  <c r="M72"/>
  <c r="M146"/>
  <c r="J371"/>
  <c r="J60"/>
  <c r="J327"/>
  <c r="M354"/>
  <c r="M349"/>
  <c r="N637"/>
  <c r="N433"/>
  <c r="M409"/>
  <c r="N748"/>
  <c r="M637"/>
  <c r="M593"/>
  <c r="N412"/>
  <c r="M112"/>
  <c r="M407"/>
  <c r="N285"/>
  <c r="M739"/>
  <c r="N832"/>
  <c r="N146"/>
  <c r="N889"/>
  <c r="M748"/>
  <c r="M595"/>
  <c r="N113"/>
  <c r="M519"/>
  <c r="M800"/>
  <c r="M690"/>
  <c r="N1099"/>
  <c r="N738"/>
  <c r="N733"/>
  <c r="M181"/>
  <c r="M602"/>
  <c r="M764"/>
  <c r="M981"/>
  <c r="N104"/>
  <c r="N535"/>
  <c r="N170"/>
  <c r="J144"/>
  <c r="N1018"/>
  <c r="N467"/>
  <c r="N464"/>
  <c r="M604"/>
  <c r="N1052"/>
  <c r="M492"/>
  <c r="M1026"/>
  <c r="N963"/>
  <c r="M410"/>
  <c r="M95"/>
  <c r="M724"/>
  <c r="M118"/>
  <c r="M680"/>
  <c r="M165"/>
  <c r="M375"/>
  <c r="N207"/>
  <c r="M670"/>
  <c r="M948"/>
  <c r="M67"/>
  <c r="N480"/>
  <c r="M163"/>
  <c r="M758"/>
  <c r="M550"/>
  <c r="N871"/>
  <c r="N578"/>
  <c r="N528"/>
  <c r="N191"/>
  <c r="N1013"/>
  <c r="N518"/>
  <c r="M829"/>
  <c r="M1106"/>
  <c r="M863"/>
  <c r="M1050"/>
  <c r="M145"/>
  <c r="M1022"/>
  <c r="N978"/>
  <c r="N328"/>
  <c r="M116"/>
  <c r="N696"/>
  <c r="J803"/>
  <c r="M48"/>
  <c r="M204"/>
  <c r="M682"/>
  <c r="N176"/>
  <c r="J705"/>
  <c r="M139"/>
  <c r="M506"/>
  <c r="N349"/>
  <c r="M464"/>
  <c r="M834"/>
  <c r="N265"/>
  <c r="M814"/>
  <c r="N1066"/>
  <c r="M350"/>
  <c r="M164"/>
  <c r="M539"/>
  <c r="M978"/>
  <c r="N661"/>
  <c r="M518"/>
  <c r="M88"/>
  <c r="N599"/>
  <c r="M600"/>
  <c r="M128"/>
  <c r="M28"/>
  <c r="M876"/>
  <c r="N275"/>
  <c r="M963"/>
  <c r="M591"/>
  <c r="N1089"/>
  <c r="N30"/>
  <c r="N48"/>
  <c r="M1069"/>
  <c r="N410"/>
  <c r="M1031"/>
  <c r="N665"/>
  <c r="M1018"/>
  <c r="M521"/>
  <c r="M907"/>
  <c r="M441"/>
  <c r="N879"/>
  <c r="N789"/>
  <c r="N151"/>
  <c r="N185"/>
  <c r="M471"/>
  <c r="M1052"/>
  <c r="M195"/>
  <c r="J843"/>
  <c r="M162"/>
  <c r="M55"/>
  <c r="M855"/>
  <c r="N677"/>
  <c r="N836"/>
  <c r="M646"/>
  <c r="M468"/>
  <c r="M1044"/>
  <c r="M695"/>
  <c r="M991"/>
  <c r="N645"/>
  <c r="N1085"/>
  <c r="N148"/>
  <c r="N396"/>
  <c r="N838"/>
  <c r="N362"/>
  <c r="M1074"/>
  <c r="N169"/>
  <c r="N1044"/>
  <c r="N140"/>
  <c r="M570"/>
  <c r="M1077"/>
  <c r="N101"/>
  <c r="M103"/>
  <c r="N682"/>
  <c r="M661"/>
  <c r="J930"/>
  <c r="N855"/>
  <c r="N284"/>
  <c r="N28"/>
  <c r="M47"/>
  <c r="N200"/>
  <c r="N561"/>
  <c r="N974"/>
  <c r="M1014"/>
  <c r="N678"/>
  <c r="M389"/>
  <c r="N739"/>
  <c r="N569"/>
  <c r="N21"/>
  <c r="M956"/>
  <c r="M423"/>
  <c r="N790"/>
  <c r="M606"/>
  <c r="N657"/>
  <c r="N264"/>
  <c r="N204"/>
  <c r="M657"/>
  <c r="M226"/>
  <c r="N181"/>
  <c r="N461"/>
  <c r="M176"/>
  <c r="M307"/>
  <c r="M114"/>
  <c r="N312"/>
  <c r="N14"/>
  <c r="N584"/>
  <c r="N350"/>
  <c r="N116"/>
  <c r="N159"/>
  <c r="N680"/>
  <c r="N944"/>
  <c r="N602"/>
  <c r="M1057"/>
  <c r="M309"/>
  <c r="M1082"/>
  <c r="M450"/>
  <c r="M632"/>
  <c r="M260"/>
  <c r="M732"/>
  <c r="M225"/>
  <c r="M478"/>
  <c r="M134"/>
  <c r="N56"/>
  <c r="N177"/>
  <c r="M1101"/>
  <c r="M615"/>
  <c r="M294"/>
  <c r="M1061"/>
  <c r="N129"/>
  <c r="M654"/>
  <c r="N570"/>
  <c r="N521"/>
  <c r="N492"/>
  <c r="N303"/>
  <c r="N999"/>
  <c r="N537"/>
  <c r="N114"/>
  <c r="N1078"/>
  <c r="N387"/>
  <c r="M285"/>
  <c r="M790"/>
  <c r="M721"/>
  <c r="N198"/>
  <c r="M921"/>
  <c r="N441"/>
  <c r="N47"/>
  <c r="M29"/>
  <c r="N1082"/>
  <c r="M645"/>
  <c r="N93"/>
  <c r="M25"/>
  <c r="J430"/>
  <c r="J1003"/>
  <c r="N409"/>
  <c r="J651"/>
  <c r="M584"/>
  <c r="N721"/>
  <c r="M941"/>
  <c r="M140"/>
  <c r="N457"/>
  <c r="N590"/>
  <c r="M626"/>
  <c r="N640"/>
  <c r="M320"/>
  <c r="M248"/>
  <c r="M14"/>
  <c r="M1058"/>
  <c r="N25"/>
  <c r="M535"/>
  <c r="M640"/>
  <c r="N758"/>
  <c r="M387"/>
  <c r="M979"/>
  <c r="M207"/>
  <c r="N495"/>
  <c r="M1013"/>
  <c r="N179"/>
  <c r="M1078"/>
  <c r="N311"/>
  <c r="M257"/>
  <c r="M866"/>
  <c r="N325"/>
  <c r="N324"/>
  <c r="M332"/>
  <c r="N768"/>
  <c r="N941"/>
  <c r="N884"/>
  <c r="N174"/>
  <c r="N408"/>
  <c r="N632"/>
  <c r="N553"/>
  <c r="N195"/>
  <c r="N160"/>
  <c r="M820"/>
  <c r="M917"/>
  <c r="M832"/>
  <c r="M925"/>
  <c r="N612"/>
  <c r="M408"/>
  <c r="M918"/>
  <c r="M1066"/>
  <c r="M21"/>
  <c r="M412"/>
  <c r="M666"/>
  <c r="M1073"/>
  <c r="N583"/>
  <c r="N598"/>
  <c r="N695"/>
  <c r="N103"/>
  <c r="M914"/>
  <c r="M169"/>
  <c r="M328"/>
  <c r="M678"/>
  <c r="M368"/>
  <c r="N332"/>
  <c r="M322"/>
  <c r="N862"/>
  <c r="N606"/>
  <c r="N943"/>
  <c r="N139"/>
  <c r="M115"/>
  <c r="M999"/>
  <c r="J545"/>
  <c r="N820"/>
  <c r="M198"/>
  <c r="N403"/>
  <c r="N450"/>
  <c r="M240"/>
  <c r="J700"/>
  <c r="M647"/>
  <c r="N29"/>
  <c r="N75"/>
  <c r="N77"/>
  <c r="M889"/>
  <c r="M119"/>
  <c r="N281"/>
  <c r="M200"/>
  <c r="M448"/>
  <c r="N128"/>
  <c r="M543"/>
  <c r="M262"/>
  <c r="N866"/>
  <c r="M856"/>
  <c r="M108"/>
  <c r="J811"/>
  <c r="M362"/>
  <c r="M113"/>
  <c r="M77"/>
  <c r="M197"/>
  <c r="M937"/>
  <c r="N615"/>
  <c r="N985"/>
  <c r="N1077"/>
  <c r="N967"/>
  <c r="N1057"/>
  <c r="M93"/>
  <c r="M590"/>
  <c r="M75"/>
  <c r="M30"/>
  <c r="M11"/>
  <c r="N870"/>
  <c r="N165"/>
  <c r="N135"/>
  <c r="M467"/>
  <c r="M884"/>
  <c r="M648"/>
  <c r="M974"/>
  <c r="M789"/>
  <c r="M399"/>
  <c r="N1019"/>
  <c r="M68"/>
  <c r="N256"/>
  <c r="M433"/>
  <c r="M598"/>
  <c r="M706"/>
  <c r="N711"/>
  <c r="N512"/>
  <c r="N320"/>
  <c r="N925"/>
  <c r="M1075"/>
  <c r="M955"/>
  <c r="N1061"/>
  <c r="N448"/>
  <c r="M236"/>
  <c r="M601"/>
  <c r="N1065"/>
  <c r="J502"/>
  <c r="J810"/>
  <c r="J389"/>
  <c r="J547"/>
  <c r="J1055"/>
  <c r="J687"/>
  <c r="J634"/>
  <c r="J922"/>
  <c r="J814"/>
  <c r="J189"/>
  <c r="J119"/>
  <c r="J272"/>
  <c r="J979"/>
  <c r="J490"/>
  <c r="J268"/>
  <c r="J986"/>
  <c r="J1098"/>
  <c r="J734"/>
  <c r="J716"/>
  <c r="J793"/>
  <c r="J856"/>
  <c r="J593"/>
  <c r="J351"/>
  <c r="J844"/>
  <c r="J273"/>
  <c r="J500"/>
  <c r="J88"/>
  <c r="J940"/>
  <c r="J395"/>
  <c r="J72"/>
  <c r="J238"/>
  <c r="J650"/>
  <c r="J76"/>
  <c r="J708"/>
  <c r="J466"/>
  <c r="J763"/>
  <c r="J222"/>
  <c r="J516"/>
  <c r="J532"/>
  <c r="J619"/>
  <c r="J635"/>
  <c r="J1093"/>
  <c r="J357"/>
  <c r="J1058"/>
  <c r="J431"/>
  <c r="J407"/>
  <c r="J956"/>
  <c r="J250"/>
  <c r="J274"/>
  <c r="J686"/>
  <c r="J873"/>
  <c r="J414"/>
  <c r="J427"/>
  <c r="J543"/>
  <c r="J565"/>
  <c r="J1010"/>
  <c r="J1024"/>
  <c r="J141"/>
  <c r="J608"/>
  <c r="J253"/>
  <c r="J958"/>
  <c r="J1056"/>
  <c r="J767"/>
  <c r="J727"/>
  <c r="J515"/>
  <c r="J628"/>
  <c r="J344"/>
  <c r="J398"/>
  <c r="J10"/>
  <c r="J299"/>
  <c r="J968"/>
  <c r="J1017"/>
  <c r="J830"/>
  <c r="J923"/>
  <c r="J158"/>
  <c r="J440"/>
  <c r="J544"/>
  <c r="J462"/>
  <c r="J703"/>
  <c r="M811"/>
  <c r="J939"/>
  <c r="J913"/>
  <c r="J506"/>
  <c r="J954"/>
  <c r="J186"/>
  <c r="J554"/>
  <c r="J1000"/>
  <c r="J953"/>
  <c r="J401"/>
  <c r="J556"/>
  <c r="J1108"/>
  <c r="J823"/>
  <c r="J117"/>
  <c r="J363"/>
  <c r="J549"/>
  <c r="J240"/>
  <c r="J340"/>
  <c r="J381"/>
  <c r="J452"/>
  <c r="J12"/>
  <c r="N54"/>
  <c r="J58"/>
  <c r="J220"/>
  <c r="J1106"/>
  <c r="J384"/>
  <c r="J361"/>
  <c r="J474"/>
  <c r="J815"/>
  <c r="J946"/>
  <c r="J652"/>
  <c r="J742"/>
  <c r="J145"/>
  <c r="J786"/>
  <c r="J919"/>
  <c r="J829"/>
  <c r="J642"/>
  <c r="J471"/>
  <c r="J781"/>
  <c r="J1022"/>
  <c r="J671"/>
  <c r="M459"/>
  <c r="J550"/>
  <c r="N962"/>
  <c r="M819"/>
  <c r="N815"/>
  <c r="N1056"/>
  <c r="N313"/>
  <c r="M824"/>
  <c r="N686"/>
  <c r="N381"/>
  <c r="N1106"/>
  <c r="N363"/>
  <c r="N145"/>
  <c r="N72"/>
  <c r="N250"/>
  <c r="J244"/>
  <c r="N423"/>
  <c r="N1002"/>
  <c r="N759"/>
  <c r="N619"/>
  <c r="N520"/>
  <c r="J604"/>
  <c r="J898"/>
  <c r="N652"/>
  <c r="N608"/>
  <c r="J1031"/>
  <c r="N1010"/>
  <c r="N1058"/>
  <c r="N705"/>
  <c r="N830"/>
  <c r="N710"/>
  <c r="N674"/>
  <c r="M161"/>
  <c r="M534"/>
  <c r="N500"/>
  <c r="J580"/>
  <c r="N895"/>
  <c r="N1038"/>
  <c r="N767"/>
  <c r="N357"/>
  <c r="N734"/>
  <c r="N956"/>
  <c r="N793"/>
  <c r="J126"/>
  <c r="N26"/>
  <c r="N92"/>
  <c r="N703"/>
  <c r="N845"/>
  <c r="J683"/>
  <c r="N683"/>
  <c r="J292"/>
  <c r="N292"/>
  <c r="J690"/>
  <c r="N690"/>
  <c r="J46"/>
  <c r="N46"/>
  <c r="J214"/>
  <c r="N214"/>
  <c r="J623"/>
  <c r="N623"/>
  <c r="J190"/>
  <c r="N190"/>
  <c r="J1083"/>
  <c r="N1083"/>
  <c r="N953"/>
  <c r="J936"/>
  <c r="N936"/>
  <c r="J731"/>
  <c r="N731"/>
  <c r="J453"/>
  <c r="N453"/>
  <c r="J959"/>
  <c r="N959"/>
  <c r="J356"/>
  <c r="N356"/>
  <c r="J482"/>
  <c r="N482"/>
  <c r="J901"/>
  <c r="N901"/>
  <c r="J966"/>
  <c r="N966"/>
  <c r="J1080"/>
  <c r="N1080"/>
  <c r="J375"/>
  <c r="N375"/>
  <c r="J594"/>
  <c r="N594"/>
  <c r="J496"/>
  <c r="N496"/>
  <c r="J681"/>
  <c r="N681"/>
  <c r="J522"/>
  <c r="N522"/>
  <c r="J263"/>
  <c r="N263"/>
  <c r="J833"/>
  <c r="N833"/>
  <c r="J291"/>
  <c r="N291"/>
  <c r="J9"/>
  <c r="J1116" s="1"/>
  <c r="N9"/>
  <c r="J374"/>
  <c r="N374"/>
  <c r="J81"/>
  <c r="N81"/>
  <c r="J475"/>
  <c r="N475"/>
  <c r="J828"/>
  <c r="N828"/>
  <c r="J300"/>
  <c r="N300"/>
  <c r="J861"/>
  <c r="N861"/>
  <c r="J510"/>
  <c r="N510"/>
  <c r="M586"/>
  <c r="N586"/>
  <c r="N1107"/>
  <c r="J373"/>
  <c r="N373"/>
  <c r="J36"/>
  <c r="N36"/>
  <c r="J631"/>
  <c r="N631"/>
  <c r="J416"/>
  <c r="N416"/>
  <c r="J422"/>
  <c r="N422"/>
  <c r="J783"/>
  <c r="N783"/>
  <c r="J32"/>
  <c r="N32"/>
  <c r="J1062"/>
  <c r="N1062"/>
  <c r="J162"/>
  <c r="N162"/>
  <c r="J86"/>
  <c r="N86"/>
  <c r="J717"/>
  <c r="N717"/>
  <c r="J903"/>
  <c r="N903"/>
  <c r="J460"/>
  <c r="N460"/>
  <c r="J664"/>
  <c r="N664"/>
  <c r="J1035"/>
  <c r="N1035"/>
  <c r="J231"/>
  <c r="N231"/>
  <c r="J209"/>
  <c r="N209"/>
  <c r="J479"/>
  <c r="N479"/>
  <c r="J663"/>
  <c r="N663"/>
  <c r="J975"/>
  <c r="N975"/>
  <c r="N923"/>
  <c r="J166"/>
  <c r="N166"/>
  <c r="J780"/>
  <c r="J296"/>
  <c r="J1047"/>
  <c r="N1047"/>
  <c r="J202"/>
  <c r="J50"/>
  <c r="J1074"/>
  <c r="N531"/>
  <c r="M358"/>
  <c r="N939"/>
  <c r="N1093"/>
  <c r="N202"/>
  <c r="N189"/>
  <c r="N930"/>
  <c r="N573"/>
  <c r="N274"/>
  <c r="N10"/>
  <c r="N253"/>
  <c r="J719"/>
  <c r="N719"/>
  <c r="N150"/>
  <c r="N849"/>
  <c r="J802"/>
  <c r="N802"/>
  <c r="J229"/>
  <c r="J454"/>
  <c r="J488"/>
  <c r="N488"/>
  <c r="J279"/>
  <c r="N279"/>
  <c r="J805"/>
  <c r="J438"/>
  <c r="N438"/>
  <c r="J44"/>
  <c r="J654"/>
  <c r="M530"/>
  <c r="N810"/>
  <c r="N105"/>
  <c r="N919"/>
  <c r="N616"/>
  <c r="N829"/>
  <c r="N271"/>
  <c r="N414"/>
  <c r="N82"/>
  <c r="N144"/>
  <c r="N604"/>
  <c r="J41"/>
  <c r="J782"/>
  <c r="J860"/>
  <c r="J258"/>
  <c r="J40"/>
  <c r="J627"/>
  <c r="N627"/>
  <c r="J749"/>
  <c r="J130"/>
  <c r="N130"/>
  <c r="J346"/>
  <c r="J251"/>
  <c r="J368"/>
  <c r="N368"/>
  <c r="N1003"/>
  <c r="N40"/>
  <c r="N427"/>
  <c r="N119"/>
  <c r="N384"/>
  <c r="N452"/>
  <c r="N50"/>
  <c r="N506"/>
  <c r="N466"/>
  <c r="J503"/>
  <c r="N503"/>
  <c r="J914"/>
  <c r="J666"/>
  <c r="J714"/>
  <c r="J85"/>
  <c r="J715"/>
  <c r="J723"/>
  <c r="N723"/>
  <c r="J961"/>
  <c r="N961"/>
  <c r="J859"/>
  <c r="J625"/>
  <c r="N625"/>
  <c r="N400"/>
  <c r="N1017"/>
  <c r="N395"/>
  <c r="N876"/>
  <c r="N651"/>
  <c r="N634"/>
  <c r="N814"/>
  <c r="N361"/>
  <c r="N549"/>
  <c r="N913"/>
  <c r="N282"/>
  <c r="N805"/>
  <c r="N543"/>
  <c r="N340"/>
  <c r="N782"/>
  <c r="N186"/>
  <c r="N700"/>
  <c r="N580"/>
  <c r="N1031"/>
  <c r="N354"/>
  <c r="J1073"/>
  <c r="N1073"/>
  <c r="J791"/>
  <c r="N791"/>
  <c r="J741"/>
  <c r="N741"/>
  <c r="J880"/>
  <c r="N880"/>
  <c r="J888"/>
  <c r="N888"/>
  <c r="J230"/>
  <c r="J306"/>
  <c r="J436"/>
  <c r="J571"/>
  <c r="J1034"/>
  <c r="J689"/>
  <c r="J735"/>
  <c r="J872"/>
  <c r="N872"/>
  <c r="J247"/>
  <c r="N247"/>
  <c r="N490"/>
  <c r="N1069"/>
  <c r="N873"/>
  <c r="N44"/>
  <c r="N650"/>
  <c r="N12"/>
  <c r="N554"/>
  <c r="N745"/>
  <c r="N687"/>
  <c r="N979"/>
  <c r="N672"/>
  <c r="N117"/>
  <c r="N1109"/>
  <c r="N306"/>
  <c r="N689"/>
  <c r="N296"/>
  <c r="J935"/>
  <c r="N935"/>
  <c r="J281"/>
  <c r="J825"/>
  <c r="J724"/>
  <c r="J539"/>
  <c r="J399"/>
  <c r="J77"/>
  <c r="J443"/>
  <c r="J840"/>
  <c r="J659"/>
  <c r="J771"/>
  <c r="J455"/>
  <c r="N455"/>
  <c r="J97"/>
  <c r="J341"/>
  <c r="N341"/>
  <c r="J970"/>
  <c r="J1015"/>
  <c r="N462"/>
  <c r="N1022"/>
  <c r="N327"/>
  <c r="N371"/>
  <c r="N430"/>
  <c r="N436"/>
  <c r="N60"/>
  <c r="N316"/>
  <c r="N571"/>
  <c r="N516"/>
  <c r="N443"/>
  <c r="N515"/>
  <c r="J1101"/>
  <c r="J569"/>
  <c r="J1045"/>
  <c r="N1045"/>
  <c r="J974"/>
  <c r="J800"/>
  <c r="N800"/>
  <c r="J31"/>
  <c r="J208"/>
  <c r="J24"/>
  <c r="N24"/>
  <c r="J155"/>
  <c r="J1030"/>
  <c r="N1030"/>
  <c r="J696"/>
  <c r="N924"/>
  <c r="N268"/>
  <c r="N236"/>
  <c r="N626"/>
  <c r="N273"/>
  <c r="N628"/>
  <c r="N659"/>
  <c r="N539"/>
  <c r="N187"/>
  <c r="N715"/>
  <c r="N724"/>
  <c r="N407"/>
  <c r="J68"/>
  <c r="N68"/>
  <c r="J794"/>
  <c r="J566"/>
  <c r="N566"/>
  <c r="J577"/>
  <c r="N577"/>
  <c r="J586"/>
  <c r="N831"/>
  <c r="N220"/>
  <c r="N914"/>
  <c r="N141"/>
  <c r="N272"/>
  <c r="N922"/>
  <c r="N823"/>
  <c r="N1075"/>
  <c r="N856"/>
  <c r="N222"/>
  <c r="N299"/>
  <c r="N471"/>
  <c r="J877"/>
  <c r="J211"/>
  <c r="N211"/>
  <c r="J1012"/>
  <c r="N1012"/>
  <c r="J808"/>
  <c r="J182"/>
  <c r="N182"/>
  <c r="J841"/>
  <c r="J1090"/>
  <c r="N1090"/>
  <c r="N326"/>
  <c r="N843"/>
  <c r="N898"/>
  <c r="N351"/>
  <c r="N547"/>
  <c r="N811"/>
  <c r="N37"/>
  <c r="N550"/>
  <c r="N1055"/>
  <c r="N544"/>
  <c r="N1074"/>
  <c r="N763"/>
  <c r="N88"/>
  <c r="N781"/>
  <c r="N31"/>
  <c r="J750"/>
  <c r="N750"/>
  <c r="J467"/>
  <c r="J622"/>
  <c r="J795"/>
  <c r="J816"/>
  <c r="J252"/>
  <c r="J16"/>
  <c r="J611"/>
  <c r="J675"/>
  <c r="N675"/>
  <c r="J365"/>
  <c r="J20"/>
  <c r="N20"/>
  <c r="J688"/>
  <c r="J931"/>
  <c r="M331"/>
  <c r="N1000"/>
  <c r="N459"/>
  <c r="N635"/>
  <c r="N708"/>
  <c r="N803"/>
  <c r="N1108"/>
  <c r="N556"/>
  <c r="N545"/>
  <c r="N565"/>
  <c r="N931"/>
  <c r="N474"/>
  <c r="N258"/>
  <c r="N816"/>
  <c r="M660"/>
  <c r="N660"/>
  <c r="N208"/>
  <c r="N469"/>
  <c r="J855"/>
  <c r="J109"/>
  <c r="J305"/>
  <c r="N305"/>
  <c r="J960"/>
  <c r="N960"/>
  <c r="J246"/>
  <c r="J639"/>
  <c r="J352"/>
  <c r="N352"/>
  <c r="J325"/>
  <c r="N346"/>
  <c r="N727"/>
  <c r="N389"/>
  <c r="N41"/>
  <c r="N712"/>
  <c r="N237"/>
  <c r="N593"/>
  <c r="N954"/>
  <c r="N671"/>
  <c r="N1098"/>
  <c r="N440"/>
  <c r="N601"/>
  <c r="N968"/>
  <c r="M244"/>
  <c r="N244"/>
  <c r="N654"/>
  <c r="N238"/>
  <c r="J894"/>
  <c r="N894"/>
  <c r="N343"/>
  <c r="J304"/>
  <c r="N304"/>
  <c r="J290"/>
  <c r="N290"/>
  <c r="J1059"/>
  <c r="J66"/>
  <c r="J185"/>
  <c r="J504"/>
  <c r="J779"/>
  <c r="J643"/>
  <c r="J567"/>
  <c r="N567"/>
  <c r="J210"/>
  <c r="J728"/>
  <c r="J765"/>
  <c r="J1007"/>
  <c r="J644"/>
  <c r="J369"/>
  <c r="N369"/>
  <c r="J533"/>
  <c r="N533"/>
  <c r="J801"/>
  <c r="N801"/>
  <c r="J156"/>
  <c r="J15"/>
  <c r="J799"/>
  <c r="J887"/>
  <c r="N887"/>
  <c r="J288"/>
  <c r="J578"/>
  <c r="J528"/>
  <c r="N841"/>
  <c r="N749"/>
  <c r="N76"/>
  <c r="N883"/>
  <c r="N1101"/>
  <c r="N958"/>
  <c r="N502"/>
  <c r="N742"/>
  <c r="N431"/>
  <c r="N639"/>
  <c r="N955"/>
  <c r="N240"/>
  <c r="N398"/>
  <c r="N399"/>
  <c r="N344"/>
  <c r="N940"/>
  <c r="N642"/>
  <c r="N676"/>
  <c r="N946"/>
  <c r="N118"/>
  <c r="M945"/>
  <c r="N945"/>
  <c r="M952"/>
  <c r="N952"/>
  <c r="M155"/>
  <c r="N155"/>
  <c r="M1025"/>
  <c r="N1025"/>
  <c r="M662"/>
  <c r="N662"/>
  <c r="M882"/>
  <c r="N882"/>
  <c r="M737"/>
  <c r="N737"/>
  <c r="M718"/>
  <c r="N718"/>
  <c r="M401"/>
  <c r="N401"/>
  <c r="M126"/>
  <c r="N126"/>
  <c r="M127"/>
  <c r="N127"/>
  <c r="M58"/>
  <c r="N58"/>
  <c r="M131"/>
  <c r="N131"/>
  <c r="M1024"/>
  <c r="N1024"/>
  <c r="M762"/>
  <c r="N762"/>
  <c r="M233"/>
  <c r="N233"/>
  <c r="M850"/>
  <c r="N850"/>
  <c r="M1086"/>
  <c r="N1086"/>
  <c r="M716"/>
  <c r="N716"/>
  <c r="M57"/>
  <c r="N57"/>
  <c r="M986"/>
  <c r="N986"/>
  <c r="M902"/>
  <c r="N902"/>
  <c r="M532"/>
  <c r="N532"/>
  <c r="M844"/>
  <c r="N844"/>
  <c r="M656"/>
  <c r="N656"/>
  <c r="J297"/>
  <c r="M297"/>
  <c r="J497"/>
  <c r="J1018"/>
  <c r="J464"/>
  <c r="J193"/>
  <c r="J113"/>
  <c r="J866"/>
  <c r="M821"/>
  <c r="J275"/>
  <c r="J136"/>
  <c r="J963"/>
  <c r="J787"/>
  <c r="M326"/>
  <c r="J756"/>
  <c r="J35"/>
  <c r="J527"/>
  <c r="J276"/>
  <c r="J476"/>
  <c r="M476"/>
  <c r="J1039"/>
  <c r="J985"/>
  <c r="J1065"/>
  <c r="M1065"/>
  <c r="J465"/>
  <c r="J439"/>
  <c r="J232"/>
  <c r="M107"/>
  <c r="J165"/>
  <c r="J848"/>
  <c r="J330"/>
  <c r="M330"/>
  <c r="J310"/>
  <c r="J885"/>
  <c r="M885"/>
  <c r="J233"/>
  <c r="J614"/>
  <c r="J1094"/>
  <c r="J918"/>
  <c r="J491"/>
  <c r="J353"/>
  <c r="J18"/>
  <c r="J1049"/>
  <c r="M1049"/>
  <c r="J188"/>
  <c r="J1097"/>
  <c r="J812"/>
  <c r="J289"/>
  <c r="M841"/>
  <c r="M895"/>
  <c r="J458"/>
  <c r="J747"/>
  <c r="J648"/>
  <c r="J411"/>
  <c r="J893"/>
  <c r="J1084"/>
  <c r="M1084"/>
  <c r="J1102"/>
  <c r="J301"/>
  <c r="J839"/>
  <c r="J757"/>
  <c r="J591"/>
  <c r="J245"/>
  <c r="J226"/>
  <c r="M333"/>
  <c r="J142"/>
  <c r="J575"/>
  <c r="J164"/>
  <c r="J729"/>
  <c r="J513"/>
  <c r="J260"/>
  <c r="J55"/>
  <c r="J227"/>
  <c r="J698"/>
  <c r="J393"/>
  <c r="M106"/>
  <c r="J908"/>
  <c r="J176"/>
  <c r="J1037"/>
  <c r="J435"/>
  <c r="J942"/>
  <c r="M942"/>
  <c r="J224"/>
  <c r="J163"/>
  <c r="J704"/>
  <c r="M704"/>
  <c r="J177"/>
  <c r="J129"/>
  <c r="J1023"/>
  <c r="J1085"/>
  <c r="M691"/>
  <c r="M1000"/>
  <c r="M531"/>
  <c r="M343"/>
  <c r="J388"/>
  <c r="M1071"/>
  <c r="J899"/>
  <c r="J108"/>
  <c r="M993"/>
  <c r="J982"/>
  <c r="J447"/>
  <c r="J205"/>
  <c r="J548"/>
  <c r="J693"/>
  <c r="J697"/>
  <c r="J201"/>
  <c r="J972"/>
  <c r="J964"/>
  <c r="J501"/>
  <c r="J997"/>
  <c r="J433"/>
  <c r="J345"/>
  <c r="J1004"/>
  <c r="J706"/>
  <c r="J34"/>
  <c r="J403"/>
  <c r="M400"/>
  <c r="M707"/>
  <c r="M696"/>
  <c r="J1068"/>
  <c r="J536"/>
  <c r="J673"/>
  <c r="J926"/>
  <c r="J498"/>
  <c r="J265"/>
  <c r="J915"/>
  <c r="J1070"/>
  <c r="J29"/>
  <c r="J846"/>
  <c r="J558"/>
  <c r="J91"/>
  <c r="J798"/>
  <c r="J937"/>
  <c r="J587"/>
  <c r="J576"/>
  <c r="J280"/>
  <c r="J678"/>
  <c r="J254"/>
  <c r="J457"/>
  <c r="J360"/>
  <c r="J1081"/>
  <c r="J851"/>
  <c r="J531"/>
  <c r="J895"/>
  <c r="J127"/>
  <c r="J572"/>
  <c r="J766"/>
  <c r="J720"/>
  <c r="J79"/>
  <c r="J1040"/>
  <c r="J702"/>
  <c r="J994"/>
  <c r="M313"/>
  <c r="M752"/>
  <c r="M898"/>
  <c r="J382"/>
  <c r="J599"/>
  <c r="J1054"/>
  <c r="J657"/>
  <c r="M843"/>
  <c r="J633"/>
  <c r="J875"/>
  <c r="J998"/>
  <c r="J854"/>
  <c r="J96"/>
  <c r="J740"/>
  <c r="J103"/>
  <c r="J406"/>
  <c r="J1089"/>
  <c r="J198"/>
  <c r="J682"/>
  <c r="J555"/>
  <c r="J102"/>
  <c r="J412"/>
  <c r="J171"/>
  <c r="J857"/>
  <c r="J969"/>
  <c r="J348"/>
  <c r="J397"/>
  <c r="J755"/>
  <c r="J1096"/>
  <c r="J219"/>
  <c r="J27"/>
  <c r="J463"/>
  <c r="J797"/>
  <c r="J684"/>
  <c r="J981"/>
  <c r="J871"/>
  <c r="J909"/>
  <c r="J302"/>
  <c r="J519"/>
  <c r="J478"/>
  <c r="J1009"/>
  <c r="J770"/>
  <c r="J318"/>
  <c r="J603"/>
  <c r="J261"/>
  <c r="J178"/>
  <c r="J1050"/>
  <c r="J493"/>
  <c r="J386"/>
  <c r="J239"/>
  <c r="J337"/>
  <c r="J649"/>
  <c r="J308"/>
  <c r="J1008"/>
  <c r="J78"/>
  <c r="J776"/>
  <c r="J437"/>
  <c r="J339"/>
  <c r="J630"/>
  <c r="J507"/>
  <c r="J1066"/>
  <c r="J640"/>
  <c r="J1064"/>
  <c r="J529"/>
  <c r="J607"/>
  <c r="J38"/>
  <c r="J80"/>
  <c r="J442"/>
  <c r="J486"/>
  <c r="J19"/>
  <c r="J792"/>
  <c r="J762"/>
  <c r="J655"/>
  <c r="J153"/>
  <c r="J973"/>
  <c r="J813"/>
  <c r="J636"/>
  <c r="J758"/>
  <c r="J711"/>
  <c r="J512"/>
  <c r="J1076"/>
  <c r="J94"/>
  <c r="J183"/>
  <c r="J484"/>
  <c r="J733"/>
  <c r="J181"/>
  <c r="J51"/>
  <c r="J879"/>
  <c r="J789"/>
  <c r="J151"/>
  <c r="J216"/>
  <c r="J865"/>
  <c r="J84"/>
  <c r="J807"/>
  <c r="J818"/>
  <c r="J905"/>
  <c r="J149"/>
  <c r="J564"/>
  <c r="J172"/>
  <c r="J342"/>
  <c r="J523"/>
  <c r="J932"/>
  <c r="J394"/>
  <c r="J179"/>
  <c r="J426"/>
  <c r="J28"/>
  <c r="J790"/>
  <c r="J540"/>
  <c r="J769"/>
  <c r="J170"/>
  <c r="J255"/>
  <c r="J319"/>
  <c r="J495"/>
  <c r="D343"/>
  <c r="K343" s="1"/>
  <c r="J1079"/>
  <c r="J753"/>
  <c r="J1113"/>
  <c r="J949"/>
  <c r="J891"/>
  <c r="J355"/>
  <c r="J984"/>
  <c r="J223"/>
  <c r="J562"/>
  <c r="J1099"/>
  <c r="J990"/>
  <c r="J410"/>
  <c r="J203"/>
  <c r="J461"/>
  <c r="J612"/>
  <c r="J624"/>
  <c r="J929"/>
  <c r="J242"/>
  <c r="J485"/>
  <c r="J217"/>
  <c r="J379"/>
  <c r="J329"/>
  <c r="J89"/>
  <c r="J425"/>
  <c r="J772"/>
  <c r="J725"/>
  <c r="J383"/>
  <c r="J542"/>
  <c r="J596"/>
  <c r="J588"/>
  <c r="J754"/>
  <c r="J116"/>
  <c r="J1052"/>
  <c r="J668"/>
  <c r="J870"/>
  <c r="J135"/>
  <c r="J796"/>
  <c r="J152"/>
  <c r="J505"/>
  <c r="J194"/>
  <c r="J1112"/>
  <c r="J1048"/>
  <c r="J184"/>
  <c r="J934"/>
  <c r="J552"/>
  <c r="J295"/>
  <c r="J621"/>
  <c r="J514"/>
  <c r="J677"/>
  <c r="J605"/>
  <c r="J39"/>
  <c r="J863"/>
  <c r="J285"/>
  <c r="J115"/>
  <c r="J1036"/>
  <c r="J589"/>
  <c r="J418"/>
  <c r="J120"/>
  <c r="J933"/>
  <c r="J121"/>
  <c r="J836"/>
  <c r="J225"/>
  <c r="J124"/>
  <c r="J620"/>
  <c r="J277"/>
  <c r="J256"/>
  <c r="J941"/>
  <c r="J499"/>
  <c r="J665"/>
  <c r="J1014"/>
  <c r="J154"/>
  <c r="J921"/>
  <c r="J134"/>
  <c r="J335"/>
  <c r="J806"/>
  <c r="J1042"/>
  <c r="J511"/>
  <c r="J736"/>
  <c r="J293"/>
  <c r="J730"/>
  <c r="J98"/>
  <c r="J679"/>
  <c r="J867"/>
  <c r="J947"/>
  <c r="J858"/>
  <c r="J359"/>
  <c r="J667"/>
  <c r="J56"/>
  <c r="J645"/>
  <c r="J878"/>
  <c r="J287"/>
  <c r="J314"/>
  <c r="J494"/>
  <c r="J1077"/>
  <c r="J967"/>
  <c r="J1091"/>
  <c r="J334"/>
  <c r="J159"/>
  <c r="J944"/>
  <c r="J602"/>
  <c r="J248"/>
  <c r="J595"/>
  <c r="J286"/>
  <c r="J976"/>
  <c r="J266"/>
  <c r="J517"/>
  <c r="J852"/>
  <c r="J551"/>
  <c r="J390"/>
  <c r="J685"/>
  <c r="J338"/>
  <c r="J1111"/>
  <c r="J367"/>
  <c r="J147"/>
  <c r="J434"/>
  <c r="J583"/>
  <c r="J598"/>
  <c r="J695"/>
  <c r="J570"/>
  <c r="J912"/>
  <c r="J1043"/>
  <c r="J93"/>
  <c r="J21"/>
  <c r="J336"/>
  <c r="J1027"/>
  <c r="J920"/>
  <c r="J884"/>
  <c r="J174"/>
  <c r="J408"/>
  <c r="J632"/>
  <c r="J553"/>
  <c r="J195"/>
  <c r="J160"/>
  <c r="J732"/>
  <c r="J722"/>
  <c r="J927"/>
  <c r="J597"/>
  <c r="J1067"/>
  <c r="J428"/>
  <c r="J965"/>
  <c r="J451"/>
  <c r="J585"/>
  <c r="J897"/>
  <c r="J1103"/>
  <c r="J904"/>
  <c r="J1019"/>
  <c r="J264"/>
  <c r="J332"/>
  <c r="J137"/>
  <c r="J1033"/>
  <c r="J546"/>
  <c r="D366"/>
  <c r="K366" s="1"/>
  <c r="D263"/>
  <c r="K263" s="1"/>
  <c r="D454"/>
  <c r="K454" s="1"/>
  <c r="D902"/>
  <c r="K902" s="1"/>
  <c r="D743"/>
  <c r="K743" s="1"/>
  <c r="D1000"/>
  <c r="K1000" s="1"/>
  <c r="D1025"/>
  <c r="K1025" s="1"/>
  <c r="D658"/>
  <c r="K658" s="1"/>
  <c r="D84"/>
  <c r="K84" s="1"/>
  <c r="D232"/>
  <c r="K232" s="1"/>
  <c r="D253"/>
  <c r="K253" s="1"/>
  <c r="D417"/>
  <c r="K417" s="1"/>
  <c r="D609"/>
  <c r="K609" s="1"/>
  <c r="D410"/>
  <c r="K410" s="1"/>
  <c r="D665"/>
  <c r="K665" s="1"/>
  <c r="D604"/>
  <c r="K604" s="1"/>
  <c r="J1057"/>
  <c r="J65"/>
  <c r="D459"/>
  <c r="K459" s="1"/>
  <c r="D143"/>
  <c r="K143" s="1"/>
  <c r="D996"/>
  <c r="K996" s="1"/>
  <c r="D594"/>
  <c r="K594" s="1"/>
  <c r="D11"/>
  <c r="K11" s="1"/>
  <c r="D397"/>
  <c r="K397" s="1"/>
  <c r="D1113"/>
  <c r="K1113" s="1"/>
  <c r="D963"/>
  <c r="K963" s="1"/>
  <c r="D787"/>
  <c r="K787" s="1"/>
  <c r="D917"/>
  <c r="K917" s="1"/>
  <c r="D592"/>
  <c r="K592" s="1"/>
  <c r="D492"/>
  <c r="K492" s="1"/>
  <c r="D910"/>
  <c r="K910" s="1"/>
  <c r="D100"/>
  <c r="K100" s="1"/>
  <c r="D968"/>
  <c r="K968" s="1"/>
  <c r="J761"/>
  <c r="D542"/>
  <c r="K542" s="1"/>
  <c r="D780"/>
  <c r="K780" s="1"/>
  <c r="D531"/>
  <c r="K531" s="1"/>
  <c r="D47"/>
  <c r="K47" s="1"/>
  <c r="D159"/>
  <c r="D282"/>
  <c r="K282" s="1"/>
  <c r="D551"/>
  <c r="D580"/>
  <c r="K580" s="1"/>
  <c r="D694"/>
  <c r="K694" s="1"/>
  <c r="D1104"/>
  <c r="K1104" s="1"/>
  <c r="D206"/>
  <c r="K206" s="1"/>
  <c r="D448"/>
  <c r="K448" s="1"/>
  <c r="D508"/>
  <c r="K508" s="1"/>
  <c r="D577"/>
  <c r="K577" s="1"/>
  <c r="D648"/>
  <c r="K648" s="1"/>
  <c r="D773"/>
  <c r="K773" s="1"/>
  <c r="D842"/>
  <c r="K842" s="1"/>
  <c r="D900"/>
  <c r="K900" s="1"/>
  <c r="D965"/>
  <c r="K965" s="1"/>
  <c r="D1032"/>
  <c r="K1032" s="1"/>
  <c r="D1079"/>
  <c r="K1079" s="1"/>
  <c r="D318"/>
  <c r="K318" s="1"/>
  <c r="D704"/>
  <c r="K704" s="1"/>
  <c r="D1034"/>
  <c r="K1034" s="1"/>
  <c r="D372"/>
  <c r="K372" s="1"/>
  <c r="D720"/>
  <c r="K720" s="1"/>
  <c r="D1053"/>
  <c r="K1053" s="1"/>
  <c r="D728"/>
  <c r="K728" s="1"/>
  <c r="D1081"/>
  <c r="K1081" s="1"/>
  <c r="D774"/>
  <c r="K774" s="1"/>
  <c r="D1093"/>
  <c r="K1093" s="1"/>
  <c r="D449"/>
  <c r="K449" s="1"/>
  <c r="D777"/>
  <c r="K777" s="1"/>
  <c r="D1101"/>
  <c r="K1101" s="1"/>
  <c r="D453"/>
  <c r="K453" s="1"/>
  <c r="D478"/>
  <c r="K478" s="1"/>
  <c r="D19"/>
  <c r="K19" s="1"/>
  <c r="D509"/>
  <c r="K509" s="1"/>
  <c r="D99"/>
  <c r="K99" s="1"/>
  <c r="D525"/>
  <c r="K525" s="1"/>
  <c r="D868"/>
  <c r="K868" s="1"/>
  <c r="D101"/>
  <c r="K101" s="1"/>
  <c r="D537"/>
  <c r="K537" s="1"/>
  <c r="D135"/>
  <c r="K135" s="1"/>
  <c r="D579"/>
  <c r="K579" s="1"/>
  <c r="D916"/>
  <c r="K916" s="1"/>
  <c r="D207"/>
  <c r="K207" s="1"/>
  <c r="D581"/>
  <c r="K581" s="1"/>
  <c r="D217"/>
  <c r="K217" s="1"/>
  <c r="D601"/>
  <c r="K601" s="1"/>
  <c r="D649"/>
  <c r="K649" s="1"/>
  <c r="D286"/>
  <c r="K286" s="1"/>
  <c r="D650"/>
  <c r="K650" s="1"/>
  <c r="D992"/>
  <c r="K992" s="1"/>
  <c r="D304"/>
  <c r="K304" s="1"/>
  <c r="D671"/>
  <c r="K671" s="1"/>
  <c r="D270"/>
  <c r="K270" s="1"/>
  <c r="D784"/>
  <c r="K784" s="1"/>
  <c r="D455"/>
  <c r="K455" s="1"/>
  <c r="D496"/>
  <c r="K496" s="1"/>
  <c r="D805"/>
  <c r="K805" s="1"/>
  <c r="D254"/>
  <c r="K254" s="1"/>
  <c r="D663"/>
  <c r="K663" s="1"/>
  <c r="D199"/>
  <c r="K199" s="1"/>
  <c r="D295"/>
  <c r="K295" s="1"/>
  <c r="D872"/>
  <c r="K872" s="1"/>
  <c r="D1020"/>
  <c r="K1020" s="1"/>
  <c r="D944"/>
  <c r="K944" s="1"/>
  <c r="D721"/>
  <c r="K721" s="1"/>
  <c r="D619"/>
  <c r="K619" s="1"/>
  <c r="D9"/>
  <c r="D892"/>
  <c r="K892" s="1"/>
  <c r="D835"/>
  <c r="K835" s="1"/>
  <c r="D1110"/>
  <c r="K1110" s="1"/>
  <c r="D913"/>
  <c r="K913" s="1"/>
  <c r="D321"/>
  <c r="K321" s="1"/>
  <c r="D331"/>
  <c r="D170"/>
  <c r="K170" s="1"/>
  <c r="D1098"/>
  <c r="K1098" s="1"/>
  <c r="D636"/>
  <c r="K636" s="1"/>
  <c r="D389"/>
  <c r="K389" s="1"/>
  <c r="D349"/>
  <c r="K349" s="1"/>
  <c r="D1061"/>
  <c r="K1061" s="1"/>
  <c r="D1088"/>
  <c r="K1088" s="1"/>
  <c r="D294"/>
  <c r="K294" s="1"/>
  <c r="D785"/>
  <c r="K785" s="1"/>
  <c r="D350"/>
  <c r="K350" s="1"/>
  <c r="D1016"/>
  <c r="K1016" s="1"/>
  <c r="D987"/>
  <c r="K987" s="1"/>
  <c r="D168"/>
  <c r="K168" s="1"/>
  <c r="D189"/>
  <c r="K189" s="1"/>
  <c r="D80"/>
  <c r="K80" s="1"/>
  <c r="D82"/>
  <c r="K82" s="1"/>
  <c r="D949"/>
  <c r="K949" s="1"/>
  <c r="D96"/>
  <c r="K96" s="1"/>
  <c r="D1033"/>
  <c r="K1033" s="1"/>
  <c r="D273"/>
  <c r="K273" s="1"/>
  <c r="D1097"/>
  <c r="K1097" s="1"/>
  <c r="D861"/>
  <c r="K861" s="1"/>
  <c r="D997"/>
  <c r="K997" s="1"/>
  <c r="D341"/>
  <c r="K341" s="1"/>
  <c r="D953"/>
  <c r="K953" s="1"/>
  <c r="D897"/>
  <c r="K897" s="1"/>
  <c r="D701"/>
  <c r="K701" s="1"/>
  <c r="D846"/>
  <c r="K846" s="1"/>
  <c r="D81"/>
  <c r="K81" s="1"/>
  <c r="D261"/>
  <c r="K261" s="1"/>
  <c r="D134"/>
  <c r="K134" s="1"/>
  <c r="D475"/>
  <c r="K475" s="1"/>
  <c r="D260"/>
  <c r="K260" s="1"/>
  <c r="D716"/>
  <c r="K716" s="1"/>
  <c r="D156"/>
  <c r="K156" s="1"/>
  <c r="D941"/>
  <c r="K941" s="1"/>
  <c r="D1075"/>
  <c r="K1075" s="1"/>
  <c r="D332"/>
  <c r="K332" s="1"/>
  <c r="D456"/>
  <c r="K456" s="1"/>
  <c r="D544"/>
  <c r="K544" s="1"/>
  <c r="D700"/>
  <c r="K700" s="1"/>
  <c r="D829"/>
  <c r="K829" s="1"/>
  <c r="D855"/>
  <c r="K855" s="1"/>
  <c r="D550"/>
  <c r="K550" s="1"/>
  <c r="D50"/>
  <c r="K50" s="1"/>
  <c r="D887"/>
  <c r="K887" s="1"/>
  <c r="D245"/>
  <c r="K245" s="1"/>
  <c r="D677"/>
  <c r="K677" s="1"/>
  <c r="D739"/>
  <c r="K739" s="1"/>
  <c r="D950"/>
  <c r="K950" s="1"/>
  <c r="D122"/>
  <c r="K122" s="1"/>
  <c r="D729"/>
  <c r="K729" s="1"/>
  <c r="D147"/>
  <c r="K147" s="1"/>
  <c r="D810"/>
  <c r="K810" s="1"/>
  <c r="D954"/>
  <c r="K954" s="1"/>
  <c r="D926"/>
  <c r="K926" s="1"/>
  <c r="D367"/>
  <c r="K367" s="1"/>
  <c r="D1111"/>
  <c r="K1111" s="1"/>
  <c r="D845"/>
  <c r="K845" s="1"/>
  <c r="D1069"/>
  <c r="K1069" s="1"/>
  <c r="D915"/>
  <c r="K915" s="1"/>
  <c r="D645"/>
  <c r="K645" s="1"/>
  <c r="D288"/>
  <c r="K288" s="1"/>
  <c r="D562"/>
  <c r="K562" s="1"/>
  <c r="D37"/>
  <c r="K37" s="1"/>
  <c r="D414"/>
  <c r="K414" s="1"/>
  <c r="D488"/>
  <c r="K488" s="1"/>
  <c r="D1038"/>
  <c r="K1038" s="1"/>
  <c r="D1035"/>
  <c r="K1035" s="1"/>
  <c r="D947"/>
  <c r="K947" s="1"/>
  <c r="D621"/>
  <c r="K621" s="1"/>
  <c r="D17"/>
  <c r="K17" s="1"/>
  <c r="D506"/>
  <c r="K506" s="1"/>
  <c r="D375"/>
  <c r="K375" s="1"/>
  <c r="D593"/>
  <c r="K593" s="1"/>
  <c r="D65"/>
  <c r="K65" s="1"/>
  <c r="D281"/>
  <c r="K281" s="1"/>
  <c r="D631"/>
  <c r="K631" s="1"/>
  <c r="D533"/>
  <c r="K533" s="1"/>
  <c r="D148"/>
  <c r="K148" s="1"/>
  <c r="D512"/>
  <c r="K512" s="1"/>
  <c r="D384"/>
  <c r="K384" s="1"/>
  <c r="D474"/>
  <c r="K474" s="1"/>
  <c r="D981"/>
  <c r="K981" s="1"/>
  <c r="D712"/>
  <c r="K712" s="1"/>
  <c r="D583"/>
  <c r="K583" s="1"/>
  <c r="D782"/>
  <c r="K782" s="1"/>
  <c r="D14"/>
  <c r="K14" s="1"/>
  <c r="D980"/>
  <c r="K980" s="1"/>
  <c r="D646"/>
  <c r="K646" s="1"/>
  <c r="D696"/>
  <c r="K696" s="1"/>
  <c r="D538"/>
  <c r="K538" s="1"/>
  <c r="D376"/>
  <c r="K376" s="1"/>
  <c r="D754"/>
  <c r="K754" s="1"/>
  <c r="D126"/>
  <c r="K126" s="1"/>
  <c r="D451"/>
  <c r="K451" s="1"/>
  <c r="D1002"/>
  <c r="K1002" s="1"/>
  <c r="D398"/>
  <c r="K398" s="1"/>
  <c r="D406"/>
  <c r="K406" s="1"/>
  <c r="D24"/>
  <c r="K24" s="1"/>
  <c r="D894"/>
  <c r="K894" s="1"/>
  <c r="D924"/>
  <c r="K924" s="1"/>
  <c r="D702"/>
  <c r="K702" s="1"/>
  <c r="D616"/>
  <c r="K616" s="1"/>
  <c r="D20"/>
  <c r="K20" s="1"/>
  <c r="D219"/>
  <c r="K219" s="1"/>
  <c r="D740"/>
  <c r="K740" s="1"/>
  <c r="D922"/>
  <c r="K922" s="1"/>
  <c r="D827"/>
  <c r="K827" s="1"/>
  <c r="D209"/>
  <c r="K209" s="1"/>
  <c r="D479"/>
  <c r="K479" s="1"/>
  <c r="D1027"/>
  <c r="K1027" s="1"/>
  <c r="D248"/>
  <c r="K248" s="1"/>
  <c r="D438"/>
  <c r="K438" s="1"/>
  <c r="D1076"/>
  <c r="K1076" s="1"/>
  <c r="D363"/>
  <c r="K363" s="1"/>
  <c r="D820"/>
  <c r="K820" s="1"/>
  <c r="D1106"/>
  <c r="K1106" s="1"/>
  <c r="D1015"/>
  <c r="K1015" s="1"/>
  <c r="D510"/>
  <c r="K510" s="1"/>
  <c r="D166"/>
  <c r="K166" s="1"/>
  <c r="D440"/>
  <c r="K440" s="1"/>
  <c r="D875"/>
  <c r="K875" s="1"/>
  <c r="D695"/>
  <c r="K695" s="1"/>
  <c r="D500"/>
  <c r="K500" s="1"/>
  <c r="D262"/>
  <c r="K262" s="1"/>
  <c r="D1044"/>
  <c r="K1044" s="1"/>
  <c r="D468"/>
  <c r="K468" s="1"/>
  <c r="D568"/>
  <c r="K568" s="1"/>
  <c r="D811"/>
  <c r="K811" s="1"/>
  <c r="D61"/>
  <c r="K61" s="1"/>
  <c r="D613"/>
  <c r="K613" s="1"/>
  <c r="D43"/>
  <c r="K43" s="1"/>
  <c r="D1046"/>
  <c r="K1046" s="1"/>
  <c r="D596"/>
  <c r="K596" s="1"/>
  <c r="D737"/>
  <c r="K737" s="1"/>
  <c r="D316"/>
  <c r="K316" s="1"/>
  <c r="D18"/>
  <c r="K18" s="1"/>
  <c r="D923"/>
  <c r="K923" s="1"/>
  <c r="D876"/>
  <c r="K876" s="1"/>
  <c r="D381"/>
  <c r="K381" s="1"/>
  <c r="D930"/>
  <c r="K930" s="1"/>
  <c r="D452"/>
  <c r="K452" s="1"/>
  <c r="D482"/>
  <c r="K482" s="1"/>
  <c r="D725"/>
  <c r="K725" s="1"/>
  <c r="D1096"/>
  <c r="K1096" s="1"/>
  <c r="D727"/>
  <c r="K727" s="1"/>
  <c r="D145"/>
  <c r="K145" s="1"/>
  <c r="D932"/>
  <c r="K932" s="1"/>
  <c r="D742"/>
  <c r="K742" s="1"/>
  <c r="D310"/>
  <c r="K310" s="1"/>
  <c r="D425"/>
  <c r="K425" s="1"/>
  <c r="D628"/>
  <c r="K628" s="1"/>
  <c r="D651"/>
  <c r="K651" s="1"/>
  <c r="D32"/>
  <c r="K32" s="1"/>
  <c r="D849"/>
  <c r="K849" s="1"/>
  <c r="D937"/>
  <c r="K937" s="1"/>
  <c r="D360"/>
  <c r="K360" s="1"/>
  <c r="D931"/>
  <c r="K931" s="1"/>
  <c r="D813"/>
  <c r="K813" s="1"/>
  <c r="D688"/>
  <c r="K688" s="1"/>
  <c r="D1057"/>
  <c r="K1057" s="1"/>
  <c r="D1085"/>
  <c r="K1085" s="1"/>
  <c r="D824"/>
  <c r="K824" s="1"/>
  <c r="D578"/>
  <c r="K578" s="1"/>
  <c r="D711"/>
  <c r="K711" s="1"/>
  <c r="D745"/>
  <c r="K745" s="1"/>
  <c r="D741"/>
  <c r="K741" s="1"/>
  <c r="D177"/>
  <c r="K177" s="1"/>
  <c r="D265"/>
  <c r="K265" s="1"/>
  <c r="D605"/>
  <c r="K605" s="1"/>
  <c r="D163"/>
  <c r="K163" s="1"/>
  <c r="D826"/>
  <c r="K826" s="1"/>
  <c r="D231"/>
  <c r="K231" s="1"/>
  <c r="D94"/>
  <c r="K94" s="1"/>
  <c r="D498"/>
  <c r="K498" s="1"/>
  <c r="D545"/>
  <c r="K545" s="1"/>
  <c r="D379"/>
  <c r="K379" s="1"/>
  <c r="D807"/>
  <c r="K807" s="1"/>
  <c r="D815"/>
  <c r="K815" s="1"/>
  <c r="D237"/>
  <c r="K237" s="1"/>
  <c r="D296"/>
  <c r="K296" s="1"/>
  <c r="D966"/>
  <c r="K966" s="1"/>
  <c r="D72"/>
  <c r="K72" s="1"/>
  <c r="D29"/>
  <c r="K29" s="1"/>
  <c r="D115"/>
  <c r="K115" s="1"/>
  <c r="D529"/>
  <c r="K529" s="1"/>
  <c r="D346"/>
  <c r="K346" s="1"/>
  <c r="D382"/>
  <c r="K382" s="1"/>
  <c r="D1008"/>
  <c r="K1008" s="1"/>
  <c r="D490"/>
  <c r="K490" s="1"/>
  <c r="D1045"/>
  <c r="K1045" s="1"/>
  <c r="D388"/>
  <c r="K388" s="1"/>
  <c r="D54"/>
  <c r="K54" s="1"/>
  <c r="D78"/>
  <c r="K78" s="1"/>
  <c r="D359"/>
  <c r="K359" s="1"/>
  <c r="D342"/>
  <c r="K342" s="1"/>
  <c r="D1003"/>
  <c r="K1003" s="1"/>
  <c r="D505"/>
  <c r="K505" s="1"/>
  <c r="D426"/>
  <c r="K426" s="1"/>
  <c r="D918"/>
  <c r="K918" s="1"/>
  <c r="D1080"/>
  <c r="K1080" s="1"/>
  <c r="D1018"/>
  <c r="K1018" s="1"/>
  <c r="D1023"/>
  <c r="K1023" s="1"/>
  <c r="D290"/>
  <c r="K290" s="1"/>
  <c r="D1062"/>
  <c r="K1062" s="1"/>
  <c r="D383"/>
  <c r="K383" s="1"/>
  <c r="D758"/>
  <c r="K758" s="1"/>
  <c r="D970"/>
  <c r="K970" s="1"/>
  <c r="D936"/>
  <c r="K936" s="1"/>
  <c r="D898"/>
  <c r="K898" s="1"/>
  <c r="D637"/>
  <c r="K637" s="1"/>
  <c r="D1092"/>
  <c r="K1092" s="1"/>
  <c r="D267"/>
  <c r="K267" s="1"/>
  <c r="D175"/>
  <c r="K175" s="1"/>
  <c r="D92"/>
  <c r="K92" s="1"/>
  <c r="D585"/>
  <c r="K585" s="1"/>
  <c r="D327"/>
  <c r="K327" s="1"/>
  <c r="D98"/>
  <c r="K98" s="1"/>
  <c r="D404"/>
  <c r="K404" s="1"/>
  <c r="D797"/>
  <c r="K797" s="1"/>
  <c r="D676"/>
  <c r="K676" s="1"/>
  <c r="D975"/>
  <c r="K975" s="1"/>
  <c r="D124"/>
  <c r="K124" s="1"/>
  <c r="D960"/>
  <c r="K960" s="1"/>
  <c r="D211"/>
  <c r="K211" s="1"/>
  <c r="D44"/>
  <c r="K44" s="1"/>
  <c r="D565"/>
  <c r="K565" s="1"/>
  <c r="D504"/>
  <c r="K504" s="1"/>
  <c r="D1043"/>
  <c r="K1043" s="1"/>
  <c r="D89"/>
  <c r="K89" s="1"/>
  <c r="D178"/>
  <c r="K178" s="1"/>
  <c r="D547"/>
  <c r="K547" s="1"/>
  <c r="D632"/>
  <c r="K632" s="1"/>
  <c r="D880"/>
  <c r="K880" s="1"/>
  <c r="D374"/>
  <c r="K374" s="1"/>
  <c r="D686"/>
  <c r="K686" s="1"/>
  <c r="D190"/>
  <c r="K190" s="1"/>
  <c r="D575"/>
  <c r="K575" s="1"/>
  <c r="D34"/>
  <c r="K34" s="1"/>
  <c r="D493"/>
  <c r="K493" s="1"/>
  <c r="D528"/>
  <c r="K528" s="1"/>
  <c r="D962"/>
  <c r="K962" s="1"/>
  <c r="D336"/>
  <c r="K336" s="1"/>
  <c r="D361"/>
  <c r="K361" s="1"/>
  <c r="D586"/>
  <c r="K586" s="1"/>
  <c r="D433"/>
  <c r="K433" s="1"/>
  <c r="D708"/>
  <c r="K708" s="1"/>
  <c r="D67"/>
  <c r="K67" s="1"/>
  <c r="D948"/>
  <c r="K948" s="1"/>
  <c r="D114"/>
  <c r="K114" s="1"/>
  <c r="D68"/>
  <c r="K68" s="1"/>
  <c r="D132"/>
  <c r="K132" s="1"/>
  <c r="D347"/>
  <c r="K347" s="1"/>
  <c r="D983"/>
  <c r="K983" s="1"/>
  <c r="D444"/>
  <c r="K444" s="1"/>
  <c r="D958"/>
  <c r="K958" s="1"/>
  <c r="D877"/>
  <c r="K877" s="1"/>
  <c r="D792"/>
  <c r="K792" s="1"/>
  <c r="D552"/>
  <c r="K552" s="1"/>
  <c r="D934"/>
  <c r="K934" s="1"/>
  <c r="D228"/>
  <c r="K228" s="1"/>
  <c r="D818"/>
  <c r="K818" s="1"/>
  <c r="D249"/>
  <c r="K249" s="1"/>
  <c r="D733"/>
  <c r="K733" s="1"/>
  <c r="D236"/>
  <c r="K236" s="1"/>
  <c r="D1037"/>
  <c r="K1037" s="1"/>
  <c r="D939"/>
  <c r="K939" s="1"/>
  <c r="D984"/>
  <c r="K984" s="1"/>
  <c r="D1017"/>
  <c r="K1017" s="1"/>
  <c r="D289"/>
  <c r="K289" s="1"/>
  <c r="D801"/>
  <c r="K801" s="1"/>
  <c r="D527"/>
  <c r="K527" s="1"/>
  <c r="D188"/>
  <c r="K188" s="1"/>
  <c r="D291"/>
  <c r="K291" s="1"/>
  <c r="D1052"/>
  <c r="K1052" s="1"/>
  <c r="D28"/>
  <c r="K28" s="1"/>
  <c r="D536"/>
  <c r="K536" s="1"/>
  <c r="D394"/>
  <c r="K394" s="1"/>
  <c r="D355"/>
  <c r="K355" s="1"/>
  <c r="D990"/>
  <c r="K990" s="1"/>
  <c r="D1089"/>
  <c r="K1089" s="1"/>
  <c r="D871"/>
  <c r="K871" s="1"/>
  <c r="D731"/>
  <c r="K731" s="1"/>
  <c r="D1094"/>
  <c r="K1094" s="1"/>
  <c r="D591"/>
  <c r="K591" s="1"/>
  <c r="D140"/>
  <c r="K140" s="1"/>
  <c r="D409"/>
  <c r="K409" s="1"/>
  <c r="D864"/>
  <c r="K864" s="1"/>
  <c r="D1041"/>
  <c r="K1041" s="1"/>
  <c r="D972"/>
  <c r="K972" s="1"/>
  <c r="D812"/>
  <c r="K812" s="1"/>
  <c r="D734"/>
  <c r="K734" s="1"/>
  <c r="D626"/>
  <c r="K626" s="1"/>
  <c r="D959"/>
  <c r="K959" s="1"/>
  <c r="D285"/>
  <c r="K285" s="1"/>
  <c r="D982"/>
  <c r="K982" s="1"/>
  <c r="D776"/>
  <c r="K776" s="1"/>
  <c r="D224"/>
  <c r="K224" s="1"/>
  <c r="D91"/>
  <c r="K91" s="1"/>
  <c r="D276"/>
  <c r="K276" s="1"/>
  <c r="D860"/>
  <c r="K860" s="1"/>
  <c r="D888"/>
  <c r="K888" s="1"/>
  <c r="D858"/>
  <c r="K858" s="1"/>
  <c r="D644"/>
  <c r="K644" s="1"/>
  <c r="D523"/>
  <c r="K523" s="1"/>
  <c r="D105"/>
  <c r="K105" s="1"/>
  <c r="D308"/>
  <c r="K308" s="1"/>
  <c r="D240"/>
  <c r="K240" s="1"/>
  <c r="D13"/>
  <c r="K13" s="1"/>
  <c r="D555"/>
  <c r="K555" s="1"/>
  <c r="D994"/>
  <c r="K994" s="1"/>
  <c r="D821"/>
  <c r="K821" s="1"/>
  <c r="D991"/>
  <c r="K991" s="1"/>
  <c r="D322"/>
  <c r="K322" s="1"/>
  <c r="D325"/>
  <c r="K325" s="1"/>
  <c r="D12"/>
  <c r="K12" s="1"/>
  <c r="D73"/>
  <c r="K73" s="1"/>
  <c r="D87"/>
  <c r="K87" s="1"/>
  <c r="D437"/>
  <c r="K437" s="1"/>
  <c r="D914"/>
  <c r="K914" s="1"/>
  <c r="D874"/>
  <c r="K874" s="1"/>
  <c r="D402"/>
  <c r="K402" s="1"/>
  <c r="D901"/>
  <c r="K901" s="1"/>
  <c r="D719"/>
  <c r="K719" s="1"/>
  <c r="D1030"/>
  <c r="K1030" s="1"/>
  <c r="D1072"/>
  <c r="K1072" s="1"/>
  <c r="D749"/>
  <c r="K749" s="1"/>
  <c r="D859"/>
  <c r="K859" s="1"/>
  <c r="D746"/>
  <c r="K746" s="1"/>
  <c r="D226"/>
  <c r="K226" s="1"/>
  <c r="D300"/>
  <c r="K300" s="1"/>
  <c r="D750"/>
  <c r="K750" s="1"/>
  <c r="D1050"/>
  <c r="K1050" s="1"/>
  <c r="D222"/>
  <c r="K222" s="1"/>
  <c r="D1103"/>
  <c r="K1103" s="1"/>
  <c r="D434"/>
  <c r="K434" s="1"/>
  <c r="D657"/>
  <c r="K657" s="1"/>
  <c r="D153"/>
  <c r="K153" s="1"/>
  <c r="D60"/>
  <c r="K60" s="1"/>
  <c r="D503"/>
  <c r="K503" s="1"/>
  <c r="D961"/>
  <c r="K961" s="1"/>
  <c r="D247"/>
  <c r="K247" s="1"/>
  <c r="D93"/>
  <c r="K93" s="1"/>
  <c r="D256"/>
  <c r="K256" s="1"/>
  <c r="D546"/>
  <c r="K546" s="1"/>
  <c r="D158"/>
  <c r="K158" s="1"/>
  <c r="D808"/>
  <c r="K808" s="1"/>
  <c r="D373"/>
  <c r="K373" s="1"/>
  <c r="D1058"/>
  <c r="K1058" s="1"/>
  <c r="D186"/>
  <c r="K186" s="1"/>
  <c r="D1004"/>
  <c r="K1004" s="1"/>
  <c r="D251"/>
  <c r="K251" s="1"/>
  <c r="D690"/>
  <c r="K690" s="1"/>
  <c r="D707"/>
  <c r="K707" s="1"/>
  <c r="D825"/>
  <c r="K825" s="1"/>
  <c r="D764"/>
  <c r="K764" s="1"/>
  <c r="D197"/>
  <c r="K197" s="1"/>
  <c r="D234"/>
  <c r="K234" s="1"/>
  <c r="D977"/>
  <c r="K977" s="1"/>
  <c r="D323"/>
  <c r="K323" s="1"/>
  <c r="D788"/>
  <c r="K788" s="1"/>
  <c r="D370"/>
  <c r="K370" s="1"/>
  <c r="D791"/>
  <c r="K791" s="1"/>
  <c r="D279"/>
  <c r="K279" s="1"/>
  <c r="D608"/>
  <c r="K608" s="1"/>
  <c r="D783"/>
  <c r="K783" s="1"/>
  <c r="D703"/>
  <c r="K703" s="1"/>
  <c r="D283"/>
  <c r="K283" s="1"/>
  <c r="D150"/>
  <c r="K150" s="1"/>
  <c r="D1047"/>
  <c r="K1047" s="1"/>
  <c r="D559"/>
  <c r="K559" s="1"/>
  <c r="D851"/>
  <c r="K851" s="1"/>
  <c r="D576"/>
  <c r="K576" s="1"/>
  <c r="D369"/>
  <c r="K369" s="1"/>
  <c r="D819"/>
  <c r="K819" s="1"/>
  <c r="D589"/>
  <c r="K589" s="1"/>
  <c r="D1074"/>
  <c r="K1074" s="1"/>
  <c r="D1040"/>
  <c r="K1040" s="1"/>
  <c r="D1007"/>
  <c r="K1007" s="1"/>
  <c r="D129"/>
  <c r="K129" s="1"/>
  <c r="D418"/>
  <c r="K418" s="1"/>
  <c r="D344"/>
  <c r="K344" s="1"/>
  <c r="D239"/>
  <c r="K239" s="1"/>
  <c r="D1070"/>
  <c r="K1070" s="1"/>
  <c r="D706"/>
  <c r="K706" s="1"/>
  <c r="D1108"/>
  <c r="K1108" s="1"/>
  <c r="D198"/>
  <c r="K198" s="1"/>
  <c r="D315"/>
  <c r="K315" s="1"/>
  <c r="D139"/>
  <c r="K139" s="1"/>
  <c r="D752"/>
  <c r="K752" s="1"/>
  <c r="D574"/>
  <c r="K574" s="1"/>
  <c r="D543"/>
  <c r="K543" s="1"/>
  <c r="D654"/>
  <c r="K654" s="1"/>
  <c r="D1099"/>
  <c r="K1099" s="1"/>
  <c r="D371"/>
  <c r="K371" s="1"/>
  <c r="D540"/>
  <c r="K540" s="1"/>
  <c r="D684"/>
  <c r="K684" s="1"/>
  <c r="D566"/>
  <c r="K566" s="1"/>
  <c r="D268"/>
  <c r="K268" s="1"/>
  <c r="D229"/>
  <c r="K229" s="1"/>
  <c r="D1022"/>
  <c r="K1022" s="1"/>
  <c r="D867"/>
  <c r="K867" s="1"/>
  <c r="D183"/>
  <c r="K183" s="1"/>
  <c r="D755"/>
  <c r="K755" s="1"/>
  <c r="D667"/>
  <c r="K667" s="1"/>
  <c r="D772"/>
  <c r="K772" s="1"/>
  <c r="D109"/>
  <c r="K109" s="1"/>
  <c r="D796"/>
  <c r="K796" s="1"/>
  <c r="D97"/>
  <c r="K97" s="1"/>
  <c r="D747"/>
  <c r="K747" s="1"/>
  <c r="D1114"/>
  <c r="K1114" s="1"/>
  <c r="D137"/>
  <c r="K137" s="1"/>
  <c r="D302"/>
  <c r="K302" s="1"/>
  <c r="D275"/>
  <c r="K275" s="1"/>
  <c r="D794"/>
  <c r="K794" s="1"/>
  <c r="D314"/>
  <c r="K314" s="1"/>
  <c r="D549"/>
  <c r="K549" s="1"/>
  <c r="D42"/>
  <c r="K42" s="1"/>
  <c r="D584"/>
  <c r="K584" s="1"/>
  <c r="D108"/>
  <c r="K108" s="1"/>
  <c r="D620"/>
  <c r="K620" s="1"/>
  <c r="D809"/>
  <c r="K809" s="1"/>
  <c r="D938"/>
  <c r="K938" s="1"/>
  <c r="D420"/>
  <c r="K420" s="1"/>
  <c r="D603"/>
  <c r="K603" s="1"/>
  <c r="D243"/>
  <c r="K243" s="1"/>
  <c r="D1077"/>
  <c r="K1077" s="1"/>
  <c r="D598"/>
  <c r="K598" s="1"/>
  <c r="D790"/>
  <c r="K790" s="1"/>
  <c r="D271"/>
  <c r="K271" s="1"/>
  <c r="D317"/>
  <c r="K317" s="1"/>
  <c r="D76"/>
  <c r="K76" s="1"/>
  <c r="D664"/>
  <c r="K664" s="1"/>
  <c r="D502"/>
  <c r="K502" s="1"/>
  <c r="D904"/>
  <c r="K904" s="1"/>
  <c r="D40"/>
  <c r="K40" s="1"/>
  <c r="D683"/>
  <c r="K683" s="1"/>
  <c r="D629"/>
  <c r="K629" s="1"/>
  <c r="D652"/>
  <c r="K652" s="1"/>
  <c r="D79"/>
  <c r="K79" s="1"/>
  <c r="D847"/>
  <c r="K847" s="1"/>
  <c r="D973"/>
  <c r="K973" s="1"/>
  <c r="D460"/>
  <c r="K460" s="1"/>
  <c r="D883"/>
  <c r="K883" s="1"/>
  <c r="D427"/>
  <c r="K427" s="1"/>
  <c r="D655"/>
  <c r="K655" s="1"/>
  <c r="D1090"/>
  <c r="K1090" s="1"/>
  <c r="D1059"/>
  <c r="K1059" s="1"/>
  <c r="D762"/>
  <c r="K762" s="1"/>
  <c r="D103"/>
  <c r="K103" s="1"/>
  <c r="D769"/>
  <c r="K769" s="1"/>
  <c r="D993"/>
  <c r="K993" s="1"/>
  <c r="D1095"/>
  <c r="K1095" s="1"/>
  <c r="D117"/>
  <c r="K117" s="1"/>
  <c r="D120"/>
  <c r="K120" s="1"/>
  <c r="D403"/>
  <c r="K403" s="1"/>
  <c r="D912"/>
  <c r="K912" s="1"/>
  <c r="D393"/>
  <c r="K393" s="1"/>
  <c r="D462"/>
  <c r="K462" s="1"/>
  <c r="D678"/>
  <c r="K678" s="1"/>
  <c r="D635"/>
  <c r="K635" s="1"/>
  <c r="D830"/>
  <c r="K830" s="1"/>
  <c r="D1078"/>
  <c r="K1078" s="1"/>
  <c r="D123"/>
  <c r="K123" s="1"/>
  <c r="D169"/>
  <c r="K169" s="1"/>
  <c r="D423"/>
  <c r="K423" s="1"/>
  <c r="D167"/>
  <c r="K167" s="1"/>
  <c r="D494"/>
  <c r="K494" s="1"/>
  <c r="D803"/>
  <c r="K803" s="1"/>
  <c r="D46"/>
  <c r="K46" s="1"/>
  <c r="D27"/>
  <c r="K27" s="1"/>
  <c r="D844"/>
  <c r="K844" s="1"/>
  <c r="D564"/>
  <c r="K564" s="1"/>
  <c r="D833"/>
  <c r="K833" s="1"/>
  <c r="D365"/>
  <c r="K365" s="1"/>
  <c r="D348"/>
  <c r="K348" s="1"/>
  <c r="D599"/>
  <c r="K599" s="1"/>
  <c r="D600"/>
  <c r="K600" s="1"/>
  <c r="D988"/>
  <c r="K988" s="1"/>
  <c r="D865"/>
  <c r="K865" s="1"/>
  <c r="D799"/>
  <c r="K799" s="1"/>
  <c r="D653"/>
  <c r="K653" s="1"/>
  <c r="D26"/>
  <c r="K26" s="1"/>
  <c r="D53"/>
  <c r="K53" s="1"/>
  <c r="D1039"/>
  <c r="K1039" s="1"/>
  <c r="D935"/>
  <c r="K935" s="1"/>
  <c r="D795"/>
  <c r="K795" s="1"/>
  <c r="D220"/>
  <c r="K220" s="1"/>
  <c r="D161"/>
  <c r="K161" s="1"/>
  <c r="D634"/>
  <c r="K634" s="1"/>
  <c r="D424"/>
  <c r="K424" s="1"/>
  <c r="D863"/>
  <c r="K863" s="1"/>
  <c r="D873"/>
  <c r="K873" s="1"/>
  <c r="D526"/>
  <c r="K526" s="1"/>
  <c r="D264"/>
  <c r="K264" s="1"/>
  <c r="D878"/>
  <c r="K878" s="1"/>
  <c r="D457"/>
  <c r="K457" s="1"/>
  <c r="D255"/>
  <c r="K255" s="1"/>
  <c r="D967"/>
  <c r="K967" s="1"/>
  <c r="D814"/>
  <c r="K814" s="1"/>
  <c r="D128"/>
  <c r="K128" s="1"/>
  <c r="D56"/>
  <c r="K56" s="1"/>
  <c r="D514"/>
  <c r="K514" s="1"/>
  <c r="D979"/>
  <c r="K979" s="1"/>
  <c r="D25"/>
  <c r="K25" s="1"/>
  <c r="D110"/>
  <c r="K110" s="1"/>
  <c r="D1060"/>
  <c r="K1060" s="1"/>
  <c r="D328"/>
  <c r="K328" s="1"/>
  <c r="D802"/>
  <c r="K802" s="1"/>
  <c r="D985"/>
  <c r="K985" s="1"/>
  <c r="D951"/>
  <c r="K951" s="1"/>
  <c r="D617"/>
  <c r="K617" s="1"/>
  <c r="D111"/>
  <c r="K111" s="1"/>
  <c r="D765"/>
  <c r="K765" s="1"/>
  <c r="D1048"/>
  <c r="K1048" s="1"/>
  <c r="D119"/>
  <c r="K119" s="1"/>
  <c r="D1100"/>
  <c r="K1100" s="1"/>
  <c r="D133"/>
  <c r="K133" s="1"/>
  <c r="D221"/>
  <c r="K221" s="1"/>
  <c r="D223"/>
  <c r="K223" s="1"/>
  <c r="D242"/>
  <c r="K242" s="1"/>
  <c r="D395"/>
  <c r="K395" s="1"/>
  <c r="D723"/>
  <c r="K723" s="1"/>
  <c r="D964"/>
  <c r="K964" s="1"/>
  <c r="D351"/>
  <c r="K351" s="1"/>
  <c r="D280"/>
  <c r="K280" s="1"/>
  <c r="D431"/>
  <c r="K431" s="1"/>
  <c r="D15"/>
  <c r="K15" s="1"/>
  <c r="D401"/>
  <c r="K401" s="1"/>
  <c r="D1021"/>
  <c r="K1021" s="1"/>
  <c r="D828"/>
  <c r="K828" s="1"/>
  <c r="D102"/>
  <c r="K102" s="1"/>
  <c r="D1013"/>
  <c r="K1013" s="1"/>
  <c r="D130"/>
  <c r="K130" s="1"/>
  <c r="D309"/>
  <c r="K309" s="1"/>
  <c r="D480"/>
  <c r="K480" s="1"/>
  <c r="D340"/>
  <c r="K340" s="1"/>
  <c r="D569"/>
  <c r="K569" s="1"/>
  <c r="D368"/>
  <c r="K368" s="1"/>
  <c r="D202"/>
  <c r="K202" s="1"/>
  <c r="D1010"/>
  <c r="K1010" s="1"/>
  <c r="D978"/>
  <c r="K978" s="1"/>
  <c r="D1005"/>
  <c r="K1005" s="1"/>
  <c r="D822"/>
  <c r="K822" s="1"/>
  <c r="D476"/>
  <c r="K476" s="1"/>
  <c r="D679"/>
  <c r="K679" s="1"/>
  <c r="D301"/>
  <c r="K301" s="1"/>
  <c r="D259"/>
  <c r="K259" s="1"/>
  <c r="D625"/>
  <c r="K625" s="1"/>
  <c r="D358"/>
  <c r="K358" s="1"/>
  <c r="D442"/>
  <c r="K442" s="1"/>
  <c r="D210"/>
  <c r="K210" s="1"/>
  <c r="D515"/>
  <c r="K515" s="1"/>
  <c r="D885"/>
  <c r="K885" s="1"/>
  <c r="D38"/>
  <c r="K38" s="1"/>
  <c r="D246"/>
  <c r="K246" s="1"/>
  <c r="D522"/>
  <c r="K522" s="1"/>
  <c r="D252"/>
  <c r="K252" s="1"/>
  <c r="D386"/>
  <c r="K386" s="1"/>
  <c r="D715"/>
  <c r="K715" s="1"/>
  <c r="D866"/>
  <c r="K866" s="1"/>
  <c r="D789"/>
  <c r="K789" s="1"/>
  <c r="D841"/>
  <c r="K841" s="1"/>
  <c r="D839"/>
  <c r="K839" s="1"/>
  <c r="D74"/>
  <c r="K74" s="1"/>
  <c r="D798"/>
  <c r="K798" s="1"/>
  <c r="D107"/>
  <c r="K107" s="1"/>
  <c r="D320"/>
  <c r="K320" s="1"/>
  <c r="D215"/>
  <c r="K215" s="1"/>
  <c r="D146"/>
  <c r="K146" s="1"/>
  <c r="D467"/>
  <c r="K467" s="1"/>
  <c r="D481"/>
  <c r="K481" s="1"/>
  <c r="D380"/>
  <c r="K380" s="1"/>
  <c r="D541"/>
  <c r="K541" s="1"/>
  <c r="D837"/>
  <c r="K837" s="1"/>
  <c r="D269"/>
  <c r="K269" s="1"/>
  <c r="D324"/>
  <c r="K324" s="1"/>
  <c r="D142"/>
  <c r="K142" s="1"/>
  <c r="D778"/>
  <c r="K778" s="1"/>
  <c r="D905"/>
  <c r="K905" s="1"/>
  <c r="D203"/>
  <c r="K203" s="1"/>
  <c r="D182"/>
  <c r="K182" s="1"/>
  <c r="D16"/>
  <c r="K16" s="1"/>
  <c r="D208"/>
  <c r="K208" s="1"/>
  <c r="D1042"/>
  <c r="K1042" s="1"/>
  <c r="D607"/>
  <c r="K607" s="1"/>
  <c r="D998"/>
  <c r="K998" s="1"/>
  <c r="D759"/>
  <c r="K759" s="1"/>
  <c r="D1009"/>
  <c r="K1009" s="1"/>
  <c r="D767"/>
  <c r="K767" s="1"/>
  <c r="D971"/>
  <c r="K971" s="1"/>
  <c r="D58"/>
  <c r="K58" s="1"/>
  <c r="D1011"/>
  <c r="K1011" s="1"/>
  <c r="D95"/>
  <c r="K95" s="1"/>
  <c r="D647"/>
  <c r="K647" s="1"/>
  <c r="D181"/>
  <c r="K181" s="1"/>
  <c r="D337"/>
  <c r="K337" s="1"/>
  <c r="D641"/>
  <c r="K641" s="1"/>
  <c r="D524"/>
  <c r="K524" s="1"/>
  <c r="D441"/>
  <c r="K441" s="1"/>
  <c r="D928"/>
  <c r="K928" s="1"/>
  <c r="D669"/>
  <c r="K669" s="1"/>
  <c r="D1112"/>
  <c r="K1112" s="1"/>
  <c r="D121"/>
  <c r="K121" s="1"/>
  <c r="D615"/>
  <c r="K615" s="1"/>
  <c r="D896"/>
  <c r="K896" s="1"/>
  <c r="D218"/>
  <c r="K218" s="1"/>
  <c r="D201"/>
  <c r="K201" s="1"/>
  <c r="D155"/>
  <c r="K155" s="1"/>
  <c r="D419"/>
  <c r="K419" s="1"/>
  <c r="D642"/>
  <c r="K642" s="1"/>
  <c r="D756"/>
  <c r="K756" s="1"/>
  <c r="D622"/>
  <c r="K622" s="1"/>
  <c r="D856"/>
  <c r="K856" s="1"/>
  <c r="D436"/>
  <c r="K436" s="1"/>
  <c r="D306"/>
  <c r="K306" s="1"/>
  <c r="D487"/>
  <c r="K487" s="1"/>
  <c r="D293"/>
  <c r="K293" s="1"/>
  <c r="D195"/>
  <c r="K195" s="1"/>
  <c r="D400"/>
  <c r="K400" s="1"/>
  <c r="D461"/>
  <c r="K461" s="1"/>
  <c r="D614"/>
  <c r="K614" s="1"/>
  <c r="D946"/>
  <c r="K946" s="1"/>
  <c r="D816"/>
  <c r="K816" s="1"/>
  <c r="D838"/>
  <c r="K838" s="1"/>
  <c r="D470"/>
  <c r="K470" s="1"/>
  <c r="D850"/>
  <c r="K850" s="1"/>
  <c r="D570"/>
  <c r="K570" s="1"/>
  <c r="D305"/>
  <c r="K305" s="1"/>
  <c r="D535"/>
  <c r="K535" s="1"/>
  <c r="D272"/>
  <c r="K272" s="1"/>
  <c r="D548"/>
  <c r="K548" s="1"/>
  <c r="D718"/>
  <c r="K718" s="1"/>
  <c r="D141"/>
  <c r="K141" s="1"/>
  <c r="D779"/>
  <c r="K779" s="1"/>
  <c r="D781"/>
  <c r="K781" s="1"/>
  <c r="D771"/>
  <c r="K771" s="1"/>
  <c r="D933"/>
  <c r="K933" s="1"/>
  <c r="D399"/>
  <c r="K399" s="1"/>
  <c r="D469"/>
  <c r="K469" s="1"/>
  <c r="D412"/>
  <c r="K412" s="1"/>
  <c r="D1012"/>
  <c r="K1012" s="1"/>
  <c r="D333"/>
  <c r="K333" s="1"/>
  <c r="D45"/>
  <c r="K45" s="1"/>
  <c r="D216"/>
  <c r="K216" s="1"/>
  <c r="D160"/>
  <c r="K160" s="1"/>
  <c r="D465"/>
  <c r="K465" s="1"/>
  <c r="D193"/>
  <c r="K193" s="1"/>
  <c r="D471"/>
  <c r="K471" s="1"/>
  <c r="D624"/>
  <c r="K624" s="1"/>
  <c r="D610"/>
  <c r="K610" s="1"/>
  <c r="D70"/>
  <c r="K70" s="1"/>
  <c r="D560"/>
  <c r="K560" s="1"/>
  <c r="D157"/>
  <c r="K157" s="1"/>
  <c r="D519"/>
  <c r="K519" s="1"/>
  <c r="D534"/>
  <c r="K534" s="1"/>
  <c r="D48"/>
  <c r="K48" s="1"/>
  <c r="D751"/>
  <c r="K751" s="1"/>
  <c r="D23"/>
  <c r="K23" s="1"/>
  <c r="D489"/>
  <c r="K489" s="1"/>
  <c r="D1026"/>
  <c r="K1026" s="1"/>
  <c r="D396"/>
  <c r="K396" s="1"/>
  <c r="D104"/>
  <c r="K104" s="1"/>
  <c r="D590"/>
  <c r="K590" s="1"/>
  <c r="D71"/>
  <c r="K71" s="1"/>
  <c r="D995"/>
  <c r="K995" s="1"/>
  <c r="D116"/>
  <c r="K116" s="1"/>
  <c r="D710"/>
  <c r="K710" s="1"/>
  <c r="D639"/>
  <c r="K639" s="1"/>
  <c r="D630"/>
  <c r="K630" s="1"/>
  <c r="D287"/>
  <c r="K287" s="1"/>
  <c r="D1084"/>
  <c r="K1084" s="1"/>
  <c r="D976"/>
  <c r="K976" s="1"/>
  <c r="D770"/>
  <c r="K770" s="1"/>
  <c r="D793"/>
  <c r="K793" s="1"/>
  <c r="D889"/>
  <c r="K889" s="1"/>
  <c r="D77"/>
  <c r="K77" s="1"/>
  <c r="D354"/>
  <c r="K354" s="1"/>
  <c r="D31"/>
  <c r="K31" s="1"/>
  <c r="D722"/>
  <c r="K722" s="1"/>
  <c r="D1071"/>
  <c r="K1071" s="1"/>
  <c r="D942"/>
  <c r="K942" s="1"/>
  <c r="D378"/>
  <c r="K378" s="1"/>
  <c r="D656"/>
  <c r="K656" s="1"/>
  <c r="D413"/>
  <c r="K413" s="1"/>
  <c r="D241"/>
  <c r="K241" s="1"/>
  <c r="D212"/>
  <c r="K212" s="1"/>
  <c r="D573"/>
  <c r="K573" s="1"/>
  <c r="D633"/>
  <c r="K633" s="1"/>
  <c r="D553"/>
  <c r="K553" s="1"/>
  <c r="D674"/>
  <c r="K674" s="1"/>
  <c r="D484"/>
  <c r="K484" s="1"/>
  <c r="D257"/>
  <c r="K257" s="1"/>
  <c r="D303"/>
  <c r="K303" s="1"/>
  <c r="D804"/>
  <c r="K804" s="1"/>
  <c r="D1065"/>
  <c r="K1065" s="1"/>
  <c r="D41"/>
  <c r="K41" s="1"/>
  <c r="D194"/>
  <c r="K194" s="1"/>
  <c r="D131"/>
  <c r="K131" s="1"/>
  <c r="D458"/>
  <c r="K458" s="1"/>
  <c r="D1068"/>
  <c r="K1068" s="1"/>
  <c r="D274"/>
  <c r="K274" s="1"/>
  <c r="D1024"/>
  <c r="K1024" s="1"/>
  <c r="D689"/>
  <c r="K689" s="1"/>
  <c r="D356"/>
  <c r="K356" s="1"/>
  <c r="D753"/>
  <c r="K753" s="1"/>
  <c r="D443"/>
  <c r="K443" s="1"/>
  <c r="D956"/>
  <c r="K956" s="1"/>
  <c r="D225"/>
  <c r="K225" s="1"/>
  <c r="D539"/>
  <c r="K539" s="1"/>
  <c r="D817"/>
  <c r="K817" s="1"/>
  <c r="D1105"/>
  <c r="K1105" s="1"/>
  <c r="D713"/>
  <c r="K713" s="1"/>
  <c r="D106"/>
  <c r="K106" s="1"/>
  <c r="D507"/>
  <c r="K507" s="1"/>
  <c r="D339"/>
  <c r="K339" s="1"/>
  <c r="D362"/>
  <c r="K362" s="1"/>
  <c r="D483"/>
  <c r="K483" s="1"/>
  <c r="D311"/>
  <c r="K311" s="1"/>
  <c r="D823"/>
  <c r="K823" s="1"/>
  <c r="D681"/>
  <c r="K681" s="1"/>
  <c r="D1036"/>
  <c r="K1036" s="1"/>
  <c r="D179"/>
  <c r="K179" s="1"/>
  <c r="D180"/>
  <c r="K180" s="1"/>
  <c r="D520"/>
  <c r="K520" s="1"/>
  <c r="D957"/>
  <c r="K957" s="1"/>
  <c r="D760"/>
  <c r="K760" s="1"/>
  <c r="D766"/>
  <c r="K766" s="1"/>
  <c r="D786"/>
  <c r="K786" s="1"/>
  <c r="D853"/>
  <c r="K853" s="1"/>
  <c r="D516"/>
  <c r="K516" s="1"/>
  <c r="D840"/>
  <c r="K840" s="1"/>
  <c r="D697"/>
  <c r="K697" s="1"/>
  <c r="D187"/>
  <c r="K187" s="1"/>
  <c r="D666"/>
  <c r="K666" s="1"/>
  <c r="D258"/>
  <c r="K258" s="1"/>
  <c r="D732"/>
  <c r="K732" s="1"/>
  <c r="D682"/>
  <c r="K682" s="1"/>
  <c r="D338"/>
  <c r="K338" s="1"/>
  <c r="D881"/>
  <c r="K881" s="1"/>
  <c r="D326"/>
  <c r="K326" s="1"/>
  <c r="D680"/>
  <c r="K680" s="1"/>
  <c r="D83"/>
  <c r="K83" s="1"/>
  <c r="D118"/>
  <c r="K118" s="1"/>
  <c r="D313"/>
  <c r="K313" s="1"/>
  <c r="D724"/>
  <c r="K724" s="1"/>
  <c r="D49"/>
  <c r="K49" s="1"/>
  <c r="D1029"/>
  <c r="K1029" s="1"/>
  <c r="D726"/>
  <c r="K726" s="1"/>
  <c r="D204"/>
  <c r="K204" s="1"/>
  <c r="D466"/>
  <c r="K466" s="1"/>
  <c r="D429"/>
  <c r="K429" s="1"/>
  <c r="D775"/>
  <c r="K775" s="1"/>
  <c r="D90"/>
  <c r="K90" s="1"/>
  <c r="D30"/>
  <c r="K30" s="1"/>
  <c r="D192"/>
  <c r="K192" s="1"/>
  <c r="D1091"/>
  <c r="K1091" s="1"/>
  <c r="D768"/>
  <c r="K768" s="1"/>
  <c r="D673"/>
  <c r="K673" s="1"/>
  <c r="D447"/>
  <c r="K447" s="1"/>
  <c r="D705"/>
  <c r="K705" s="1"/>
  <c r="D511"/>
  <c r="K511" s="1"/>
  <c r="D848"/>
  <c r="K848" s="1"/>
  <c r="D927"/>
  <c r="K927" s="1"/>
  <c r="D558"/>
  <c r="K558" s="1"/>
  <c r="D1014"/>
  <c r="K1014" s="1"/>
  <c r="D627"/>
  <c r="K627" s="1"/>
  <c r="D685"/>
  <c r="K685" s="1"/>
  <c r="D439"/>
  <c r="K439" s="1"/>
  <c r="D230"/>
  <c r="K230" s="1"/>
  <c r="D513"/>
  <c r="K513" s="1"/>
  <c r="D164"/>
  <c r="K164" s="1"/>
  <c r="D149"/>
  <c r="K149" s="1"/>
  <c r="D364"/>
  <c r="K364" s="1"/>
  <c r="D1086"/>
  <c r="K1086" s="1"/>
  <c r="D623"/>
  <c r="K623" s="1"/>
  <c r="D1073"/>
  <c r="K1073" s="1"/>
  <c r="D532"/>
  <c r="K532" s="1"/>
  <c r="D227"/>
  <c r="K227" s="1"/>
  <c r="D597"/>
  <c r="K597" s="1"/>
  <c r="D35"/>
  <c r="K35" s="1"/>
  <c r="D278"/>
  <c r="K278" s="1"/>
  <c r="D714"/>
  <c r="K714" s="1"/>
  <c r="D55"/>
  <c r="K55" s="1"/>
  <c r="D407"/>
  <c r="K407" s="1"/>
  <c r="D416"/>
  <c r="K416" s="1"/>
  <c r="D162"/>
  <c r="K162" s="1"/>
  <c r="D556"/>
  <c r="K556" s="1"/>
  <c r="D638"/>
  <c r="K638" s="1"/>
  <c r="D21"/>
  <c r="K21" s="1"/>
  <c r="D495"/>
  <c r="K495" s="1"/>
  <c r="D176"/>
  <c r="K176" s="1"/>
  <c r="D1109"/>
  <c r="K1109" s="1"/>
  <c r="D884"/>
  <c r="K884" s="1"/>
  <c r="D518"/>
  <c r="K518" s="1"/>
  <c r="D1028"/>
  <c r="K1028" s="1"/>
  <c r="D606"/>
  <c r="K606" s="1"/>
  <c r="D69"/>
  <c r="K69" s="1"/>
  <c r="D1055"/>
  <c r="K1055" s="1"/>
  <c r="D127"/>
  <c r="K127" s="1"/>
  <c r="D1006"/>
  <c r="K1006" s="1"/>
  <c r="D250"/>
  <c r="K250" s="1"/>
  <c r="D836"/>
  <c r="K836" s="1"/>
  <c r="D39"/>
  <c r="K39" s="1"/>
  <c r="D357"/>
  <c r="K357" s="1"/>
  <c r="D277"/>
  <c r="K277" s="1"/>
  <c r="D184"/>
  <c r="K184" s="1"/>
  <c r="D986"/>
  <c r="K986" s="1"/>
  <c r="D1067"/>
  <c r="K1067" s="1"/>
  <c r="D890"/>
  <c r="K890" s="1"/>
  <c r="D205"/>
  <c r="K205" s="1"/>
  <c r="D422"/>
  <c r="K422" s="1"/>
  <c r="D172"/>
  <c r="K172" s="1"/>
  <c r="D595"/>
  <c r="K595" s="1"/>
  <c r="D154"/>
  <c r="K154" s="1"/>
  <c r="D486"/>
  <c r="K486" s="1"/>
  <c r="D64"/>
  <c r="K64" s="1"/>
  <c r="D643"/>
  <c r="K643" s="1"/>
  <c r="D391"/>
  <c r="K391" s="1"/>
  <c r="D602"/>
  <c r="K602" s="1"/>
  <c r="D330"/>
  <c r="K330" s="1"/>
  <c r="D113"/>
  <c r="K113" s="1"/>
  <c r="D10"/>
  <c r="K10" s="1"/>
  <c r="D561"/>
  <c r="K561" s="1"/>
  <c r="D1087"/>
  <c r="K1087" s="1"/>
  <c r="D501"/>
  <c r="K501" s="1"/>
  <c r="D463"/>
  <c r="K463" s="1"/>
  <c r="D387"/>
  <c r="K387" s="1"/>
  <c r="D1083"/>
  <c r="K1083" s="1"/>
  <c r="D735"/>
  <c r="K735" s="1"/>
  <c r="D334"/>
  <c r="K334" s="1"/>
  <c r="D435"/>
  <c r="K435" s="1"/>
  <c r="D699"/>
  <c r="K699" s="1"/>
  <c r="D736"/>
  <c r="K736" s="1"/>
  <c r="D266"/>
  <c r="K266" s="1"/>
  <c r="D929"/>
  <c r="K929" s="1"/>
  <c r="D763"/>
  <c r="K763" s="1"/>
  <c r="D85"/>
  <c r="K85" s="1"/>
  <c r="D335"/>
  <c r="K335" s="1"/>
  <c r="D921"/>
  <c r="K921" s="1"/>
  <c r="D66"/>
  <c r="K66" s="1"/>
  <c r="D171"/>
  <c r="K171" s="1"/>
  <c r="D213"/>
  <c r="K213" s="1"/>
  <c r="D446"/>
  <c r="K446" s="1"/>
  <c r="D299"/>
  <c r="K299" s="1"/>
  <c r="D660"/>
  <c r="K660" s="1"/>
  <c r="D174"/>
  <c r="K174" s="1"/>
  <c r="D63"/>
  <c r="K63" s="1"/>
  <c r="D661"/>
  <c r="K661" s="1"/>
  <c r="D112"/>
  <c r="K112" s="1"/>
  <c r="D284"/>
  <c r="K284" s="1"/>
  <c r="D940"/>
  <c r="K940" s="1"/>
  <c r="D882"/>
  <c r="K882" s="1"/>
  <c r="D472"/>
  <c r="K472" s="1"/>
  <c r="D405"/>
  <c r="K405" s="1"/>
  <c r="D1063"/>
  <c r="K1063" s="1"/>
  <c r="D497"/>
  <c r="K497" s="1"/>
  <c r="D144"/>
  <c r="K144" s="1"/>
  <c r="D352"/>
  <c r="K352" s="1"/>
  <c r="D582"/>
  <c r="K582" s="1"/>
  <c r="D1102"/>
  <c r="K1102" s="1"/>
  <c r="D687"/>
  <c r="K687" s="1"/>
  <c r="D730"/>
  <c r="K730" s="1"/>
  <c r="D893"/>
  <c r="K893" s="1"/>
  <c r="D292"/>
  <c r="K292" s="1"/>
  <c r="D567"/>
  <c r="K567" s="1"/>
  <c r="D214"/>
  <c r="K214" s="1"/>
  <c r="D428"/>
  <c r="K428" s="1"/>
  <c r="D297"/>
  <c r="K297" s="1"/>
  <c r="D152"/>
  <c r="K152" s="1"/>
  <c r="D571"/>
  <c r="K571" s="1"/>
  <c r="D491"/>
  <c r="K491" s="1"/>
  <c r="D717"/>
  <c r="K717" s="1"/>
  <c r="D612"/>
  <c r="K612" s="1"/>
  <c r="D196"/>
  <c r="K196" s="1"/>
  <c r="D974"/>
  <c r="K974" s="1"/>
  <c r="D748"/>
  <c r="K748" s="1"/>
  <c r="D999"/>
  <c r="K999" s="1"/>
  <c r="D200"/>
  <c r="K200" s="1"/>
  <c r="D499"/>
  <c r="K499" s="1"/>
  <c r="D870"/>
  <c r="K870" s="1"/>
  <c r="D911"/>
  <c r="K911" s="1"/>
  <c r="D925"/>
  <c r="K925" s="1"/>
  <c r="D1082"/>
  <c r="K1082" s="1"/>
  <c r="D1001"/>
  <c r="K1001" s="1"/>
  <c r="D862"/>
  <c r="K862" s="1"/>
  <c r="D1019"/>
  <c r="K1019" s="1"/>
  <c r="D587"/>
  <c r="K587" s="1"/>
  <c r="D1049"/>
  <c r="K1049" s="1"/>
  <c r="D891"/>
  <c r="K891" s="1"/>
  <c r="D517"/>
  <c r="K517" s="1"/>
  <c r="D345"/>
  <c r="K345" s="1"/>
  <c r="D698"/>
  <c r="K698" s="1"/>
  <c r="D485"/>
  <c r="K485" s="1"/>
  <c r="D843"/>
  <c r="K843" s="1"/>
  <c r="D659"/>
  <c r="K659" s="1"/>
  <c r="D86"/>
  <c r="K86" s="1"/>
  <c r="D165"/>
  <c r="K165" s="1"/>
  <c r="D672"/>
  <c r="K672" s="1"/>
  <c r="D879"/>
  <c r="K879" s="1"/>
  <c r="D831"/>
  <c r="K831" s="1"/>
  <c r="D33"/>
  <c r="K33" s="1"/>
  <c r="D969"/>
  <c r="K969" s="1"/>
  <c r="D909"/>
  <c r="K909" s="1"/>
  <c r="D88"/>
  <c r="K88" s="1"/>
  <c r="D1066"/>
  <c r="K1066" s="1"/>
  <c r="D691"/>
  <c r="K691" s="1"/>
  <c r="D1056"/>
  <c r="K1056" s="1"/>
  <c r="D238"/>
  <c r="K238" s="1"/>
  <c r="D411"/>
  <c r="K411" s="1"/>
  <c r="D415"/>
  <c r="K415" s="1"/>
  <c r="D834"/>
  <c r="K834" s="1"/>
  <c r="D800"/>
  <c r="K800" s="1"/>
  <c r="D477"/>
  <c r="K477" s="1"/>
  <c r="D450"/>
  <c r="K450" s="1"/>
  <c r="D233"/>
  <c r="K233" s="1"/>
  <c r="D670"/>
  <c r="K670" s="1"/>
  <c r="D668"/>
  <c r="K668" s="1"/>
  <c r="D693"/>
  <c r="K693" s="1"/>
  <c r="D298"/>
  <c r="K298" s="1"/>
  <c r="D319"/>
  <c r="K319" s="1"/>
  <c r="D430"/>
  <c r="K430" s="1"/>
  <c r="D353"/>
  <c r="K353" s="1"/>
  <c r="D173"/>
  <c r="K173" s="1"/>
  <c r="D618"/>
  <c r="K618" s="1"/>
  <c r="D1107"/>
  <c r="K1107" s="1"/>
  <c r="D806"/>
  <c r="K806" s="1"/>
  <c r="D421"/>
  <c r="K421" s="1"/>
  <c r="D185"/>
  <c r="K185" s="1"/>
  <c r="D138"/>
  <c r="K138" s="1"/>
  <c r="D611"/>
  <c r="K611" s="1"/>
  <c r="D51"/>
  <c r="K51" s="1"/>
  <c r="D57"/>
  <c r="K57" s="1"/>
  <c r="D244"/>
  <c r="K244" s="1"/>
  <c r="D886"/>
  <c r="K886" s="1"/>
  <c r="D312"/>
  <c r="K312" s="1"/>
  <c r="D36"/>
  <c r="K36" s="1"/>
  <c r="D675"/>
  <c r="K675" s="1"/>
  <c r="D473"/>
  <c r="K473" s="1"/>
  <c r="D445"/>
  <c r="K445" s="1"/>
  <c r="D432"/>
  <c r="K432" s="1"/>
  <c r="D852"/>
  <c r="K852" s="1"/>
  <c r="D62"/>
  <c r="K62" s="1"/>
  <c r="D1051"/>
  <c r="K1051" s="1"/>
  <c r="D521"/>
  <c r="K521" s="1"/>
  <c r="D919"/>
  <c r="K919" s="1"/>
  <c r="D920"/>
  <c r="K920" s="1"/>
  <c r="D588"/>
  <c r="K588" s="1"/>
  <c r="D899"/>
  <c r="K899" s="1"/>
  <c r="D329"/>
  <c r="K329" s="1"/>
  <c r="D563"/>
  <c r="K563" s="1"/>
  <c r="D945"/>
  <c r="K945" s="1"/>
  <c r="D377"/>
  <c r="K377" s="1"/>
  <c r="D530"/>
  <c r="K530" s="1"/>
  <c r="D307"/>
  <c r="K307" s="1"/>
  <c r="D757"/>
  <c r="K757" s="1"/>
  <c r="D385"/>
  <c r="K385" s="1"/>
  <c r="D906"/>
  <c r="K906" s="1"/>
  <c r="D59"/>
  <c r="K59" s="1"/>
  <c r="D390"/>
  <c r="K390" s="1"/>
  <c r="D125"/>
  <c r="K125" s="1"/>
  <c r="D952"/>
  <c r="K952" s="1"/>
  <c r="D709"/>
  <c r="K709" s="1"/>
  <c r="D943"/>
  <c r="K943" s="1"/>
  <c r="D738"/>
  <c r="K738" s="1"/>
  <c r="D52"/>
  <c r="K52" s="1"/>
  <c r="D464"/>
  <c r="K464" s="1"/>
  <c r="D554"/>
  <c r="K554" s="1"/>
  <c r="D761"/>
  <c r="K761" s="1"/>
  <c r="D895"/>
  <c r="K895" s="1"/>
  <c r="D907"/>
  <c r="K907" s="1"/>
  <c r="D692"/>
  <c r="K692" s="1"/>
  <c r="D191"/>
  <c r="K191" s="1"/>
  <c r="D557"/>
  <c r="K557" s="1"/>
  <c r="K331"/>
  <c r="D744"/>
  <c r="K744" s="1"/>
  <c r="D75"/>
  <c r="K75" s="1"/>
  <c r="D22"/>
  <c r="K22" s="1"/>
  <c r="D235"/>
  <c r="K235" s="1"/>
  <c r="D903"/>
  <c r="K903" s="1"/>
  <c r="D869"/>
  <c r="K869" s="1"/>
  <c r="J709"/>
  <c r="D989"/>
  <c r="K989" s="1"/>
  <c r="D408"/>
  <c r="K408" s="1"/>
  <c r="D1031"/>
  <c r="K1031" s="1"/>
  <c r="D640"/>
  <c r="K640" s="1"/>
  <c r="D857"/>
  <c r="K857" s="1"/>
  <c r="D151"/>
  <c r="K151" s="1"/>
  <c r="D1054"/>
  <c r="K1054" s="1"/>
  <c r="D908"/>
  <c r="K908" s="1"/>
  <c r="D662"/>
  <c r="K662" s="1"/>
  <c r="D854"/>
  <c r="K854" s="1"/>
  <c r="D136"/>
  <c r="K136" s="1"/>
  <c r="D955"/>
  <c r="K955" s="1"/>
  <c r="D392"/>
  <c r="K392" s="1"/>
  <c r="D832"/>
  <c r="K832" s="1"/>
  <c r="D1064"/>
  <c r="K1064" s="1"/>
  <c r="J768"/>
  <c r="K159"/>
  <c r="J74"/>
  <c r="K551"/>
  <c r="J53"/>
  <c r="J746"/>
  <c r="J638"/>
  <c r="J243"/>
  <c r="J112"/>
  <c r="J13"/>
  <c r="J910"/>
  <c r="J23"/>
  <c r="J419"/>
  <c r="J477"/>
  <c r="J957"/>
  <c r="J868"/>
  <c r="J405"/>
  <c r="J241"/>
  <c r="J298"/>
  <c r="J524"/>
  <c r="J99"/>
  <c r="J869"/>
  <c r="J472"/>
  <c r="J391"/>
  <c r="J541"/>
  <c r="J17"/>
  <c r="J760"/>
  <c r="J259"/>
  <c r="J473"/>
  <c r="J283"/>
  <c r="J200"/>
  <c r="J525"/>
  <c r="J561"/>
  <c r="J71"/>
  <c r="J284"/>
  <c r="J377"/>
  <c r="J618"/>
  <c r="J853"/>
  <c r="J609"/>
  <c r="J906"/>
  <c r="J324"/>
  <c r="J669"/>
  <c r="J104"/>
  <c r="J592"/>
  <c r="J417"/>
  <c r="J30"/>
  <c r="J508"/>
  <c r="J881"/>
  <c r="J713"/>
  <c r="J1105"/>
  <c r="J138"/>
  <c r="J307"/>
  <c r="J775"/>
  <c r="J404"/>
  <c r="J847"/>
  <c r="J559"/>
  <c r="J487"/>
  <c r="J449"/>
  <c r="J413"/>
  <c r="J49"/>
  <c r="J641"/>
  <c r="J421"/>
  <c r="J445"/>
  <c r="J827"/>
  <c r="J83"/>
  <c r="J744"/>
  <c r="J22"/>
  <c r="J206"/>
  <c r="J228"/>
  <c r="J971"/>
  <c r="J380"/>
  <c r="J773"/>
  <c r="J45"/>
  <c r="J64"/>
  <c r="J212"/>
  <c r="J995"/>
  <c r="K572"/>
  <c r="J911"/>
  <c r="J196"/>
  <c r="J837"/>
  <c r="J916"/>
  <c r="J213"/>
  <c r="J385"/>
  <c r="J429"/>
  <c r="J563"/>
  <c r="J372"/>
  <c r="J446"/>
  <c r="J432"/>
  <c r="J489"/>
  <c r="J59"/>
  <c r="J658"/>
  <c r="J235"/>
  <c r="J33"/>
  <c r="J1041"/>
  <c r="J420"/>
  <c r="J751"/>
  <c r="J366"/>
  <c r="J350"/>
  <c r="J680"/>
  <c r="J125"/>
  <c r="J938"/>
  <c r="J629"/>
  <c r="J557"/>
  <c r="J191"/>
  <c r="J1063"/>
  <c r="J146"/>
  <c r="J481"/>
  <c r="J128"/>
  <c r="J175"/>
  <c r="J617"/>
  <c r="J122"/>
  <c r="J774"/>
  <c r="J47"/>
  <c r="J948"/>
  <c r="J262"/>
  <c r="J1020"/>
  <c r="J480"/>
  <c r="J148"/>
  <c r="J396"/>
  <c r="J661"/>
  <c r="J100"/>
  <c r="J483"/>
  <c r="J173"/>
  <c r="J950"/>
  <c r="J1092"/>
  <c r="J890"/>
  <c r="J764"/>
  <c r="J110"/>
  <c r="J521"/>
  <c r="J928"/>
  <c r="J492"/>
  <c r="J90"/>
  <c r="J69"/>
  <c r="J204"/>
  <c r="J738"/>
  <c r="J311"/>
  <c r="J809"/>
  <c r="J581"/>
  <c r="J267"/>
  <c r="J896"/>
  <c r="J568"/>
  <c r="J637"/>
  <c r="J409"/>
  <c r="J349"/>
  <c r="J653"/>
  <c r="J143"/>
  <c r="J701"/>
  <c r="J207"/>
  <c r="J862"/>
  <c r="J1114"/>
  <c r="J535"/>
  <c r="J48"/>
  <c r="J312"/>
  <c r="J610"/>
  <c r="J132"/>
  <c r="J996"/>
  <c r="J278"/>
  <c r="J788"/>
  <c r="J168"/>
  <c r="J646"/>
  <c r="J600"/>
  <c r="J1013"/>
  <c r="J424"/>
  <c r="J70"/>
  <c r="J518"/>
  <c r="J826"/>
  <c r="J951"/>
  <c r="J67"/>
  <c r="J133"/>
  <c r="J1021"/>
  <c r="J1051"/>
  <c r="J692"/>
  <c r="J269"/>
  <c r="J804"/>
  <c r="J838"/>
  <c r="J362"/>
  <c r="J323"/>
  <c r="J317"/>
  <c r="J234"/>
  <c r="J983"/>
  <c r="J221"/>
  <c r="J579"/>
  <c r="J111"/>
  <c r="J785"/>
  <c r="J739"/>
  <c r="J468"/>
  <c r="J980"/>
  <c r="J889"/>
  <c r="J25"/>
  <c r="J694"/>
  <c r="J309"/>
  <c r="J907"/>
  <c r="J101"/>
  <c r="J1026"/>
  <c r="J303"/>
  <c r="J1087"/>
  <c r="J999"/>
  <c r="J537"/>
  <c r="J215"/>
  <c r="J61"/>
  <c r="J294"/>
  <c r="J322"/>
  <c r="J456"/>
  <c r="J917"/>
  <c r="J526"/>
  <c r="J62"/>
  <c r="J470"/>
  <c r="J606"/>
  <c r="J943"/>
  <c r="J574"/>
  <c r="J778"/>
  <c r="J167"/>
  <c r="J699"/>
  <c r="J199"/>
  <c r="J42"/>
  <c r="J820"/>
  <c r="J192"/>
  <c r="J1001"/>
  <c r="J1082"/>
  <c r="J441"/>
  <c r="J320"/>
  <c r="J925"/>
  <c r="J613"/>
  <c r="J347"/>
  <c r="J370"/>
  <c r="J615"/>
  <c r="J123"/>
  <c r="J1088"/>
  <c r="J14"/>
  <c r="J777"/>
  <c r="J584"/>
  <c r="J892"/>
  <c r="J647"/>
  <c r="J257"/>
  <c r="J900"/>
  <c r="J376"/>
  <c r="J218"/>
  <c r="J977"/>
  <c r="J978"/>
  <c r="J328"/>
  <c r="J364"/>
  <c r="J75"/>
  <c r="J450"/>
  <c r="J842"/>
  <c r="J1028"/>
  <c r="J886"/>
  <c r="J415"/>
  <c r="J402"/>
  <c r="J864"/>
  <c r="J169"/>
  <c r="J1044"/>
  <c r="J140"/>
  <c r="J590"/>
  <c r="J1006"/>
  <c r="J1095"/>
  <c r="J1104"/>
  <c r="J52"/>
  <c r="J726"/>
  <c r="J538"/>
  <c r="J1005"/>
  <c r="J114"/>
  <c r="J1078"/>
  <c r="J387"/>
  <c r="J509"/>
  <c r="J249"/>
  <c r="J270"/>
  <c r="J835"/>
  <c r="J743"/>
  <c r="J832"/>
  <c r="J1032"/>
  <c r="J157"/>
  <c r="J1029"/>
  <c r="J63"/>
  <c r="J11"/>
  <c r="J987"/>
  <c r="J874"/>
  <c r="J139"/>
  <c r="J1060"/>
  <c r="J1011"/>
  <c r="J378"/>
  <c r="J784"/>
  <c r="J73"/>
  <c r="J321"/>
  <c r="J1110"/>
  <c r="J392"/>
  <c r="J991"/>
  <c r="J834"/>
  <c r="J992"/>
  <c r="J444"/>
  <c r="J1016"/>
  <c r="J988"/>
  <c r="J180"/>
  <c r="J1046"/>
  <c r="J1061"/>
  <c r="J448"/>
  <c r="J582"/>
  <c r="J989"/>
  <c r="J721"/>
  <c r="J95"/>
  <c r="J560"/>
  <c r="J748"/>
  <c r="J1053"/>
  <c r="J817"/>
  <c r="J43"/>
  <c r="J822"/>
  <c r="J670"/>
  <c r="J87"/>
  <c r="J197"/>
  <c r="J315"/>
  <c r="J12" i="4"/>
  <c r="K9" i="6" l="1"/>
  <c r="K1116" s="1"/>
  <c r="D1116"/>
  <c r="N1116"/>
  <c r="M1116"/>
  <c r="J22" i="4"/>
  <c r="C54"/>
  <c r="H54" s="1"/>
  <c r="C62" s="1"/>
  <c r="H62" s="1"/>
  <c r="E50" l="1"/>
  <c r="H50" s="1"/>
  <c r="E52"/>
  <c r="H52" s="1"/>
</calcChain>
</file>

<file path=xl/sharedStrings.xml><?xml version="1.0" encoding="utf-8"?>
<sst xmlns="http://schemas.openxmlformats.org/spreadsheetml/2006/main" count="23217" uniqueCount="7452">
  <si>
    <t>2024 GCA SUBDIVISION</t>
  </si>
  <si>
    <t xml:space="preserve">   </t>
  </si>
  <si>
    <t>R012-011.6</t>
  </si>
  <si>
    <t>GCA SUBDIVISION</t>
  </si>
  <si>
    <t>PROACH, ERIC</t>
  </si>
  <si>
    <t xml:space="preserve">  </t>
  </si>
  <si>
    <t>R012-011.5</t>
  </si>
  <si>
    <t>gca subdivision</t>
  </si>
  <si>
    <t>LOUNSBURY, MERYN</t>
  </si>
  <si>
    <t>R012-11.4</t>
  </si>
  <si>
    <t>SYLVESTRE, DAVID A</t>
  </si>
  <si>
    <t xml:space="preserve">    </t>
  </si>
  <si>
    <t>R012-011.3</t>
  </si>
  <si>
    <t>TANGNEY, DENIS J</t>
  </si>
  <si>
    <t>R012-011.2</t>
  </si>
  <si>
    <t>SHANKAR &amp; LING FAMILY TRUST</t>
  </si>
  <si>
    <t>R012-011.1</t>
  </si>
  <si>
    <t>GCA Subdivision</t>
  </si>
  <si>
    <t>EISENHAUR, DAVID S</t>
  </si>
  <si>
    <t xml:space="preserve">24 SPLIT FROM R7-30.1    </t>
  </si>
  <si>
    <t>R007-030.1A</t>
  </si>
  <si>
    <t>WING FLAT ROAD DISC</t>
  </si>
  <si>
    <t>LALEMAND, GARY</t>
  </si>
  <si>
    <t>14X72 ASTRO RIVER RIDGE AP93-0629</t>
  </si>
  <si>
    <t>U005-002 LEASE</t>
  </si>
  <si>
    <t>SCHOOL STREET</t>
  </si>
  <si>
    <t>ROBB, CHRISTOPHER D</t>
  </si>
  <si>
    <t>R005-040A</t>
  </si>
  <si>
    <t>BRAY HILL ROAD</t>
  </si>
  <si>
    <t>JORDAN, JONATHAN D</t>
  </si>
  <si>
    <t xml:space="preserve">1984 Skyline 14x70 trailer   </t>
  </si>
  <si>
    <t>R004-022A LEASE</t>
  </si>
  <si>
    <t>SALEM ROAD</t>
  </si>
  <si>
    <t>ABBOTT, CHANTAL M</t>
  </si>
  <si>
    <t>LOT RECREATED AND MOBILE HOME</t>
  </si>
  <si>
    <t xml:space="preserve">X ALBERT LIBBY     </t>
  </si>
  <si>
    <t>R004-015.3</t>
  </si>
  <si>
    <t xml:space="preserve"> SALEM ROAD</t>
  </si>
  <si>
    <t>MITCHELL, BAILEY A.</t>
  </si>
  <si>
    <t>23 SPLIT FROM R6-3.1</t>
  </si>
  <si>
    <t>R006-003.1.1</t>
  </si>
  <si>
    <t>REEDS MILL ROAD</t>
  </si>
  <si>
    <t>JIORLE, KRISTEN</t>
  </si>
  <si>
    <t xml:space="preserve">23 SPLIT FROM R13-41 </t>
  </si>
  <si>
    <t>R013-041A</t>
  </si>
  <si>
    <t>WING ASSEMBLY OF PHILLIPS ME, INC</t>
  </si>
  <si>
    <t xml:space="preserve">REM. LAND AFTER SPLIT FROM R14-17A 2023     </t>
  </si>
  <si>
    <t>R014-017A.1</t>
  </si>
  <si>
    <t>RANGELEY ROAD</t>
  </si>
  <si>
    <t>Soule, David T</t>
  </si>
  <si>
    <t>2023 SUBDIVISION</t>
  </si>
  <si>
    <t xml:space="preserve">     </t>
  </si>
  <si>
    <t>R017-004.6</t>
  </si>
  <si>
    <t>STEVENS ROAD</t>
  </si>
  <si>
    <t>BLUE VIEW LLC</t>
  </si>
  <si>
    <t xml:space="preserve">        </t>
  </si>
  <si>
    <t>R017-004.5</t>
  </si>
  <si>
    <t>WELD  ROAD</t>
  </si>
  <si>
    <t>CARLETON, KATHERINE M</t>
  </si>
  <si>
    <t>R017-004.4</t>
  </si>
  <si>
    <t>WELD ROAD</t>
  </si>
  <si>
    <t>MINSHULL, MICHAEL</t>
  </si>
  <si>
    <t>R017-004.3</t>
  </si>
  <si>
    <t>VERDINE, RICHARD</t>
  </si>
  <si>
    <t xml:space="preserve">2023 SUBDIVISION    </t>
  </si>
  <si>
    <t>R017-004.2</t>
  </si>
  <si>
    <t>LADD, WILLIAM L</t>
  </si>
  <si>
    <t xml:space="preserve">SPLIT FROM WILBUR 2023       </t>
  </si>
  <si>
    <t>R009-002A</t>
  </si>
  <si>
    <t>OFF ROSS AVE</t>
  </si>
  <si>
    <t>ALI, SARDAR</t>
  </si>
  <si>
    <t xml:space="preserve">1997 TITAN MOTOR HOME 14X72   </t>
  </si>
  <si>
    <t>R015-005 LEASE</t>
  </si>
  <si>
    <t>NUMBER SIX ROAD</t>
  </si>
  <si>
    <t>ABBOTT, SHEILA</t>
  </si>
  <si>
    <t>Lot split from Cousineau R14-18 2022</t>
  </si>
  <si>
    <t>R014-018B</t>
  </si>
  <si>
    <t>Near Lead Mine</t>
  </si>
  <si>
    <t>Hoefs, Benjamin E</t>
  </si>
  <si>
    <t xml:space="preserve">'21 LOT SPLIT FROM R12-3.1        </t>
  </si>
  <si>
    <t>R012-003.1.1</t>
  </si>
  <si>
    <t>PINKHAM HILL RD.</t>
  </si>
  <si>
    <t>Bubier, Jason A</t>
  </si>
  <si>
    <t>15 ACRE SPLIT FROM LADNER R17-10G</t>
  </si>
  <si>
    <t xml:space="preserve">TG         </t>
  </si>
  <si>
    <t>R017-010I.1</t>
  </si>
  <si>
    <t>Webb View Drive</t>
  </si>
  <si>
    <t>KRUEGER, KURT E</t>
  </si>
  <si>
    <t>SPLIT</t>
  </si>
  <si>
    <t xml:space="preserve">      </t>
  </si>
  <si>
    <t>R013-021A.10</t>
  </si>
  <si>
    <t>MOOSELEY RIDGE ROAD</t>
  </si>
  <si>
    <t>PROGRESSIVE BENEFIT MASTERS, INC.</t>
  </si>
  <si>
    <t xml:space="preserve">2021 SPLIT   4272/251    </t>
  </si>
  <si>
    <t>R014-008B</t>
  </si>
  <si>
    <t>Lufkin Pond</t>
  </si>
  <si>
    <t>Thompson, Joan L</t>
  </si>
  <si>
    <t>#M-2437-4D-66-ZFL SER. UST-034784</t>
  </si>
  <si>
    <t xml:space="preserve">LEASE       </t>
  </si>
  <si>
    <t>U001-069</t>
  </si>
  <si>
    <t>DODGE ROAD</t>
  </si>
  <si>
    <t>HAINES, JASON</t>
  </si>
  <si>
    <t xml:space="preserve">TG       </t>
  </si>
  <si>
    <t>R006-014A</t>
  </si>
  <si>
    <t>MARK BEAUREGARD INC</t>
  </si>
  <si>
    <t>'21 LOT SPLIT</t>
  </si>
  <si>
    <t>R006-015A</t>
  </si>
  <si>
    <t>R006-015</t>
  </si>
  <si>
    <t>Kajencki, Stephen</t>
  </si>
  <si>
    <t>SOLD W/R6-18</t>
  </si>
  <si>
    <t xml:space="preserve">TG              </t>
  </si>
  <si>
    <t>R006-018A</t>
  </si>
  <si>
    <t>TOOTHAKER POND ROAD</t>
  </si>
  <si>
    <t>DERBY, TIMOTHY</t>
  </si>
  <si>
    <t>21 LOT SPLIT TO STATE 3 ACRES</t>
  </si>
  <si>
    <t xml:space="preserve">remaining land after sale to Vining 2019-20 </t>
  </si>
  <si>
    <t>R006-039</t>
  </si>
  <si>
    <t>old RR track</t>
  </si>
  <si>
    <t>DILL FAMILY IRREVOCABLE TRUST fbo COURTLAND B. DIL</t>
  </si>
  <si>
    <t>75 ACRE SPLIT FROM R10-3 DICK BROOKS TG</t>
  </si>
  <si>
    <t xml:space="preserve">TG    </t>
  </si>
  <si>
    <t>R010-003A</t>
  </si>
  <si>
    <t>WERZANSKI, BRUCE A</t>
  </si>
  <si>
    <t>split from 34A &amp; 41 5 acres TG penalty</t>
  </si>
  <si>
    <t>R007-041A</t>
  </si>
  <si>
    <t>Brickley, Anthony</t>
  </si>
  <si>
    <t xml:space="preserve">         </t>
  </si>
  <si>
    <t>R014-008A.3</t>
  </si>
  <si>
    <t>SOUTH LUFKIN ROAD</t>
  </si>
  <si>
    <t>23 LOT SIZE CORRECTION</t>
  </si>
  <si>
    <t>R013-004A</t>
  </si>
  <si>
    <t xml:space="preserve"> NUMBER 6 ROAD</t>
  </si>
  <si>
    <t>BURGESS, ROBERT M JR</t>
  </si>
  <si>
    <t xml:space="preserve">       </t>
  </si>
  <si>
    <t>R007-30.1.1</t>
  </si>
  <si>
    <t>WING FLAT ROAD</t>
  </si>
  <si>
    <t>LALEMAND, DEBBIE</t>
  </si>
  <si>
    <t>R003-50.1</t>
  </si>
  <si>
    <t>PEJIC, BRANKO &amp; VALERIA</t>
  </si>
  <si>
    <t xml:space="preserve">REMAINING LAND R9-16     </t>
  </si>
  <si>
    <t>R009-016C</t>
  </si>
  <si>
    <t>1447 RANGELEY ROAD</t>
  </si>
  <si>
    <t>MCLAUGHLIN, DANIEL K</t>
  </si>
  <si>
    <t>R005-031A</t>
  </si>
  <si>
    <t>BRAY HILL</t>
  </si>
  <si>
    <t>KENNEDY, THOMAS L</t>
  </si>
  <si>
    <t>CORRECTED 2018</t>
  </si>
  <si>
    <t xml:space="preserve">CREATED FROM PREV SURVEY    </t>
  </si>
  <si>
    <t>R013-032</t>
  </si>
  <si>
    <t>TOOTHAKER POND ROD</t>
  </si>
  <si>
    <t>SANDY RIVER, LLC</t>
  </si>
  <si>
    <t xml:space="preserve">SPLIT FROM BANGS   2017  </t>
  </si>
  <si>
    <t>U006-009A</t>
  </si>
  <si>
    <t>REED, STACEY</t>
  </si>
  <si>
    <t>38 rk fd tg</t>
  </si>
  <si>
    <t xml:space="preserve">trutri 5th wheel 36'   hitch hiker bu nuwa  </t>
  </si>
  <si>
    <t>R007-045.4</t>
  </si>
  <si>
    <t>126 ECHO VALLEY ROAD</t>
  </si>
  <si>
    <t>Wood, James C</t>
  </si>
  <si>
    <t>off disc. Partridge Road</t>
  </si>
  <si>
    <t xml:space="preserve">gravel pit    </t>
  </si>
  <si>
    <t>R008-012A</t>
  </si>
  <si>
    <t>DISC PARTRIDGE ROAD</t>
  </si>
  <si>
    <t>STATE OF MAINE</t>
  </si>
  <si>
    <t>R011-015A</t>
  </si>
  <si>
    <t>DILL ROAD</t>
  </si>
  <si>
    <t>BEAR MEADOW CEMETERY ASSOCIATION</t>
  </si>
  <si>
    <t xml:space="preserve">TG                     </t>
  </si>
  <si>
    <t>R004-038A</t>
  </si>
  <si>
    <t>MCALISTER, BETH A</t>
  </si>
  <si>
    <t>R015-002B</t>
  </si>
  <si>
    <t>NUMBER 6 RD.</t>
  </si>
  <si>
    <t>SINSKIE, BRIAN &amp; DALENE</t>
  </si>
  <si>
    <t xml:space="preserve">             </t>
  </si>
  <si>
    <t>R014-018A</t>
  </si>
  <si>
    <t>Richmond Road</t>
  </si>
  <si>
    <t xml:space="preserve">TG     </t>
  </si>
  <si>
    <t>R014-008A.2</t>
  </si>
  <si>
    <t xml:space="preserve">REMAINING LAND FROM SALE TO STEARNS         </t>
  </si>
  <si>
    <t>R004-044A.2.1</t>
  </si>
  <si>
    <t>TORY HILL RD.</t>
  </si>
  <si>
    <t>Bibeau, Daniel P</t>
  </si>
  <si>
    <t>R007-045.3</t>
  </si>
  <si>
    <t>ECHO VALLEY ROAD</t>
  </si>
  <si>
    <t>Nelson, Donald W</t>
  </si>
  <si>
    <t xml:space="preserve">TG            </t>
  </si>
  <si>
    <t>R001-003A</t>
  </si>
  <si>
    <t>THALHEIMER, ALVIN J</t>
  </si>
  <si>
    <t xml:space="preserve"> </t>
  </si>
  <si>
    <t>R005-002A</t>
  </si>
  <si>
    <t>EAST MADRID ROAD</t>
  </si>
  <si>
    <t>LEMAN, MICHAEL</t>
  </si>
  <si>
    <t>R013-032.12</t>
  </si>
  <si>
    <t>SANDY RIVER SHORES</t>
  </si>
  <si>
    <t>R013-032.11</t>
  </si>
  <si>
    <t>R013-032.10</t>
  </si>
  <si>
    <t>R013-032.6</t>
  </si>
  <si>
    <t>R009-031.3</t>
  </si>
  <si>
    <t>KELLEY HILL RD.</t>
  </si>
  <si>
    <t>LISHERNESS, JUDITH A</t>
  </si>
  <si>
    <t>OLD AGRICULTURAL BLDG</t>
  </si>
  <si>
    <t xml:space="preserve">BLDG ONLY - LAND RETAINED BY TOWN   </t>
  </si>
  <si>
    <t xml:space="preserve">U007-003 XEMPT </t>
  </si>
  <si>
    <t>PARK ST</t>
  </si>
  <si>
    <t>TRUSTEES/DIRECTORS PHILLIPS HISTORICAL SOCIETY</t>
  </si>
  <si>
    <t xml:space="preserve">                   </t>
  </si>
  <si>
    <t>R005-053B.3</t>
  </si>
  <si>
    <t>OLD BRAY HILL ROAD</t>
  </si>
  <si>
    <t>DAYCOOMBS, LORENDA A</t>
  </si>
  <si>
    <t>GRVL PIT</t>
  </si>
  <si>
    <t>R017-021.1</t>
  </si>
  <si>
    <t>Loughran, Mark W</t>
  </si>
  <si>
    <t>R006-005</t>
  </si>
  <si>
    <t>KEENE, MARK</t>
  </si>
  <si>
    <t xml:space="preserve">INCL. 5-ACRE GRVL PIT61000  </t>
  </si>
  <si>
    <t>R003-024.1</t>
  </si>
  <si>
    <t>67 PARLIN ROAD</t>
  </si>
  <si>
    <t>TYLER EXCAVATING TRUST</t>
  </si>
  <si>
    <t xml:space="preserve">LAND PLAN BK3524 PG88     </t>
  </si>
  <si>
    <t>R004-036B</t>
  </si>
  <si>
    <t>ARMS, RICHARD</t>
  </si>
  <si>
    <t xml:space="preserve">               </t>
  </si>
  <si>
    <t>R007-030.2</t>
  </si>
  <si>
    <t>WING FLAT RD DISC</t>
  </si>
  <si>
    <t>J&amp;E REALTY TRUST</t>
  </si>
  <si>
    <t>R003-052.1</t>
  </si>
  <si>
    <t>SOULE ROAD</t>
  </si>
  <si>
    <t>Robert, Mark R</t>
  </si>
  <si>
    <t xml:space="preserve">LOT SPLIT       </t>
  </si>
  <si>
    <t>R009-008.1</t>
  </si>
  <si>
    <t>ROSS AVENUE</t>
  </si>
  <si>
    <t>ROSS, LEIGH</t>
  </si>
  <si>
    <t>R011-018</t>
  </si>
  <si>
    <t>Peregrine Real Estate LLC</t>
  </si>
  <si>
    <t>NEW LOT CREATED PER SURVEY</t>
  </si>
  <si>
    <t>R017-022.1</t>
  </si>
  <si>
    <t>O'NEIL, JEREMY</t>
  </si>
  <si>
    <t>LOT SPLIT 2012</t>
  </si>
  <si>
    <t>R004-001C</t>
  </si>
  <si>
    <t>COUSINEAU, INC.</t>
  </si>
  <si>
    <t xml:space="preserve">                </t>
  </si>
  <si>
    <t>R004-036A</t>
  </si>
  <si>
    <t>MORESCHI, TODD</t>
  </si>
  <si>
    <t>R004-037B</t>
  </si>
  <si>
    <t>CONKEY, EVERETT</t>
  </si>
  <si>
    <t xml:space="preserve">TG                  </t>
  </si>
  <si>
    <t>R005-001B</t>
  </si>
  <si>
    <t>HARDY, CHRISTIAN C.,</t>
  </si>
  <si>
    <t xml:space="preserve">LOT SPLIT 2012   </t>
  </si>
  <si>
    <t>R005-043D</t>
  </si>
  <si>
    <t>TABOR, ROBERT W</t>
  </si>
  <si>
    <t xml:space="preserve">TG  </t>
  </si>
  <si>
    <t>R013-043</t>
  </si>
  <si>
    <t>R007-044A</t>
  </si>
  <si>
    <t>BOND, CRAIG A</t>
  </si>
  <si>
    <t xml:space="preserve">LOT SPLIT 2012    </t>
  </si>
  <si>
    <t>R003-012B</t>
  </si>
  <si>
    <t>PARLIN ROAD</t>
  </si>
  <si>
    <t>RIGGS, BRIAN E</t>
  </si>
  <si>
    <t xml:space="preserve">TG                         </t>
  </si>
  <si>
    <t>R012-005</t>
  </si>
  <si>
    <t>BUBIER, JASON A</t>
  </si>
  <si>
    <t>R004-041.1</t>
  </si>
  <si>
    <t>FECTEAU, RICHARD</t>
  </si>
  <si>
    <t>U005-010</t>
  </si>
  <si>
    <t>CORNER RTE 142 &amp; MAIN</t>
  </si>
  <si>
    <t>TOWN OF PHILLIPS</t>
  </si>
  <si>
    <t>U005-009</t>
  </si>
  <si>
    <t>MAIN ST. (SCARECROW PARK)</t>
  </si>
  <si>
    <t>U005-042</t>
  </si>
  <si>
    <t>PARK ST.</t>
  </si>
  <si>
    <t>U005-046</t>
  </si>
  <si>
    <t xml:space="preserve"> LOW INCOME APARTMENTS </t>
  </si>
  <si>
    <t>U001-063</t>
  </si>
  <si>
    <t>PLEASANT AND DODGE</t>
  </si>
  <si>
    <t>SHADAGEE HOUSING</t>
  </si>
  <si>
    <t>U004-017</t>
  </si>
  <si>
    <t>MAIN STREET</t>
  </si>
  <si>
    <t>COMMUNITY HOUSE</t>
  </si>
  <si>
    <t>U004-022</t>
  </si>
  <si>
    <t>BLUE MOUNTAIN MASONIC LODGE</t>
  </si>
  <si>
    <t>U002-027</t>
  </si>
  <si>
    <t>MAIN AND SAWYER</t>
  </si>
  <si>
    <t>LIGHTHOUSE CHRISTIAN CHURCH</t>
  </si>
  <si>
    <t>U002-026</t>
  </si>
  <si>
    <t>SAWYER STREET</t>
  </si>
  <si>
    <t>MJC REALTY, LLC</t>
  </si>
  <si>
    <t xml:space="preserve">TG                 </t>
  </si>
  <si>
    <t>R016-05E.1</t>
  </si>
  <si>
    <t>OFF BANGS ROAD</t>
  </si>
  <si>
    <t>STINCHFIELD, MILTON JOHN III</t>
  </si>
  <si>
    <t xml:space="preserve">TG   </t>
  </si>
  <si>
    <t>R002-004A</t>
  </si>
  <si>
    <t>WHEELER HILL RD</t>
  </si>
  <si>
    <t>DONOVAN, BRIAN L</t>
  </si>
  <si>
    <t>R006-039A</t>
  </si>
  <si>
    <t>FISH HATCHERY ROAD</t>
  </si>
  <si>
    <t>DAVENPORT, KATHLEEN</t>
  </si>
  <si>
    <t>U004-027</t>
  </si>
  <si>
    <t>AMBLE STREET</t>
  </si>
  <si>
    <t>Sandy River &amp; Rangeley Lake Railroad</t>
  </si>
  <si>
    <t>14X56 MOBILE HOME 1981</t>
  </si>
  <si>
    <t>U004-027A</t>
  </si>
  <si>
    <t>SANDY RIVER &amp; RANGELEY LAKE RAILROAD</t>
  </si>
  <si>
    <t xml:space="preserve">LOT SPLIT 2010      </t>
  </si>
  <si>
    <t>R009-031.2</t>
  </si>
  <si>
    <t>EUSTIS, JEFFREY L</t>
  </si>
  <si>
    <t xml:space="preserve">              </t>
  </si>
  <si>
    <t>R005-043C</t>
  </si>
  <si>
    <t>LYNCH, KATHLEEN</t>
  </si>
  <si>
    <t>R003-026B</t>
  </si>
  <si>
    <t>ROLLINS, BIRCHEL B</t>
  </si>
  <si>
    <t>R009-012.6.3A</t>
  </si>
  <si>
    <t>R009-016A</t>
  </si>
  <si>
    <t>MSAD #58</t>
  </si>
  <si>
    <t>U004-007</t>
  </si>
  <si>
    <t>Olson, Rebecca A</t>
  </si>
  <si>
    <t>R011-005.1</t>
  </si>
  <si>
    <t>Weld Road</t>
  </si>
  <si>
    <t>TRACY, ETHAN P</t>
  </si>
  <si>
    <t xml:space="preserve">TG                       </t>
  </si>
  <si>
    <t>R016-005</t>
  </si>
  <si>
    <t>STINCHFIELD, ROBERT G</t>
  </si>
  <si>
    <t>U001-007</t>
  </si>
  <si>
    <t>DEPOT STREET</t>
  </si>
  <si>
    <t>AMERICAN LEGION PRESCOTT-FAIRBANKS POST</t>
  </si>
  <si>
    <t xml:space="preserve">            </t>
  </si>
  <si>
    <t>U001-011.1</t>
  </si>
  <si>
    <t>Depot Street</t>
  </si>
  <si>
    <t>ZONE COALITION</t>
  </si>
  <si>
    <t>U001-011</t>
  </si>
  <si>
    <t>DEPOT ST.</t>
  </si>
  <si>
    <t>FORMER FOX-CARLTON POND CAMP</t>
  </si>
  <si>
    <t xml:space="preserve">TWO CAMPS ON LEASED LAND         </t>
  </si>
  <si>
    <t>R007-009A Lease</t>
  </si>
  <si>
    <t>FOX CARLTON POND ROAD</t>
  </si>
  <si>
    <t>CRN MAINE, LLC</t>
  </si>
  <si>
    <t xml:space="preserve">TWO CAMPS ON LEASED LAND           </t>
  </si>
  <si>
    <t>R007-009A lease</t>
  </si>
  <si>
    <t xml:space="preserve">2009 LOT SPLIT FROM PAUL AUGUSTEN    </t>
  </si>
  <si>
    <t>R002-007A</t>
  </si>
  <si>
    <t>CUSHMAN SCHOOL RD.</t>
  </si>
  <si>
    <t>LEN, JOSEPH M</t>
  </si>
  <si>
    <t xml:space="preserve">8X36 SKYWAY TRAILER                        </t>
  </si>
  <si>
    <t>U004-041A</t>
  </si>
  <si>
    <t>BRIDGE ST</t>
  </si>
  <si>
    <t>HARRIS, DYLAN</t>
  </si>
  <si>
    <t>R005-013A</t>
  </si>
  <si>
    <t>ABBOTT, MICHAEL R II</t>
  </si>
  <si>
    <t>2021 3 ACRE LOT ADD ON</t>
  </si>
  <si>
    <t xml:space="preserve">FISH HATCHERY    </t>
  </si>
  <si>
    <t>R006-017</t>
  </si>
  <si>
    <t>FISH HATCHERY RD</t>
  </si>
  <si>
    <t xml:space="preserve">CLOSED DUMP </t>
  </si>
  <si>
    <t>R009-034</t>
  </si>
  <si>
    <t>PARK STREET</t>
  </si>
  <si>
    <t>PARK ON THE RIVER</t>
  </si>
  <si>
    <t>U002-021</t>
  </si>
  <si>
    <t>RIVER ROAD</t>
  </si>
  <si>
    <t xml:space="preserve">FORMER TOWN OFFICE BLDG         </t>
  </si>
  <si>
    <t>U001-001</t>
  </si>
  <si>
    <t>Capewell, Martin</t>
  </si>
  <si>
    <t>U001-019</t>
  </si>
  <si>
    <t>RUSSELL STREET</t>
  </si>
  <si>
    <t xml:space="preserve">TRECARTIN PARK </t>
  </si>
  <si>
    <t>U005-045</t>
  </si>
  <si>
    <t>formerly stood</t>
  </si>
  <si>
    <t xml:space="preserve">OLD FIRE HOUSE    </t>
  </si>
  <si>
    <t>U004-004</t>
  </si>
  <si>
    <t>BERRY, ERROL</t>
  </si>
  <si>
    <t xml:space="preserve">ACCESS TO SANDY RIVER </t>
  </si>
  <si>
    <t>U002-041.1</t>
  </si>
  <si>
    <t>OFF MILL ST.</t>
  </si>
  <si>
    <t>U005-034</t>
  </si>
  <si>
    <t>NORTH ROSS AVENUE</t>
  </si>
  <si>
    <t>U004-024</t>
  </si>
  <si>
    <t>U004-026</t>
  </si>
  <si>
    <t xml:space="preserve">burn practice building site    </t>
  </si>
  <si>
    <t>R009-032.1</t>
  </si>
  <si>
    <t>R009-035</t>
  </si>
  <si>
    <t>U001-028A</t>
  </si>
  <si>
    <t>SOLD AGRICULTURAL BLDG 2014</t>
  </si>
  <si>
    <t xml:space="preserve">138 A, B &amp; C TWN GARAGES &amp; FIRE DEPT.     </t>
  </si>
  <si>
    <t>U007-003</t>
  </si>
  <si>
    <t>R009-039</t>
  </si>
  <si>
    <t>SANDY RIVER &amp; RANGELEY LAKES RR</t>
  </si>
  <si>
    <t>U002-055</t>
  </si>
  <si>
    <t>PLEASANT STREET</t>
  </si>
  <si>
    <t>PHILLIPS HISTORICAL SOCIETY</t>
  </si>
  <si>
    <t xml:space="preserve">LOT ACROSS FROM MUNICIPAL BLDG     </t>
  </si>
  <si>
    <t>U001-023</t>
  </si>
  <si>
    <t xml:space="preserve">INCL. OLD CAFETERIA BLDG  2011    3366/167 </t>
  </si>
  <si>
    <t>U001-028</t>
  </si>
  <si>
    <t>PHILLIPS PUBLIC LIBRARY</t>
  </si>
  <si>
    <t>R017-016A</t>
  </si>
  <si>
    <t xml:space="preserve">                 </t>
  </si>
  <si>
    <t>R008-005A</t>
  </si>
  <si>
    <t>FULLER, STEVEN A</t>
  </si>
  <si>
    <t xml:space="preserve">          </t>
  </si>
  <si>
    <t>R014-008A.1</t>
  </si>
  <si>
    <t>SOUTH LUFKIN RD.</t>
  </si>
  <si>
    <t>KNAPP, JAMES N</t>
  </si>
  <si>
    <t xml:space="preserve">LEASED LAND/EDWIN WHITE         </t>
  </si>
  <si>
    <t>R009-015</t>
  </si>
  <si>
    <t>WHITE, KRISTY</t>
  </si>
  <si>
    <t>R005-037A</t>
  </si>
  <si>
    <t>SMITH, RUSTY S</t>
  </si>
  <si>
    <t>R014-012A</t>
  </si>
  <si>
    <t>LUFKIN RD. (DISC.)</t>
  </si>
  <si>
    <t>MORGAN, ANTHONY; BUBIER, EARLE R</t>
  </si>
  <si>
    <t>PORTLAND 04102</t>
  </si>
  <si>
    <t xml:space="preserve">115 CALEB STREET             </t>
  </si>
  <si>
    <t>R006-034B</t>
  </si>
  <si>
    <t>Fassett, Frank C</t>
  </si>
  <si>
    <t>LOT SPLIT TREE GROWTH</t>
  </si>
  <si>
    <t xml:space="preserve">TG                          </t>
  </si>
  <si>
    <t>R017-010F</t>
  </si>
  <si>
    <t>WEBB VIEW DRIVE</t>
  </si>
  <si>
    <t>KRUEGER, KARL</t>
  </si>
  <si>
    <t xml:space="preserve">DAYTON-LiBERRY SERIAL #ULI207220            </t>
  </si>
  <si>
    <t>R003-021</t>
  </si>
  <si>
    <t>FOURNIER, MICHELLE</t>
  </si>
  <si>
    <t xml:space="preserve">           </t>
  </si>
  <si>
    <t>R004-040</t>
  </si>
  <si>
    <t>SMITH, EDWARD RODNEY JR</t>
  </si>
  <si>
    <t>R004-031B.1</t>
  </si>
  <si>
    <t>HAINLEY, PETER, SALOIL, FREYA</t>
  </si>
  <si>
    <t>MOOSELEY RIDGE SUBD</t>
  </si>
  <si>
    <t>R013-021A.7</t>
  </si>
  <si>
    <t>DARU, JEFF</t>
  </si>
  <si>
    <t>LOT SPLIT</t>
  </si>
  <si>
    <t xml:space="preserve">TG                </t>
  </si>
  <si>
    <t>R006-014.1</t>
  </si>
  <si>
    <t xml:space="preserve">DAGGETT ROCK    </t>
  </si>
  <si>
    <t>R003-030.5</t>
  </si>
  <si>
    <t>WHEELER HILL ROAD</t>
  </si>
  <si>
    <t>R004-030.2C</t>
  </si>
  <si>
    <t>MASON, STEPHEN L</t>
  </si>
  <si>
    <t>R011-002.1</t>
  </si>
  <si>
    <t>BROOKS, MATTHEW T</t>
  </si>
  <si>
    <t>R017-023.1</t>
  </si>
  <si>
    <t>LANK, ROBERT</t>
  </si>
  <si>
    <t>R007-045.2</t>
  </si>
  <si>
    <t>STINCHFIELD, JOEL</t>
  </si>
  <si>
    <t>R007-045.1</t>
  </si>
  <si>
    <t>MCGRAW, WALTER F</t>
  </si>
  <si>
    <t>R014-004.2</t>
  </si>
  <si>
    <t>HERON MARK ROAD</t>
  </si>
  <si>
    <t>Rollins, Alyssa M.W.</t>
  </si>
  <si>
    <t>STANLEY ESTATES SUBD LOT #3</t>
  </si>
  <si>
    <t xml:space="preserve">TG                                          </t>
  </si>
  <si>
    <t>R003-023.3</t>
  </si>
  <si>
    <t>Zmistowski, Sarah S</t>
  </si>
  <si>
    <t>STANLEY ESTATES SUBD LOT #2</t>
  </si>
  <si>
    <t>R003-023.2</t>
  </si>
  <si>
    <t>HALL, JOHN A</t>
  </si>
  <si>
    <t xml:space="preserve">TG                      </t>
  </si>
  <si>
    <t>R003-035.2</t>
  </si>
  <si>
    <t>DEVISSER, GARRET</t>
  </si>
  <si>
    <t>R013-021A.9</t>
  </si>
  <si>
    <t>ELREFAI, THAER</t>
  </si>
  <si>
    <t>R013-021A.8</t>
  </si>
  <si>
    <t xml:space="preserve">MOOSELEY RIDGE SUBD              </t>
  </si>
  <si>
    <t>R013-021A.6</t>
  </si>
  <si>
    <t>LAROSE, DONALD J</t>
  </si>
  <si>
    <t xml:space="preserve">MOOSELEY RIDGE SUBD            </t>
  </si>
  <si>
    <t>R013-021A.5</t>
  </si>
  <si>
    <t>LAGUEUX, RONALD</t>
  </si>
  <si>
    <t xml:space="preserve">MOOSELEY RIDGE SUBD LOT #4           </t>
  </si>
  <si>
    <t>R013-021A.4</t>
  </si>
  <si>
    <t>AVERY, ELIZABETH ANN</t>
  </si>
  <si>
    <t>OLD-4953 AMERICANA DR # 211 ANNADALE 22003</t>
  </si>
  <si>
    <t xml:space="preserve">MOOSELEY RIDGE SUBDIVISION        </t>
  </si>
  <si>
    <t>R013-021A.3</t>
  </si>
  <si>
    <t>TAXING SITUATIONS</t>
  </si>
  <si>
    <t xml:space="preserve">MOOSELEY RIDGE SUBD   LOT #2          </t>
  </si>
  <si>
    <t>R013-021A.2</t>
  </si>
  <si>
    <t>deed not filed as of 06/03/2021</t>
  </si>
  <si>
    <t xml:space="preserve">MOOSELEY RIDGE SUBDIVISION                  </t>
  </si>
  <si>
    <t>R013-021A.1</t>
  </si>
  <si>
    <t>JENAU, HANS W</t>
  </si>
  <si>
    <t>PART OF R009-017B</t>
  </si>
  <si>
    <t>R009-017B.1</t>
  </si>
  <si>
    <t>SORREL LANE</t>
  </si>
  <si>
    <t>SMITH, JOSEPH A</t>
  </si>
  <si>
    <t>2012 DEED TO CLEAR TITLE</t>
  </si>
  <si>
    <t xml:space="preserve">2024 SOLD WITH ACCT 1034                    </t>
  </si>
  <si>
    <t>R004-030.2B</t>
  </si>
  <si>
    <t>WILLIAMS, MICHAEL</t>
  </si>
  <si>
    <t xml:space="preserve">2024 SOLD WITH ACCT 1035          </t>
  </si>
  <si>
    <t>R004-030</t>
  </si>
  <si>
    <t>R005-053B.2</t>
  </si>
  <si>
    <t>SNOWY RIDGE ROAD</t>
  </si>
  <si>
    <t>MANWARING, CHARLES</t>
  </si>
  <si>
    <t xml:space="preserve">                            </t>
  </si>
  <si>
    <t>R003-012A</t>
  </si>
  <si>
    <t>Dahlgren, Virginia M</t>
  </si>
  <si>
    <t>R005-020C</t>
  </si>
  <si>
    <t>Bray Hill Road</t>
  </si>
  <si>
    <t>ALLARD, WILLIAM P</t>
  </si>
  <si>
    <t xml:space="preserve">                              </t>
  </si>
  <si>
    <t>R009-036.1A</t>
  </si>
  <si>
    <t>MEADOWSIDE LANE</t>
  </si>
  <si>
    <t>STEARNS, BENJAMIN T</t>
  </si>
  <si>
    <t>U001-046.1</t>
  </si>
  <si>
    <t>SMITH, CYNTHIA</t>
  </si>
  <si>
    <t>R005-053B.1</t>
  </si>
  <si>
    <t>FINNE, TINA</t>
  </si>
  <si>
    <t>R017-010N</t>
  </si>
  <si>
    <t>WEBB VIEW ROAD</t>
  </si>
  <si>
    <t>LESTOURGEON, GINGER G</t>
  </si>
  <si>
    <t>R017-010M</t>
  </si>
  <si>
    <t>OFF WELD ROAD</t>
  </si>
  <si>
    <t>LESTOURGEON, HEATH WADE</t>
  </si>
  <si>
    <t>PART OF ED BERRY PLAN 4087 REG OF DEEDS.</t>
  </si>
  <si>
    <t>R017-010K</t>
  </si>
  <si>
    <t>SHARP, LILIA A</t>
  </si>
  <si>
    <t>OFF WEBB VIEW RD</t>
  </si>
  <si>
    <t xml:space="preserve">TG      </t>
  </si>
  <si>
    <t>R017-010I</t>
  </si>
  <si>
    <t>POPE MOUNTAIN RD</t>
  </si>
  <si>
    <t>R017-010D</t>
  </si>
  <si>
    <t>OFF WELD RD</t>
  </si>
  <si>
    <t>SAUMS, WILLIAM</t>
  </si>
  <si>
    <t>R017-010B</t>
  </si>
  <si>
    <t>LESTOURGEON, HEATH W</t>
  </si>
  <si>
    <t>aka 90 DuRay Rd</t>
  </si>
  <si>
    <t>R007-009A.8</t>
  </si>
  <si>
    <t>Toothaker Pond Road</t>
  </si>
  <si>
    <t>Anderson, Craig A</t>
  </si>
  <si>
    <t xml:space="preserve">TG                   </t>
  </si>
  <si>
    <t>R003-024</t>
  </si>
  <si>
    <t>PARLIN RD</t>
  </si>
  <si>
    <t>ARNOLD, ERIC</t>
  </si>
  <si>
    <t xml:space="preserve">                           </t>
  </si>
  <si>
    <t>R012-007</t>
  </si>
  <si>
    <t>SMALL RD</t>
  </si>
  <si>
    <t>Smith, Tad T</t>
  </si>
  <si>
    <t>R004-026.1</t>
  </si>
  <si>
    <t>PIKE INDUSTRIES, INC.</t>
  </si>
  <si>
    <t>1.25 ACRES</t>
  </si>
  <si>
    <t xml:space="preserve">TA 12/28/20                                 </t>
  </si>
  <si>
    <t>U007-010A</t>
  </si>
  <si>
    <t>OFF PARK STREET</t>
  </si>
  <si>
    <t>INHABITANTS OF THE TOWN OF PHILLIPS</t>
  </si>
  <si>
    <t xml:space="preserve">                                            </t>
  </si>
  <si>
    <t>R017-010L</t>
  </si>
  <si>
    <t>BUCK, THOMAS E</t>
  </si>
  <si>
    <t>R017-010J</t>
  </si>
  <si>
    <t>DUFAULT, ALEXANDER</t>
  </si>
  <si>
    <t xml:space="preserve">TG                            </t>
  </si>
  <si>
    <t>R017-010G</t>
  </si>
  <si>
    <t xml:space="preserve">TG                               </t>
  </si>
  <si>
    <t>R017-010E</t>
  </si>
  <si>
    <t>WEBB VIEW RD.</t>
  </si>
  <si>
    <t>NISTA, PAUL J</t>
  </si>
  <si>
    <t>R017-010C</t>
  </si>
  <si>
    <t>LESTOURGEON, HEATH</t>
  </si>
  <si>
    <t xml:space="preserve">                                </t>
  </si>
  <si>
    <t>R017-010A</t>
  </si>
  <si>
    <t>LESTOURGEON, HEATH M</t>
  </si>
  <si>
    <t xml:space="preserve">                    </t>
  </si>
  <si>
    <t>R008-004.15</t>
  </si>
  <si>
    <t>REED, KEVIN M</t>
  </si>
  <si>
    <t>R013-017A</t>
  </si>
  <si>
    <t>TOOTHAKER POND RD.</t>
  </si>
  <si>
    <t>BEAUDOIN, JAMES M</t>
  </si>
  <si>
    <t xml:space="preserve">                                          </t>
  </si>
  <si>
    <t>R013-008B</t>
  </si>
  <si>
    <t>DIMAURO, JOHN M</t>
  </si>
  <si>
    <t>R004-028A.1</t>
  </si>
  <si>
    <t>HALL, NANCY N</t>
  </si>
  <si>
    <t>R004-045A</t>
  </si>
  <si>
    <t>THORNDIKE, ROBERT A</t>
  </si>
  <si>
    <t>R005-049A</t>
  </si>
  <si>
    <t>OLD BRAY HILL RD.</t>
  </si>
  <si>
    <t>DICK, ERIC S</t>
  </si>
  <si>
    <t>R005-004.2</t>
  </si>
  <si>
    <t>EAST  MADRID ROAD</t>
  </si>
  <si>
    <t>CLARK, JOYCE B</t>
  </si>
  <si>
    <t>R005-013A.1</t>
  </si>
  <si>
    <t>FORD, LINDA J</t>
  </si>
  <si>
    <t xml:space="preserve">                                           </t>
  </si>
  <si>
    <t>U006-019</t>
  </si>
  <si>
    <t>ROLLINS, BRETT</t>
  </si>
  <si>
    <t>R004-022C</t>
  </si>
  <si>
    <t>ABBOTT, DONNA J</t>
  </si>
  <si>
    <t>R004-022B</t>
  </si>
  <si>
    <t>Auger, Anthony Wayne</t>
  </si>
  <si>
    <t>R009-007.1</t>
  </si>
  <si>
    <t>ROSS AVE</t>
  </si>
  <si>
    <t>HAINES, LINCOLN D</t>
  </si>
  <si>
    <t>LOT</t>
  </si>
  <si>
    <t>R012-004.3A</t>
  </si>
  <si>
    <t>Bubier, David P</t>
  </si>
  <si>
    <t>R005-053B</t>
  </si>
  <si>
    <t>BRAY HILL RD</t>
  </si>
  <si>
    <t>STOVALL, RYAN M</t>
  </si>
  <si>
    <t>R004-024B.1</t>
  </si>
  <si>
    <t>GRAVEL LANE</t>
  </si>
  <si>
    <t xml:space="preserve">                          </t>
  </si>
  <si>
    <t>R009-019.3</t>
  </si>
  <si>
    <t>WILBUR RD</t>
  </si>
  <si>
    <t>GOLDEN, MARK T; PINKHAM, PAUL E.</t>
  </si>
  <si>
    <t>UND LOT + 4 AC</t>
  </si>
  <si>
    <t xml:space="preserve">                       </t>
  </si>
  <si>
    <t>R005-015A</t>
  </si>
  <si>
    <t>REEDS MILL RD</t>
  </si>
  <si>
    <t>Easler, Alice</t>
  </si>
  <si>
    <t>REAR ACRES</t>
  </si>
  <si>
    <t>R004-001B.2</t>
  </si>
  <si>
    <t>EAST MADRID RD</t>
  </si>
  <si>
    <t>R004-001B.1</t>
  </si>
  <si>
    <t>SALEM RD</t>
  </si>
  <si>
    <t>ROSS, JAMES W II</t>
  </si>
  <si>
    <t>R014-004.1</t>
  </si>
  <si>
    <t>HERON MARK RD</t>
  </si>
  <si>
    <t>HUTCHINSON, RYAN C</t>
  </si>
  <si>
    <t xml:space="preserve">TG                              </t>
  </si>
  <si>
    <t>R013-040A</t>
  </si>
  <si>
    <t>TOOTHAKER POND RD</t>
  </si>
  <si>
    <t>GRVL PIT 15 ACRES</t>
  </si>
  <si>
    <t xml:space="preserve">                                    </t>
  </si>
  <si>
    <t>R004-024C</t>
  </si>
  <si>
    <t>PIKE INDUSTRIES, INC</t>
  </si>
  <si>
    <t>LOT 18 AC TG</t>
  </si>
  <si>
    <t>R008-008B</t>
  </si>
  <si>
    <t>BUBIER, EMERY J</t>
  </si>
  <si>
    <t>R005-042 &amp; 043A</t>
  </si>
  <si>
    <t>Whittemore, Dona</t>
  </si>
  <si>
    <t>LOT +4 WASTE + 31 AC TG</t>
  </si>
  <si>
    <t xml:space="preserve">TG                                       </t>
  </si>
  <si>
    <t>R012-005A</t>
  </si>
  <si>
    <t>BUBIER, LISA J</t>
  </si>
  <si>
    <t>U001-020</t>
  </si>
  <si>
    <t>RUSSELL ST    OFF</t>
  </si>
  <si>
    <t>HARDY, CHRISTIAN C</t>
  </si>
  <si>
    <t xml:space="preserve">                             </t>
  </si>
  <si>
    <t>R013-007.2</t>
  </si>
  <si>
    <t>WORCESTER, RUSSELL</t>
  </si>
  <si>
    <t xml:space="preserve">1.1 add on in 2023 </t>
  </si>
  <si>
    <t xml:space="preserve">                                  </t>
  </si>
  <si>
    <t>R007-045A</t>
  </si>
  <si>
    <t>ECHO VALLEY RD</t>
  </si>
  <si>
    <t>Davis, Joseph S</t>
  </si>
  <si>
    <t xml:space="preserve">TG </t>
  </si>
  <si>
    <t>R005-053C</t>
  </si>
  <si>
    <t>SNOWY RIDGE</t>
  </si>
  <si>
    <t>WILSON, DAVID ALAN</t>
  </si>
  <si>
    <t>LOT WITH BLDG</t>
  </si>
  <si>
    <t xml:space="preserve">B 2007 P 37                                 </t>
  </si>
  <si>
    <t>U001-054</t>
  </si>
  <si>
    <t>MAIN ST</t>
  </si>
  <si>
    <t>SMITH, CAROLYN P</t>
  </si>
  <si>
    <t>R010-001</t>
  </si>
  <si>
    <t>WELD RD</t>
  </si>
  <si>
    <t>Taft, Willard and Theodore Taft</t>
  </si>
  <si>
    <t>GARAGE</t>
  </si>
  <si>
    <t>U005-020</t>
  </si>
  <si>
    <t>HIGH ST</t>
  </si>
  <si>
    <t>HANSON, DENNIS R</t>
  </si>
  <si>
    <t xml:space="preserve">                         </t>
  </si>
  <si>
    <t>U005-019</t>
  </si>
  <si>
    <t>UND LOT + 9 AC     (2 AC = $40.)</t>
  </si>
  <si>
    <t xml:space="preserve">B477 P 309 &amp; B727 P 299                   </t>
  </si>
  <si>
    <t>R005-047</t>
  </si>
  <si>
    <t>OLD BRAY HILL   DISC</t>
  </si>
  <si>
    <t>WILLIAMS, ROBERT L</t>
  </si>
  <si>
    <t>R017-012</t>
  </si>
  <si>
    <t>SANDERS, GAVIN M</t>
  </si>
  <si>
    <t>SALLY WHITE PR</t>
  </si>
  <si>
    <t xml:space="preserve">MICHAEL WHITE DECEASED                      </t>
  </si>
  <si>
    <t>R015-002</t>
  </si>
  <si>
    <t>SINSKIE, MARILYN</t>
  </si>
  <si>
    <t>R015-002A</t>
  </si>
  <si>
    <t>WHITE, ANTHONY</t>
  </si>
  <si>
    <t>116 SALMON HOLE RD (old)</t>
  </si>
  <si>
    <t>U001-055</t>
  </si>
  <si>
    <t>BEALE STREET</t>
  </si>
  <si>
    <t>Ford, Joseph K</t>
  </si>
  <si>
    <t>LOT + 1.43 AC</t>
  </si>
  <si>
    <t xml:space="preserve">B1415 P 161 &amp; 163                       </t>
  </si>
  <si>
    <t>R006-041</t>
  </si>
  <si>
    <t>WHITE, DIANA</t>
  </si>
  <si>
    <t>R006-042</t>
  </si>
  <si>
    <t>OLSON, REBECCA A</t>
  </si>
  <si>
    <t xml:space="preserve">                                   </t>
  </si>
  <si>
    <t>R005-004.1</t>
  </si>
  <si>
    <t>BEEDY, HEATHER</t>
  </si>
  <si>
    <t>R009-024.1</t>
  </si>
  <si>
    <t>2/2007 land purchase B 2872  P 113</t>
  </si>
  <si>
    <t>R010-012</t>
  </si>
  <si>
    <t>WELSH, FREDERICK E. JR., SANDRA J. &amp; LYNNE</t>
  </si>
  <si>
    <t>R011-005.1A</t>
  </si>
  <si>
    <t>U005-014</t>
  </si>
  <si>
    <t>NIELSEN, UFFE</t>
  </si>
  <si>
    <t>LOT + 13 AC UNF BLDG</t>
  </si>
  <si>
    <t xml:space="preserve">B1425 P 194                               </t>
  </si>
  <si>
    <t>R003-007</t>
  </si>
  <si>
    <t>MILE SQUARE RD</t>
  </si>
  <si>
    <t>WARREN, MICHAEL S</t>
  </si>
  <si>
    <t xml:space="preserve">                      </t>
  </si>
  <si>
    <t>R013-034A</t>
  </si>
  <si>
    <t>TOOTHAKER POND RD   OFF</t>
  </si>
  <si>
    <t>WARREN, DAVID R., TRUSTEE</t>
  </si>
  <si>
    <t>R004-029</t>
  </si>
  <si>
    <t>SPILLANE, JOHN</t>
  </si>
  <si>
    <t>R003-053.2</t>
  </si>
  <si>
    <t>SOULE RD</t>
  </si>
  <si>
    <t>CAREY, DONALD A</t>
  </si>
  <si>
    <t xml:space="preserve">B1457 P85; B1695 P318                       </t>
  </si>
  <si>
    <t>R009-019</t>
  </si>
  <si>
    <t>RANGELEY RD</t>
  </si>
  <si>
    <t>DESIMONE, DEANNA M</t>
  </si>
  <si>
    <t>U007-025</t>
  </si>
  <si>
    <t>DEBRUIN, RICHARD W</t>
  </si>
  <si>
    <t>UND LOT + 6 AC</t>
  </si>
  <si>
    <t>R012-009.2</t>
  </si>
  <si>
    <t>PINKHAM, LAWRENCE</t>
  </si>
  <si>
    <t>R014-017</t>
  </si>
  <si>
    <t>LUFKIN HILL</t>
  </si>
  <si>
    <t>HIGGINS, MATTHEW</t>
  </si>
  <si>
    <t>R017-007</t>
  </si>
  <si>
    <t>MURRAY, JOSEPH</t>
  </si>
  <si>
    <t>59 AC TG</t>
  </si>
  <si>
    <t xml:space="preserve">TG                                    </t>
  </si>
  <si>
    <t>R010-007</t>
  </si>
  <si>
    <t>THORNDIKE, BARRY</t>
  </si>
  <si>
    <t>OPEN SPACE</t>
  </si>
  <si>
    <t xml:space="preserve">OS                              </t>
  </si>
  <si>
    <t>R013-017</t>
  </si>
  <si>
    <t>Calden Road</t>
  </si>
  <si>
    <t xml:space="preserve">                               </t>
  </si>
  <si>
    <t>U001-084.1</t>
  </si>
  <si>
    <t>HALEY STREET</t>
  </si>
  <si>
    <t>KNIGHT, LAWRENCE C</t>
  </si>
  <si>
    <t>2/3 JASON, 1/3 BOBBY</t>
  </si>
  <si>
    <t xml:space="preserve">TG                                         </t>
  </si>
  <si>
    <t>R013-036</t>
  </si>
  <si>
    <t>OFF TOOTHAKER POND RD</t>
  </si>
  <si>
    <t>GRUNDY, JASON</t>
  </si>
  <si>
    <t xml:space="preserve">                        </t>
  </si>
  <si>
    <t>R004-044A.1</t>
  </si>
  <si>
    <t>TIBBETTS, WAYNE D</t>
  </si>
  <si>
    <t>R004-005</t>
  </si>
  <si>
    <t>AFTER 2023 SUBDIVISION</t>
  </si>
  <si>
    <t xml:space="preserve">REMAINING LAND                              </t>
  </si>
  <si>
    <t>R017-004.1</t>
  </si>
  <si>
    <t>BALLARD, RYAN K</t>
  </si>
  <si>
    <t>R017-003</t>
  </si>
  <si>
    <t>GREENWOOD, SEAN</t>
  </si>
  <si>
    <t>R013-038</t>
  </si>
  <si>
    <t>FRANKLIN, VAN A</t>
  </si>
  <si>
    <t xml:space="preserve">TG                    </t>
  </si>
  <si>
    <t>R001-007</t>
  </si>
  <si>
    <t>SEDGLEY RD.</t>
  </si>
  <si>
    <t>FLAHIVE, WILLIAM J</t>
  </si>
  <si>
    <t>UND LOT + 9 AC</t>
  </si>
  <si>
    <t xml:space="preserve">                     </t>
  </si>
  <si>
    <t>R005-045</t>
  </si>
  <si>
    <t>OFF OLD BRAY HILL ROAD</t>
  </si>
  <si>
    <t>BREDEAU, WAYNE C</t>
  </si>
  <si>
    <t>R017-017</t>
  </si>
  <si>
    <t>SVOBODA, MICHAEL</t>
  </si>
  <si>
    <t>R006-040</t>
  </si>
  <si>
    <t>DUBUC, MICHAEL</t>
  </si>
  <si>
    <t>R014-019</t>
  </si>
  <si>
    <t>STETSON POND</t>
  </si>
  <si>
    <t>THORNDIKE &amp; SONS, INC.</t>
  </si>
  <si>
    <t xml:space="preserve">TG          </t>
  </si>
  <si>
    <t>R015-010A</t>
  </si>
  <si>
    <t>OFF NUMBER 6 ROAD</t>
  </si>
  <si>
    <t>STINCHFIELD, ROBERT</t>
  </si>
  <si>
    <t>R015-010</t>
  </si>
  <si>
    <t xml:space="preserve">2023 1/2 INTEREST </t>
  </si>
  <si>
    <t xml:space="preserve">TG                                        </t>
  </si>
  <si>
    <t>R005-028A</t>
  </si>
  <si>
    <t>PINKHAM, ERIN</t>
  </si>
  <si>
    <t>R006-016</t>
  </si>
  <si>
    <t>GOLDEN, SCOTT</t>
  </si>
  <si>
    <t>R016-005E</t>
  </si>
  <si>
    <t>CARRIER TIMBERLANDS, LLC</t>
  </si>
  <si>
    <t xml:space="preserve">TG           </t>
  </si>
  <si>
    <t>R015-006</t>
  </si>
  <si>
    <t>COSTIGAN CHIP LLC</t>
  </si>
  <si>
    <t>U001-083</t>
  </si>
  <si>
    <t>STINCHFIELD, RONALD R. TRUSTEE</t>
  </si>
  <si>
    <t>U001-082</t>
  </si>
  <si>
    <t>STINCHFIELD, RONALD R., TRUSTEE</t>
  </si>
  <si>
    <t>R011-013</t>
  </si>
  <si>
    <t>R003-046</t>
  </si>
  <si>
    <t>SPENCER, CARLENE L</t>
  </si>
  <si>
    <t xml:space="preserve">TG                                </t>
  </si>
  <si>
    <t>R016-005D</t>
  </si>
  <si>
    <t>OFF DILL RD., DISC.</t>
  </si>
  <si>
    <t>R014-012</t>
  </si>
  <si>
    <t>LUFKIN  ROAD   DISC</t>
  </si>
  <si>
    <t>Lemieux, Brandi</t>
  </si>
  <si>
    <t xml:space="preserve">                                         </t>
  </si>
  <si>
    <t>R014-014</t>
  </si>
  <si>
    <t>LUFKIN ROAD    DISC</t>
  </si>
  <si>
    <t>MORGAN, ANTHONY E., BUBIER, EARLE R.</t>
  </si>
  <si>
    <t>LOT +</t>
  </si>
  <si>
    <t xml:space="preserve">B469  P95                               </t>
  </si>
  <si>
    <t>U001-047</t>
  </si>
  <si>
    <t>SOMERSET TELEPHONE CO</t>
  </si>
  <si>
    <t>U002-012</t>
  </si>
  <si>
    <t>RIVER RD</t>
  </si>
  <si>
    <t>DUDLEY, SHARON M</t>
  </si>
  <si>
    <t>91 el velvel cir wells me 04090-6353</t>
  </si>
  <si>
    <t xml:space="preserve">                                 </t>
  </si>
  <si>
    <t>U007-010</t>
  </si>
  <si>
    <t>OFF PARK ST</t>
  </si>
  <si>
    <t>BUBIER, SCOT E</t>
  </si>
  <si>
    <t>R004-040.1</t>
  </si>
  <si>
    <t>GAY, PATTI B</t>
  </si>
  <si>
    <t xml:space="preserve">B517 P 225,226,227                         </t>
  </si>
  <si>
    <t>R008-008A</t>
  </si>
  <si>
    <t>SMITH, THOMAS E</t>
  </si>
  <si>
    <t>R004-037A</t>
  </si>
  <si>
    <t>Gaudreau, Angelica</t>
  </si>
  <si>
    <t>R003-015.3</t>
  </si>
  <si>
    <t>WILCOX, BRENDA</t>
  </si>
  <si>
    <t xml:space="preserve">                  </t>
  </si>
  <si>
    <t>U002-042</t>
  </si>
  <si>
    <t>SALMON HOLE ROAD</t>
  </si>
  <si>
    <t>SMITH, LEANNE NANCY</t>
  </si>
  <si>
    <t>U004-005</t>
  </si>
  <si>
    <t>HAINES, MADELINE S</t>
  </si>
  <si>
    <t xml:space="preserve">B364 P 423                                  </t>
  </si>
  <si>
    <t>R006-011</t>
  </si>
  <si>
    <t>SMALL, CONSTANCE</t>
  </si>
  <si>
    <t>LOT + 35 AC        GARAGE 10000</t>
  </si>
  <si>
    <t xml:space="preserve">B364 P423; B1707 P144                       </t>
  </si>
  <si>
    <t>R006-010</t>
  </si>
  <si>
    <t>R012-009.5</t>
  </si>
  <si>
    <t>MACEDA, MICHAEL</t>
  </si>
  <si>
    <t>R009-012.6.2</t>
  </si>
  <si>
    <t>KITTREDGE, JOEL C</t>
  </si>
  <si>
    <t>R012-014.2 &amp;014.3</t>
  </si>
  <si>
    <t>SHOAPS RD</t>
  </si>
  <si>
    <t>Richard W. Cole, Jr. and Jona R. Cole Living Trust</t>
  </si>
  <si>
    <t>R008-017</t>
  </si>
  <si>
    <t>Sherman, Joanne Ernst</t>
  </si>
  <si>
    <t>R017-016B</t>
  </si>
  <si>
    <t>SEYMOUR, EVAN S, 2015 REVOCABLE TRUST</t>
  </si>
  <si>
    <t>R017-018</t>
  </si>
  <si>
    <t>BERRY, MARK</t>
  </si>
  <si>
    <t xml:space="preserve">TG                                     </t>
  </si>
  <si>
    <t>R014-007</t>
  </si>
  <si>
    <t>LUFKIN POND RD   DISC</t>
  </si>
  <si>
    <t>Brooks, Daniel A</t>
  </si>
  <si>
    <t>59 AC TREEGROWTH</t>
  </si>
  <si>
    <t>R005-040</t>
  </si>
  <si>
    <t>Black, Leslie F</t>
  </si>
  <si>
    <t xml:space="preserve">TG             </t>
  </si>
  <si>
    <t>R003-017.1</t>
  </si>
  <si>
    <t>SCHMID CHRISTIAN K</t>
  </si>
  <si>
    <t>R008-005B</t>
  </si>
  <si>
    <t>SCAMMON RD</t>
  </si>
  <si>
    <t>VOLLRATH, KURT E</t>
  </si>
  <si>
    <t>R008-005</t>
  </si>
  <si>
    <t>KYASKY, ALEXANDRIA E</t>
  </si>
  <si>
    <t>U002-041</t>
  </si>
  <si>
    <t>SALMON HOLE RD</t>
  </si>
  <si>
    <t>SAVAGE, DAVID L</t>
  </si>
  <si>
    <t>R003-031.2</t>
  </si>
  <si>
    <t>LANDRY, PAUL H JR</t>
  </si>
  <si>
    <t>U001-066</t>
  </si>
  <si>
    <t>DODGE RD.</t>
  </si>
  <si>
    <t>MITCHELL, ROGER W</t>
  </si>
  <si>
    <t>U001-017</t>
  </si>
  <si>
    <t>ADAMS, DAN C &amp; SCOTT T, TRUSTEES</t>
  </si>
  <si>
    <t xml:space="preserve">                                       </t>
  </si>
  <si>
    <t>U001-051</t>
  </si>
  <si>
    <t>COX, JOSHUA</t>
  </si>
  <si>
    <t>UND LOT + .8 AC</t>
  </si>
  <si>
    <t>R007-011</t>
  </si>
  <si>
    <t>COUSINEAU LUMBER, INC.</t>
  </si>
  <si>
    <t>UND LOT + 157 AC</t>
  </si>
  <si>
    <t xml:space="preserve">B453 P 384 &amp; 1521 P 45                    </t>
  </si>
  <si>
    <t>R007-008</t>
  </si>
  <si>
    <t>UND LOT + 17.5 AC</t>
  </si>
  <si>
    <t>R013-032.9</t>
  </si>
  <si>
    <t>R013-032.8</t>
  </si>
  <si>
    <t>UND LOT + 1.5 AC</t>
  </si>
  <si>
    <t>R013-032.7</t>
  </si>
  <si>
    <t>R013-032.5</t>
  </si>
  <si>
    <t>SANDY RIVER  SHORES</t>
  </si>
  <si>
    <t>UND LOT +1.25 AC</t>
  </si>
  <si>
    <t>R013-032.4</t>
  </si>
  <si>
    <t>UND LOT + 1.25 AC</t>
  </si>
  <si>
    <t>R013-032.3</t>
  </si>
  <si>
    <t>R013-032.2</t>
  </si>
  <si>
    <t>R013-032.1</t>
  </si>
  <si>
    <t>R003-028</t>
  </si>
  <si>
    <t>SACKLER, ARTHUR FELIX</t>
  </si>
  <si>
    <t>R003-029</t>
  </si>
  <si>
    <t>SOLD WITH U2-48</t>
  </si>
  <si>
    <t>U002-046</t>
  </si>
  <si>
    <t>WHITNEY ST</t>
  </si>
  <si>
    <t>HILL, CARLTON R</t>
  </si>
  <si>
    <t>'18 REMOVE GARAGE</t>
  </si>
  <si>
    <t>U002-048</t>
  </si>
  <si>
    <t>HILL, CARLTON R.</t>
  </si>
  <si>
    <t>R009-008</t>
  </si>
  <si>
    <t>ROSS, LEON</t>
  </si>
  <si>
    <t>R009-009</t>
  </si>
  <si>
    <t>ROSS, LEON E</t>
  </si>
  <si>
    <t>R006-024</t>
  </si>
  <si>
    <t>GLEN DILL SHORES</t>
  </si>
  <si>
    <t>DAVIS JR., RICHARD A</t>
  </si>
  <si>
    <t>CAMP LOT + 3 AC</t>
  </si>
  <si>
    <t xml:space="preserve">sold 1 acre 4218/211 2021               </t>
  </si>
  <si>
    <t>R006-002</t>
  </si>
  <si>
    <t>ROGERS, RICHARD E JR</t>
  </si>
  <si>
    <t>UND LOT</t>
  </si>
  <si>
    <t>R006-007</t>
  </si>
  <si>
    <t>ROGERS, MICHAEL</t>
  </si>
  <si>
    <t>P011 LOT</t>
  </si>
  <si>
    <t xml:space="preserve">B404 P448,B437 P2,B1504 P211,B1636      </t>
  </si>
  <si>
    <t>R006-026</t>
  </si>
  <si>
    <t>WALKER ROAD</t>
  </si>
  <si>
    <t>RODACHAR ENTERPRIZES INC</t>
  </si>
  <si>
    <t xml:space="preserve">TG                                 </t>
  </si>
  <si>
    <t>R012-006</t>
  </si>
  <si>
    <t>ROBERTSON, PEARL M., TRUSTEE</t>
  </si>
  <si>
    <t>R005-003.4</t>
  </si>
  <si>
    <t>WEY, BRIAN</t>
  </si>
  <si>
    <t>UND LOT +25 AC</t>
  </si>
  <si>
    <t xml:space="preserve">B1121 P304                               </t>
  </si>
  <si>
    <t>R007-048</t>
  </si>
  <si>
    <t>ROBERTS, DANA A</t>
  </si>
  <si>
    <t xml:space="preserve">B1121 P304                                  </t>
  </si>
  <si>
    <t>R007-047</t>
  </si>
  <si>
    <t>Roberts, Dana A</t>
  </si>
  <si>
    <t>R008-025</t>
  </si>
  <si>
    <t>AIRPORT RD</t>
  </si>
  <si>
    <t>CHAGRASULIS, REBECCA</t>
  </si>
  <si>
    <t xml:space="preserve">                                     </t>
  </si>
  <si>
    <t>R009-012.6B</t>
  </si>
  <si>
    <t>WALLACE, DENNIS &amp; CHRISTINE TRUSTEES</t>
  </si>
  <si>
    <t>R009-012.6.3</t>
  </si>
  <si>
    <t>FIREBIRD FOUNDATION</t>
  </si>
  <si>
    <t>R017-003.1</t>
  </si>
  <si>
    <t>RIDEOUT, JASON P</t>
  </si>
  <si>
    <t>R014-003A</t>
  </si>
  <si>
    <t>WELLS, DWAYNE MAURICE</t>
  </si>
  <si>
    <t>R014-018</t>
  </si>
  <si>
    <t>NEAR LEAD MINE</t>
  </si>
  <si>
    <t>R015-004</t>
  </si>
  <si>
    <t>McLEAN, KAREN F., RICHMOND, JOHN &amp;</t>
  </si>
  <si>
    <t>R013-022</t>
  </si>
  <si>
    <t>PAVEY, CHRISTINE ELIZABETH</t>
  </si>
  <si>
    <t>U002-058</t>
  </si>
  <si>
    <t>PLEASANT ST.</t>
  </si>
  <si>
    <t>OCHMANSKI, STEVEN FP</t>
  </si>
  <si>
    <t>U002-018</t>
  </si>
  <si>
    <t>CARUSO, PAUL S</t>
  </si>
  <si>
    <t>R004-044A.3</t>
  </si>
  <si>
    <t>QUINT, ANTHONY</t>
  </si>
  <si>
    <t>R013-010</t>
  </si>
  <si>
    <t>SMALL ROAD</t>
  </si>
  <si>
    <t>GOODWIN, KEVIN</t>
  </si>
  <si>
    <t>R008-026</t>
  </si>
  <si>
    <t>OFF PARK ST.</t>
  </si>
  <si>
    <t>ABBOTT, TIMOTHY</t>
  </si>
  <si>
    <t>U001-048</t>
  </si>
  <si>
    <t>CANNEY, MICHAEL</t>
  </si>
  <si>
    <t>PAVILLION</t>
  </si>
  <si>
    <t>R012-002A</t>
  </si>
  <si>
    <t>PINKHAM HILL REUNION</t>
  </si>
  <si>
    <t>UND LOT + 5.8 AC</t>
  </si>
  <si>
    <t xml:space="preserve">B 1755 P 011                           </t>
  </si>
  <si>
    <t>R005-026.1</t>
  </si>
  <si>
    <t>BREDEAU, WARD A</t>
  </si>
  <si>
    <t>CAMP LOT</t>
  </si>
  <si>
    <t xml:space="preserve">B382 P53 &amp; B1533 P158                       </t>
  </si>
  <si>
    <t>R005-027</t>
  </si>
  <si>
    <t>PILLSBURY, DALE; TRUMAN, SCOTT</t>
  </si>
  <si>
    <t>R005-026</t>
  </si>
  <si>
    <t>BREDEAU, WARD</t>
  </si>
  <si>
    <t>U001-029</t>
  </si>
  <si>
    <t>BAKER, JOSEPH</t>
  </si>
  <si>
    <t xml:space="preserve">B 2330 P 68                             </t>
  </si>
  <si>
    <t>R001-008</t>
  </si>
  <si>
    <t>THORNDIKE &amp; SONS INC.</t>
  </si>
  <si>
    <t>Combine lot 2 - 2010</t>
  </si>
  <si>
    <t>R015-001</t>
  </si>
  <si>
    <t>PIKE, ELLEN ANN</t>
  </si>
  <si>
    <t>R014-013</t>
  </si>
  <si>
    <t>LUFKIN  ROAD</t>
  </si>
  <si>
    <t>Doyon, Danielle M</t>
  </si>
  <si>
    <t>R006-020</t>
  </si>
  <si>
    <t>RICHMOND LANE</t>
  </si>
  <si>
    <t>PENDLETON, CLYDE</t>
  </si>
  <si>
    <t>R004-009</t>
  </si>
  <si>
    <t>Pelkey, Eva C. &amp; David E. Pelkey</t>
  </si>
  <si>
    <t>R001-012.5</t>
  </si>
  <si>
    <t>COUSINEAUS TORY HILL HGTS.</t>
  </si>
  <si>
    <t>PEDANO, GEORGE B</t>
  </si>
  <si>
    <t xml:space="preserve">B1947 P203                                  </t>
  </si>
  <si>
    <t>R005-003.1</t>
  </si>
  <si>
    <t>LEMAN, DIANE</t>
  </si>
  <si>
    <t>R010-005</t>
  </si>
  <si>
    <t>CATON, EUGENE</t>
  </si>
  <si>
    <t>R013-012</t>
  </si>
  <si>
    <t>PARKER, STEVEN E</t>
  </si>
  <si>
    <t xml:space="preserve">B1151 P242                              </t>
  </si>
  <si>
    <t>R002-013</t>
  </si>
  <si>
    <t>HUFF ROAD</t>
  </si>
  <si>
    <t>PARKER, DONALD</t>
  </si>
  <si>
    <t>130 AC  TR GR</t>
  </si>
  <si>
    <t xml:space="preserve">6-ACRES MIXED, 124 ACRES HARDWOOD         </t>
  </si>
  <si>
    <t>R017-019</t>
  </si>
  <si>
    <t>GRAVEL PIT - VINING MINING LLC</t>
  </si>
  <si>
    <t>R006-009</t>
  </si>
  <si>
    <t>VINING MINING LLC</t>
  </si>
  <si>
    <t>R017-020</t>
  </si>
  <si>
    <t>RIGANO, BOURNE C</t>
  </si>
  <si>
    <t>R015-003</t>
  </si>
  <si>
    <t>BAYROOT LLC</t>
  </si>
  <si>
    <t>R003-053.1</t>
  </si>
  <si>
    <t>Koon-Bruner, Colleen</t>
  </si>
  <si>
    <t>CAMP LOT +47 AC</t>
  </si>
  <si>
    <t>R010-018</t>
  </si>
  <si>
    <t>OSBORNE, JOHN W</t>
  </si>
  <si>
    <t>LOT + 60 AC</t>
  </si>
  <si>
    <t xml:space="preserve">B1006 P123                             </t>
  </si>
  <si>
    <t>R005-051</t>
  </si>
  <si>
    <t>OLTMER, MARYBETH</t>
  </si>
  <si>
    <t xml:space="preserve">B425 P210                                   </t>
  </si>
  <si>
    <t>R010-019</t>
  </si>
  <si>
    <t>OFF STEVENS ROAD</t>
  </si>
  <si>
    <t>DISTEFANO, SUSAN &amp; DEREK GUPTIL</t>
  </si>
  <si>
    <t>LOT +4AC</t>
  </si>
  <si>
    <t xml:space="preserve">B722 P67                                    </t>
  </si>
  <si>
    <t>R005-017.1</t>
  </si>
  <si>
    <t>Clark, Carrol</t>
  </si>
  <si>
    <t>vern romanoski, manager 779-1302</t>
  </si>
  <si>
    <t>R001-004</t>
  </si>
  <si>
    <t>HARDWOOD ISLAND LLC</t>
  </si>
  <si>
    <t>askregulatory@consolidatedcommunications.com</t>
  </si>
  <si>
    <t>U002-015</t>
  </si>
  <si>
    <t>FAIRPOINT COMMUNICATIONS, LLC</t>
  </si>
  <si>
    <t>R003-005</t>
  </si>
  <si>
    <t>BERRY, GEORGE L</t>
  </si>
  <si>
    <t xml:space="preserve">TG                                   </t>
  </si>
  <si>
    <t>R013-016</t>
  </si>
  <si>
    <t>ROUSSEAU, MARK L</t>
  </si>
  <si>
    <t>R004-036</t>
  </si>
  <si>
    <t>Moreschi, Todd R</t>
  </si>
  <si>
    <t>R004-018</t>
  </si>
  <si>
    <t>TETU, TIMOTHY</t>
  </si>
  <si>
    <t>R005-002</t>
  </si>
  <si>
    <t>Copperhead Road</t>
  </si>
  <si>
    <t>O'BRIEN JR, JOHN E</t>
  </si>
  <si>
    <t>R005-001</t>
  </si>
  <si>
    <t>JALBERT, AUSTIN</t>
  </si>
  <si>
    <t>R011-004</t>
  </si>
  <si>
    <t>MICHAUD, PETER</t>
  </si>
  <si>
    <t>R017-004A</t>
  </si>
  <si>
    <t>R003-030.1</t>
  </si>
  <si>
    <t>WHEELER HILL</t>
  </si>
  <si>
    <t>LEVASSEUR, JAMES A</t>
  </si>
  <si>
    <t>U001-027</t>
  </si>
  <si>
    <t>ENGEL, JAMES W</t>
  </si>
  <si>
    <t>R017-008</t>
  </si>
  <si>
    <t>U005-047</t>
  </si>
  <si>
    <t>Homan, John J</t>
  </si>
  <si>
    <t>R003-003</t>
  </si>
  <si>
    <t>BERRY, GEORGE</t>
  </si>
  <si>
    <t>R012-014.1</t>
  </si>
  <si>
    <t>APONIK, VALERIE, TRUSTEE</t>
  </si>
  <si>
    <t>R003-038</t>
  </si>
  <si>
    <t>Blanchard, Theodore</t>
  </si>
  <si>
    <t>UND LOT + 2 AC</t>
  </si>
  <si>
    <t xml:space="preserve">B1933 P89                                   </t>
  </si>
  <si>
    <t>R003-020</t>
  </si>
  <si>
    <t>DUNHAM, CHRISTOPHER B</t>
  </si>
  <si>
    <t>R004-037</t>
  </si>
  <si>
    <t>HARDWOOD ISLAND, LLC</t>
  </si>
  <si>
    <t>R005-004</t>
  </si>
  <si>
    <t>Tuttle, John M</t>
  </si>
  <si>
    <t>R005-043</t>
  </si>
  <si>
    <t>CLARK, NANCY JANE</t>
  </si>
  <si>
    <t>R005-003.3</t>
  </si>
  <si>
    <t>DERY, PAUL III</t>
  </si>
  <si>
    <t xml:space="preserve">B2640 P81                                   </t>
  </si>
  <si>
    <t>R010-002</t>
  </si>
  <si>
    <t>Gilchrist, Edward J</t>
  </si>
  <si>
    <t>R004-033</t>
  </si>
  <si>
    <t>SMITH, MELISSA C</t>
  </si>
  <si>
    <t>R010-016</t>
  </si>
  <si>
    <t>STEVENS RD</t>
  </si>
  <si>
    <t>LEWIS, JOHN</t>
  </si>
  <si>
    <t xml:space="preserve">                                      </t>
  </si>
  <si>
    <t>R013-007.3</t>
  </si>
  <si>
    <t>LEVESQUE, GREGORY M</t>
  </si>
  <si>
    <t>R002-010</t>
  </si>
  <si>
    <t>SMITH  ROAD</t>
  </si>
  <si>
    <t>LEITCH, JUNE B., TRUSTEE</t>
  </si>
  <si>
    <t>R017-016C</t>
  </si>
  <si>
    <t>LANDQUIST, CARRIE A</t>
  </si>
  <si>
    <t>CAMP ONLY - LEASED LAND</t>
  </si>
  <si>
    <t xml:space="preserve">  LEASED LAND   </t>
  </si>
  <si>
    <t>LACASSE, SCOTT R</t>
  </si>
  <si>
    <t>FARMLAND CLASSIFICATION</t>
  </si>
  <si>
    <t xml:space="preserve">FM                         </t>
  </si>
  <si>
    <t>R001-003</t>
  </si>
  <si>
    <t>AJTLLCFARMLAND01, LLC</t>
  </si>
  <si>
    <t>R010-020A</t>
  </si>
  <si>
    <t>KINNEY, ERIC A</t>
  </si>
  <si>
    <t>R003-013 &amp;14</t>
  </si>
  <si>
    <t>LAGE, CHRISTOPHER R., TRUSTEE OF</t>
  </si>
  <si>
    <t>UND LOT + 1.4 AC</t>
  </si>
  <si>
    <t>R007-039</t>
  </si>
  <si>
    <t>BEEDY, JAMES DONALD</t>
  </si>
  <si>
    <t>R007-023</t>
  </si>
  <si>
    <t>BUCKLEY, JOANNA J</t>
  </si>
  <si>
    <t>UND LOT + .3 AC</t>
  </si>
  <si>
    <t>R007-019</t>
  </si>
  <si>
    <t>MAXSIMIC, GEORGE A</t>
  </si>
  <si>
    <t>UND LOT + .4 AC</t>
  </si>
  <si>
    <t>R007-021</t>
  </si>
  <si>
    <t>TRAFTON, ZACHARY JAMES</t>
  </si>
  <si>
    <t xml:space="preserve">23 land swap no value ch                    </t>
  </si>
  <si>
    <t>R003-031.1</t>
  </si>
  <si>
    <t>REINECKE, LEIGH</t>
  </si>
  <si>
    <t>U005-005</t>
  </si>
  <si>
    <t>Inhabitants, Town of Phillips</t>
  </si>
  <si>
    <t>R015-007</t>
  </si>
  <si>
    <t>KING, RICHARD Q</t>
  </si>
  <si>
    <t>CAMP ON LEASED LAND</t>
  </si>
  <si>
    <t>KING, EVELYN A</t>
  </si>
  <si>
    <t>COMBINING R3 55B &amp; 55C</t>
  </si>
  <si>
    <t>R003-055B</t>
  </si>
  <si>
    <t>CUSHMAN, STEPHEN A</t>
  </si>
  <si>
    <t>R004-044B</t>
  </si>
  <si>
    <t>TRAFTON, VERA</t>
  </si>
  <si>
    <t>QUIT-CLAIM DEED BACK TO BROTHER</t>
  </si>
  <si>
    <t>U003-014</t>
  </si>
  <si>
    <t>SEARLES, DARYL J</t>
  </si>
  <si>
    <t>R017-016 &amp; 016.1</t>
  </si>
  <si>
    <t>Maxwell, Jack M</t>
  </si>
  <si>
    <t>R004-031A</t>
  </si>
  <si>
    <t>OLD BRAY HILL ROAD (DISC)</t>
  </si>
  <si>
    <t>Milliard, Timothy J</t>
  </si>
  <si>
    <t>R003-039</t>
  </si>
  <si>
    <t>KANKAINEN, MICHAEL E</t>
  </si>
  <si>
    <t>R009-012.6A</t>
  </si>
  <si>
    <t>BAILEY, ANDREA</t>
  </si>
  <si>
    <t>R012-015</t>
  </si>
  <si>
    <t>JUBIN, MICHAEL</t>
  </si>
  <si>
    <t>R007-042</t>
  </si>
  <si>
    <t>HALL, JANICE; HALL, BRENDA L. &amp; DESIMONE, ANDREA L</t>
  </si>
  <si>
    <t xml:space="preserve">B 1670 P280                                 </t>
  </si>
  <si>
    <t>R006-035</t>
  </si>
  <si>
    <t>SMITH, KEITH</t>
  </si>
  <si>
    <t>R008-014</t>
  </si>
  <si>
    <t>VARNEY, AUDREY J</t>
  </si>
  <si>
    <t>U001-077</t>
  </si>
  <si>
    <t>AUGER, MICHAEL W</t>
  </si>
  <si>
    <t>U004-012</t>
  </si>
  <si>
    <t>RANGER, LORNA</t>
  </si>
  <si>
    <t>R002-012</t>
  </si>
  <si>
    <t>WHEELER HILL,  EXT DISC</t>
  </si>
  <si>
    <t>UNIVERSITY OF MAINE FOUNDATION</t>
  </si>
  <si>
    <t>R005-035 &amp;036</t>
  </si>
  <si>
    <t>HUNTLEY, HENRY</t>
  </si>
  <si>
    <t>R012-009.3</t>
  </si>
  <si>
    <t>EISENHAUR, DARREN E</t>
  </si>
  <si>
    <t>U002-059</t>
  </si>
  <si>
    <t>CATON, NICHOLAS R</t>
  </si>
  <si>
    <t>R007-026</t>
  </si>
  <si>
    <t>DEBAETS, MATTHEW J</t>
  </si>
  <si>
    <t>R007-024</t>
  </si>
  <si>
    <t>IVEY, STEVEN P</t>
  </si>
  <si>
    <t>104 AC TG,1 AC WASTE,11AC PIT</t>
  </si>
  <si>
    <t>R007-002A</t>
  </si>
  <si>
    <t>R007-014 &amp; 015</t>
  </si>
  <si>
    <t>DAVIS, WILLIAM G</t>
  </si>
  <si>
    <t>GORHAM, ME 04038</t>
  </si>
  <si>
    <t xml:space="preserve">old address:   PO Box 324                   </t>
  </si>
  <si>
    <t>R007-010</t>
  </si>
  <si>
    <t>FOGARTY, MARYANN</t>
  </si>
  <si>
    <t>UND LOT + 1 AC</t>
  </si>
  <si>
    <t>R008-007</t>
  </si>
  <si>
    <t>HOLMES, RICHARD B., LIVING TRUST</t>
  </si>
  <si>
    <t>R011-021</t>
  </si>
  <si>
    <t>HOLMES, RICHARD B. LIVING TRUST</t>
  </si>
  <si>
    <t>R011-020</t>
  </si>
  <si>
    <t>CHAMBERLAIN, DONNA B</t>
  </si>
  <si>
    <t>U003-008A</t>
  </si>
  <si>
    <t>MILE SQUARE ROAD</t>
  </si>
  <si>
    <t>QUALITY INVESTMENTS, LLC</t>
  </si>
  <si>
    <t>5/10 - COMBINED W/ R14-3.</t>
  </si>
  <si>
    <t>R013-009</t>
  </si>
  <si>
    <t>HODGES, JEFFREY B</t>
  </si>
  <si>
    <t>R013-007</t>
  </si>
  <si>
    <t>HODGES, CLARICE M</t>
  </si>
  <si>
    <t>R013-007.1</t>
  </si>
  <si>
    <t>LAYDEN, BARBARA</t>
  </si>
  <si>
    <t>R013-007.1A</t>
  </si>
  <si>
    <t>HODGES, DONALD W</t>
  </si>
  <si>
    <t>R007-006</t>
  </si>
  <si>
    <t>JLC MINING</t>
  </si>
  <si>
    <t>R004-013</t>
  </si>
  <si>
    <t>PINKHAM, JOSEPH</t>
  </si>
  <si>
    <t>UND LOT + 34 AC</t>
  </si>
  <si>
    <t>R005-001A</t>
  </si>
  <si>
    <t>VERITY, ANN P</t>
  </si>
  <si>
    <t>R013-010.3</t>
  </si>
  <si>
    <t>Hofacker, Matthew R</t>
  </si>
  <si>
    <t>R001-012.3</t>
  </si>
  <si>
    <t>HAYES, DONALD R</t>
  </si>
  <si>
    <t>R001-012.2</t>
  </si>
  <si>
    <t>R007-033</t>
  </si>
  <si>
    <t>BUTTERFIELD, ROBERT</t>
  </si>
  <si>
    <t>R003-055A</t>
  </si>
  <si>
    <t>HATFIELD, STEVEN</t>
  </si>
  <si>
    <t>UND LOT + 7 AC</t>
  </si>
  <si>
    <t>R005-046</t>
  </si>
  <si>
    <t>R013-040.1, 040.2</t>
  </si>
  <si>
    <t>COUNTY ROAD</t>
  </si>
  <si>
    <t>HAGGAN IRREVOCABLE TRUST</t>
  </si>
  <si>
    <t>R009-026.6</t>
  </si>
  <si>
    <t>HAGEN, KAREN L</t>
  </si>
  <si>
    <t>R013-033.1</t>
  </si>
  <si>
    <t>CALDWELL, JEREMIAH</t>
  </si>
  <si>
    <t>R013-028</t>
  </si>
  <si>
    <t>GRUNDY FAMILY TRUST</t>
  </si>
  <si>
    <t>R013-033A</t>
  </si>
  <si>
    <t>GILBERTSVILLE PA 19525</t>
  </si>
  <si>
    <t xml:space="preserve">2053 CANYON CREEK ROAD                      </t>
  </si>
  <si>
    <t>R013-026</t>
  </si>
  <si>
    <t>Olson, Gunnar L JR</t>
  </si>
  <si>
    <t>U007-018.2</t>
  </si>
  <si>
    <t>GRINNAN, PATRICIA EASON, TRUSTEE OF THE</t>
  </si>
  <si>
    <t>U007-018.1</t>
  </si>
  <si>
    <t>WHIPPOORWILL LN</t>
  </si>
  <si>
    <t>PATRICIA EASON GRINNAN REVOCABLE TRUST</t>
  </si>
  <si>
    <t>U007-018.4</t>
  </si>
  <si>
    <t>R013-037</t>
  </si>
  <si>
    <t>PICARD, ROBERT N</t>
  </si>
  <si>
    <t>R005-053A</t>
  </si>
  <si>
    <t>FAST, CATHERINE</t>
  </si>
  <si>
    <t>R003-012</t>
  </si>
  <si>
    <t>PARLIN RD.</t>
  </si>
  <si>
    <t>LOT + 66.85 AC</t>
  </si>
  <si>
    <t>R005-039</t>
  </si>
  <si>
    <t>BEEVER, JASON,TRUSTEE, MARK &amp; JENNIFER</t>
  </si>
  <si>
    <t>R008-009</t>
  </si>
  <si>
    <t>PARTRIDGE RD</t>
  </si>
  <si>
    <t>MORISSETTE, LEO A</t>
  </si>
  <si>
    <t>R015-008</t>
  </si>
  <si>
    <t>GORDON, TOM C/O JOSHUA GORDON</t>
  </si>
  <si>
    <t>BOUGHT IN TWO PORTIONS IN 2022</t>
  </si>
  <si>
    <t>R002-014</t>
  </si>
  <si>
    <t>HUFF ROAD -DISC.</t>
  </si>
  <si>
    <t>MAZUR, THOMAS</t>
  </si>
  <si>
    <t>R003-040</t>
  </si>
  <si>
    <t>GIFFORD, STEPHEN C</t>
  </si>
  <si>
    <t xml:space="preserve">TG                           </t>
  </si>
  <si>
    <t>R003-022.1</t>
  </si>
  <si>
    <t>DUNHAM, CHRISTOPHER</t>
  </si>
  <si>
    <t>R007-009</t>
  </si>
  <si>
    <t>WING FLAT RD</t>
  </si>
  <si>
    <t>GRANT, JILL GATCOMB</t>
  </si>
  <si>
    <t>R008-010</t>
  </si>
  <si>
    <t>PARTRIDGE ROAD</t>
  </si>
  <si>
    <t>THE DENNIS &amp; SOPHIA GAGNON REV. TRUST</t>
  </si>
  <si>
    <t>R002-009.1</t>
  </si>
  <si>
    <t>FURST, RONALD, TRUSTEE OF THE RONALD FURST REVOCABLE TRUST</t>
  </si>
  <si>
    <t xml:space="preserve">B1789  P90; B2525  P304                     </t>
  </si>
  <si>
    <t>R013-026A</t>
  </si>
  <si>
    <t>MITCHELL, CRAIG B</t>
  </si>
  <si>
    <t>U001-085</t>
  </si>
  <si>
    <t>CATON, VINCENT E</t>
  </si>
  <si>
    <t>R003-052</t>
  </si>
  <si>
    <t>LANDRY, PAUL JR</t>
  </si>
  <si>
    <t>R008-006.2</t>
  </si>
  <si>
    <t>FLETCHER, BRUCE</t>
  </si>
  <si>
    <t>U003-004</t>
  </si>
  <si>
    <t>MILE SQUARE (OFF)</t>
  </si>
  <si>
    <t>FISHER, MARC</t>
  </si>
  <si>
    <t>LOT + 49 AC</t>
  </si>
  <si>
    <t xml:space="preserve">UNDEVELOPED                     </t>
  </si>
  <si>
    <t>R005-044</t>
  </si>
  <si>
    <t>BRAY HILL   (OFF)</t>
  </si>
  <si>
    <t>TREMBLAY, HECTOR E</t>
  </si>
  <si>
    <t>R009-032</t>
  </si>
  <si>
    <t>ROSE, NANCY</t>
  </si>
  <si>
    <t xml:space="preserve">SEE COMMENT                         </t>
  </si>
  <si>
    <t>U001-002</t>
  </si>
  <si>
    <t>EVANS, GLADYS J</t>
  </si>
  <si>
    <t>LOT,145 TG,2 WET,1 RD</t>
  </si>
  <si>
    <t>R007-041</t>
  </si>
  <si>
    <t>FASSETT, FRANK C</t>
  </si>
  <si>
    <t>R004-035</t>
  </si>
  <si>
    <t>F&amp;E BUILDERS</t>
  </si>
  <si>
    <t>R004-016</t>
  </si>
  <si>
    <t>PAUL C. CARTER REVOCABLE TRUST</t>
  </si>
  <si>
    <t>U004-002</t>
  </si>
  <si>
    <t>R011-002B</t>
  </si>
  <si>
    <t>R010-004</t>
  </si>
  <si>
    <t>WELD RD  (OFF)</t>
  </si>
  <si>
    <t>93 AC</t>
  </si>
  <si>
    <t>R005-054</t>
  </si>
  <si>
    <t>BRAY HILL RD DISC</t>
  </si>
  <si>
    <t>WILSON, DAVID</t>
  </si>
  <si>
    <t>R012-016</t>
  </si>
  <si>
    <t>MARYELLN S. EDGERLY FAMILY TRUST</t>
  </si>
  <si>
    <t>R012-013</t>
  </si>
  <si>
    <t>MARYELLEN S. EDGERLY FAMILY TRUST</t>
  </si>
  <si>
    <t>R012-008</t>
  </si>
  <si>
    <t>28&amp;29</t>
  </si>
  <si>
    <t>Maryellen S. Edgerly Family Trust</t>
  </si>
  <si>
    <t xml:space="preserve">FM                                          </t>
  </si>
  <si>
    <t>R004-043 &amp; 044</t>
  </si>
  <si>
    <t>R013-019.3</t>
  </si>
  <si>
    <t>R011-006</t>
  </si>
  <si>
    <t>PINKHAM, LARRY</t>
  </si>
  <si>
    <t>LOT SPLIT FROM BERRY-ADD 1-ACRE</t>
  </si>
  <si>
    <t>R017-022</t>
  </si>
  <si>
    <t>BISHOP, JEFFREY</t>
  </si>
  <si>
    <t>R004-044A.2</t>
  </si>
  <si>
    <t>STEARNS, RENEE</t>
  </si>
  <si>
    <t xml:space="preserve">TG        </t>
  </si>
  <si>
    <t>R017-023</t>
  </si>
  <si>
    <t>ROBINSON, EVERETT</t>
  </si>
  <si>
    <t>R003-037</t>
  </si>
  <si>
    <t>Dufault, Steven</t>
  </si>
  <si>
    <t>R009-021</t>
  </si>
  <si>
    <t>RICKERT, NELSON D I</t>
  </si>
  <si>
    <t>R005-022</t>
  </si>
  <si>
    <t>EAST MADRID RD.</t>
  </si>
  <si>
    <t>TAYLOR, JACK E</t>
  </si>
  <si>
    <t>94 AC TG 1 WASTE</t>
  </si>
  <si>
    <t xml:space="preserve">TG                             </t>
  </si>
  <si>
    <t>R017-009</t>
  </si>
  <si>
    <t xml:space="preserve">TG                                  </t>
  </si>
  <si>
    <t>R016-003</t>
  </si>
  <si>
    <t>R010-006</t>
  </si>
  <si>
    <t>WELD RD.</t>
  </si>
  <si>
    <t>R008-027</t>
  </si>
  <si>
    <t>AIRPORT ROAD</t>
  </si>
  <si>
    <t>DIDONATO, MARK</t>
  </si>
  <si>
    <t>R008-027.7</t>
  </si>
  <si>
    <t>R008-027.6</t>
  </si>
  <si>
    <t>R008-027.5</t>
  </si>
  <si>
    <t>R008-027.3</t>
  </si>
  <si>
    <t>R008-027.4</t>
  </si>
  <si>
    <t xml:space="preserve">US POST OFFICE BUILDING                     </t>
  </si>
  <si>
    <t>U001-065</t>
  </si>
  <si>
    <t>DIAZ, JANET L</t>
  </si>
  <si>
    <t>R008-016</t>
  </si>
  <si>
    <t>DEVLIN, EDWARD L</t>
  </si>
  <si>
    <t>R016-001</t>
  </si>
  <si>
    <t>SMALL, KRISTIE L</t>
  </si>
  <si>
    <t>U004-042.1</t>
  </si>
  <si>
    <t>RICHMOND, JUDITH E</t>
  </si>
  <si>
    <t>R002-011</t>
  </si>
  <si>
    <t>WHEELER HILL RD  DISC EXT</t>
  </si>
  <si>
    <t>WALLACE, CYNTHIA E</t>
  </si>
  <si>
    <t>R006-019</t>
  </si>
  <si>
    <t>BORDEN, WAYNE R</t>
  </si>
  <si>
    <t>R013-010.4</t>
  </si>
  <si>
    <t>AL-AJAM, FADEL M F</t>
  </si>
  <si>
    <t>R013-010.2</t>
  </si>
  <si>
    <t>Phillips, Cecil</t>
  </si>
  <si>
    <t>R008-014A</t>
  </si>
  <si>
    <t>DEBRUYNE, MARGUERITE M</t>
  </si>
  <si>
    <t>U003-010</t>
  </si>
  <si>
    <t>BACHELDER, DAVID</t>
  </si>
  <si>
    <t xml:space="preserve">TAX ACQUIRED IN JAN 14,2018                 </t>
  </si>
  <si>
    <t>U001-031</t>
  </si>
  <si>
    <t xml:space="preserve">RORY SOLD HIS SHARE ONLY                   </t>
  </si>
  <si>
    <t>R008-011</t>
  </si>
  <si>
    <t>LOCKARD, MARK</t>
  </si>
  <si>
    <t>R015-010B</t>
  </si>
  <si>
    <t>R014-009</t>
  </si>
  <si>
    <t>MADRID LINE, STETSON POND</t>
  </si>
  <si>
    <t>COUSINEAU LUMBER CO. INC.</t>
  </si>
  <si>
    <t>R005-050</t>
  </si>
  <si>
    <t>Wilson, David</t>
  </si>
  <si>
    <t>4 lots combined on 1</t>
  </si>
  <si>
    <t>R001-012.7</t>
  </si>
  <si>
    <t>COUSINEAUS TORY HILL HGTS</t>
  </si>
  <si>
    <t>KOUTMOS, ALEXANDER G</t>
  </si>
  <si>
    <t>R001-012.1</t>
  </si>
  <si>
    <t>ROTHSCHILD, JULIANA</t>
  </si>
  <si>
    <t>R008-003</t>
  </si>
  <si>
    <t>COUSINEAU LUMBER CO. INC</t>
  </si>
  <si>
    <t>R008-001</t>
  </si>
  <si>
    <t xml:space="preserve">10 ACRE GRVL PIT           </t>
  </si>
  <si>
    <t>R004-001A</t>
  </si>
  <si>
    <t>BASS/WILSON PROPERTIES</t>
  </si>
  <si>
    <t>R007-001B</t>
  </si>
  <si>
    <t>COUSINEAU, RANDAL L</t>
  </si>
  <si>
    <t>R007-001</t>
  </si>
  <si>
    <t>HAINES, JOHN L</t>
  </si>
  <si>
    <t>R001-010.2</t>
  </si>
  <si>
    <t>ROMANOSKI, VERNON, JR.</t>
  </si>
  <si>
    <t>R016-002</t>
  </si>
  <si>
    <t>BROIDRICK, SUZANNE M</t>
  </si>
  <si>
    <t>R009-012.6.1</t>
  </si>
  <si>
    <t>Taft, Willard H., Theodore</t>
  </si>
  <si>
    <t>R006-038</t>
  </si>
  <si>
    <t>POND LANE</t>
  </si>
  <si>
    <t>MICHAEL J. COFSKY, KRISTIN A. LAVERTY AND GEORGE M. COFSKY III, CO-TRUSTEE</t>
  </si>
  <si>
    <t>TAX ACQUIRED ABANDONED PROPERTY</t>
  </si>
  <si>
    <t>R013-005A</t>
  </si>
  <si>
    <t>JEAN, GONTRAN L</t>
  </si>
  <si>
    <t>R012-009.1</t>
  </si>
  <si>
    <t>COFFIN, SEAN M</t>
  </si>
  <si>
    <t>41.7 should be for tree growth 2019 update 1</t>
  </si>
  <si>
    <t>R008-012</t>
  </si>
  <si>
    <t>ON COTTLEBROOK</t>
  </si>
  <si>
    <t>SLONE, LORRAINE P</t>
  </si>
  <si>
    <t>LOT,94 AC TG,1ROAD,2WASTE,1 OTHER</t>
  </si>
  <si>
    <t>R008-008</t>
  </si>
  <si>
    <t>R012-009.6</t>
  </si>
  <si>
    <t>U006-022</t>
  </si>
  <si>
    <t>CLOUTIER, MARC L</t>
  </si>
  <si>
    <t>U006-025</t>
  </si>
  <si>
    <t>LOT +11AC</t>
  </si>
  <si>
    <t>R007-030A</t>
  </si>
  <si>
    <t>WING FLAT RD (DISC)</t>
  </si>
  <si>
    <t>CLARK, JUSTIN P., WILL R. &amp; SHELLEY M.</t>
  </si>
  <si>
    <t>LOT,13.4 AC</t>
  </si>
  <si>
    <t>R007-030.1</t>
  </si>
  <si>
    <t>LALEMAND, WAYNE R</t>
  </si>
  <si>
    <t>TRANSMISSION &amp; DISTRIBUTION</t>
  </si>
  <si>
    <t>000-000</t>
  </si>
  <si>
    <t>CENTRAL MAINE POWER</t>
  </si>
  <si>
    <t>R008-006</t>
  </si>
  <si>
    <t>OFF SCAMMON ROAD</t>
  </si>
  <si>
    <t>CAYFORD, REBECCA A</t>
  </si>
  <si>
    <t>R013-010.1</t>
  </si>
  <si>
    <t>BLEVINS, GREGORY D &amp; PATRICIA K, AS TRUSTEES</t>
  </si>
  <si>
    <t>R013-026B</t>
  </si>
  <si>
    <t>Bachelder, Vernon P</t>
  </si>
  <si>
    <t xml:space="preserve">WITH U1-53                                </t>
  </si>
  <si>
    <t>U001-052</t>
  </si>
  <si>
    <t xml:space="preserve">BARN/WORKSHOP                              </t>
  </si>
  <si>
    <t>R013-003</t>
  </si>
  <si>
    <t>MCCARTY-NEVILLE, DEBRA</t>
  </si>
  <si>
    <t>R009-024</t>
  </si>
  <si>
    <t>LISHERNESS, DOUGLAS H</t>
  </si>
  <si>
    <t>U001-034</t>
  </si>
  <si>
    <t>Bell, Rachel H</t>
  </si>
  <si>
    <t>R007-009A,A.I-A.7</t>
  </si>
  <si>
    <t>22 BRAY HILL RD., LEWIS ABBOTT</t>
  </si>
  <si>
    <t>R005-012C</t>
  </si>
  <si>
    <t>ABBOTT, MICHAEL I</t>
  </si>
  <si>
    <t>R005-012B</t>
  </si>
  <si>
    <t>HOLBROOK, KAREN L</t>
  </si>
  <si>
    <t>R016-004</t>
  </si>
  <si>
    <t>CASTONGUAY, HOWARD</t>
  </si>
  <si>
    <t>classified open space 2018</t>
  </si>
  <si>
    <t xml:space="preserve">OS                                         </t>
  </si>
  <si>
    <t>R007-040A</t>
  </si>
  <si>
    <t>The Schroeder Family Revocable Trust</t>
  </si>
  <si>
    <t>R008-014B</t>
  </si>
  <si>
    <t>CASSIDY, CHARLES W., JR.</t>
  </si>
  <si>
    <t>U004-023</t>
  </si>
  <si>
    <t>KEMP, CHANTEL</t>
  </si>
  <si>
    <t>U004-035</t>
  </si>
  <si>
    <t>BACHELDER, JOSHUA J</t>
  </si>
  <si>
    <t>R004-041</t>
  </si>
  <si>
    <t>WILLIAMS, JOSHUA J</t>
  </si>
  <si>
    <t>U004-021</t>
  </si>
  <si>
    <t>CAMPBELL, RANDOLPH</t>
  </si>
  <si>
    <t>U004-020</t>
  </si>
  <si>
    <t>Phelps, Jamie</t>
  </si>
  <si>
    <t>R013-014A</t>
  </si>
  <si>
    <t>Sanford, Joel E</t>
  </si>
  <si>
    <t xml:space="preserve">                                        </t>
  </si>
  <si>
    <t>R009-031.1</t>
  </si>
  <si>
    <t>WILLIAMS, PETER ROSS</t>
  </si>
  <si>
    <t>R004-001B</t>
  </si>
  <si>
    <t>PINKHAM, CRAIG C</t>
  </si>
  <si>
    <t>R010-020</t>
  </si>
  <si>
    <t>MAINE-LY TREES</t>
  </si>
  <si>
    <t>R003-055</t>
  </si>
  <si>
    <t>BIBEAU, DANIEL P</t>
  </si>
  <si>
    <t>LOT +142 AC  TR GR</t>
  </si>
  <si>
    <t>R006-012</t>
  </si>
  <si>
    <t>STONEWALL FARM LANE</t>
  </si>
  <si>
    <t>BUCHANAN, DONALD W III</t>
  </si>
  <si>
    <t>R013-033B</t>
  </si>
  <si>
    <t>R013-035</t>
  </si>
  <si>
    <t>CEMETERY RD</t>
  </si>
  <si>
    <t>BUBIER, CARL H</t>
  </si>
  <si>
    <t>2 HOMES</t>
  </si>
  <si>
    <t>R012-003.1</t>
  </si>
  <si>
    <t>Callahan, Paula</t>
  </si>
  <si>
    <t>R009-030A</t>
  </si>
  <si>
    <t>R012-004.3</t>
  </si>
  <si>
    <t>AMANDA HAS JON'S 1/2 INTEREST</t>
  </si>
  <si>
    <t>R012-004.2</t>
  </si>
  <si>
    <t>R012-006.2</t>
  </si>
  <si>
    <t>R012-004</t>
  </si>
  <si>
    <t>BUBIER, JACK I JR</t>
  </si>
  <si>
    <t>R012-004.4</t>
  </si>
  <si>
    <t>BUBIER, KENNETH R</t>
  </si>
  <si>
    <t>R007-046</t>
  </si>
  <si>
    <t>NORTON, GERRY W</t>
  </si>
  <si>
    <t>R014-005</t>
  </si>
  <si>
    <t>SOUTH LUFKIN RD</t>
  </si>
  <si>
    <t>Bubier, Randy and Melinda</t>
  </si>
  <si>
    <t>LAND BY BROOK</t>
  </si>
  <si>
    <t>R004-003</t>
  </si>
  <si>
    <t>AUGER, MICHAEL</t>
  </si>
  <si>
    <t xml:space="preserve">TG                                      </t>
  </si>
  <si>
    <t>R011-002</t>
  </si>
  <si>
    <t>LEACU, WENDY &amp; TIMOTHY S &amp; MATTHEW T BROOKS</t>
  </si>
  <si>
    <t>R010-003</t>
  </si>
  <si>
    <t>R011-005</t>
  </si>
  <si>
    <t>R005-023</t>
  </si>
  <si>
    <t>TRAFTON, ANNA DEPIRO</t>
  </si>
  <si>
    <t>(UNBUILDABLE)</t>
  </si>
  <si>
    <t>R004-007</t>
  </si>
  <si>
    <t>Reeds Mill Road</t>
  </si>
  <si>
    <t>PELKEY, ROGER</t>
  </si>
  <si>
    <t>R004-008</t>
  </si>
  <si>
    <t>PELKEY, EVA M</t>
  </si>
  <si>
    <t>U001-064</t>
  </si>
  <si>
    <t>SANDY RIVER INVESTMENTS, LLC</t>
  </si>
  <si>
    <t>R011-003</t>
  </si>
  <si>
    <t>BOTTIGGI, DUANE E</t>
  </si>
  <si>
    <t>U002-051</t>
  </si>
  <si>
    <t>FEENEY, SEAN PATRICK</t>
  </si>
  <si>
    <t>R007-029</t>
  </si>
  <si>
    <t>VERRILL GROUP, INC.</t>
  </si>
  <si>
    <t>R004-030A</t>
  </si>
  <si>
    <t>VAN GULICK, DAVID</t>
  </si>
  <si>
    <t>is the mobile home address</t>
  </si>
  <si>
    <t xml:space="preserve">53 Dodge                                    </t>
  </si>
  <si>
    <t>ENGEL, JAMES WENTWORTH</t>
  </si>
  <si>
    <t xml:space="preserve">B2063 P215                                </t>
  </si>
  <si>
    <t>R003-053.3</t>
  </si>
  <si>
    <t>WELSHMAN, KIMBERLY A</t>
  </si>
  <si>
    <t>SOLD 15 ACRES 2021</t>
  </si>
  <si>
    <t xml:space="preserve">Mooseley Ridge Subd                         </t>
  </si>
  <si>
    <t>R013-021A</t>
  </si>
  <si>
    <t>R013-021</t>
  </si>
  <si>
    <t>Adams, Andrea</t>
  </si>
  <si>
    <t>R013-020</t>
  </si>
  <si>
    <t>Bill, Robert F. Jr</t>
  </si>
  <si>
    <t xml:space="preserve">UNRECORDED                                  </t>
  </si>
  <si>
    <t>R003-044</t>
  </si>
  <si>
    <t>MITCHELL, RICHARD JR</t>
  </si>
  <si>
    <t>R006-037</t>
  </si>
  <si>
    <t>Bowen, Timothy J</t>
  </si>
  <si>
    <t>LOT SPLIT 2015</t>
  </si>
  <si>
    <t>R017-021</t>
  </si>
  <si>
    <t>R002-001&amp;002</t>
  </si>
  <si>
    <t>Geraldine B. Mines</t>
  </si>
  <si>
    <t>R004-039</t>
  </si>
  <si>
    <t>BRIGGS, WILLIAM</t>
  </si>
  <si>
    <t>R005-003.2</t>
  </si>
  <si>
    <t>DERY, PAUL H., III</t>
  </si>
  <si>
    <t>R010-015</t>
  </si>
  <si>
    <t>BECHTEL, LELAND; MARK, DEBORAH, ERIC S &amp; KURT S.</t>
  </si>
  <si>
    <t>'23 add on from R7-7 of 2 acres</t>
  </si>
  <si>
    <t>R007-001A</t>
  </si>
  <si>
    <t>R002-006</t>
  </si>
  <si>
    <t>DISC. PARLIN RD.</t>
  </si>
  <si>
    <t>Beal, Rodger</t>
  </si>
  <si>
    <t>R013-032.13</t>
  </si>
  <si>
    <t>BASSO, LOUIS N</t>
  </si>
  <si>
    <t>kelly sargent 603-527-5126</t>
  </si>
  <si>
    <t xml:space="preserve">854-2561                                    </t>
  </si>
  <si>
    <t>R009-016B</t>
  </si>
  <si>
    <t>R012-014.4</t>
  </si>
  <si>
    <t>EBINGER, JOHN</t>
  </si>
  <si>
    <t>R017-013</t>
  </si>
  <si>
    <t>LOT + 140 AC COMBINED WITH R17-11</t>
  </si>
  <si>
    <t>R017-014</t>
  </si>
  <si>
    <t>BAKER DRIVE</t>
  </si>
  <si>
    <t>BAKER, KENNETH D., MARCUS &amp; DAVID</t>
  </si>
  <si>
    <t>R006-023</t>
  </si>
  <si>
    <t>WHEATON, ANDREW P</t>
  </si>
  <si>
    <t>LOT,9AC,MH,SHED,GARAGE</t>
  </si>
  <si>
    <t>R012-009.4</t>
  </si>
  <si>
    <t>MACEDA, MICHAEL S. &amp; DUNHAM, CANDACE, PR</t>
  </si>
  <si>
    <t>R003-053.4</t>
  </si>
  <si>
    <t>U004-019</t>
  </si>
  <si>
    <t>HICKS, DANIEL C</t>
  </si>
  <si>
    <t>R005-028</t>
  </si>
  <si>
    <t>BYRON ROAD</t>
  </si>
  <si>
    <t>LONGO, DAVID J</t>
  </si>
  <si>
    <t>R012-004.5</t>
  </si>
  <si>
    <t>BUBIER, LISA</t>
  </si>
  <si>
    <t>R005-033</t>
  </si>
  <si>
    <t>OLDS, ERIC H</t>
  </si>
  <si>
    <t>R004-012A</t>
  </si>
  <si>
    <t>GILBERT, GLORIA E</t>
  </si>
  <si>
    <t>R009-033</t>
  </si>
  <si>
    <t>BLAISDELL, KYLE R</t>
  </si>
  <si>
    <t xml:space="preserve">B 2075 P 222                             </t>
  </si>
  <si>
    <t>R007-040</t>
  </si>
  <si>
    <t>OLSON, TODD &amp; REBECCA</t>
  </si>
  <si>
    <t>R007-008A</t>
  </si>
  <si>
    <t>DUBUC, MICHAEL N</t>
  </si>
  <si>
    <t>R004-023</t>
  </si>
  <si>
    <t xml:space="preserve">B1064  P178                           </t>
  </si>
  <si>
    <t>U001-056</t>
  </si>
  <si>
    <t>WHITNEY STREET</t>
  </si>
  <si>
    <t>WORTHLEY, MICHAEL J</t>
  </si>
  <si>
    <t>U006-006</t>
  </si>
  <si>
    <t>BLAKE HILL ROAD</t>
  </si>
  <si>
    <t>U005-031A</t>
  </si>
  <si>
    <t>BLAKE HILL</t>
  </si>
  <si>
    <t>WORCESTER, DANIEL A</t>
  </si>
  <si>
    <t>U002-062 &amp; 063</t>
  </si>
  <si>
    <t>WITHAM, LORING R</t>
  </si>
  <si>
    <t xml:space="preserve">B 551 P263                            </t>
  </si>
  <si>
    <t>R007-016</t>
  </si>
  <si>
    <t>WITHAM, ARTHUR D</t>
  </si>
  <si>
    <t>R013-014</t>
  </si>
  <si>
    <t>Sanford, Joel</t>
  </si>
  <si>
    <t>2024 SUBDIVIDED</t>
  </si>
  <si>
    <t>R012-011</t>
  </si>
  <si>
    <t>GCA Logging, Inc</t>
  </si>
  <si>
    <t>R012-010</t>
  </si>
  <si>
    <t>SEABERG, MAUREEN M</t>
  </si>
  <si>
    <t>U004-006</t>
  </si>
  <si>
    <t>MAIN ST.</t>
  </si>
  <si>
    <t>LOT + .3 AC</t>
  </si>
  <si>
    <t>R007-022</t>
  </si>
  <si>
    <t>BEEDY, JAMES A</t>
  </si>
  <si>
    <t>U001-072</t>
  </si>
  <si>
    <t>Wyman, Matthew F.</t>
  </si>
  <si>
    <t>U002-036</t>
  </si>
  <si>
    <t>MILL STREET</t>
  </si>
  <si>
    <t>WILKINS, KENNETH A</t>
  </si>
  <si>
    <t>R009-032A</t>
  </si>
  <si>
    <t>WILKINS, KEITH W</t>
  </si>
  <si>
    <t xml:space="preserve">B766 P 161 &amp; B 818 P 215                 </t>
  </si>
  <si>
    <t>R009-037</t>
  </si>
  <si>
    <t>WILKINS, DAVID L</t>
  </si>
  <si>
    <t>R008-015</t>
  </si>
  <si>
    <t>WILFORD-MCMANUS, LORA LYNN</t>
  </si>
  <si>
    <t>R015-006A</t>
  </si>
  <si>
    <t>R003-013A</t>
  </si>
  <si>
    <t>WILCOX, BRENDA L</t>
  </si>
  <si>
    <t>U002-035</t>
  </si>
  <si>
    <t>U006-008</t>
  </si>
  <si>
    <t>WILCOX, VELLIE M</t>
  </si>
  <si>
    <t xml:space="preserve">B 592 P 196                                 </t>
  </si>
  <si>
    <t>R010-008</t>
  </si>
  <si>
    <t>Williams, Michael</t>
  </si>
  <si>
    <t>R013-033</t>
  </si>
  <si>
    <t>WILCOX, MARGARET</t>
  </si>
  <si>
    <t>U002-034</t>
  </si>
  <si>
    <t>SAWYER ST</t>
  </si>
  <si>
    <t>RICHARDS, DENNIS M</t>
  </si>
  <si>
    <t>R006-008A</t>
  </si>
  <si>
    <t>CAMPBELL, PETER J</t>
  </si>
  <si>
    <t>R013-008</t>
  </si>
  <si>
    <t>REED, JENNIFER W</t>
  </si>
  <si>
    <t>R009-036</t>
  </si>
  <si>
    <t>28 AC (ISLAND)</t>
  </si>
  <si>
    <t>R009-043</t>
  </si>
  <si>
    <t>BRAZIL, DAVID M</t>
  </si>
  <si>
    <t>SALE 2023 TO D.PINGREE</t>
  </si>
  <si>
    <t>R009-002</t>
  </si>
  <si>
    <t>JOHNSON, CHRISTIANNA H</t>
  </si>
  <si>
    <t>R009-013</t>
  </si>
  <si>
    <t>FINNE, DANIEL C</t>
  </si>
  <si>
    <t>R012-014.1A</t>
  </si>
  <si>
    <t>BOG POND ROAD</t>
  </si>
  <si>
    <t>APONIK, VALERIE</t>
  </si>
  <si>
    <t>LAND</t>
  </si>
  <si>
    <t>U005-021</t>
  </si>
  <si>
    <t>R013-027</t>
  </si>
  <si>
    <t>BOURASSA, DAVID W., TRUSTEE OF THE</t>
  </si>
  <si>
    <t>PART OF U005-017 2023 SOLD WITH</t>
  </si>
  <si>
    <t xml:space="preserve">GARAGE    TNN MORTGAGE 344-                 </t>
  </si>
  <si>
    <t>U005-018</t>
  </si>
  <si>
    <t>HIGH ST.</t>
  </si>
  <si>
    <t>THATCHER, ANNETTE</t>
  </si>
  <si>
    <t xml:space="preserve">TNN MORTGAGE 344-6669                       </t>
  </si>
  <si>
    <t>U005-017</t>
  </si>
  <si>
    <t>HIGH STREET</t>
  </si>
  <si>
    <t>LOT + 2.7AC</t>
  </si>
  <si>
    <t>R008-013</t>
  </si>
  <si>
    <t>CHILDS, MICHAEL</t>
  </si>
  <si>
    <t>MOBILE HOME ON LEASED LAND</t>
  </si>
  <si>
    <t xml:space="preserve">NONE                                        </t>
  </si>
  <si>
    <t>R007-003</t>
  </si>
  <si>
    <t>WHITE, FOREST C</t>
  </si>
  <si>
    <t xml:space="preserve">B 596, P 119, 120, 121                      </t>
  </si>
  <si>
    <t>R009-015A</t>
  </si>
  <si>
    <t>WHITE, EDWIN L</t>
  </si>
  <si>
    <t>LOT + 15 AC</t>
  </si>
  <si>
    <t>2024 SPLIT 14 TO ACCT 309</t>
  </si>
  <si>
    <t>R005-007</t>
  </si>
  <si>
    <t>WHITE, JANET</t>
  </si>
  <si>
    <t>U005-024</t>
  </si>
  <si>
    <t>ROSS AVE.</t>
  </si>
  <si>
    <t>WHITE, DENNIS A</t>
  </si>
  <si>
    <t xml:space="preserve">B 987 P 7                                  </t>
  </si>
  <si>
    <t>R003-021A</t>
  </si>
  <si>
    <t>WHITE, ARNO W</t>
  </si>
  <si>
    <t>LOT + .4 AC</t>
  </si>
  <si>
    <t>R007-020</t>
  </si>
  <si>
    <t>Dube, Brian S</t>
  </si>
  <si>
    <t>U002-032</t>
  </si>
  <si>
    <t>BOUCHARD, EMILY M</t>
  </si>
  <si>
    <t>R004-019</t>
  </si>
  <si>
    <t>WALAK, WILLIAM</t>
  </si>
  <si>
    <t xml:space="preserve">B 486P 443                                  </t>
  </si>
  <si>
    <t>R004-046A</t>
  </si>
  <si>
    <t>WEED, DAVID L</t>
  </si>
  <si>
    <t>R011-019</t>
  </si>
  <si>
    <t>U005-016</t>
  </si>
  <si>
    <t>U006-018</t>
  </si>
  <si>
    <t>WALKER, KYLE A</t>
  </si>
  <si>
    <t>R007-012</t>
  </si>
  <si>
    <t>VARGAS, JOHN</t>
  </si>
  <si>
    <t>44 TG</t>
  </si>
  <si>
    <t>R005-048</t>
  </si>
  <si>
    <t>Longo, David J</t>
  </si>
  <si>
    <t>R005-013</t>
  </si>
  <si>
    <t>LEONARD SR., PAUL J</t>
  </si>
  <si>
    <t>TA 12/28/20</t>
  </si>
  <si>
    <t>U006-012</t>
  </si>
  <si>
    <t>COHN, RACHEL E</t>
  </si>
  <si>
    <t>U002-003</t>
  </si>
  <si>
    <t>HARGREAVES, RONALD</t>
  </si>
  <si>
    <t>U002-050</t>
  </si>
  <si>
    <t>VITRANO, VINCENT J</t>
  </si>
  <si>
    <t>R003-031</t>
  </si>
  <si>
    <t>STARBIRD, JEREMY</t>
  </si>
  <si>
    <t>U001-050</t>
  </si>
  <si>
    <t>JONES, SHARON V</t>
  </si>
  <si>
    <t>U004-041</t>
  </si>
  <si>
    <t>MORGAN, BRANDON C</t>
  </si>
  <si>
    <t>U001-046</t>
  </si>
  <si>
    <t>STANFORD, MARINA</t>
  </si>
  <si>
    <t>U005-027</t>
  </si>
  <si>
    <t>TOOTHAKER, GLENDA</t>
  </si>
  <si>
    <t>UND LOT + 1AC</t>
  </si>
  <si>
    <t xml:space="preserve">115 CALEB ST                                </t>
  </si>
  <si>
    <t>R006-027</t>
  </si>
  <si>
    <t>R006-036</t>
  </si>
  <si>
    <t>R006-034</t>
  </si>
  <si>
    <t>Vincent, David A</t>
  </si>
  <si>
    <t>U007-024</t>
  </si>
  <si>
    <t>RIVERBEND LANE</t>
  </si>
  <si>
    <t>PINGREE, LINDA ROWE</t>
  </si>
  <si>
    <t>U002-009</t>
  </si>
  <si>
    <t>BURNS, KATHERINE M</t>
  </si>
  <si>
    <t>U002-056</t>
  </si>
  <si>
    <t>Ross, Penny</t>
  </si>
  <si>
    <t>R005-017</t>
  </si>
  <si>
    <t>CLARK, CARROLL M</t>
  </si>
  <si>
    <t>U007-023</t>
  </si>
  <si>
    <t>R009-007A</t>
  </si>
  <si>
    <t>Ryder, Ralph</t>
  </si>
  <si>
    <t>R014-004</t>
  </si>
  <si>
    <t>ROLLINS, DUSTAN</t>
  </si>
  <si>
    <t>R014-006</t>
  </si>
  <si>
    <t>Rollins, Alyssa</t>
  </si>
  <si>
    <t>U004-003</t>
  </si>
  <si>
    <t>R008-004A</t>
  </si>
  <si>
    <t>Philbrick, Stephen C</t>
  </si>
  <si>
    <t>U004-008</t>
  </si>
  <si>
    <t>U002-010</t>
  </si>
  <si>
    <t>THORNDIKE, MARY JANE</t>
  </si>
  <si>
    <t>FLOOD PLAIN</t>
  </si>
  <si>
    <t>R016-005C</t>
  </si>
  <si>
    <t xml:space="preserve">B452 P504                                  </t>
  </si>
  <si>
    <t>U001-024</t>
  </si>
  <si>
    <t>THOMPSON, JOEL</t>
  </si>
  <si>
    <t xml:space="preserve">B452 P504                                   </t>
  </si>
  <si>
    <t>U001-025</t>
  </si>
  <si>
    <t>BARN PART OF LOT 31.3</t>
  </si>
  <si>
    <t>R003-032</t>
  </si>
  <si>
    <t>WHEELER HILL RD.</t>
  </si>
  <si>
    <t>CROWLEY, DAVID B</t>
  </si>
  <si>
    <t>PART OF R003-032</t>
  </si>
  <si>
    <t>R003-031.3</t>
  </si>
  <si>
    <t>U004-016</t>
  </si>
  <si>
    <t>Sanders, Davis B</t>
  </si>
  <si>
    <t>R012-009.2.1</t>
  </si>
  <si>
    <t>GUZZETTA, GINA</t>
  </si>
  <si>
    <t>R015-009</t>
  </si>
  <si>
    <t>PINKHAM HILL RD. DISC.</t>
  </si>
  <si>
    <t>KNUDSEN, CHRISTINA</t>
  </si>
  <si>
    <t xml:space="preserve">B1058 P 256                                 </t>
  </si>
  <si>
    <t>R004-017</t>
  </si>
  <si>
    <t>SALEM RD.</t>
  </si>
  <si>
    <t>TOWNE, VERONICA</t>
  </si>
  <si>
    <t>R004-027</t>
  </si>
  <si>
    <t>VACCARO, JOSEPH</t>
  </si>
  <si>
    <t>R014-015</t>
  </si>
  <si>
    <t>McGuirk, Peter</t>
  </si>
  <si>
    <t>R009-040</t>
  </si>
  <si>
    <t>SMITH, SOLON N</t>
  </si>
  <si>
    <t>R009-041</t>
  </si>
  <si>
    <t>SWEETSER, DANIEL J</t>
  </si>
  <si>
    <t>R015-006B</t>
  </si>
  <si>
    <t>NW OF NUMBER 6 RD</t>
  </si>
  <si>
    <t>R011-018A</t>
  </si>
  <si>
    <t>LABRADOR LANE</t>
  </si>
  <si>
    <t>R005-018</t>
  </si>
  <si>
    <t>GERBER, LESTER R</t>
  </si>
  <si>
    <t>R016-005A</t>
  </si>
  <si>
    <t>U002-043</t>
  </si>
  <si>
    <t>SAWYER ST.</t>
  </si>
  <si>
    <t>FIDLER, RONALD</t>
  </si>
  <si>
    <t>R013-011</t>
  </si>
  <si>
    <t>SMALL RD.</t>
  </si>
  <si>
    <t>JUBIN, MICHAEL H</t>
  </si>
  <si>
    <t>R014-008A</t>
  </si>
  <si>
    <t>STINCHFIELD, JOHN E</t>
  </si>
  <si>
    <t>4272/251</t>
  </si>
  <si>
    <t xml:space="preserve">2021 SOLD 75 AC                             </t>
  </si>
  <si>
    <t>R014-008</t>
  </si>
  <si>
    <t>LUFKIN POND ROAD (DISC)</t>
  </si>
  <si>
    <t>R007-045</t>
  </si>
  <si>
    <t>ECHO VALLEY RD.</t>
  </si>
  <si>
    <t>STINCHFIELD, JOEL L</t>
  </si>
  <si>
    <t>R009-022</t>
  </si>
  <si>
    <t>HAINES, WALTER A</t>
  </si>
  <si>
    <t>U001-067</t>
  </si>
  <si>
    <t>R004-034</t>
  </si>
  <si>
    <t>STEVENS, FRANK R</t>
  </si>
  <si>
    <t>R017-005</t>
  </si>
  <si>
    <t>SAUNDERS, DAVID J</t>
  </si>
  <si>
    <t>STANLEY ESTATES SUBD</t>
  </si>
  <si>
    <t>R003-023&amp;23.1</t>
  </si>
  <si>
    <t>TAYLOR, JONATHAN W</t>
  </si>
  <si>
    <t>R016-005B</t>
  </si>
  <si>
    <t>'23 LOT SPLIT W/HOUSE</t>
  </si>
  <si>
    <t>R014-017A</t>
  </si>
  <si>
    <t>RODWAY, PATRICIA S</t>
  </si>
  <si>
    <t>U001-069A</t>
  </si>
  <si>
    <t>HALEY RD.</t>
  </si>
  <si>
    <t>MAURAIS, JAMES</t>
  </si>
  <si>
    <t xml:space="preserve">B1014 P 284                             </t>
  </si>
  <si>
    <t>U001-070</t>
  </si>
  <si>
    <t>SPARKS, LINDA J</t>
  </si>
  <si>
    <t>divorce judgemnt bk 3719 pg72</t>
  </si>
  <si>
    <t>R012-014</t>
  </si>
  <si>
    <t>SHAGIN, PAULA H</t>
  </si>
  <si>
    <t>U005-037</t>
  </si>
  <si>
    <t>BLAKE HILL RD.</t>
  </si>
  <si>
    <t>REPUCCI, RUTH</t>
  </si>
  <si>
    <t>R009-017B</t>
  </si>
  <si>
    <t>SMITH, STEVEN A</t>
  </si>
  <si>
    <t>LOT;58.9 TG;14.1 OTHER GAR/APT</t>
  </si>
  <si>
    <t xml:space="preserve">TG               </t>
  </si>
  <si>
    <t>R005-020B</t>
  </si>
  <si>
    <t>R007-038</t>
  </si>
  <si>
    <t>BEEDY, JAMES D</t>
  </si>
  <si>
    <t>2021 add on 4218/211</t>
  </si>
  <si>
    <t xml:space="preserve">2021 add on 4259/19                         </t>
  </si>
  <si>
    <t>R006-003</t>
  </si>
  <si>
    <t>REEDS MILL RD.</t>
  </si>
  <si>
    <t>VINING MINING, LLC</t>
  </si>
  <si>
    <t>R006-004</t>
  </si>
  <si>
    <t>MAIN, SHAWN C</t>
  </si>
  <si>
    <t>R003-015.1</t>
  </si>
  <si>
    <t>WILCOX, BRENDA LEE P</t>
  </si>
  <si>
    <t>2LOTS,56.6 TG,2RD,1 OTHER</t>
  </si>
  <si>
    <t>R005-020A</t>
  </si>
  <si>
    <t>BRAY HILL RD.</t>
  </si>
  <si>
    <t>SMITH, MAXELLE O</t>
  </si>
  <si>
    <t>R015-005</t>
  </si>
  <si>
    <t>SMITH, TANYA RAE</t>
  </si>
  <si>
    <t>lot add on 2022 1.58 acres</t>
  </si>
  <si>
    <t>R012-007A</t>
  </si>
  <si>
    <t>SMALL RD   (DISC PORT)</t>
  </si>
  <si>
    <t>POLIQUIN, AMANDA</t>
  </si>
  <si>
    <t>R009-017</t>
  </si>
  <si>
    <t>SMITH, STEVEN W</t>
  </si>
  <si>
    <t>R001-002</t>
  </si>
  <si>
    <t>R001-001</t>
  </si>
  <si>
    <t xml:space="preserve">TG                        </t>
  </si>
  <si>
    <t>R005-020</t>
  </si>
  <si>
    <t>COFFREN ROAD</t>
  </si>
  <si>
    <t>R003-015</t>
  </si>
  <si>
    <t>SMITH, MICHAEL</t>
  </si>
  <si>
    <t>U007-015.1</t>
  </si>
  <si>
    <t>PINKHAM, ANGELA</t>
  </si>
  <si>
    <t>R004-033A</t>
  </si>
  <si>
    <t>SMITH, CHARLES WARREN</t>
  </si>
  <si>
    <t>R001-005</t>
  </si>
  <si>
    <t>UNBUILDABLE RIVERSIDE LOT</t>
  </si>
  <si>
    <t>R003-016A</t>
  </si>
  <si>
    <t>SMITH, ALBERT C</t>
  </si>
  <si>
    <t>LOT + 16AC</t>
  </si>
  <si>
    <t>R003-015A</t>
  </si>
  <si>
    <t>tamsin@talking-talent.com</t>
  </si>
  <si>
    <t>U004-028</t>
  </si>
  <si>
    <t>AMBLE ST, PHILLIPS, ME</t>
  </si>
  <si>
    <t>STOVALL, CAROL</t>
  </si>
  <si>
    <t>OPEN SPACE CLASSIFIED 2013</t>
  </si>
  <si>
    <t>R009-012.3</t>
  </si>
  <si>
    <t>HARE ST</t>
  </si>
  <si>
    <t>CROSS, MICHAEL</t>
  </si>
  <si>
    <t xml:space="preserve">OS         </t>
  </si>
  <si>
    <t>R009-010</t>
  </si>
  <si>
    <t>U001-021</t>
  </si>
  <si>
    <t>KELLEY, JOSHUA A</t>
  </si>
  <si>
    <t>over road trucker</t>
  </si>
  <si>
    <t xml:space="preserve">1-302-367-0863                        </t>
  </si>
  <si>
    <t>U006-007</t>
  </si>
  <si>
    <t>U003-007</t>
  </si>
  <si>
    <t>SEARLES, SETH M</t>
  </si>
  <si>
    <t>U007-001</t>
  </si>
  <si>
    <t>SEARLES, RONALD</t>
  </si>
  <si>
    <t>U003-006</t>
  </si>
  <si>
    <t>MILE SQUARE RD.</t>
  </si>
  <si>
    <t>MORGAN, CYNTHIA M</t>
  </si>
  <si>
    <t>U003-005</t>
  </si>
  <si>
    <t>1/2 interest</t>
  </si>
  <si>
    <t xml:space="preserve">B1636 P101                                  </t>
  </si>
  <si>
    <t>U007-022</t>
  </si>
  <si>
    <t>SCRIBNER, KATHERINE M</t>
  </si>
  <si>
    <t>U007-019</t>
  </si>
  <si>
    <t>SCRIBNER, DANNY L</t>
  </si>
  <si>
    <t>U007-017</t>
  </si>
  <si>
    <t>WHIPOORWILL LN</t>
  </si>
  <si>
    <t>R007-027</t>
  </si>
  <si>
    <t>MAILLOUX, JESSICA L</t>
  </si>
  <si>
    <t>R009-020</t>
  </si>
  <si>
    <t>SAVAGE, RICHARD H</t>
  </si>
  <si>
    <t>U006-021 &amp; 021.1</t>
  </si>
  <si>
    <t>LISHERNESS, DOUGLAS</t>
  </si>
  <si>
    <t>U001-084</t>
  </si>
  <si>
    <t>Murphy, Edward</t>
  </si>
  <si>
    <t>23 lot split</t>
  </si>
  <si>
    <t>R013-041</t>
  </si>
  <si>
    <t>SEE CARD 417 FOR SALE PRICE</t>
  </si>
  <si>
    <t>R007-043</t>
  </si>
  <si>
    <t>STINCHFIELD, M JOHN III</t>
  </si>
  <si>
    <t>R007-044</t>
  </si>
  <si>
    <t>LOT;64 AC TG;1 OTHER</t>
  </si>
  <si>
    <t>R006-030</t>
  </si>
  <si>
    <t>Haggan, Allan C</t>
  </si>
  <si>
    <t>LOT+ 43 AC</t>
  </si>
  <si>
    <t>R006-032</t>
  </si>
  <si>
    <t>U001-086</t>
  </si>
  <si>
    <t>AUGER, MISTY L</t>
  </si>
  <si>
    <t>2nd structure is 13 School Street</t>
  </si>
  <si>
    <t>U005-002</t>
  </si>
  <si>
    <t>BOIVIN, DAN</t>
  </si>
  <si>
    <t>U005-012</t>
  </si>
  <si>
    <t>LOT ADD '07-BK 2902 PG 183</t>
  </si>
  <si>
    <t xml:space="preserve">B 2537 P169                                 </t>
  </si>
  <si>
    <t>U001-014</t>
  </si>
  <si>
    <t>FREDETTE, ACASIA A</t>
  </si>
  <si>
    <t>BLDG FIRE 2014</t>
  </si>
  <si>
    <t>U001-040</t>
  </si>
  <si>
    <t>Roy, Stephen R</t>
  </si>
  <si>
    <t>R001-011A.1</t>
  </si>
  <si>
    <t>ROWE, MARCUS</t>
  </si>
  <si>
    <t>U002-030</t>
  </si>
  <si>
    <t>GILMORE, ANNABEL B.</t>
  </si>
  <si>
    <t>R001-010.3</t>
  </si>
  <si>
    <t>Rothschild Farm, LLC</t>
  </si>
  <si>
    <t>R001-010</t>
  </si>
  <si>
    <t>R001-009</t>
  </si>
  <si>
    <t>1985 ASTRO MODEL A-81 AP5422</t>
  </si>
  <si>
    <t xml:space="preserve">Leased Land                     </t>
  </si>
  <si>
    <t>R012-002B</t>
  </si>
  <si>
    <t>GORDON, DALTON</t>
  </si>
  <si>
    <t>U004-038</t>
  </si>
  <si>
    <t>Udon Thai, Thailand</t>
  </si>
  <si>
    <t xml:space="preserve">    Rattana Khamseetha Fitch                </t>
  </si>
  <si>
    <t>R002-008</t>
  </si>
  <si>
    <t>KHAMSEETHA, RATTANA</t>
  </si>
  <si>
    <t>U002-017</t>
  </si>
  <si>
    <t>ANDREWS, TODD</t>
  </si>
  <si>
    <t>U002-064</t>
  </si>
  <si>
    <t>Chassie, Barbara</t>
  </si>
  <si>
    <t>R003-054</t>
  </si>
  <si>
    <t>WILLIAMS, BRUCE C</t>
  </si>
  <si>
    <t>R003-053.5</t>
  </si>
  <si>
    <t>POOL 2K</t>
  </si>
  <si>
    <t>U006-004</t>
  </si>
  <si>
    <t>Gallant, Danielle</t>
  </si>
  <si>
    <t>LOT + 3.5 AC</t>
  </si>
  <si>
    <t>R005-030</t>
  </si>
  <si>
    <t>Targett, Leanna Ross</t>
  </si>
  <si>
    <t>U001-043</t>
  </si>
  <si>
    <t>SEWARD AVE.</t>
  </si>
  <si>
    <t>MCCALL, WILLIAM</t>
  </si>
  <si>
    <t>U001-079</t>
  </si>
  <si>
    <t>TRUSTEES OF THE RONALD R. STINCHFIELD FAMILY TRUST, PATRICIA CLARY &amp; MICHELLE STINCHFIELD</t>
  </si>
  <si>
    <t>R001-010.1</t>
  </si>
  <si>
    <t>PHILLIPS KINGFIELD INVESTMENT</t>
  </si>
  <si>
    <t>U001-073</t>
  </si>
  <si>
    <t>SWIHART, JOEL D</t>
  </si>
  <si>
    <t>R003-025</t>
  </si>
  <si>
    <t>ROLLINS, WANDA</t>
  </si>
  <si>
    <t xml:space="preserve">B1058 P345                                  </t>
  </si>
  <si>
    <t>U001-003</t>
  </si>
  <si>
    <t>BLACK, DEBORAH A</t>
  </si>
  <si>
    <t>2 acre sale 4259/19 11/23/2020</t>
  </si>
  <si>
    <t>R006-003.1</t>
  </si>
  <si>
    <t>Keene, Mark J</t>
  </si>
  <si>
    <t>R003-026A</t>
  </si>
  <si>
    <t>R003-026</t>
  </si>
  <si>
    <t>ROLLINS, BRETT D</t>
  </si>
  <si>
    <t>U002-014</t>
  </si>
  <si>
    <t>Searles, Ray S III</t>
  </si>
  <si>
    <t>2 LOTS</t>
  </si>
  <si>
    <t xml:space="preserve">B295-039                                    </t>
  </si>
  <si>
    <t>R006-022</t>
  </si>
  <si>
    <t>MINIMOFO, LLC</t>
  </si>
  <si>
    <t xml:space="preserve">B2239 P110                                 </t>
  </si>
  <si>
    <t>U001-042</t>
  </si>
  <si>
    <t>SEWARD AVENUE</t>
  </si>
  <si>
    <t>FAST, ABRAHAM S</t>
  </si>
  <si>
    <t>R003-009</t>
  </si>
  <si>
    <t>RICHARD, MARJORIE S</t>
  </si>
  <si>
    <t>R003-010</t>
  </si>
  <si>
    <t>POTTER, RUPERT</t>
  </si>
  <si>
    <t>U002-031</t>
  </si>
  <si>
    <t>FROST, RICHARD</t>
  </si>
  <si>
    <t>U005-035</t>
  </si>
  <si>
    <t>NORTH ROSS AVE</t>
  </si>
  <si>
    <t>U001-060</t>
  </si>
  <si>
    <t>DAVENPORT, WINONA</t>
  </si>
  <si>
    <t>R004-042</t>
  </si>
  <si>
    <t>REED, PHILIP A JR</t>
  </si>
  <si>
    <t>R009-017A</t>
  </si>
  <si>
    <t>REED, JEANNETTA A</t>
  </si>
  <si>
    <t xml:space="preserve">B1517 P169                                  </t>
  </si>
  <si>
    <t>U001-036</t>
  </si>
  <si>
    <t>PRESCOTT, EVANGELINE</t>
  </si>
  <si>
    <t>U007-006</t>
  </si>
  <si>
    <t>HOLLAND, ABAIGAEL M</t>
  </si>
  <si>
    <t>U002-038</t>
  </si>
  <si>
    <t>STIMSON, MARY ELIZABETH</t>
  </si>
  <si>
    <t>PINKHAM, LAWRENCE H</t>
  </si>
  <si>
    <t>U007-018A</t>
  </si>
  <si>
    <t>R012-003</t>
  </si>
  <si>
    <t>R012-002</t>
  </si>
  <si>
    <t>2021 .6 add on 4297/321</t>
  </si>
  <si>
    <t>R006-028</t>
  </si>
  <si>
    <t>2.7 Acres combined with u003-002</t>
  </si>
  <si>
    <t xml:space="preserve">B1455 P009                                  </t>
  </si>
  <si>
    <t>U003-001</t>
  </si>
  <si>
    <t>CAREY, LYNN M</t>
  </si>
  <si>
    <t>U001-004</t>
  </si>
  <si>
    <t>THOMAS, ROBERT B</t>
  </si>
  <si>
    <t xml:space="preserve">B834 P29                                    </t>
  </si>
  <si>
    <t>R006-021</t>
  </si>
  <si>
    <t>CARROLL, ALFRED J JR</t>
  </si>
  <si>
    <t>R003-015.2</t>
  </si>
  <si>
    <t>CAMPBELL, JOHN E</t>
  </si>
  <si>
    <t xml:space="preserve">B2395 P301                                  </t>
  </si>
  <si>
    <t>U001-049</t>
  </si>
  <si>
    <t>COOK, TANYA L</t>
  </si>
  <si>
    <t>BUILDING ONLY</t>
  </si>
  <si>
    <t>PINGREE, REGAN S</t>
  </si>
  <si>
    <t>U001-033</t>
  </si>
  <si>
    <t>CROTEAU, SCOTT D</t>
  </si>
  <si>
    <t>RESEVOIR</t>
  </si>
  <si>
    <t xml:space="preserve">B1806 P250                                 </t>
  </si>
  <si>
    <t>U006-001</t>
  </si>
  <si>
    <t>MT.BLUE STANDARD WATER DISTRICT</t>
  </si>
  <si>
    <t>R007-036</t>
  </si>
  <si>
    <t>PHILLIPS, WENDALL</t>
  </si>
  <si>
    <t>U005-030</t>
  </si>
  <si>
    <t>PHILLIPS, ANDREW S JR</t>
  </si>
  <si>
    <t>R009-026.5</t>
  </si>
  <si>
    <t>PERRY, DANIEL</t>
  </si>
  <si>
    <t>U001-059</t>
  </si>
  <si>
    <t>FIELD, BARBARA B</t>
  </si>
  <si>
    <t>U002-047</t>
  </si>
  <si>
    <t>PASKELL, RONALD V</t>
  </si>
  <si>
    <t xml:space="preserve">B793P160                                    </t>
  </si>
  <si>
    <t>U002-002</t>
  </si>
  <si>
    <t>U002-049</t>
  </si>
  <si>
    <t>Muller, Melissa</t>
  </si>
  <si>
    <t>R007-034.1</t>
  </si>
  <si>
    <t>PARKER, RICHARD JR</t>
  </si>
  <si>
    <t>U007-012</t>
  </si>
  <si>
    <t>TOOTHAKER, JESSICA L</t>
  </si>
  <si>
    <t>R013-006</t>
  </si>
  <si>
    <t>LUFKIN ROAD</t>
  </si>
  <si>
    <t>UND LOT + 1.6 AC</t>
  </si>
  <si>
    <t>U003-011</t>
  </si>
  <si>
    <t>GRIFFITH, SHELLEY G</t>
  </si>
  <si>
    <t>U003-003</t>
  </si>
  <si>
    <t>U002-028</t>
  </si>
  <si>
    <t>SLOAN-BARTON, ANDREW M</t>
  </si>
  <si>
    <t>2 LOTS,52.5TG,1RD,9.5CAMPSITE,17OT</t>
  </si>
  <si>
    <t>R007-049</t>
  </si>
  <si>
    <t>NORTON, GERRY</t>
  </si>
  <si>
    <t>R007-049A</t>
  </si>
  <si>
    <t>Norton, Christopher J</t>
  </si>
  <si>
    <t>R009-042</t>
  </si>
  <si>
    <t>NORSTER, GREGORY</t>
  </si>
  <si>
    <t>R009-015.1</t>
  </si>
  <si>
    <t>CATON, JOHN</t>
  </si>
  <si>
    <t>R009-012.4A</t>
  </si>
  <si>
    <t>HARE STREET</t>
  </si>
  <si>
    <t>Foster, Robert D</t>
  </si>
  <si>
    <t xml:space="preserve">Funding group 1-866-533-6600                </t>
  </si>
  <si>
    <t>U002-024</t>
  </si>
  <si>
    <t>PANOPOULOS, DEMETRIOS</t>
  </si>
  <si>
    <t>U004-039</t>
  </si>
  <si>
    <t>MORGAN, ROBERT B</t>
  </si>
  <si>
    <t>U004-040</t>
  </si>
  <si>
    <t>UND LOT + 2.2 AC</t>
  </si>
  <si>
    <t>U004-042A</t>
  </si>
  <si>
    <t>MORGAN, MICHAEL D</t>
  </si>
  <si>
    <t>R003-011</t>
  </si>
  <si>
    <t>U006-002</t>
  </si>
  <si>
    <t>MORGAN, MICHAEL E</t>
  </si>
  <si>
    <t>U004-025 &amp; 030</t>
  </si>
  <si>
    <t>AMBLE ST</t>
  </si>
  <si>
    <t>MORGAN, DAVID B &amp; NANCY M</t>
  </si>
  <si>
    <t>U007-011</t>
  </si>
  <si>
    <t>GAUDETTE, GLENN L</t>
  </si>
  <si>
    <t>R003-022</t>
  </si>
  <si>
    <t>MOODY, LORRIE</t>
  </si>
  <si>
    <t>LOT + 6 AC</t>
  </si>
  <si>
    <t xml:space="preserve">B1601 P1209                                 </t>
  </si>
  <si>
    <t>R007-005</t>
  </si>
  <si>
    <t>SWEETSER, BURCHARD D</t>
  </si>
  <si>
    <t>R006-014</t>
  </si>
  <si>
    <t>Kajencki, Stephen Paul</t>
  </si>
  <si>
    <t>LOT + 3.3 AC</t>
  </si>
  <si>
    <t>U005-006</t>
  </si>
  <si>
    <t>WATERHOUSE, STANWOOD A</t>
  </si>
  <si>
    <t>U005-008</t>
  </si>
  <si>
    <t>Serial #2072</t>
  </si>
  <si>
    <t xml:space="preserve"> 1979 14x70 mobile home                     </t>
  </si>
  <si>
    <t>R009-026.2</t>
  </si>
  <si>
    <t>R008-019</t>
  </si>
  <si>
    <t>MITCHELL, STEPHEN D</t>
  </si>
  <si>
    <t>R008-018</t>
  </si>
  <si>
    <t>R003-043</t>
  </si>
  <si>
    <t>MITCHELL, RICHARD F JR</t>
  </si>
  <si>
    <t>R003-042</t>
  </si>
  <si>
    <t>LOT + .6 AC</t>
  </si>
  <si>
    <t xml:space="preserve">B 1770 P 017                            </t>
  </si>
  <si>
    <t>R007-032</t>
  </si>
  <si>
    <t>FEELEY, CHARLES A</t>
  </si>
  <si>
    <t>R004-015.1</t>
  </si>
  <si>
    <t>MITCHELL, DRUCILLA</t>
  </si>
  <si>
    <t>LOT &amp; HARDWARE STORE</t>
  </si>
  <si>
    <t xml:space="preserve">B2039 P338                                  </t>
  </si>
  <si>
    <t>U001-053</t>
  </si>
  <si>
    <t>FORECLOSURE</t>
  </si>
  <si>
    <t>R004-015.2</t>
  </si>
  <si>
    <t>STRONG CHURCH OF THE NAZARENE</t>
  </si>
  <si>
    <t>R004-024A</t>
  </si>
  <si>
    <t>R004-028.1</t>
  </si>
  <si>
    <t>MITCHELL, JOYCE</t>
  </si>
  <si>
    <t>U005-032</t>
  </si>
  <si>
    <t>R004-014</t>
  </si>
  <si>
    <t>MITCHELL, BENJAMIN F JR.,RUTH N.</t>
  </si>
  <si>
    <t>LOT + 30 AC</t>
  </si>
  <si>
    <t xml:space="preserve">B1243P282                                   </t>
  </si>
  <si>
    <t>R005-021</t>
  </si>
  <si>
    <t>DAVAN, LESLEY E</t>
  </si>
  <si>
    <t>R003-045</t>
  </si>
  <si>
    <t>CAREY, RACHEL M</t>
  </si>
  <si>
    <t>LOT + 10.6 AC</t>
  </si>
  <si>
    <t xml:space="preserve">B1259 P57                                   </t>
  </si>
  <si>
    <t>R005-020.1</t>
  </si>
  <si>
    <t>MELLOR, ANDREW</t>
  </si>
  <si>
    <t>LEASE</t>
  </si>
  <si>
    <t>R005-007.1</t>
  </si>
  <si>
    <t>WHITE, DAREN A</t>
  </si>
  <si>
    <t>U006-014 &amp; 014A</t>
  </si>
  <si>
    <t>BOYCE, SHAWN</t>
  </si>
  <si>
    <t>U006-013</t>
  </si>
  <si>
    <t>STEWARD, CHRIS</t>
  </si>
  <si>
    <t>U002-020.1</t>
  </si>
  <si>
    <t>Denney, Martha J</t>
  </si>
  <si>
    <t>R004-028.2</t>
  </si>
  <si>
    <t>MECHAM, ROBERT</t>
  </si>
  <si>
    <t>U002-061</t>
  </si>
  <si>
    <t>HILL, AMY</t>
  </si>
  <si>
    <t>U006-024</t>
  </si>
  <si>
    <t>THE PINK RUBY, LLC</t>
  </si>
  <si>
    <t>R009-030</t>
  </si>
  <si>
    <t>R009-016</t>
  </si>
  <si>
    <t>HINKLEY, NATHAN</t>
  </si>
  <si>
    <t>U002-060</t>
  </si>
  <si>
    <t>HERRICK, DAVID</t>
  </si>
  <si>
    <t>R011-010</t>
  </si>
  <si>
    <t>DILL RD.</t>
  </si>
  <si>
    <t>MATULAITIS, PATRICIA</t>
  </si>
  <si>
    <t xml:space="preserve">B1487 P324                                </t>
  </si>
  <si>
    <t>U001-057</t>
  </si>
  <si>
    <t>MARTELL, STANLEY S</t>
  </si>
  <si>
    <t>R017-015</t>
  </si>
  <si>
    <t>BERNIER, JR, RICHARD</t>
  </si>
  <si>
    <t>R005-019</t>
  </si>
  <si>
    <t>Sirois, Arnold E., JR.</t>
  </si>
  <si>
    <t>R004-001 &amp; 002</t>
  </si>
  <si>
    <t>WHITE, TREVOR A</t>
  </si>
  <si>
    <t>R013-013</t>
  </si>
  <si>
    <t>PLOG, PETER E</t>
  </si>
  <si>
    <t>R013-008A</t>
  </si>
  <si>
    <t>LOPRESTI, MARYNEL</t>
  </si>
  <si>
    <t>R011-012 &amp; 013A</t>
  </si>
  <si>
    <t xml:space="preserve">TG  OS         </t>
  </si>
  <si>
    <t>R001-011A</t>
  </si>
  <si>
    <t>Lisherness, Jonathon D</t>
  </si>
  <si>
    <t>U006-009.1</t>
  </si>
  <si>
    <t>U006-010</t>
  </si>
  <si>
    <t>HALEY, JEFFREY E</t>
  </si>
  <si>
    <t>R004-030.3</t>
  </si>
  <si>
    <t>NICHOLSON, CHRISTOPHER D</t>
  </si>
  <si>
    <t>R013-005</t>
  </si>
  <si>
    <t>BENNETT, GARY</t>
  </si>
  <si>
    <t>part of property in Avon</t>
  </si>
  <si>
    <t>U001-062</t>
  </si>
  <si>
    <t>MAPLE LANE</t>
  </si>
  <si>
    <t>REINHOLT, IAN M</t>
  </si>
  <si>
    <t>R004-043A</t>
  </si>
  <si>
    <t>COLSON, MITCHELL D</t>
  </si>
  <si>
    <t>R003-034</t>
  </si>
  <si>
    <t>LAMBERT, BERTRAND</t>
  </si>
  <si>
    <t xml:space="preserve">B1038P84                              </t>
  </si>
  <si>
    <t>R007-028</t>
  </si>
  <si>
    <t>LEFAVE, STEVEN</t>
  </si>
  <si>
    <t>U005-026</t>
  </si>
  <si>
    <t>LEEMAN, JAMES</t>
  </si>
  <si>
    <t>U007-020</t>
  </si>
  <si>
    <t>EVANS, THOMAS III</t>
  </si>
  <si>
    <t>R002-003</t>
  </si>
  <si>
    <t>U004-042</t>
  </si>
  <si>
    <t>LANGLAIS, MARCEL R</t>
  </si>
  <si>
    <t>R014-002</t>
  </si>
  <si>
    <t>LANGDON, JADWIGA</t>
  </si>
  <si>
    <t>B2514 P279+281;  LOT + 12 AC</t>
  </si>
  <si>
    <t xml:space="preserve">B1230 P148; B1387 P116; B2127 P254;         </t>
  </si>
  <si>
    <t>R014-003A1</t>
  </si>
  <si>
    <t>LANGDON, MAXWELL J</t>
  </si>
  <si>
    <t>LOT + 19 AC</t>
  </si>
  <si>
    <t>R003-033</t>
  </si>
  <si>
    <t>R009-038A</t>
  </si>
  <si>
    <t>KNOWLES, JEREMIAH J</t>
  </si>
  <si>
    <t>R009-038</t>
  </si>
  <si>
    <t>ALLEN, SEAN L</t>
  </si>
  <si>
    <t>R008-020.1</t>
  </si>
  <si>
    <t>Rice, Amy Lynne</t>
  </si>
  <si>
    <t>R002-005</t>
  </si>
  <si>
    <t>KNIGHT DRIVE</t>
  </si>
  <si>
    <t>R007-013</t>
  </si>
  <si>
    <t>WHEATON, COLBY</t>
  </si>
  <si>
    <t>U004-031</t>
  </si>
  <si>
    <t>Willows, Mathew</t>
  </si>
  <si>
    <t>R012-012.1</t>
  </si>
  <si>
    <t>LOT + 7AC</t>
  </si>
  <si>
    <t>R012-012</t>
  </si>
  <si>
    <t>OLIVERI, GEORGE</t>
  </si>
  <si>
    <t>LEASED  LAND</t>
  </si>
  <si>
    <t>KING, DAVID</t>
  </si>
  <si>
    <t xml:space="preserve">B2370 P 127                                 </t>
  </si>
  <si>
    <t>U002-006</t>
  </si>
  <si>
    <t>BARNES, BARBARA A</t>
  </si>
  <si>
    <t>R013-029</t>
  </si>
  <si>
    <t>GRANT, GEORGE E., JR.</t>
  </si>
  <si>
    <t>R006-005A</t>
  </si>
  <si>
    <t>R006-005B</t>
  </si>
  <si>
    <t>HERSEY, MICHAEL TRUSTEE LLMM</t>
  </si>
  <si>
    <t>U001-015</t>
  </si>
  <si>
    <t>STEBBINS, JASON M</t>
  </si>
  <si>
    <t>U004-018</t>
  </si>
  <si>
    <t>SALOIO, FREYA R</t>
  </si>
  <si>
    <t>R003-049</t>
  </si>
  <si>
    <t>ROBINSON, CLINTON JAMES</t>
  </si>
  <si>
    <t>R003-050</t>
  </si>
  <si>
    <t>BATCHELDER, MARC R</t>
  </si>
  <si>
    <t>R003-051</t>
  </si>
  <si>
    <t>Hutchins, Roger S</t>
  </si>
  <si>
    <t>2023 FIRE</t>
  </si>
  <si>
    <t>U005-025</t>
  </si>
  <si>
    <t>THOMAS, KENNETH L</t>
  </si>
  <si>
    <t>R008-020.2</t>
  </si>
  <si>
    <t>PULK, MICHAEL E</t>
  </si>
  <si>
    <t xml:space="preserve">B 1453 P298                                 </t>
  </si>
  <si>
    <t>U001-038</t>
  </si>
  <si>
    <t>IVERS, BRADFORD A</t>
  </si>
  <si>
    <t>R005-043B</t>
  </si>
  <si>
    <t>COSENZA, MARK A</t>
  </si>
  <si>
    <t>U002-007</t>
  </si>
  <si>
    <t>KONOPKA, DANIEL</t>
  </si>
  <si>
    <t>R014-016</t>
  </si>
  <si>
    <t>HUDSON, ANN L</t>
  </si>
  <si>
    <t>72 AC</t>
  </si>
  <si>
    <t>R003-027</t>
  </si>
  <si>
    <t>HOYT, MYRON S</t>
  </si>
  <si>
    <t>R009-026.3</t>
  </si>
  <si>
    <t>U002-005</t>
  </si>
  <si>
    <t>Farrow, Chester A</t>
  </si>
  <si>
    <t>R003-036</t>
  </si>
  <si>
    <t>DUNHAM, CHRISTOPER B</t>
  </si>
  <si>
    <t>R003-035</t>
  </si>
  <si>
    <t>SMALL, DAVID</t>
  </si>
  <si>
    <t>LOT +3.5 AC</t>
  </si>
  <si>
    <t xml:space="preserve">B683P46                                    </t>
  </si>
  <si>
    <t>R003-017.2</t>
  </si>
  <si>
    <t>HOWARD, DELMAR L</t>
  </si>
  <si>
    <t>U003-015</t>
  </si>
  <si>
    <t>HOUGHTON, JOSHUA W</t>
  </si>
  <si>
    <t>#11.</t>
  </si>
  <si>
    <t xml:space="preserve">2021 combine lot                            </t>
  </si>
  <si>
    <t>R005-011.2</t>
  </si>
  <si>
    <t>BRAY HILL RD .</t>
  </si>
  <si>
    <t>ESTATE OF RYAN MCAULIFFE (JOYCE A. PR)</t>
  </si>
  <si>
    <t>LOT + 45 AC</t>
  </si>
  <si>
    <t>R005-041</t>
  </si>
  <si>
    <t>HOLBROOK LANE</t>
  </si>
  <si>
    <t>HOLBROOK, ELAINE &amp; CECIL</t>
  </si>
  <si>
    <t>R005-009</t>
  </si>
  <si>
    <t>WHITE, DEREK E</t>
  </si>
  <si>
    <t>1 acre purchased 4286/290 2021</t>
  </si>
  <si>
    <t xml:space="preserve">B 1853 P 76                                 </t>
  </si>
  <si>
    <t>R005-010</t>
  </si>
  <si>
    <t>HENDERSON, KAREN L</t>
  </si>
  <si>
    <t xml:space="preserve">B1974  P193                              </t>
  </si>
  <si>
    <t>U001-044</t>
  </si>
  <si>
    <t>U001-041</t>
  </si>
  <si>
    <t>CONROY, BERNARD F</t>
  </si>
  <si>
    <t>R007-006A</t>
  </si>
  <si>
    <t>R006-001</t>
  </si>
  <si>
    <t>BREDEAU, CASEY J</t>
  </si>
  <si>
    <t>80 Acres</t>
  </si>
  <si>
    <t>R005-015</t>
  </si>
  <si>
    <t>HAINES, MARK D</t>
  </si>
  <si>
    <t>53 River Road E911</t>
  </si>
  <si>
    <t xml:space="preserve">Eric Hill                             </t>
  </si>
  <si>
    <t>U002-016</t>
  </si>
  <si>
    <t>HILL, LISA A</t>
  </si>
  <si>
    <t>U005-022</t>
  </si>
  <si>
    <t>THOMAS, KENNETH L JR</t>
  </si>
  <si>
    <t>149 AC TG,2 AC RD</t>
  </si>
  <si>
    <t>R003-030.4; 030.6</t>
  </si>
  <si>
    <t>RJK PROPERTIES, LLC</t>
  </si>
  <si>
    <t>B730 P117</t>
  </si>
  <si>
    <t>R002-004</t>
  </si>
  <si>
    <t>R002-009</t>
  </si>
  <si>
    <t>GORDON, SCOTT</t>
  </si>
  <si>
    <t>R004-022D</t>
  </si>
  <si>
    <t>ABBOTT ROAD</t>
  </si>
  <si>
    <t>ABBOTT, ANGELA A</t>
  </si>
  <si>
    <t>4216/138 corrective deed</t>
  </si>
  <si>
    <t>U007-007</t>
  </si>
  <si>
    <t>CAMILLERI, ROSEMARY M</t>
  </si>
  <si>
    <t>U001-045</t>
  </si>
  <si>
    <t>CHASE, WILLIAM H III</t>
  </si>
  <si>
    <t>491-8404  kevin heath</t>
  </si>
  <si>
    <t xml:space="preserve">see comment                       </t>
  </si>
  <si>
    <t>U007-002</t>
  </si>
  <si>
    <t>SEARLES, RONALD L. DBA RON'S PAINTING AND LABOR</t>
  </si>
  <si>
    <t>U002-045</t>
  </si>
  <si>
    <t>WHITNEY ST.</t>
  </si>
  <si>
    <t>LIANG, YAOTING</t>
  </si>
  <si>
    <t>U005-023</t>
  </si>
  <si>
    <t>WHITE, JANICE M</t>
  </si>
  <si>
    <t>U005-028</t>
  </si>
  <si>
    <t>DARLING, MICHELLE</t>
  </si>
  <si>
    <t>U005-007</t>
  </si>
  <si>
    <t>OLSON, TODD &amp; REBECCA A.</t>
  </si>
  <si>
    <t>R013-024</t>
  </si>
  <si>
    <t>Jackson, Shannon</t>
  </si>
  <si>
    <t>PURCHASE PRICE FOR LOT 5&amp;6</t>
  </si>
  <si>
    <t xml:space="preserve">GARAGE INCLUDED WITH LOT #6                 </t>
  </si>
  <si>
    <t>R005-005</t>
  </si>
  <si>
    <t>CZUBARUK, KATHLEEN</t>
  </si>
  <si>
    <t>PURCHASE PRICE IS FOR LOT 5&amp;6</t>
  </si>
  <si>
    <t xml:space="preserve">SALE INCLUDES GARAGE  ON LOT 5              </t>
  </si>
  <si>
    <t>R005-006</t>
  </si>
  <si>
    <t>U007-016</t>
  </si>
  <si>
    <t>EUSTIS, JUSTIN J</t>
  </si>
  <si>
    <t>R011-023</t>
  </si>
  <si>
    <t>ELL, BRIAN</t>
  </si>
  <si>
    <t>R013-018</t>
  </si>
  <si>
    <t>BOLASH, MICHELLE</t>
  </si>
  <si>
    <t>U001-018</t>
  </si>
  <si>
    <t>U001-026</t>
  </si>
  <si>
    <t>HARDY, DENNIFER</t>
  </si>
  <si>
    <t>R012-001</t>
  </si>
  <si>
    <t>HAINES, WALTER</t>
  </si>
  <si>
    <t>U005-049</t>
  </si>
  <si>
    <t>MITCHELL, BRYCE A</t>
  </si>
  <si>
    <t>R009-036.1</t>
  </si>
  <si>
    <t>GOODMAN, JAMES JR</t>
  </si>
  <si>
    <t>U001-030</t>
  </si>
  <si>
    <t>SWEENEY JR, MICHAEL S</t>
  </si>
  <si>
    <t>R009-003</t>
  </si>
  <si>
    <t>HAINES, TERRY</t>
  </si>
  <si>
    <t>fc from skowhegan 2021</t>
  </si>
  <si>
    <t>U007-009</t>
  </si>
  <si>
    <t>Wood, Samantha D</t>
  </si>
  <si>
    <t>R013-004</t>
  </si>
  <si>
    <t>BURGESS, ROBERT M</t>
  </si>
  <si>
    <t xml:space="preserve">B1049 P350                                  </t>
  </si>
  <si>
    <t>R011-002A</t>
  </si>
  <si>
    <t>Jones, Sandra L</t>
  </si>
  <si>
    <t>R009-017.1</t>
  </si>
  <si>
    <t>KIRSCH, BRADLEY</t>
  </si>
  <si>
    <t>PRIMARY RES. FOR LIFETIME</t>
  </si>
  <si>
    <t>R009-023</t>
  </si>
  <si>
    <t>R008-002A</t>
  </si>
  <si>
    <t>UND LOT, 1 AC</t>
  </si>
  <si>
    <t xml:space="preserve">B978P37                                 </t>
  </si>
  <si>
    <t>R007-034</t>
  </si>
  <si>
    <t>HAGGAN, NORMAN C</t>
  </si>
  <si>
    <t>LOT +1.09AC</t>
  </si>
  <si>
    <t xml:space="preserve">B474P267                                    </t>
  </si>
  <si>
    <t>R007-037</t>
  </si>
  <si>
    <t>HIGGINS, BENJAMIN C</t>
  </si>
  <si>
    <t>R013-039</t>
  </si>
  <si>
    <t>HAGGAN, MATTHEW W</t>
  </si>
  <si>
    <t>R013-034.1</t>
  </si>
  <si>
    <t>R013-034B</t>
  </si>
  <si>
    <t>HAGGAN, NORMAN, ALLAN, THOMAS &amp; DOROTHY</t>
  </si>
  <si>
    <t>R013-034</t>
  </si>
  <si>
    <t>U006-015</t>
  </si>
  <si>
    <t>THE ROBBINS-HAGGAN 2014 TRUST</t>
  </si>
  <si>
    <t>4297/321</t>
  </si>
  <si>
    <t xml:space="preserve">SOLD .6 ACRE TO R6-28  IN 2021             </t>
  </si>
  <si>
    <t>R006-029</t>
  </si>
  <si>
    <t>HAGGAN, ALLAN C</t>
  </si>
  <si>
    <t>R013-001</t>
  </si>
  <si>
    <t>DOUGLASS, JANICE A</t>
  </si>
  <si>
    <t>R007-018</t>
  </si>
  <si>
    <t>SHORES, LINDA L</t>
  </si>
  <si>
    <t>R004-012</t>
  </si>
  <si>
    <t>Krochmaluk, Andrij</t>
  </si>
  <si>
    <t>R004-010</t>
  </si>
  <si>
    <t>R004-011</t>
  </si>
  <si>
    <t>GOULD, SARA</t>
  </si>
  <si>
    <t>U004-032</t>
  </si>
  <si>
    <t>BOUCHER, DAVID</t>
  </si>
  <si>
    <t>R009-026.1</t>
  </si>
  <si>
    <t>Gould, Chad A, PR</t>
  </si>
  <si>
    <t xml:space="preserve">B1326 P26; B1494 P287; B499 P297            </t>
  </si>
  <si>
    <t>R004-028A</t>
  </si>
  <si>
    <t>GOULD, GEORGE W</t>
  </si>
  <si>
    <t xml:space="preserve">B 738-149                               </t>
  </si>
  <si>
    <t>R009-019.1</t>
  </si>
  <si>
    <t>GOULD, CHARLES L</t>
  </si>
  <si>
    <t>U003-017</t>
  </si>
  <si>
    <t>TURNER, MATTHEW W</t>
  </si>
  <si>
    <t>U002-013</t>
  </si>
  <si>
    <t>DUDLEY, DANA</t>
  </si>
  <si>
    <t>670-5666 cell</t>
  </si>
  <si>
    <t>U002-011</t>
  </si>
  <si>
    <t>LOT +7 AC SHED ADD 2947</t>
  </si>
  <si>
    <t>R005-038</t>
  </si>
  <si>
    <t>GOULD, BRIAN</t>
  </si>
  <si>
    <t>U001-075</t>
  </si>
  <si>
    <t>ROSE, WOODROW T</t>
  </si>
  <si>
    <t>WITH BLDG</t>
  </si>
  <si>
    <t xml:space="preserve">B1174 P318                              </t>
  </si>
  <si>
    <t>U001-006</t>
  </si>
  <si>
    <t>GILCHRIST, GREGORY P</t>
  </si>
  <si>
    <t>R005-037</t>
  </si>
  <si>
    <t>GILBERT, ALEX M</t>
  </si>
  <si>
    <t>R004-046</t>
  </si>
  <si>
    <t>GAUDETTE, RAYMOND A</t>
  </si>
  <si>
    <t>R004-045</t>
  </si>
  <si>
    <t>SEE MAP U005 LOT 39 SOLD TOGETHER.</t>
  </si>
  <si>
    <t>U005-011</t>
  </si>
  <si>
    <t xml:space="preserve">SEE U005-011 ALSO (LAND)                    </t>
  </si>
  <si>
    <t>U005-039</t>
  </si>
  <si>
    <t>R007-025</t>
  </si>
  <si>
    <t>Belanger, Patty</t>
  </si>
  <si>
    <t>R007-017</t>
  </si>
  <si>
    <t>ROSS, GEORGE</t>
  </si>
  <si>
    <t>R005-049</t>
  </si>
  <si>
    <t>OLD BRAY HILL RD</t>
  </si>
  <si>
    <t>BREDEAU, WADE B., BREDEAU, WARD, BREDEAU, CARRIE</t>
  </si>
  <si>
    <t>U002-029</t>
  </si>
  <si>
    <t>FAST, SCOTT</t>
  </si>
  <si>
    <t>R005-043A.1</t>
  </si>
  <si>
    <t>SARGENT, TERESA K</t>
  </si>
  <si>
    <t>R004-031B</t>
  </si>
  <si>
    <t>ARMS, TIMOTHY A</t>
  </si>
  <si>
    <t>R004-031</t>
  </si>
  <si>
    <t>HAINLEY, PETER</t>
  </si>
  <si>
    <t>R004-030.2A</t>
  </si>
  <si>
    <t>U007-005</t>
  </si>
  <si>
    <t>SKINNER, MARILYN SMITH</t>
  </si>
  <si>
    <t>robert eustis</t>
  </si>
  <si>
    <t xml:space="preserve">life estate to                              </t>
  </si>
  <si>
    <t>R012-004.1</t>
  </si>
  <si>
    <t>GRISCOM, SARA</t>
  </si>
  <si>
    <t>R009-029A</t>
  </si>
  <si>
    <t>R009-031</t>
  </si>
  <si>
    <t>COUSINEAU LUMBER INC.</t>
  </si>
  <si>
    <t>R007-034A</t>
  </si>
  <si>
    <t>SEARLES, MCKENZIE RAE</t>
  </si>
  <si>
    <t>U006-023</t>
  </si>
  <si>
    <t>CHAMPAGNE-OKEEFE, DONNA</t>
  </si>
  <si>
    <t>LOT + 10 AC</t>
  </si>
  <si>
    <t>R011-025</t>
  </si>
  <si>
    <t>CARTER, BONNIE</t>
  </si>
  <si>
    <t>R009-026.4</t>
  </si>
  <si>
    <t>SHEA, SUZANNE M</t>
  </si>
  <si>
    <t>R004-026</t>
  </si>
  <si>
    <t>R004-032</t>
  </si>
  <si>
    <t>MERRIAM, JENNIFER M</t>
  </si>
  <si>
    <t>R011-022</t>
  </si>
  <si>
    <t>ANDREWS, THOMAS E</t>
  </si>
  <si>
    <t>R013-025</t>
  </si>
  <si>
    <t>PERRAULT, PAULINE M</t>
  </si>
  <si>
    <t>U001-076</t>
  </si>
  <si>
    <t>Goodwin, Dina L</t>
  </si>
  <si>
    <t>U004-001</t>
  </si>
  <si>
    <t>SOZANSKI, STEPHEN R</t>
  </si>
  <si>
    <t>U001-081</t>
  </si>
  <si>
    <t>EDMUND BROTHERS</t>
  </si>
  <si>
    <t>U001-080</t>
  </si>
  <si>
    <t>U002-025</t>
  </si>
  <si>
    <t>R008-004</t>
  </si>
  <si>
    <t>SCAMMON ROAD</t>
  </si>
  <si>
    <t>EDMUNDS, ARTHUR G</t>
  </si>
  <si>
    <t>1 LOTS +43 AC</t>
  </si>
  <si>
    <t>R008-004.1</t>
  </si>
  <si>
    <t>RYAN, MARTY J</t>
  </si>
  <si>
    <t>SEE ALSO ISLAND LOT R009-043</t>
  </si>
  <si>
    <t>U005-048</t>
  </si>
  <si>
    <t>U003-018</t>
  </si>
  <si>
    <t>DYER, LEONA R</t>
  </si>
  <si>
    <t>U001-016</t>
  </si>
  <si>
    <t>DYER, DAVID J</t>
  </si>
  <si>
    <t>U002-039</t>
  </si>
  <si>
    <t>JAMES, MARC R</t>
  </si>
  <si>
    <t>R013-042</t>
  </si>
  <si>
    <t>R013-040</t>
  </si>
  <si>
    <t>GARAGE ON R13-2A(LEASED LAND)</t>
  </si>
  <si>
    <t>R013-002A</t>
  </si>
  <si>
    <t>DOUGLASS, MYRON A. INC.</t>
  </si>
  <si>
    <t>DOUGLASS, JANICE</t>
  </si>
  <si>
    <t>R013-002</t>
  </si>
  <si>
    <t>DOUGLASS, GLENN L</t>
  </si>
  <si>
    <t>R013-001.1</t>
  </si>
  <si>
    <t>DOUGLASS, GLENN A</t>
  </si>
  <si>
    <t>U001-074A</t>
  </si>
  <si>
    <t>ABBOTT, CLINTON R</t>
  </si>
  <si>
    <t>R017-005A</t>
  </si>
  <si>
    <t>DOBSON, CHERYL</t>
  </si>
  <si>
    <t>R003-048</t>
  </si>
  <si>
    <t>DILL FAMILY IRREVOCABLE TRUST fbo COURTLAND B.</t>
  </si>
  <si>
    <t>R006-039.1</t>
  </si>
  <si>
    <t>OLD RR TRACK</t>
  </si>
  <si>
    <t>UND LOT 19.03 AC</t>
  </si>
  <si>
    <t>R008-006.1</t>
  </si>
  <si>
    <t>BUNNELL, ADAM</t>
  </si>
  <si>
    <t>SPRING</t>
  </si>
  <si>
    <t>R007-007</t>
  </si>
  <si>
    <t>DILL FAMILY IRREVOCABLE TRUST fbo COURTLAND B DILL</t>
  </si>
  <si>
    <t>U002-057</t>
  </si>
  <si>
    <t>DUNHAM, MAXELL C., CHRISTOPHER B. &amp; CANDACE</t>
  </si>
  <si>
    <t>U001-068</t>
  </si>
  <si>
    <t>LEVESQUE, JOHN R</t>
  </si>
  <si>
    <t>R006-025</t>
  </si>
  <si>
    <t>DILL, RICHARD A</t>
  </si>
  <si>
    <t>U005-043</t>
  </si>
  <si>
    <t>Phelps, Jamie A</t>
  </si>
  <si>
    <t>R003-047</t>
  </si>
  <si>
    <t>GODIN, BRUCE R</t>
  </si>
  <si>
    <t>U007-018.3</t>
  </si>
  <si>
    <t>CAMPBELL, RUBEN</t>
  </si>
  <si>
    <t>U005-038</t>
  </si>
  <si>
    <t>REPUCCI, RUTH S</t>
  </si>
  <si>
    <t>U004-013</t>
  </si>
  <si>
    <t>CRAM, DWIGHT V</t>
  </si>
  <si>
    <t>R009-018</t>
  </si>
  <si>
    <t>Frongillo, James V JR</t>
  </si>
  <si>
    <t>LOT + .85 AC</t>
  </si>
  <si>
    <t xml:space="preserve">B2713 P312                            </t>
  </si>
  <si>
    <t>R006-033</t>
  </si>
  <si>
    <t>MORSE, ALAN</t>
  </si>
  <si>
    <t>COOK, EVERETT S</t>
  </si>
  <si>
    <t>R005-023A</t>
  </si>
  <si>
    <t>MORRIS, ROLAND E JR,</t>
  </si>
  <si>
    <t>U005-031</t>
  </si>
  <si>
    <t>Fredette, Kimberly A</t>
  </si>
  <si>
    <t>R007-030</t>
  </si>
  <si>
    <t>LALEMAND, ZEBB W</t>
  </si>
  <si>
    <t>R005-016</t>
  </si>
  <si>
    <t>Vachon, Justin s</t>
  </si>
  <si>
    <t>LOT + 4 AC</t>
  </si>
  <si>
    <t>R005-015B</t>
  </si>
  <si>
    <t>Ford, Joshua T</t>
  </si>
  <si>
    <t>R009-007</t>
  </si>
  <si>
    <t>CHILDS, LARRY R</t>
  </si>
  <si>
    <t>U002-040</t>
  </si>
  <si>
    <t>R009-004</t>
  </si>
  <si>
    <t>EUSTIS, JAMES E</t>
  </si>
  <si>
    <t>R009-006</t>
  </si>
  <si>
    <t>R009-005</t>
  </si>
  <si>
    <t>R003-041</t>
  </si>
  <si>
    <t>Scott, William F</t>
  </si>
  <si>
    <t>U002-004</t>
  </si>
  <si>
    <t>HAAS, G GARRETT</t>
  </si>
  <si>
    <t>R007-031</t>
  </si>
  <si>
    <t>LEONARD, CAROL A</t>
  </si>
  <si>
    <t xml:space="preserve">OS                             </t>
  </si>
  <si>
    <t>R001-012A</t>
  </si>
  <si>
    <t>BRACKETT, JACOB H</t>
  </si>
  <si>
    <t>R001-011</t>
  </si>
  <si>
    <t>BOUCHARD, MICHAEL R</t>
  </si>
  <si>
    <t>LOT + MILL LOT</t>
  </si>
  <si>
    <t>U001-037</t>
  </si>
  <si>
    <t>BRAYMAN SPUR</t>
  </si>
  <si>
    <t>CAMPBELL, RUBEN A</t>
  </si>
  <si>
    <t>R006-003.2</t>
  </si>
  <si>
    <t>R006-008</t>
  </si>
  <si>
    <t>U004-036</t>
  </si>
  <si>
    <t>Serban, Mike</t>
  </si>
  <si>
    <t>LOT &amp; 6.4 AC</t>
  </si>
  <si>
    <t xml:space="preserve">B310 P150                                   </t>
  </si>
  <si>
    <t>U006-003</t>
  </si>
  <si>
    <t>COOLONG, DAWN L</t>
  </si>
  <si>
    <t>U007-013</t>
  </si>
  <si>
    <t>PHELPS, JAMIE A</t>
  </si>
  <si>
    <t>LOT + 11 AC  (TR GROWTH)</t>
  </si>
  <si>
    <t>R003-030.2</t>
  </si>
  <si>
    <t>LOCKWOOD, CHARLES W</t>
  </si>
  <si>
    <t>R017-002</t>
  </si>
  <si>
    <t>Moody, Kelsey F</t>
  </si>
  <si>
    <t>BUBIER</t>
  </si>
  <si>
    <t xml:space="preserve">LIFE ESTATE TO STANLEY &amp; ROSA               </t>
  </si>
  <si>
    <t>R013-031</t>
  </si>
  <si>
    <t>CALDWELL, KELLEY</t>
  </si>
  <si>
    <t>R012-006.1</t>
  </si>
  <si>
    <t>EUSTIS, PAUL M</t>
  </si>
  <si>
    <t>U002-033</t>
  </si>
  <si>
    <t>ROSE, TINA</t>
  </si>
  <si>
    <t>U002-052</t>
  </si>
  <si>
    <t>SUBDIVISION PLAN 1371/2 PAGE 11</t>
  </si>
  <si>
    <t>R001-006</t>
  </si>
  <si>
    <t>BROWN, TIMOTHY J</t>
  </si>
  <si>
    <t>U006-016</t>
  </si>
  <si>
    <t>HUGHES, JESSICA</t>
  </si>
  <si>
    <t xml:space="preserve">B409 P501                                   </t>
  </si>
  <si>
    <t>R007-002</t>
  </si>
  <si>
    <t>BREDEAU, RICHARD A</t>
  </si>
  <si>
    <t>R005-014</t>
  </si>
  <si>
    <t>HAINES, GUY</t>
  </si>
  <si>
    <t>R005-008</t>
  </si>
  <si>
    <t>BREDEAU-CLARK, JOYCE</t>
  </si>
  <si>
    <t>R005-024</t>
  </si>
  <si>
    <t>Bredeau, Wade B</t>
  </si>
  <si>
    <t>U007-004</t>
  </si>
  <si>
    <t>CARLTON, BRIAN</t>
  </si>
  <si>
    <t>LOT SPLIT 2010 BK 3200 PG 207</t>
  </si>
  <si>
    <t>R005-032</t>
  </si>
  <si>
    <t>KENNEDY, PAUL</t>
  </si>
  <si>
    <t>R005-052</t>
  </si>
  <si>
    <t>BREDEAU, BETTY R., WADE &amp; WARD</t>
  </si>
  <si>
    <t>85 AC TR GROWTH</t>
  </si>
  <si>
    <t>R005-029A</t>
  </si>
  <si>
    <t>B 2493 P 184</t>
  </si>
  <si>
    <t>R005-029</t>
  </si>
  <si>
    <t>BREDEAU, WAYNE</t>
  </si>
  <si>
    <t>R005-025</t>
  </si>
  <si>
    <t>R015-010C</t>
  </si>
  <si>
    <t>R003-021B</t>
  </si>
  <si>
    <t>DUNHAM, BENJAMIN W</t>
  </si>
  <si>
    <t>U002-019</t>
  </si>
  <si>
    <t>RIVER RD.</t>
  </si>
  <si>
    <t>CATON, THOMAS L</t>
  </si>
  <si>
    <t>U002-008</t>
  </si>
  <si>
    <t>R013-030</t>
  </si>
  <si>
    <t>Gavin, John T</t>
  </si>
  <si>
    <t>R009-024A</t>
  </si>
  <si>
    <t>REED, STACY</t>
  </si>
  <si>
    <t>R003-004</t>
  </si>
  <si>
    <t>R003-008</t>
  </si>
  <si>
    <t>U003-007A</t>
  </si>
  <si>
    <t>R003-004A</t>
  </si>
  <si>
    <t>FEDERAL NATIONAL MORTGAGE ASSOCIATION</t>
  </si>
  <si>
    <t>U007-015</t>
  </si>
  <si>
    <t>BERRY, EARLE</t>
  </si>
  <si>
    <t>R004-028B</t>
  </si>
  <si>
    <t>Poland, Craig</t>
  </si>
  <si>
    <t>U001-061</t>
  </si>
  <si>
    <t>BELL, SALLY</t>
  </si>
  <si>
    <t>U002-001</t>
  </si>
  <si>
    <t>SAVAGE, BARBARA</t>
  </si>
  <si>
    <t>R004-030.1</t>
  </si>
  <si>
    <t>R009-025</t>
  </si>
  <si>
    <t>R007-035</t>
  </si>
  <si>
    <t>OSGOOD, SHERRA L</t>
  </si>
  <si>
    <t>R005-031</t>
  </si>
  <si>
    <t>BAILEY, BILLY JO</t>
  </si>
  <si>
    <t>R011-015 &amp; 016</t>
  </si>
  <si>
    <t>R009-014</t>
  </si>
  <si>
    <t>CATON, JOHN E</t>
  </si>
  <si>
    <t>U004-015</t>
  </si>
  <si>
    <t>Sanders, Davis</t>
  </si>
  <si>
    <t>204 HARE STREET, PHILLIPS, ME. 04966</t>
  </si>
  <si>
    <t xml:space="preserve">WILLIAM CUMMINGS                            </t>
  </si>
  <si>
    <t>U004-014</t>
  </si>
  <si>
    <t>GREEN, ASHBY</t>
  </si>
  <si>
    <t>U006-009</t>
  </si>
  <si>
    <t>BLAKE HILL RD</t>
  </si>
  <si>
    <t>BANGS, BETTY JEAN</t>
  </si>
  <si>
    <t>U006-017</t>
  </si>
  <si>
    <t>BACHELDER, RHODA</t>
  </si>
  <si>
    <t>U002-054</t>
  </si>
  <si>
    <t>BACHELDER, GLENDON</t>
  </si>
  <si>
    <t>R012-009A</t>
  </si>
  <si>
    <t>WHELAN, DAWN E</t>
  </si>
  <si>
    <t>U003-008</t>
  </si>
  <si>
    <t>U006-005</t>
  </si>
  <si>
    <t>PHILLIPS, ANDREW</t>
  </si>
  <si>
    <t>U001-058</t>
  </si>
  <si>
    <t>AUSTIN, ALAN M</t>
  </si>
  <si>
    <t>U002-044</t>
  </si>
  <si>
    <t>U001-074</t>
  </si>
  <si>
    <t>LONGLEY, JESSE J</t>
  </si>
  <si>
    <t>LOT SPLIT 2010 SEE BK 3209 PG 186</t>
  </si>
  <si>
    <t xml:space="preserve">D.TG                              </t>
  </si>
  <si>
    <t>R002-007</t>
  </si>
  <si>
    <t>STERLING, SUSAN A</t>
  </si>
  <si>
    <t>R004-024B</t>
  </si>
  <si>
    <t>23 LOT SPLIT</t>
  </si>
  <si>
    <t>R004-015</t>
  </si>
  <si>
    <t>AUGER DRIVE</t>
  </si>
  <si>
    <t>U001-032</t>
  </si>
  <si>
    <t>ATKINSON, DENNIS J</t>
  </si>
  <si>
    <t>R008-021</t>
  </si>
  <si>
    <t>R017-001</t>
  </si>
  <si>
    <t>MOODY, KELSEY</t>
  </si>
  <si>
    <t>R004-038</t>
  </si>
  <si>
    <t>MARTINEZ, JOSE</t>
  </si>
  <si>
    <t xml:space="preserve">B1170 P254 AND OTHERS                       </t>
  </si>
  <si>
    <t>R011-007</t>
  </si>
  <si>
    <t>R008-008.1</t>
  </si>
  <si>
    <t>KIRBY, BRUCE D</t>
  </si>
  <si>
    <t>R011-014</t>
  </si>
  <si>
    <t>R009-017.2</t>
  </si>
  <si>
    <t>R003-030.3</t>
  </si>
  <si>
    <t>LAURA APPELL, CHARITY APPELL- TRUSTEES</t>
  </si>
  <si>
    <t xml:space="preserve">AMITY DOOLITTLE,                            </t>
  </si>
  <si>
    <t>R011-017</t>
  </si>
  <si>
    <t>DILL RD</t>
  </si>
  <si>
    <t>HIGHMOUNT FIDUCIARY LLC</t>
  </si>
  <si>
    <t>U003-012</t>
  </si>
  <si>
    <t>PUNCH, JAMES JR</t>
  </si>
  <si>
    <t>R011-024</t>
  </si>
  <si>
    <t>U005-022A</t>
  </si>
  <si>
    <t>DAVENPORT, JOSEPH</t>
  </si>
  <si>
    <t>R014-010 &amp; 011</t>
  </si>
  <si>
    <t>VALENTINE, JAMES A.</t>
  </si>
  <si>
    <t>R011-012A</t>
  </si>
  <si>
    <t>U001-071</t>
  </si>
  <si>
    <t>SILVER, GREGORY</t>
  </si>
  <si>
    <t>U002-065</t>
  </si>
  <si>
    <t>CURTIS, SANDRA C</t>
  </si>
  <si>
    <t>R004-033.1</t>
  </si>
  <si>
    <t>SMITH, CHARLES</t>
  </si>
  <si>
    <t>U004-010</t>
  </si>
  <si>
    <t>U005-015</t>
  </si>
  <si>
    <t>UNDEL LOT + 92 AC</t>
  </si>
  <si>
    <t>R006-018</t>
  </si>
  <si>
    <t>WALTON, CARL</t>
  </si>
  <si>
    <t>PRIOR TO 2016 RETAIL STORE</t>
  </si>
  <si>
    <t>R013-019.1</t>
  </si>
  <si>
    <t>SYLVESTRE, MARTHA</t>
  </si>
  <si>
    <t>LOT+19 ACTG, 7 OTH</t>
  </si>
  <si>
    <t>R008-022</t>
  </si>
  <si>
    <t>R005-012A</t>
  </si>
  <si>
    <t>Sabovik, PR, Micha</t>
  </si>
  <si>
    <t>UND LOT +5 AC + 4 WASTE</t>
  </si>
  <si>
    <t xml:space="preserve">B1608 P 232                                 </t>
  </si>
  <si>
    <t>R005-011.1</t>
  </si>
  <si>
    <t>MACOMBER, RYAN</t>
  </si>
  <si>
    <t>R005-012</t>
  </si>
  <si>
    <t>Abbott, Michael R</t>
  </si>
  <si>
    <t>R004-028</t>
  </si>
  <si>
    <t>ABBOTT, BRIAN L</t>
  </si>
  <si>
    <t>R004-025</t>
  </si>
  <si>
    <t>ABBOTT, HEIRS OF HAROLD</t>
  </si>
  <si>
    <t>R004-021</t>
  </si>
  <si>
    <t>ABBOTT, GLENN S</t>
  </si>
  <si>
    <t>R004-020</t>
  </si>
  <si>
    <t>SMITH, SAMANTHA L</t>
  </si>
  <si>
    <t>LOT,HOUSE,MH</t>
  </si>
  <si>
    <t>R004-022</t>
  </si>
  <si>
    <t>FINNE, TINA M</t>
  </si>
  <si>
    <t>R004-024</t>
  </si>
  <si>
    <t>ABBOTT, SHELLY</t>
  </si>
  <si>
    <t>LOT + 1AC</t>
  </si>
  <si>
    <t xml:space="preserve">B2215 P169                                  </t>
  </si>
  <si>
    <t>R006-034A</t>
  </si>
  <si>
    <t>Frank C Fassett</t>
  </si>
  <si>
    <t>R004-006</t>
  </si>
  <si>
    <t>BOYCE, NATHAN A</t>
  </si>
  <si>
    <t>R003-035.1</t>
  </si>
  <si>
    <t>PHILLIPS, DOUGLAS A</t>
  </si>
  <si>
    <t>R004-022A</t>
  </si>
  <si>
    <t>ABBOTT, ANDREW A</t>
  </si>
  <si>
    <t>Other (Value)</t>
  </si>
  <si>
    <t>Other (Acres)</t>
  </si>
  <si>
    <t>Hardwood (Value)</t>
  </si>
  <si>
    <t>Hardwood (Acres)</t>
  </si>
  <si>
    <t>Mixed wood (Value)</t>
  </si>
  <si>
    <t>Mixed wood (Acres)</t>
  </si>
  <si>
    <t>Softwood (Value)</t>
  </si>
  <si>
    <t>Softwood (Acres)</t>
  </si>
  <si>
    <t>Validity</t>
  </si>
  <si>
    <t>Sale Price</t>
  </si>
  <si>
    <t>Sale Date (Month/Year)</t>
  </si>
  <si>
    <t>Sale Type</t>
  </si>
  <si>
    <t>Net Assessment</t>
  </si>
  <si>
    <t>Exemption Amount</t>
  </si>
  <si>
    <t>Last Year's Total (Billing Value)</t>
  </si>
  <si>
    <t>Last Year's Building Value (Billing Value)</t>
  </si>
  <si>
    <t>Last Year's Land Value (Billing Value)</t>
  </si>
  <si>
    <t>Acreage</t>
  </si>
  <si>
    <t>Reference 2</t>
  </si>
  <si>
    <t>Reference 1</t>
  </si>
  <si>
    <t>Map/Lot</t>
  </si>
  <si>
    <t>Street Name</t>
  </si>
  <si>
    <t>Apartment</t>
  </si>
  <si>
    <t>Street Number</t>
  </si>
  <si>
    <t>Owner's Name</t>
  </si>
  <si>
    <t>Account Number</t>
  </si>
  <si>
    <t>04101</t>
  </si>
  <si>
    <t>ME</t>
  </si>
  <si>
    <t>PORTLAND</t>
  </si>
  <si>
    <t>ONE CITY CENTER, 5TH FLOOR</t>
  </si>
  <si>
    <t>c/o AVANGRID MGMT COMPANY-LOCAL TAX</t>
  </si>
  <si>
    <t>B4609P292 01/17/24</t>
  </si>
  <si>
    <t>04350</t>
  </si>
  <si>
    <t>LITCHFIELD</t>
  </si>
  <si>
    <t>PO BOX 127</t>
  </si>
  <si>
    <t>1185  RANGELEY ROAD</t>
  </si>
  <si>
    <t>B4560P40 06/30/23</t>
  </si>
  <si>
    <t>03862</t>
  </si>
  <si>
    <t>NH</t>
  </si>
  <si>
    <t>NORTH HAMPTON</t>
  </si>
  <si>
    <t>32 GOSS ROAD</t>
  </si>
  <si>
    <t>35  FOX CARLTON POND ROAD</t>
  </si>
  <si>
    <t>R007-009A</t>
  </si>
  <si>
    <t>B2967P126 10/30/07</t>
  </si>
  <si>
    <t>04966</t>
  </si>
  <si>
    <t>PHILLIPS</t>
  </si>
  <si>
    <t>PO BOX 104</t>
  </si>
  <si>
    <t>238  FISH HATCHERY ROAD</t>
  </si>
  <si>
    <t>ZEBE, LLC</t>
  </si>
  <si>
    <t>B4294P27 03/03/21</t>
  </si>
  <si>
    <t>PO BOX A</t>
  </si>
  <si>
    <t>0  WELD ROAD</t>
  </si>
  <si>
    <t>PEREGRINE REAL ESTATE LLC</t>
  </si>
  <si>
    <t>B1597P257</t>
  </si>
  <si>
    <t>PO BOX 282</t>
  </si>
  <si>
    <t>102  TORY HILL RD.</t>
  </si>
  <si>
    <t>THORNDIKE, KAREN A</t>
  </si>
  <si>
    <t>B4198P20 06/19/20</t>
  </si>
  <si>
    <t>91  DILL RD</t>
  </si>
  <si>
    <t>B4379P306 10/04/21</t>
  </si>
  <si>
    <t>03833</t>
  </si>
  <si>
    <t>EXETER</t>
  </si>
  <si>
    <t>5 FIELDSTONE CT</t>
  </si>
  <si>
    <t>STEPHEN D TRAFTON - TTEES</t>
  </si>
  <si>
    <t>c/o VERA H TRAFTON &amp; DAIN A TRAFTON &amp;</t>
  </si>
  <si>
    <t>135  TORY HILL RD.</t>
  </si>
  <si>
    <t>TRAFTON, VERA H - TRUST</t>
  </si>
  <si>
    <t>B4061P316 01/28/19</t>
  </si>
  <si>
    <t>P O BOX 26</t>
  </si>
  <si>
    <t>1631  RANGELEY ROAD</t>
  </si>
  <si>
    <t>REED, KAREN M</t>
  </si>
  <si>
    <t>B3398P239 12/06/11</t>
  </si>
  <si>
    <t>P O BOX 44</t>
  </si>
  <si>
    <t>148  WHEELER HILL RD.</t>
  </si>
  <si>
    <t>B4377P285 09/29/21</t>
  </si>
  <si>
    <t>FL</t>
  </si>
  <si>
    <t>NAPLES</t>
  </si>
  <si>
    <t>1120 29TH STREET SW</t>
  </si>
  <si>
    <t>20  SHOAPS RD</t>
  </si>
  <si>
    <t>COLE, RICHARD W JR &amp; COLE, JONA R - LIV TR</t>
  </si>
  <si>
    <t>B4553P145 06/05/23</t>
  </si>
  <si>
    <t>04276</t>
  </si>
  <si>
    <t>TX</t>
  </si>
  <si>
    <t>HOUSTON</t>
  </si>
  <si>
    <t>1522 FESTIVAL DRIVE</t>
  </si>
  <si>
    <t>65  EAST MADRID ROAD</t>
  </si>
  <si>
    <t>WILLIAMS, SUNITA</t>
  </si>
  <si>
    <t>B4422P325 02/07/22</t>
  </si>
  <si>
    <t>72  DILL ROAD</t>
  </si>
  <si>
    <t>B3846P160 08/17/16</t>
  </si>
  <si>
    <t>04572</t>
  </si>
  <si>
    <t>WALDOBORO</t>
  </si>
  <si>
    <t>1008 DUTCH NCK</t>
  </si>
  <si>
    <t>c/o CHRISTOPHER R LAGE - TTEE</t>
  </si>
  <si>
    <t>147  BRIDGE ST</t>
  </si>
  <si>
    <t>PHILLIPS II IRREVOCABLE REALTY TRUST</t>
  </si>
  <si>
    <t>B571P79</t>
  </si>
  <si>
    <t>118 TORY HILL RD</t>
  </si>
  <si>
    <t>118  TORY HILL RD.</t>
  </si>
  <si>
    <t>GAUDETTE, ELAINE A</t>
  </si>
  <si>
    <t>B1300P30</t>
  </si>
  <si>
    <t>04983</t>
  </si>
  <si>
    <t>FREEMAN</t>
  </si>
  <si>
    <t>117 SMITH ROAD</t>
  </si>
  <si>
    <t>c/o JUNE B LEITCH - TTEE</t>
  </si>
  <si>
    <t>117  SMITH  ROAD</t>
  </si>
  <si>
    <t>LEITCH, JUNE B - REVOCABLE TRUST</t>
  </si>
  <si>
    <t>B3332P159 03/22/11</t>
  </si>
  <si>
    <t>P O BOX 278</t>
  </si>
  <si>
    <t>56  PARLIN ROAD</t>
  </si>
  <si>
    <t>ZMISTOWSKI, THAD B</t>
  </si>
  <si>
    <t>ZMISTOWSKI, SARAH S</t>
  </si>
  <si>
    <t>B4521P239 01/10/23</t>
  </si>
  <si>
    <t>06438</t>
  </si>
  <si>
    <t>CT</t>
  </si>
  <si>
    <t>HADDAM</t>
  </si>
  <si>
    <t>108 PLAINS ROAD</t>
  </si>
  <si>
    <t>10  NUMBER 6 RD.</t>
  </si>
  <si>
    <t>DEMAURO, SHARON EB</t>
  </si>
  <si>
    <t>B4236P296 09/29/20</t>
  </si>
  <si>
    <t>99 BRAY HILL RD</t>
  </si>
  <si>
    <t>99  BRAY HILL ROAD</t>
  </si>
  <si>
    <t>BLACK, LESLIE F</t>
  </si>
  <si>
    <t>B4639P134 05/31/24</t>
  </si>
  <si>
    <t>61  SHOAPS RD</t>
  </si>
  <si>
    <t>COLE, JONA R</t>
  </si>
  <si>
    <t>COLE, RICHARD W JR</t>
  </si>
  <si>
    <t>B4141P39 11/18/19</t>
  </si>
  <si>
    <t>04345</t>
  </si>
  <si>
    <t>GARDINER</t>
  </si>
  <si>
    <t>1 EVERGREEN WAY</t>
  </si>
  <si>
    <t>103  SNOWY RIDGE</t>
  </si>
  <si>
    <t>WILSON, TERESA</t>
  </si>
  <si>
    <t>B4269P1 11/17/20</t>
  </si>
  <si>
    <t>36  WHEELER HILL RD</t>
  </si>
  <si>
    <t>BLANCHARD, ANNABELLE</t>
  </si>
  <si>
    <t>BLANCHARD, THEODORE</t>
  </si>
  <si>
    <t>B643P21</t>
  </si>
  <si>
    <t>NY</t>
  </si>
  <si>
    <t>MOUNT KISCO</t>
  </si>
  <si>
    <t>212 GUARD HILL ROAD</t>
  </si>
  <si>
    <t>97  PARLIN RD</t>
  </si>
  <si>
    <t>B3971P296 01/24/18</t>
  </si>
  <si>
    <t>PO BOX 182</t>
  </si>
  <si>
    <t>1213  RANGELEY RD</t>
  </si>
  <si>
    <t>B4553P205 06/06/23</t>
  </si>
  <si>
    <t>196 ECHO VALLEY RD</t>
  </si>
  <si>
    <t>196  ECHO VALLEY RD.</t>
  </si>
  <si>
    <t>B2858P214 01/11/07</t>
  </si>
  <si>
    <t>PO BOX 115</t>
  </si>
  <si>
    <t>56  SOULE ROAD</t>
  </si>
  <si>
    <t>HATFIELD, CYNTHIA B</t>
  </si>
  <si>
    <t>B3286P70 10/12/10</t>
  </si>
  <si>
    <t>26  WELD ROAD</t>
  </si>
  <si>
    <t>B4334P255 06/16/21</t>
  </si>
  <si>
    <t>115 BRAY HILL ROAD</t>
  </si>
  <si>
    <t>115  BRAY HILL RD</t>
  </si>
  <si>
    <t>STOVALL, KATHARINA</t>
  </si>
  <si>
    <t>B4653P320 07/26/24</t>
  </si>
  <si>
    <t>248 EAST MADRID RD</t>
  </si>
  <si>
    <t>248  EAST MADRID RD.</t>
  </si>
  <si>
    <t>GAUBATZ, MARK L</t>
  </si>
  <si>
    <t>B1166P316</t>
  </si>
  <si>
    <t>68 BRAY HILL RD</t>
  </si>
  <si>
    <t>68  BRAY HILL RD</t>
  </si>
  <si>
    <t>SMITH, YOLANDA T</t>
  </si>
  <si>
    <t>B2775P190 06/27/06</t>
  </si>
  <si>
    <t>01949</t>
  </si>
  <si>
    <t>MA</t>
  </si>
  <si>
    <t>MIDDLETON</t>
  </si>
  <si>
    <t>P O BOX 708</t>
  </si>
  <si>
    <t>38  PARK STREET</t>
  </si>
  <si>
    <t>B2136P645</t>
  </si>
  <si>
    <t>138 BRAY HILL RD</t>
  </si>
  <si>
    <t>138  BRAY HILL</t>
  </si>
  <si>
    <t>B3477P195 09/20/12</t>
  </si>
  <si>
    <t>4 HOLBROOK LANE</t>
  </si>
  <si>
    <t>4  HOLBROOK LANE</t>
  </si>
  <si>
    <t>HOLBROOK, DULCEY, JUSTIN &amp; HILLARY</t>
  </si>
  <si>
    <t>B4544P57 04/26/23</t>
  </si>
  <si>
    <t>218 TORY HILL RD</t>
  </si>
  <si>
    <t>218  TORY HILL RD.</t>
  </si>
  <si>
    <t>ROTHSCHILD FARM, LLC</t>
  </si>
  <si>
    <t>B3381P242 10/03/11</t>
  </si>
  <si>
    <t>04611</t>
  </si>
  <si>
    <t>BEALS</t>
  </si>
  <si>
    <t>P O BOX 226</t>
  </si>
  <si>
    <t>31  BOG POND ROAD</t>
  </si>
  <si>
    <t>B4137P83 11/04/19</t>
  </si>
  <si>
    <t>1952  RANGELEY ROAD</t>
  </si>
  <si>
    <t>SEABERG, JEFFREY L</t>
  </si>
  <si>
    <t>B3974P94 02/02/18</t>
  </si>
  <si>
    <t>03220</t>
  </si>
  <si>
    <t>BELMONT</t>
  </si>
  <si>
    <t>3 EASTGATE PARK RD</t>
  </si>
  <si>
    <t>0  EAST MADRID RD</t>
  </si>
  <si>
    <t>B4100P322 07/01/19</t>
  </si>
  <si>
    <t>195  TORY HILL RD.</t>
  </si>
  <si>
    <t>B1799P115 10/27/98</t>
  </si>
  <si>
    <t>04351</t>
  </si>
  <si>
    <t>MANCHESTER</t>
  </si>
  <si>
    <t>6 KENNISON ST</t>
  </si>
  <si>
    <t>1886  RANGELEY ROAD</t>
  </si>
  <si>
    <t>MACEDA, DAWN A</t>
  </si>
  <si>
    <t>B4077P304 04/16/19</t>
  </si>
  <si>
    <t>01569</t>
  </si>
  <si>
    <t>OXBRIDGE</t>
  </si>
  <si>
    <t>70 EAST ST</t>
  </si>
  <si>
    <t>GEORGE M COFSKY III -  CO-TTEES</t>
  </si>
  <si>
    <t>c/o MICHAEL J COFSKY &amp; KRISTIN A LAVERTY</t>
  </si>
  <si>
    <t>10  POND LANE</t>
  </si>
  <si>
    <t>TOOTHAKER POND TRUST</t>
  </si>
  <si>
    <t>B4698P154 12/26/24</t>
  </si>
  <si>
    <t>105 MAIN STREET</t>
  </si>
  <si>
    <t>105  MAIN STREET</t>
  </si>
  <si>
    <t>BERRY, PATRICIA</t>
  </si>
  <si>
    <t>BERRY, ERROL A</t>
  </si>
  <si>
    <t>B3338P281 04/13/11</t>
  </si>
  <si>
    <t>235 COFFREN ROAD</t>
  </si>
  <si>
    <t>235  COFFREN ROAD</t>
  </si>
  <si>
    <t>B3746P224 07/14/15</t>
  </si>
  <si>
    <t>250 SALEM ROAD</t>
  </si>
  <si>
    <t>250  SALEM RD.</t>
  </si>
  <si>
    <t>SPEAR, MICHAEL A</t>
  </si>
  <si>
    <t>B4226P97 09/01/20</t>
  </si>
  <si>
    <t>61 SOULE ROAD</t>
  </si>
  <si>
    <t>61  SOULE ROAD</t>
  </si>
  <si>
    <t>ROBERT, DELORES A</t>
  </si>
  <si>
    <t>ROBERT, MARK R</t>
  </si>
  <si>
    <t>04966 0105</t>
  </si>
  <si>
    <t>PO BOX 105</t>
  </si>
  <si>
    <t>6  SCAMMON ROAD</t>
  </si>
  <si>
    <t>EDMUNDS, CLAIRE D</t>
  </si>
  <si>
    <t>B1789P144 10/02/98</t>
  </si>
  <si>
    <t>PO BOX 306</t>
  </si>
  <si>
    <t>151  EAST MADRID RD</t>
  </si>
  <si>
    <t>B2550P160 12/30/04</t>
  </si>
  <si>
    <t>250 TORY HILL RD</t>
  </si>
  <si>
    <t>250  TORY HILL RD.</t>
  </si>
  <si>
    <t>SMITH-BOUCHARD, SHARON</t>
  </si>
  <si>
    <t>B3498P265 11/26/12</t>
  </si>
  <si>
    <t>04938</t>
  </si>
  <si>
    <t>FARMINGTON</t>
  </si>
  <si>
    <t>125 BIRCHWOOD LN</t>
  </si>
  <si>
    <t>MARY ELLEN EDGERLY -  TRUSTEES</t>
  </si>
  <si>
    <t>c/o JOHN G EDGERLY &amp;</t>
  </si>
  <si>
    <t>28&amp;29  SMALL RD</t>
  </si>
  <si>
    <t>EDGERLY, MARYELLEN S - FAMILY TRUST</t>
  </si>
  <si>
    <t>B3095P317 12/02/08</t>
  </si>
  <si>
    <t>03057</t>
  </si>
  <si>
    <t>MOUNT VERNON</t>
  </si>
  <si>
    <t>18 TATER STREET</t>
  </si>
  <si>
    <t>20  PLEASANT ST.</t>
  </si>
  <si>
    <t>HERRICK, JOHANNA</t>
  </si>
  <si>
    <t>B4710P193 02/28/25</t>
  </si>
  <si>
    <t>45 SOULE ROAD</t>
  </si>
  <si>
    <t>45  SOULE ROAD</t>
  </si>
  <si>
    <t>CANNAN, MICHAEL A</t>
  </si>
  <si>
    <t>CANNAN, KIMBERLY A</t>
  </si>
  <si>
    <t>B2222P260 12/13/02</t>
  </si>
  <si>
    <t>62 WHEELER HILL RD</t>
  </si>
  <si>
    <t>62  WHEELER HILL RD.</t>
  </si>
  <si>
    <t>LAMBERT, SYLVIA A</t>
  </si>
  <si>
    <t>B2680P24 11/02/05</t>
  </si>
  <si>
    <t>PO BOX 67</t>
  </si>
  <si>
    <t>51  SCAMMON ROAD</t>
  </si>
  <si>
    <t>RYAN, AMY C</t>
  </si>
  <si>
    <t>B4710P22 02/26/25</t>
  </si>
  <si>
    <t>43 BRAY HILL ROAD</t>
  </si>
  <si>
    <t>43  BRAY HILL</t>
  </si>
  <si>
    <t>B4436P75 03/21/21</t>
  </si>
  <si>
    <t>04947</t>
  </si>
  <si>
    <t>KINGFIELD</t>
  </si>
  <si>
    <t>244 MAIN ST BOX#7</t>
  </si>
  <si>
    <t>10  MAIN STREET</t>
  </si>
  <si>
    <t>CAPEWELL, MARTIN</t>
  </si>
  <si>
    <t>B4294P195 03/04/21</t>
  </si>
  <si>
    <t>40 WHEELER HILL ROAD</t>
  </si>
  <si>
    <t>40  WHEELER HILL RD</t>
  </si>
  <si>
    <t>PHILLIPS, DOLORES A</t>
  </si>
  <si>
    <t>B4688P219 11/21/24</t>
  </si>
  <si>
    <t>04062-5027</t>
  </si>
  <si>
    <t>WINDHAM</t>
  </si>
  <si>
    <t>56 WILLIAM KNIGHT RD</t>
  </si>
  <si>
    <t>1421  RANGELEY ROAD</t>
  </si>
  <si>
    <t>WMRF, LLC</t>
  </si>
  <si>
    <t>B1922P238</t>
  </si>
  <si>
    <t>120 WHEELER HILL ROAD</t>
  </si>
  <si>
    <t>120  WHEELER HILL RD.</t>
  </si>
  <si>
    <t>LOCKWOOD, FRANCES K</t>
  </si>
  <si>
    <t>B3201P117 11/03/09</t>
  </si>
  <si>
    <t>PO BOX 252</t>
  </si>
  <si>
    <t>43  MAIN STREET</t>
  </si>
  <si>
    <t>SANDERS, SUSAN K</t>
  </si>
  <si>
    <t>SANDERS, DAVIS</t>
  </si>
  <si>
    <t>B826P91</t>
  </si>
  <si>
    <t>14 AUGER DRIVE</t>
  </si>
  <si>
    <t>14  AUGER DRIVE</t>
  </si>
  <si>
    <t>AUGER, VIRGINIA E</t>
  </si>
  <si>
    <t>B1639P283</t>
  </si>
  <si>
    <t>132 MILE SQUARE RD</t>
  </si>
  <si>
    <t>132  MILE SQUARE RD.</t>
  </si>
  <si>
    <t>B4546P261 05/10/23</t>
  </si>
  <si>
    <t>1866  REEDS MILL RD</t>
  </si>
  <si>
    <t>HALEY, NATASHA M</t>
  </si>
  <si>
    <t>B4528P164 12/13/22</t>
  </si>
  <si>
    <t>2492 RANGELEY ROAD</t>
  </si>
  <si>
    <t>2492  RANGELEY RD</t>
  </si>
  <si>
    <t>37  MAIN ST.</t>
  </si>
  <si>
    <t>SANDERS, DAVIS B</t>
  </si>
  <si>
    <t>B4007P154 06/27/18</t>
  </si>
  <si>
    <t>04945</t>
  </si>
  <si>
    <t>JACKMAN</t>
  </si>
  <si>
    <t>PO BOX 554</t>
  </si>
  <si>
    <t>0  OFF BANGS ROAD</t>
  </si>
  <si>
    <t>B4369P164 09/09/21</t>
  </si>
  <si>
    <t>PA</t>
  </si>
  <si>
    <t>POTTSTOWN</t>
  </si>
  <si>
    <t>218 EBELHARE RD</t>
  </si>
  <si>
    <t>204  HARE STREET</t>
  </si>
  <si>
    <t>FOSTER, LISA A</t>
  </si>
  <si>
    <t>FOSTER, ROBERT D</t>
  </si>
  <si>
    <t>B4519P245 12/29/22</t>
  </si>
  <si>
    <t>86 WHEELER HILL ROAD</t>
  </si>
  <si>
    <t>86  WHEELER HILL ROAD</t>
  </si>
  <si>
    <t>B1710P317</t>
  </si>
  <si>
    <t>03858</t>
  </si>
  <si>
    <t>NEWTON</t>
  </si>
  <si>
    <t>11 WILLIAMINE DRIVE</t>
  </si>
  <si>
    <t>1840  RANGELEY ROAD</t>
  </si>
  <si>
    <t>EISENHAUR, MARY K</t>
  </si>
  <si>
    <t>B4279P120 01/15/21</t>
  </si>
  <si>
    <t>04106</t>
  </si>
  <si>
    <t>SO PORTLAND</t>
  </si>
  <si>
    <t>26 CHECKERBERRY CIRCLE</t>
  </si>
  <si>
    <t>68  SEDGLEY RD.</t>
  </si>
  <si>
    <t>B4169P153 03/06/20</t>
  </si>
  <si>
    <t>02645</t>
  </si>
  <si>
    <t>HARWICH</t>
  </si>
  <si>
    <t>75 CAPTAIN BEARSE LANE</t>
  </si>
  <si>
    <t>125  EAST MADRID ROAD</t>
  </si>
  <si>
    <t>JALBERT, RACHEL</t>
  </si>
  <si>
    <t>B3223P254 02/03/10</t>
  </si>
  <si>
    <t>BRADENTON</t>
  </si>
  <si>
    <t>2208 50TH STREET W</t>
  </si>
  <si>
    <t>47  SOULE ROAD</t>
  </si>
  <si>
    <t>B4504P251 10/25/22</t>
  </si>
  <si>
    <t>04039</t>
  </si>
  <si>
    <t>GRAY</t>
  </si>
  <si>
    <t>104 DUTTON HILL ROAD</t>
  </si>
  <si>
    <t>40  SMALL RD   (DISC PORT)</t>
  </si>
  <si>
    <t>B1808P146</t>
  </si>
  <si>
    <t>36 SOULE ROAD</t>
  </si>
  <si>
    <t>36  SOULE ROAD</t>
  </si>
  <si>
    <t>BIBEAU, ELLEN M</t>
  </si>
  <si>
    <t>B3699P49 12/16/14</t>
  </si>
  <si>
    <t>SANDERS AUTO SERVICE</t>
  </si>
  <si>
    <t>108 MAIN ST</t>
  </si>
  <si>
    <t>108  MAIN ST.</t>
  </si>
  <si>
    <t>BOIVIN, NIA F</t>
  </si>
  <si>
    <t>B466P460</t>
  </si>
  <si>
    <t>73 MILE SQUARE RD</t>
  </si>
  <si>
    <t>73  MILE SQUARE RD</t>
  </si>
  <si>
    <t>BACHELDER, CHERYL</t>
  </si>
  <si>
    <t>B3684P83 10/07/14</t>
  </si>
  <si>
    <t>PO BOX 82</t>
  </si>
  <si>
    <t>58  WHEELER HILL RD</t>
  </si>
  <si>
    <t>DEVISSER, MARITTA</t>
  </si>
  <si>
    <t>B1878P119</t>
  </si>
  <si>
    <t>ELIZABETHVILLE</t>
  </si>
  <si>
    <t>537 ST JOHN'S ROAD</t>
  </si>
  <si>
    <t>56  EAST MADRID RD.</t>
  </si>
  <si>
    <t>MITCHELL, BRIAN</t>
  </si>
  <si>
    <t>B4670P77 08/16/24</t>
  </si>
  <si>
    <t>01778</t>
  </si>
  <si>
    <t>WAYLAND</t>
  </si>
  <si>
    <t>90 PEMBERTON ROAD</t>
  </si>
  <si>
    <t>109  WELD ROAD</t>
  </si>
  <si>
    <t>LEACU, WENDY &amp; LEACU, TIMOTHY S</t>
  </si>
  <si>
    <t>B2781P155 07/10/06</t>
  </si>
  <si>
    <t>01983</t>
  </si>
  <si>
    <t>TOPSFIELD</t>
  </si>
  <si>
    <t>13 PROSPECT ST</t>
  </si>
  <si>
    <t>5  BYRON ROAD</t>
  </si>
  <si>
    <t>B4505P286 10/31/22</t>
  </si>
  <si>
    <t>363 TOOTHAKER POND ROAD</t>
  </si>
  <si>
    <t>363  TOOTHAKER POND RD.</t>
  </si>
  <si>
    <t>GAVIN, JOHN T</t>
  </si>
  <si>
    <t>B3700P35 12/18/14</t>
  </si>
  <si>
    <t>72 WHEELER HILL RD</t>
  </si>
  <si>
    <t>72  WHEELER HILL RD.</t>
  </si>
  <si>
    <t>JORDAN, KEVIN S</t>
  </si>
  <si>
    <t>B3914P102 06/07/17</t>
  </si>
  <si>
    <t>243 TORY HILL ROAD</t>
  </si>
  <si>
    <t>243  TORY HILL RD.</t>
  </si>
  <si>
    <t>B3524P87 02/27/13</t>
  </si>
  <si>
    <t>PO BOX 324</t>
  </si>
  <si>
    <t>562  SALEM ROAD</t>
  </si>
  <si>
    <t>MORESCHI, LEAH M</t>
  </si>
  <si>
    <t>B3188P10 09/23/09</t>
  </si>
  <si>
    <t>07403</t>
  </si>
  <si>
    <t>NJ</t>
  </si>
  <si>
    <t>BLOOMINGDALE</t>
  </si>
  <si>
    <t>82 WOOD PLACE</t>
  </si>
  <si>
    <t>142  WHEELER HILL ROAD</t>
  </si>
  <si>
    <t>MINES, GERALDINE B</t>
  </si>
  <si>
    <t>215  TORY HILL RD.</t>
  </si>
  <si>
    <t>B4583P23 09/25/23</t>
  </si>
  <si>
    <t>32 WELD ROAD</t>
  </si>
  <si>
    <t>PO BOX 5</t>
  </si>
  <si>
    <t>32  WELD ROAD</t>
  </si>
  <si>
    <t>KITTREDGE, NICOLETTE A</t>
  </si>
  <si>
    <t>B3468P31 08/20/12</t>
  </si>
  <si>
    <t>02719</t>
  </si>
  <si>
    <t>FAIRHAVEN</t>
  </si>
  <si>
    <t>177 ADAMS STREET</t>
  </si>
  <si>
    <t>23  PARLIN RD.</t>
  </si>
  <si>
    <t>RINKO-RIGGS, CHERI L</t>
  </si>
  <si>
    <t>B1121P304</t>
  </si>
  <si>
    <t>164 ECHO VALLEY RD</t>
  </si>
  <si>
    <t>164  ECHO VALLEY ROAD</t>
  </si>
  <si>
    <t>B4413P202 01/06/22</t>
  </si>
  <si>
    <t>267 TOOTHAKER POND RD</t>
  </si>
  <si>
    <t>267  TOOTHAKER POND RD</t>
  </si>
  <si>
    <t>NELSON, CHERYL S</t>
  </si>
  <si>
    <t>NELSON, DONALD W</t>
  </si>
  <si>
    <t>B960P15</t>
  </si>
  <si>
    <t>PO BOX 126</t>
  </si>
  <si>
    <t>110  PARK ST</t>
  </si>
  <si>
    <t>CLOUTIER, BETTINA P</t>
  </si>
  <si>
    <t>B2946P173 09/04/07</t>
  </si>
  <si>
    <t>PO BOX 365</t>
  </si>
  <si>
    <t>71  MAIN ST.</t>
  </si>
  <si>
    <t>HARDY, JULIE M</t>
  </si>
  <si>
    <t>B4184P300 05/11/20</t>
  </si>
  <si>
    <t>04937</t>
  </si>
  <si>
    <t>FAIRFIELD</t>
  </si>
  <si>
    <t>138 GAGNON ROAD</t>
  </si>
  <si>
    <t>114  ROSS AVE</t>
  </si>
  <si>
    <t>CHILDS, AROLYN H</t>
  </si>
  <si>
    <t>B3923P297 07/12/17</t>
  </si>
  <si>
    <t>384 TOOTHAKER POND ROAD</t>
  </si>
  <si>
    <t>c/o DAVID W BOURASSA - TRUSTEE</t>
  </si>
  <si>
    <t>384  TOOTHAKER POND ROAD</t>
  </si>
  <si>
    <t>BOURASSA MAINE TRUST</t>
  </si>
  <si>
    <t>B4095P33 06/18/19</t>
  </si>
  <si>
    <t>3 STONEWALL FARM LANE</t>
  </si>
  <si>
    <t>3  STONEWALL FARM LANE</t>
  </si>
  <si>
    <t>MAIN, ELIZABETH P</t>
  </si>
  <si>
    <t>B1310P161</t>
  </si>
  <si>
    <t>232 TORY HILL ROAD</t>
  </si>
  <si>
    <t>232  TORY HILL RD.</t>
  </si>
  <si>
    <t>LISHERNESS, SUSAN H</t>
  </si>
  <si>
    <t>LISHERNESS, JONATHON D</t>
  </si>
  <si>
    <t>B3984P344 03/29/18</t>
  </si>
  <si>
    <t>82 DODGE ROAD</t>
  </si>
  <si>
    <t>82  DODGE RD.</t>
  </si>
  <si>
    <t>CONROY, JEANNE R</t>
  </si>
  <si>
    <t>B1681P122 06/30/97</t>
  </si>
  <si>
    <t>24 PARLIN ROAD</t>
  </si>
  <si>
    <t>24  PARLIN ROAD</t>
  </si>
  <si>
    <t>DUNHAM, CANDACE</t>
  </si>
  <si>
    <t>B3397P164 12/02/11</t>
  </si>
  <si>
    <t>274 WELD ROAD</t>
  </si>
  <si>
    <t>274  WELD ROAD</t>
  </si>
  <si>
    <t>BISHOP, JENNIFER</t>
  </si>
  <si>
    <t>B3349P215 05/27/11</t>
  </si>
  <si>
    <t>PO BOX 207</t>
  </si>
  <si>
    <t>2  WELD ROAD</t>
  </si>
  <si>
    <t>B4254P64 11/12/20</t>
  </si>
  <si>
    <t>123 TOOTHAKER POND RD</t>
  </si>
  <si>
    <t>123  TOOTHAKER POND RD.</t>
  </si>
  <si>
    <t>THORNDIKE, APRIL L</t>
  </si>
  <si>
    <t>B708P82 06/11/82</t>
  </si>
  <si>
    <t>2158 RANGELEY RD</t>
  </si>
  <si>
    <t>2158  RANGELEY ROAD</t>
  </si>
  <si>
    <t>B4666P187 09/06/24</t>
  </si>
  <si>
    <t>04956</t>
  </si>
  <si>
    <t>NEW VINEYARD</t>
  </si>
  <si>
    <t>228 CHURCH STREET</t>
  </si>
  <si>
    <t>105  BRIDGE ST</t>
  </si>
  <si>
    <t>B4241P253 10/13/20</t>
  </si>
  <si>
    <t>62 PINKHAM HILL ROAD</t>
  </si>
  <si>
    <t>62  PINKHAM HILL RD</t>
  </si>
  <si>
    <t>CALLAHAN, SEAN P</t>
  </si>
  <si>
    <t>CALLAHAN, PAULA</t>
  </si>
  <si>
    <t>B3730P91 05/11/15</t>
  </si>
  <si>
    <t>100 WELD ROAD</t>
  </si>
  <si>
    <t>100  WELD ROAD</t>
  </si>
  <si>
    <t>B3338P33 04/11/11</t>
  </si>
  <si>
    <t>100 BRAY HILL ROAD</t>
  </si>
  <si>
    <t>100  BRAY HILL RD</t>
  </si>
  <si>
    <t>SARGENT, MICHAEL J</t>
  </si>
  <si>
    <t>B1958P25</t>
  </si>
  <si>
    <t>34 BRAY HILL RD</t>
  </si>
  <si>
    <t>34  BRAY HILL ROAD</t>
  </si>
  <si>
    <t>WHITE, LAURA R</t>
  </si>
  <si>
    <t>B2495P98 08/19/04</t>
  </si>
  <si>
    <t>1883 RANGELEY ROAD</t>
  </si>
  <si>
    <t>1883  RANGELEY ROAD</t>
  </si>
  <si>
    <t>FULLER, SANDRA L</t>
  </si>
  <si>
    <t>B2265P348 03/21/03</t>
  </si>
  <si>
    <t>PO BOX 76</t>
  </si>
  <si>
    <t>1520  REEDS MILL RD</t>
  </si>
  <si>
    <t>HAINES, GUY W</t>
  </si>
  <si>
    <t>B4675P194 10/04/24</t>
  </si>
  <si>
    <t>69 BRAY HILL</t>
  </si>
  <si>
    <t>69  BRAY HILL RD</t>
  </si>
  <si>
    <t>BERRY, DALTON</t>
  </si>
  <si>
    <t>B3740P220 06/22/15</t>
  </si>
  <si>
    <t>04073</t>
  </si>
  <si>
    <t>SANFORD</t>
  </si>
  <si>
    <t>20 DEVOTION AVENUE</t>
  </si>
  <si>
    <t xml:space="preserve">  MOOSELEY RIDGE ROAD</t>
  </si>
  <si>
    <t>LAROSE, TINA</t>
  </si>
  <si>
    <t>02914</t>
  </si>
  <si>
    <t>RI</t>
  </si>
  <si>
    <t>E PROVIDENCE</t>
  </si>
  <si>
    <t>72 WATERMAN AVE.</t>
  </si>
  <si>
    <t>42  WALKER ROAD</t>
  </si>
  <si>
    <t>B1511P71</t>
  </si>
  <si>
    <t>60 PINKHAM HILL ROAD</t>
  </si>
  <si>
    <t>53  PINKHAM HILL RD.</t>
  </si>
  <si>
    <t>B3239P79 04/14/10</t>
  </si>
  <si>
    <t>290 EAST MADRID ROAD</t>
  </si>
  <si>
    <t>290  EAST MADRID RD.</t>
  </si>
  <si>
    <t>B3921P3 07/05/17</t>
  </si>
  <si>
    <t>127 MAIN ST</t>
  </si>
  <si>
    <t>127  MAIN ST</t>
  </si>
  <si>
    <t>BRAZIL, TAMMI</t>
  </si>
  <si>
    <t>B2493P184 08/16/04</t>
  </si>
  <si>
    <t>33 BYRON RD</t>
  </si>
  <si>
    <t>33  BYRON ROAD</t>
  </si>
  <si>
    <t>BREDEAU, TAMI C</t>
  </si>
  <si>
    <t>B3237P113 04/06/10</t>
  </si>
  <si>
    <t>04978</t>
  </si>
  <si>
    <t>SMITHFIELD</t>
  </si>
  <si>
    <t>45 LAKEVIEW DRIVE</t>
  </si>
  <si>
    <t>125  BRAY HILL ROAD</t>
  </si>
  <si>
    <t>B4575P321 08/31/23</t>
  </si>
  <si>
    <t>WINTER SPRING</t>
  </si>
  <si>
    <t>3631 BISCAYNE DR</t>
  </si>
  <si>
    <t>637  SALEM RD</t>
  </si>
  <si>
    <t>MULLER, JESSICA</t>
  </si>
  <si>
    <t>B4127P132 10/02/19</t>
  </si>
  <si>
    <t>29 SAWYER STREET</t>
  </si>
  <si>
    <t>29  SAWYER STREET</t>
  </si>
  <si>
    <t>BULGER, PAULA ELIZABETH</t>
  </si>
  <si>
    <t>B2464P182 06/16/04</t>
  </si>
  <si>
    <t>Strong</t>
  </si>
  <si>
    <t>P O BOX 476</t>
  </si>
  <si>
    <t>38  SEDGLEY RD.</t>
  </si>
  <si>
    <t>BROWN, MARYANN</t>
  </si>
  <si>
    <t>B4696P179 12/16/24</t>
  </si>
  <si>
    <t>1353 REEDS MILL ROAD</t>
  </si>
  <si>
    <t>1353  REEDS MILL ROAD</t>
  </si>
  <si>
    <t>KELLY, SCOTT</t>
  </si>
  <si>
    <t>B4599P165 11/29/23</t>
  </si>
  <si>
    <t>DALLAS</t>
  </si>
  <si>
    <t>SUITE 1000</t>
  </si>
  <si>
    <t>14221 DALLAS PARKWAY</t>
  </si>
  <si>
    <t>43  PARLIN ROAD</t>
  </si>
  <si>
    <t>B3407P310 12/29/12</t>
  </si>
  <si>
    <t>1497 REEDS MILL ROAD</t>
  </si>
  <si>
    <t>1497  REEDS MILL RD</t>
  </si>
  <si>
    <t>PILLSBURY, JOHNATHAN M</t>
  </si>
  <si>
    <t>B4511P312 11/22/22</t>
  </si>
  <si>
    <t>02632</t>
  </si>
  <si>
    <t>CENTERVILLE</t>
  </si>
  <si>
    <t>239 PHINNEYS LANE</t>
  </si>
  <si>
    <t>48  WHEELER HILL RD.</t>
  </si>
  <si>
    <t>B4189P189 05/26/20</t>
  </si>
  <si>
    <t>177 SALEM ROAD</t>
  </si>
  <si>
    <t>177  SALEM ROAD</t>
  </si>
  <si>
    <t>ROBINSON, DEBORAH LEE</t>
  </si>
  <si>
    <t>B2532P263 11/19/04</t>
  </si>
  <si>
    <t>PO BOX 264</t>
  </si>
  <si>
    <t>59  WHITNEY STREET</t>
  </si>
  <si>
    <t>B4671P156 09/11/24</t>
  </si>
  <si>
    <t>04258</t>
  </si>
  <si>
    <t>MINOT</t>
  </si>
  <si>
    <t>60 STAR RD</t>
  </si>
  <si>
    <t>175  TOOTHAKER POND ROAD</t>
  </si>
  <si>
    <t>DEMI PROPERTIES, LLC</t>
  </si>
  <si>
    <t>B2797P204 08/17/06</t>
  </si>
  <si>
    <t>12 SMALL ROAD</t>
  </si>
  <si>
    <t>PATRICIA K BLEVINS - TRUSTEES</t>
  </si>
  <si>
    <t>c/o GREGORY D BLEVINS &amp;</t>
  </si>
  <si>
    <t>12  SMALL ROAD</t>
  </si>
  <si>
    <t>E &amp; H SANTA FE REVOCABLE TRUST</t>
  </si>
  <si>
    <t>B4179P91 04/17/20</t>
  </si>
  <si>
    <t>1790 REEDS MILL ROAD</t>
  </si>
  <si>
    <t>1790  REEDS MILL RD</t>
  </si>
  <si>
    <t>B4091P346 06/07/19</t>
  </si>
  <si>
    <t>80 SALEM ROAD</t>
  </si>
  <si>
    <t>P O BOX 193</t>
  </si>
  <si>
    <t>80  SALEM RD.</t>
  </si>
  <si>
    <t>B2603P15 05/19/05</t>
  </si>
  <si>
    <t>1 NUMBER 6 ROAD</t>
  </si>
  <si>
    <t>1  NUMBER 6 RD.</t>
  </si>
  <si>
    <t>BURGESS, LORI E</t>
  </si>
  <si>
    <t>B4338P96 06/25/21</t>
  </si>
  <si>
    <t>03884</t>
  </si>
  <si>
    <t>STRAFFORD</t>
  </si>
  <si>
    <t>552 PARKER MOUNTAIN RD</t>
  </si>
  <si>
    <t>154  Toothaker Pond Road</t>
  </si>
  <si>
    <t>SCHROEDER FAMILY REVOCABLE TRUST</t>
  </si>
  <si>
    <t>B4633P59 05/02/24</t>
  </si>
  <si>
    <t>140 VALLEY RD</t>
  </si>
  <si>
    <t>53  MAIN STREET</t>
  </si>
  <si>
    <t>KONOPKA, DANIEL E</t>
  </si>
  <si>
    <t>B4330P319 10/08/21</t>
  </si>
  <si>
    <t>02563</t>
  </si>
  <si>
    <t>SANDWICH</t>
  </si>
  <si>
    <t>13 STATE ST</t>
  </si>
  <si>
    <t>1232  REEDS MILL ROAD</t>
  </si>
  <si>
    <t>KAJENCKI, PRISCILLA H</t>
  </si>
  <si>
    <t>B1016P160</t>
  </si>
  <si>
    <t>199 WELD ROAD</t>
  </si>
  <si>
    <t>199  WELD ROAD</t>
  </si>
  <si>
    <t>B4119P8 09/05/19</t>
  </si>
  <si>
    <t>2468 RANGELEY ROAD</t>
  </si>
  <si>
    <t>2468  RANGELEY ROAD</t>
  </si>
  <si>
    <t>VALENTINE, DENISE M</t>
  </si>
  <si>
    <t>B4509P28 11/10/22</t>
  </si>
  <si>
    <t>VA</t>
  </si>
  <si>
    <t>NORFOLK</t>
  </si>
  <si>
    <t>5216 EDGEWATER DRIVE</t>
  </si>
  <si>
    <t>c/o PATRICIA EASON GRINNAN - TTEE</t>
  </si>
  <si>
    <t>16  WHIPPOORWILL LN</t>
  </si>
  <si>
    <t>GRINNAN, PATRICIA EASON - REV TRUST</t>
  </si>
  <si>
    <t>B744P81</t>
  </si>
  <si>
    <t>04294 0307</t>
  </si>
  <si>
    <t>WILTON</t>
  </si>
  <si>
    <t>845 US ROUTE 2 EAST</t>
  </si>
  <si>
    <t xml:space="preserve">  RANGELEY ROAD</t>
  </si>
  <si>
    <t>COUSINEAU LUMBER CO INC</t>
  </si>
  <si>
    <t>B4148P42 12/11/19</t>
  </si>
  <si>
    <t>22 RIVER ROAD</t>
  </si>
  <si>
    <t>22  RIVER RD</t>
  </si>
  <si>
    <t>BARNES, KERRY D</t>
  </si>
  <si>
    <t>B4553P257 06/06/23</t>
  </si>
  <si>
    <t>16 PINKHAM HILL ROAD</t>
  </si>
  <si>
    <t>16  PINKHAM HILL RD</t>
  </si>
  <si>
    <t>ANDREWS, EMMA JANE</t>
  </si>
  <si>
    <t>R011-024 &amp; 11</t>
  </si>
  <si>
    <t>B776P111</t>
  </si>
  <si>
    <t>42 KELLEY HILL ROAD</t>
  </si>
  <si>
    <t>42  KELLEY HILL RD.</t>
  </si>
  <si>
    <t>LISHERNESS, JUDITH</t>
  </si>
  <si>
    <t>B474P413</t>
  </si>
  <si>
    <t>501 PARK STREET</t>
  </si>
  <si>
    <t>501  PARK ST</t>
  </si>
  <si>
    <t>ABBOTT, MAUREEN</t>
  </si>
  <si>
    <t>B4104P163 07/16/19</t>
  </si>
  <si>
    <t>08094</t>
  </si>
  <si>
    <t>WILLIAMSTOWN</t>
  </si>
  <si>
    <t>636 PEACH TERRACE</t>
  </si>
  <si>
    <t>174  TOOTHAKER POND ROAD</t>
  </si>
  <si>
    <t>BRICKLEY, ANTHONY</t>
  </si>
  <si>
    <t>B4576P147 09/05/23</t>
  </si>
  <si>
    <t>63 BOG POND RD</t>
  </si>
  <si>
    <t>63  BOG POND ROAD</t>
  </si>
  <si>
    <t>B3564P29 07/12/13</t>
  </si>
  <si>
    <t>01952</t>
  </si>
  <si>
    <t>SALISBURY</t>
  </si>
  <si>
    <t>60 RABBIT ROAD</t>
  </si>
  <si>
    <t>CHRISTINE WALLACE - TTEES</t>
  </si>
  <si>
    <t xml:space="preserve">c/o DENNIS WALLACE &amp; </t>
  </si>
  <si>
    <t>20  WELD ROAD</t>
  </si>
  <si>
    <t>WALLACE FAMILY TRUST</t>
  </si>
  <si>
    <t>B3669P205 08/15/14</t>
  </si>
  <si>
    <t>3 MEADOWSIDE LANE</t>
  </si>
  <si>
    <t>3  MEADOWSIDE LANE</t>
  </si>
  <si>
    <t>B2463P3 06/10/04</t>
  </si>
  <si>
    <t>04032</t>
  </si>
  <si>
    <t>FREEPORT</t>
  </si>
  <si>
    <t>P O BOX 334</t>
  </si>
  <si>
    <t>10  WILBUR RD</t>
  </si>
  <si>
    <t xml:space="preserve">SPIZZUOCO, JOHN </t>
  </si>
  <si>
    <t>GOLDEN, MARK T &amp; PINKHAM, PAUL E.</t>
  </si>
  <si>
    <t>B4266P60 12/11/20</t>
  </si>
  <si>
    <t>79 TOOTHAKER POND ROAD</t>
  </si>
  <si>
    <t>79  TOOTHAKER POND RD</t>
  </si>
  <si>
    <t>ROSS, MADELINE</t>
  </si>
  <si>
    <t>B3598P271 10/25/13</t>
  </si>
  <si>
    <t>235 PARK STREET</t>
  </si>
  <si>
    <t>235  PARK ST</t>
  </si>
  <si>
    <t>B4383P251 10/14/21</t>
  </si>
  <si>
    <t>37 WHEELER HILL RD</t>
  </si>
  <si>
    <t>37  WHEELER HILL RD</t>
  </si>
  <si>
    <t>DUFAULT, STEVEN</t>
  </si>
  <si>
    <t>B3765P48 09/11/15</t>
  </si>
  <si>
    <t>59 TORY HILL ROAD</t>
  </si>
  <si>
    <t>59  TORY HILL RD.</t>
  </si>
  <si>
    <t>B4363P203 08/25/21</t>
  </si>
  <si>
    <t>453 PARK ST</t>
  </si>
  <si>
    <t>453  PARK ST.</t>
  </si>
  <si>
    <t>RICE, AMY LYNNE</t>
  </si>
  <si>
    <t>B4035P130 10/03/18</t>
  </si>
  <si>
    <t>04330</t>
  </si>
  <si>
    <t>AUGUSTA</t>
  </si>
  <si>
    <t>341 WATERS ST APT 206</t>
  </si>
  <si>
    <t>25  SOULE ROAD</t>
  </si>
  <si>
    <t>WILLIAMS, SUSAN R</t>
  </si>
  <si>
    <t>B4240P275 10/08/20</t>
  </si>
  <si>
    <t>65 MOOSELEY RIDGE ROAD</t>
  </si>
  <si>
    <t>65  MOOSELEY RIDGE ROAD</t>
  </si>
  <si>
    <t>B2525P304 11/02/04</t>
  </si>
  <si>
    <t>411 TOOTHAKER POND RD</t>
  </si>
  <si>
    <t>411  TOOTHAKER POND ROAD</t>
  </si>
  <si>
    <t>B3090P2 11/07/08</t>
  </si>
  <si>
    <t>PO BOX N</t>
  </si>
  <si>
    <t>68  SCAMMON RD</t>
  </si>
  <si>
    <t>BEVERLY J &amp; SHAWN T VOLLRATH</t>
  </si>
  <si>
    <t>B3215P236 12/28/09</t>
  </si>
  <si>
    <t>01950</t>
  </si>
  <si>
    <t>NEWBURYPORT</t>
  </si>
  <si>
    <t>23 MERRILL ST</t>
  </si>
  <si>
    <t>149  AIRPORT ROAD</t>
  </si>
  <si>
    <t>B4539P203 04/05/23</t>
  </si>
  <si>
    <t>43 BRAY HILL RD</t>
  </si>
  <si>
    <t>16  WELD RD</t>
  </si>
  <si>
    <t>B1068P273</t>
  </si>
  <si>
    <t>1434 RANGELEY RD</t>
  </si>
  <si>
    <t>1434  RANGELEY ROAD</t>
  </si>
  <si>
    <t>B1221P270</t>
  </si>
  <si>
    <t>228 TORY HILL RD</t>
  </si>
  <si>
    <t>228  TORY HILL RD.</t>
  </si>
  <si>
    <t>ROWE, DARLENE C</t>
  </si>
  <si>
    <t>B4142P281 11/21/19</t>
  </si>
  <si>
    <t>82 LUFKIN ROAD</t>
  </si>
  <si>
    <t>2379  RANGELEY ROAD</t>
  </si>
  <si>
    <t>B1780P170</t>
  </si>
  <si>
    <t>151 PARK STREET</t>
  </si>
  <si>
    <t>151  PARK ST.</t>
  </si>
  <si>
    <t>CORONEL EVANS, GLADYS J</t>
  </si>
  <si>
    <t>B2109P326</t>
  </si>
  <si>
    <t>04236</t>
  </si>
  <si>
    <t>GREENE</t>
  </si>
  <si>
    <t>45 TODD RD</t>
  </si>
  <si>
    <t>0  LUFKIN HILL</t>
  </si>
  <si>
    <t>HIGGINS, SONIA</t>
  </si>
  <si>
    <t>40  EAST MADRID RD.</t>
  </si>
  <si>
    <t>B3289P314 10/22/10</t>
  </si>
  <si>
    <t>83 MAIN STREET</t>
  </si>
  <si>
    <t>83  MAIN STREET</t>
  </si>
  <si>
    <t>OLSON, TODD S</t>
  </si>
  <si>
    <t>B4306P200 04/01/21</t>
  </si>
  <si>
    <t>02878</t>
  </si>
  <si>
    <t>TIVERTON</t>
  </si>
  <si>
    <t>86 INDIAN POINT RD</t>
  </si>
  <si>
    <t>58  PARLIN ROAD</t>
  </si>
  <si>
    <t>HAWKINS, LINDA A</t>
  </si>
  <si>
    <t>B3696P292 12/08/14</t>
  </si>
  <si>
    <t>02896</t>
  </si>
  <si>
    <t>NORTH SMITHFIELD</t>
  </si>
  <si>
    <t>25 JEFFERSON ROAD</t>
  </si>
  <si>
    <t>24  OLD BRAY HILL RD</t>
  </si>
  <si>
    <t>SALOIO, FREYA</t>
  </si>
  <si>
    <t>B506P505</t>
  </si>
  <si>
    <t>127 ROSS AVE</t>
  </si>
  <si>
    <t>127  ROSS AVE</t>
  </si>
  <si>
    <t>B4295P216 03/09/21</t>
  </si>
  <si>
    <t>PO BOX 33</t>
  </si>
  <si>
    <t>334  TOOTHAKER POND ROAD</t>
  </si>
  <si>
    <t>B4614P205 02/14/24</t>
  </si>
  <si>
    <t>37 BRAY HILL  RD</t>
  </si>
  <si>
    <t>37  BRAY HILL ROAD</t>
  </si>
  <si>
    <t>WHITE, DENNIS E</t>
  </si>
  <si>
    <t>B1797P192</t>
  </si>
  <si>
    <t>72 BRAY HILL RD</t>
  </si>
  <si>
    <t>72  BRAY HILL RD.</t>
  </si>
  <si>
    <t>B4257P183 10/19/20</t>
  </si>
  <si>
    <t>398 SALEM ROAD</t>
  </si>
  <si>
    <t>398  SALEM ROAD</t>
  </si>
  <si>
    <t>B3969P17 01/11/18</t>
  </si>
  <si>
    <t>GREENPORT</t>
  </si>
  <si>
    <t>120 CENTER STREET</t>
  </si>
  <si>
    <t>456  SALEM RD</t>
  </si>
  <si>
    <t>B4563P346 07/17/23</t>
  </si>
  <si>
    <t>77 SALEM RD</t>
  </si>
  <si>
    <t>77  SALEM RD.</t>
  </si>
  <si>
    <t>ALLEN, ALEXIS</t>
  </si>
  <si>
    <t>B4677P108 10/04/24</t>
  </si>
  <si>
    <t>22 WHITNEY STREET</t>
  </si>
  <si>
    <t>22  WHITNEY ST.</t>
  </si>
  <si>
    <t>CARTER, BONNIE J</t>
  </si>
  <si>
    <t>B3571P139 07/31/13</t>
  </si>
  <si>
    <t>38 ROSS AVENUE</t>
  </si>
  <si>
    <t>38  ROSS AVE</t>
  </si>
  <si>
    <t>THOMAS, TAMMY</t>
  </si>
  <si>
    <t>B4625P154 03/18/24</t>
  </si>
  <si>
    <t>65 BRAY HILL RD</t>
  </si>
  <si>
    <t>65  BRAY HILL ROAD</t>
  </si>
  <si>
    <t>MARQUIS, SHANA L</t>
  </si>
  <si>
    <t>PO BOX 348</t>
  </si>
  <si>
    <t>82  EAST MADRID RD</t>
  </si>
  <si>
    <t>B2931P323 03/10/06</t>
  </si>
  <si>
    <t>P O BOX 83</t>
  </si>
  <si>
    <t>2427  RANGELEY ROAD</t>
  </si>
  <si>
    <t>JENAU, ROSE MARIE</t>
  </si>
  <si>
    <t>B3886P37 01/23/17</t>
  </si>
  <si>
    <t>01879</t>
  </si>
  <si>
    <t>TYNGSBORO</t>
  </si>
  <si>
    <t>46 LAWNDALE RD</t>
  </si>
  <si>
    <t>18  RIVER RD</t>
  </si>
  <si>
    <t>FARROW, CHESTER A</t>
  </si>
  <si>
    <t>B3290P271 10/25/10</t>
  </si>
  <si>
    <t>2158 RANGELEY ROAD</t>
  </si>
  <si>
    <t>2253  RANGELEY ROAD</t>
  </si>
  <si>
    <t>B893P114</t>
  </si>
  <si>
    <t>2010 RANGELEY RD</t>
  </si>
  <si>
    <t>2010  RANGELEY ROAD</t>
  </si>
  <si>
    <t>KINNEY, BONNIE R</t>
  </si>
  <si>
    <t>B4207P238 07/14/20</t>
  </si>
  <si>
    <t>04239</t>
  </si>
  <si>
    <t>JAY</t>
  </si>
  <si>
    <t>126 PLAISTED RD</t>
  </si>
  <si>
    <t>77  BRAY HILL</t>
  </si>
  <si>
    <t>GOULD, CHAD</t>
  </si>
  <si>
    <t>B4051P76 12/06/18</t>
  </si>
  <si>
    <t>230 PARK ST</t>
  </si>
  <si>
    <t>15  MAIN STREET</t>
  </si>
  <si>
    <t>PHELPS, REBECCA HAINES</t>
  </si>
  <si>
    <t>PHELPS, JAMIE</t>
  </si>
  <si>
    <t>B2927P114 07/16/07</t>
  </si>
  <si>
    <t>361 TOOTHAKER POND ROAD</t>
  </si>
  <si>
    <t>361  TOOTHAKER POND RD.</t>
  </si>
  <si>
    <t>CALDWELL, JEREMIAH A</t>
  </si>
  <si>
    <t>CALDWELL, KELLEY &amp; CALDWELL, JEREMIAH</t>
  </si>
  <si>
    <t>B4045P218 11/14/18</t>
  </si>
  <si>
    <t>PO BOX 183</t>
  </si>
  <si>
    <t>18  SMALL RD</t>
  </si>
  <si>
    <t>B3737P257 06/09/15</t>
  </si>
  <si>
    <t>PO BOX 95</t>
  </si>
  <si>
    <t>53  BLAKE HILL ROAD</t>
  </si>
  <si>
    <t>B469P95</t>
  </si>
  <si>
    <t>WI</t>
  </si>
  <si>
    <t>MADISON</t>
  </si>
  <si>
    <t>525 JUNCTION ROAD</t>
  </si>
  <si>
    <t>PROPERTY TAX DEPT</t>
  </si>
  <si>
    <t>39  DEPOT STREET</t>
  </si>
  <si>
    <t>B4017P195 08/02/18</t>
  </si>
  <si>
    <t>43 HALEY, ST</t>
  </si>
  <si>
    <t>43  HALEY STREET</t>
  </si>
  <si>
    <t>CATON, ALLISON B</t>
  </si>
  <si>
    <t>B4152P49 12/23/19</t>
  </si>
  <si>
    <t>117 PARK STREET</t>
  </si>
  <si>
    <t>117  PARK ST</t>
  </si>
  <si>
    <t>DEBRUIN, MICHELLE J</t>
  </si>
  <si>
    <t>B1560P246</t>
  </si>
  <si>
    <t>119 TOOTHAKER POND ROAD</t>
  </si>
  <si>
    <t>119  TOOTHAKER POND ROAD</t>
  </si>
  <si>
    <t>BUTTERFIELD, SHEILA</t>
  </si>
  <si>
    <t>B2156P239 11/01/12</t>
  </si>
  <si>
    <t>PO BOX 112</t>
  </si>
  <si>
    <t>121  MAIN ST</t>
  </si>
  <si>
    <t>MITCHELL, JENNIFER A</t>
  </si>
  <si>
    <t>B3779P337 11/09/15</t>
  </si>
  <si>
    <t>82  LUFKIN ROAD</t>
  </si>
  <si>
    <t>B2949P145 09/10/07</t>
  </si>
  <si>
    <t>03036</t>
  </si>
  <si>
    <t>CHESTER</t>
  </si>
  <si>
    <t>117 N POND ROAD</t>
  </si>
  <si>
    <t>234  WEBB VIEW DRIVE</t>
  </si>
  <si>
    <t>KRUEGER, JUDY</t>
  </si>
  <si>
    <t>B2861P251 01/12/07</t>
  </si>
  <si>
    <t>04966 0247</t>
  </si>
  <si>
    <t>3 HERON MARK RD</t>
  </si>
  <si>
    <t>3  HERON MARK ROAD</t>
  </si>
  <si>
    <t>ROLLINS, ALYSSA</t>
  </si>
  <si>
    <t>B1912P324 02/29/00</t>
  </si>
  <si>
    <t>04294</t>
  </si>
  <si>
    <t>845 US RTE 2 EAST</t>
  </si>
  <si>
    <t>COUSINEAU LUMBER</t>
  </si>
  <si>
    <t>1676  REEDS MILL ROAD</t>
  </si>
  <si>
    <t>B1974P193</t>
  </si>
  <si>
    <t>P O BOX D</t>
  </si>
  <si>
    <t>53  PLEASANT STREET</t>
  </si>
  <si>
    <t>MORGAN, GERRY H</t>
  </si>
  <si>
    <t>B3721P209 03/30/15</t>
  </si>
  <si>
    <t>73 PINKHAM HILL RD</t>
  </si>
  <si>
    <t>73  PINKHAM HILL RD.</t>
  </si>
  <si>
    <t>B3973P296 02/01/18</t>
  </si>
  <si>
    <t>86  MAIN STREET</t>
  </si>
  <si>
    <t>B4463P84 06/12/22</t>
  </si>
  <si>
    <t>31 BRIDGE STREET</t>
  </si>
  <si>
    <t>31  BRIDGE ST</t>
  </si>
  <si>
    <t>B2896P153 05/01/07</t>
  </si>
  <si>
    <t>541 TOWN FARM ROAD</t>
  </si>
  <si>
    <t>1293  REEDS MILL ROAD</t>
  </si>
  <si>
    <t>B3838P246 07/27/16</t>
  </si>
  <si>
    <t>640 SALEM ROAD</t>
  </si>
  <si>
    <t>640  SALEM RD.</t>
  </si>
  <si>
    <t>MARTINEZ, HELGA J</t>
  </si>
  <si>
    <t>B4125P151 09/24/19</t>
  </si>
  <si>
    <t>PO BOX 97</t>
  </si>
  <si>
    <t>76  MAIN STREET</t>
  </si>
  <si>
    <t>BOWEN, ERIC J</t>
  </si>
  <si>
    <t>B4073P335 03/27/19</t>
  </si>
  <si>
    <t>02631</t>
  </si>
  <si>
    <t>BREWSTER</t>
  </si>
  <si>
    <t>307 RED FAWN ROAD</t>
  </si>
  <si>
    <t>14  BRAY HILL RD</t>
  </si>
  <si>
    <t>LEONARD, DONNA M - FAMILY IRREVOCABLE TRUST</t>
  </si>
  <si>
    <t>LEONARD, PAUL J SR - IRREVOCABLE TRUST</t>
  </si>
  <si>
    <t>B3942P179 09/18/17</t>
  </si>
  <si>
    <t>27 RIVERBEND LN</t>
  </si>
  <si>
    <t>27  RIVERBEND LANE</t>
  </si>
  <si>
    <t>B4135P244 10/30/19</t>
  </si>
  <si>
    <t>230  PARK ST.</t>
  </si>
  <si>
    <t>B3736P332 06/05/15</t>
  </si>
  <si>
    <t>5 HERON MARK</t>
  </si>
  <si>
    <t>5  HERON MARK RD</t>
  </si>
  <si>
    <t>B3230P332 03/10/10</t>
  </si>
  <si>
    <t>1272 REEDS MILL RD</t>
  </si>
  <si>
    <t>1272  REEDS MILL RD</t>
  </si>
  <si>
    <t>SMALL, HAROLD O SR</t>
  </si>
  <si>
    <t>B3803P250 03/01/16</t>
  </si>
  <si>
    <t>26 HALEY STREET</t>
  </si>
  <si>
    <t>26  HALEY STREET</t>
  </si>
  <si>
    <t>B3813P166 04/19/16</t>
  </si>
  <si>
    <t>173 BRIDGE ST</t>
  </si>
  <si>
    <t>173  BRIDGE ST</t>
  </si>
  <si>
    <t>B2112P250</t>
  </si>
  <si>
    <t>7 WILBUR RD</t>
  </si>
  <si>
    <t>7  WILBUR RD</t>
  </si>
  <si>
    <t>B3451P96 06/25/12</t>
  </si>
  <si>
    <t>PO BOX E</t>
  </si>
  <si>
    <t>108  SALEM RD</t>
  </si>
  <si>
    <t>B3673P284 09/02/14</t>
  </si>
  <si>
    <t>22 PLEASANT STREET</t>
  </si>
  <si>
    <t>22  PLEASANT STREET</t>
  </si>
  <si>
    <t>B4532P221 03/26/23</t>
  </si>
  <si>
    <t>5 WHEELER HILL</t>
  </si>
  <si>
    <t>5  WHEELER HILL RD</t>
  </si>
  <si>
    <t>B4165P130 02/18/20</t>
  </si>
  <si>
    <t>03909</t>
  </si>
  <si>
    <t>YORK</t>
  </si>
  <si>
    <t>10 SCOTLAND BRIDGE RD</t>
  </si>
  <si>
    <t>DIANE TAYLOR - TTEES</t>
  </si>
  <si>
    <t>c/o RONALD FURST &amp;</t>
  </si>
  <si>
    <t>25  CUSHMAN SCHOOL RD.</t>
  </si>
  <si>
    <t>FURST, RONALD - REVOCABLE TRUST</t>
  </si>
  <si>
    <t>B3823P262 06/01/16</t>
  </si>
  <si>
    <t>04966 0274</t>
  </si>
  <si>
    <t>P O BOX 274</t>
  </si>
  <si>
    <t>62  KNIGHT DRIVE</t>
  </si>
  <si>
    <t>B3195P235 10/14/09</t>
  </si>
  <si>
    <t>01821</t>
  </si>
  <si>
    <t>BILLERICA</t>
  </si>
  <si>
    <t>71 COOK STREET</t>
  </si>
  <si>
    <t>233  WELD ROAD</t>
  </si>
  <si>
    <t>MURRAY, SARA</t>
  </si>
  <si>
    <t>B4476P274 07/26/22</t>
  </si>
  <si>
    <t>283 BUKER ROAD</t>
  </si>
  <si>
    <t>128  WHEELER HILL</t>
  </si>
  <si>
    <t>ROSS, LINDA L</t>
  </si>
  <si>
    <t>B3959P245 11/30/17</t>
  </si>
  <si>
    <t>MEDINA</t>
  </si>
  <si>
    <t>PO BOX 1602</t>
  </si>
  <si>
    <t>28  WEBB VIEW ROAD</t>
  </si>
  <si>
    <t>B3990P56 04/20/18</t>
  </si>
  <si>
    <t>1 MEADOWSIDE LANE</t>
  </si>
  <si>
    <t>1  MEADOWSIDE LANE</t>
  </si>
  <si>
    <t>STEARNS, LUISA M</t>
  </si>
  <si>
    <t>B4194P158 06/08/20</t>
  </si>
  <si>
    <t>31 TORY HILL ROAD</t>
  </si>
  <si>
    <t>31  TORY HILL RD.</t>
  </si>
  <si>
    <t>B4121P69 09/11/19</t>
  </si>
  <si>
    <t>06067</t>
  </si>
  <si>
    <t>ROCKY HILL</t>
  </si>
  <si>
    <t>302 TRINITY RIDGE</t>
  </si>
  <si>
    <t>1924  RANGELEY ROAD</t>
  </si>
  <si>
    <t>B2928P1 07/17/07</t>
  </si>
  <si>
    <t>64 PARLIN ROAD</t>
  </si>
  <si>
    <t>64  PARLIN RD.</t>
  </si>
  <si>
    <t>B2690P231 11/23/05</t>
  </si>
  <si>
    <t>04460</t>
  </si>
  <si>
    <t>MEDWAY</t>
  </si>
  <si>
    <t>56 WILDERNESS DRIVE</t>
  </si>
  <si>
    <t>9  DODGE RD.</t>
  </si>
  <si>
    <t>B4476P264 07/25/22</t>
  </si>
  <si>
    <t>CORPUS CRISTI</t>
  </si>
  <si>
    <t>3518 ARMITAGE DRIVE</t>
  </si>
  <si>
    <t>35  POPE MOUNTAIN RD</t>
  </si>
  <si>
    <t>B4168P80 03/02/20</t>
  </si>
  <si>
    <t>274 EAST MADRID ROAD</t>
  </si>
  <si>
    <t>274  EAST MADRID ROAD</t>
  </si>
  <si>
    <t>B3939P26 09/05/07</t>
  </si>
  <si>
    <t>57 SOULE ROAD</t>
  </si>
  <si>
    <t>57  SOULE ROAD</t>
  </si>
  <si>
    <t>LANDRY, JENNIFER</t>
  </si>
  <si>
    <t>B4682P314 10/31/24</t>
  </si>
  <si>
    <t>1195  RANGELEY ROAD</t>
  </si>
  <si>
    <t>B4075P222 04/04/19</t>
  </si>
  <si>
    <t xml:space="preserve">  OLD RR TRACK</t>
  </si>
  <si>
    <t>B2643P261 08/16/05</t>
  </si>
  <si>
    <t>59 BRIDGES ST</t>
  </si>
  <si>
    <t>59  BRIDGE ST</t>
  </si>
  <si>
    <t>RICHMOND, PETER L JR</t>
  </si>
  <si>
    <t>B4562P140 07/10/23</t>
  </si>
  <si>
    <t>04042</t>
  </si>
  <si>
    <t>HOLLIS</t>
  </si>
  <si>
    <t>14 CLARKS MILLS ROAD</t>
  </si>
  <si>
    <t>90  OLD BRAY HILL ROAD</t>
  </si>
  <si>
    <t>QUIMBY, JAMES E</t>
  </si>
  <si>
    <t>B4294P6 03/03/21</t>
  </si>
  <si>
    <t>02747</t>
  </si>
  <si>
    <t>NORTH DARTMOUTH</t>
  </si>
  <si>
    <t>167 PINE ISLAND</t>
  </si>
  <si>
    <t>1  GLEN DILL SHORES</t>
  </si>
  <si>
    <t>WHEATON, LORI ANN</t>
  </si>
  <si>
    <t>B4297P321</t>
  </si>
  <si>
    <t>235 TOOTHAKER POND RD</t>
  </si>
  <si>
    <t>235  TOOTHAKER POND ROAD</t>
  </si>
  <si>
    <t>HAGGAN, MELANIE J</t>
  </si>
  <si>
    <t>B4663P127 08/26/24</t>
  </si>
  <si>
    <t>CHESTERVILLE</t>
  </si>
  <si>
    <t>91 JUNIPER ROAD</t>
  </si>
  <si>
    <t>23  BRAY HILL RD .</t>
  </si>
  <si>
    <t>MCAULIFFE, MATTHEW</t>
  </si>
  <si>
    <t>B4495P208 09/26/22</t>
  </si>
  <si>
    <t>230 EAST MADRID ROAD</t>
  </si>
  <si>
    <t>230  EAST MADRID ROAD</t>
  </si>
  <si>
    <t>VACHON, DANIELLE N</t>
  </si>
  <si>
    <t>VACHON, JUSTIN S</t>
  </si>
  <si>
    <t>B4533P106 03/01/23</t>
  </si>
  <si>
    <t>PO BOX 71</t>
  </si>
  <si>
    <t>39  SORREL LANE</t>
  </si>
  <si>
    <t>SMITH, JILL A</t>
  </si>
  <si>
    <t>B821P166</t>
  </si>
  <si>
    <t>1617  RANGELEY ROAD</t>
  </si>
  <si>
    <t>B3898P220 03/23/17</t>
  </si>
  <si>
    <t>0496601902</t>
  </si>
  <si>
    <t>115 MAIN STREET</t>
  </si>
  <si>
    <t>115  MAIN STREET</t>
  </si>
  <si>
    <t>SOZANSKI, ALICE G</t>
  </si>
  <si>
    <t>B2793P77 08/07/06</t>
  </si>
  <si>
    <t>28 BRAY HILL ROAD</t>
  </si>
  <si>
    <t>28  BRAY HILL ROAD</t>
  </si>
  <si>
    <t>B1242P145</t>
  </si>
  <si>
    <t>PO BOX 124</t>
  </si>
  <si>
    <t>13  LABRADOR LANE</t>
  </si>
  <si>
    <t>B1006P123</t>
  </si>
  <si>
    <t>07456</t>
  </si>
  <si>
    <t>RINGWOOD</t>
  </si>
  <si>
    <t>31 WOODLAND ROAD</t>
  </si>
  <si>
    <t>88  OLD BRAY HILL ROAD</t>
  </si>
  <si>
    <t>INGHAM, GAYLORD J</t>
  </si>
  <si>
    <t>B4474P230 07/20/22</t>
  </si>
  <si>
    <t>04401</t>
  </si>
  <si>
    <t>HERMON</t>
  </si>
  <si>
    <t>345 BILLINGS ROAD</t>
  </si>
  <si>
    <t>85  TOOTHAKER POND RD</t>
  </si>
  <si>
    <t>SNOW, SIERRA</t>
  </si>
  <si>
    <t>B2493P203</t>
  </si>
  <si>
    <t>PO BOX 74</t>
  </si>
  <si>
    <t>405  WEBB VIEW RD.</t>
  </si>
  <si>
    <t>VIEIRA, DIANE</t>
  </si>
  <si>
    <t>B4718P240 04/03/25</t>
  </si>
  <si>
    <t>03103-7066</t>
  </si>
  <si>
    <t>66 BRENT ST</t>
  </si>
  <si>
    <t>KATHARINE LAURA WETHERBEE - TTEES</t>
  </si>
  <si>
    <t>c/o JOSHUA W HOUGHTON &amp;</t>
  </si>
  <si>
    <t>54  RIVER RD</t>
  </si>
  <si>
    <t>HOUGHTON-WETHERBEE FAMILY REV TRUST</t>
  </si>
  <si>
    <t>B2110P325</t>
  </si>
  <si>
    <t>1905 RANGELEY RD</t>
  </si>
  <si>
    <t>1905  RANGELEY ROAD</t>
  </si>
  <si>
    <t>B4699P206 12/27/24</t>
  </si>
  <si>
    <t>6 BRIDGE ST</t>
  </si>
  <si>
    <t>6  BRIDGE ST</t>
  </si>
  <si>
    <t>COTE, MERCEDES LYNN</t>
  </si>
  <si>
    <t>B4230P59 09/01/20</t>
  </si>
  <si>
    <t>THOUSAND OAKS</t>
  </si>
  <si>
    <t>2669 CATILLO CIRCLE</t>
  </si>
  <si>
    <t>70  PARK ST</t>
  </si>
  <si>
    <t>ROBBINS-HAGGAN 2014 TRUST</t>
  </si>
  <si>
    <t>B2047P80</t>
  </si>
  <si>
    <t>PO BOX 66</t>
  </si>
  <si>
    <t>ADAMS, SCOTT T - TRUSTEES</t>
  </si>
  <si>
    <t>c/o ADAMS, DAN C &amp;</t>
  </si>
  <si>
    <t>68  MAIN STREET</t>
  </si>
  <si>
    <t>ADAMS REAL ESTATE TRUST</t>
  </si>
  <si>
    <t>B4496P217 09/29/22</t>
  </si>
  <si>
    <t>32 SAWYER STREET</t>
  </si>
  <si>
    <t>32  SAWYER ST.</t>
  </si>
  <si>
    <t>JAMES, ROBERT A JR &amp; JAMES, KAREN F</t>
  </si>
  <si>
    <t>B4254P250 11/12/20</t>
  </si>
  <si>
    <t>19 MAIN STREET</t>
  </si>
  <si>
    <t>19  MAIN STREET</t>
  </si>
  <si>
    <t>HICKS, SAMANTHA L</t>
  </si>
  <si>
    <t>B4526P337 02/03/23</t>
  </si>
  <si>
    <t>105 PARK STREET</t>
  </si>
  <si>
    <t>P O BOX 164</t>
  </si>
  <si>
    <t>105  PARK ST.</t>
  </si>
  <si>
    <t>B4354P268 08/04/21</t>
  </si>
  <si>
    <t>9 WHEELER HILL RD</t>
  </si>
  <si>
    <t>9  WHEELER HILL</t>
  </si>
  <si>
    <t>SCOTT, VALERIE J</t>
  </si>
  <si>
    <t>SCOTT, WILLIAM F</t>
  </si>
  <si>
    <t>B2658P294 09/16/05</t>
  </si>
  <si>
    <t>PO BOX 231</t>
  </si>
  <si>
    <t>32  RIVER RD</t>
  </si>
  <si>
    <t>CATON, SANDRA M</t>
  </si>
  <si>
    <t>B4525P160 01/27/23</t>
  </si>
  <si>
    <t>43 NUMBER SIX ROAD</t>
  </si>
  <si>
    <t>c/o MAXWELL J LANGDON - TRUSTEE</t>
  </si>
  <si>
    <t>43  NUMBER 6 RD.</t>
  </si>
  <si>
    <t>JADWIGA LANGDDON TRUST</t>
  </si>
  <si>
    <t>B3258P139 06/30/10</t>
  </si>
  <si>
    <t>02081</t>
  </si>
  <si>
    <t>WALPOLE</t>
  </si>
  <si>
    <t>63 MYLOD STREET</t>
  </si>
  <si>
    <t>1  BRIDGE ST</t>
  </si>
  <si>
    <t>B1611P8</t>
  </si>
  <si>
    <t>1386 RANGELEY RD</t>
  </si>
  <si>
    <t>1386  RANGELEY ROAD</t>
  </si>
  <si>
    <t>B2475P7</t>
  </si>
  <si>
    <t>8 DILL RD</t>
  </si>
  <si>
    <t>8  DILL RD</t>
  </si>
  <si>
    <t>B4460P105 06/09/22</t>
  </si>
  <si>
    <t>PO Box L</t>
  </si>
  <si>
    <t>116  PARK ST.</t>
  </si>
  <si>
    <t>O'KEEFE, BRIAN P</t>
  </si>
  <si>
    <t>B3150P124 06/08/09</t>
  </si>
  <si>
    <t>243 EAST MADRID ROAD</t>
  </si>
  <si>
    <t>243  EAST MADRID ROAD</t>
  </si>
  <si>
    <t>BREDEAU, JOYCE</t>
  </si>
  <si>
    <t>B4283P201 01/28/21</t>
  </si>
  <si>
    <t>PO BOX 423</t>
  </si>
  <si>
    <t>16  SORREL LANE</t>
  </si>
  <si>
    <t>SMITH, AMANDA R</t>
  </si>
  <si>
    <t>B1228P234</t>
  </si>
  <si>
    <t>4 COUSINEAUS TORY HILL HGTS</t>
  </si>
  <si>
    <t>4  COUSINEAUS TORY HILL HGTS.</t>
  </si>
  <si>
    <t>PEDANO, MILDRED E</t>
  </si>
  <si>
    <t>B4354P180 08/03/21</t>
  </si>
  <si>
    <t>120 CENTER ST</t>
  </si>
  <si>
    <t>1368  RANGELEY ROAD</t>
  </si>
  <si>
    <t>B486P443</t>
  </si>
  <si>
    <t>129 TORY HILL RD</t>
  </si>
  <si>
    <t>129  TORY HILL RD.</t>
  </si>
  <si>
    <t>WEED, KATHRYN B</t>
  </si>
  <si>
    <t>B3237P115 04/06/10</t>
  </si>
  <si>
    <t>STRONG</t>
  </si>
  <si>
    <t>PO BOX 130</t>
  </si>
  <si>
    <t>24  CUSHMAN SCHOOL RD.</t>
  </si>
  <si>
    <t>B3530P97 03/22/13</t>
  </si>
  <si>
    <t>0  REEDS MILL RD.</t>
  </si>
  <si>
    <t>R006-003 &amp; 2.1</t>
  </si>
  <si>
    <t>B2550P90 12/29/04</t>
  </si>
  <si>
    <t>30 BRIDGE STREET APT. 3</t>
  </si>
  <si>
    <t>30  BRIDGE ST</t>
  </si>
  <si>
    <t>BACHELDER, JENNIFER L</t>
  </si>
  <si>
    <t>B4375P109 09/23/21</t>
  </si>
  <si>
    <t>04015</t>
  </si>
  <si>
    <t>CASCO</t>
  </si>
  <si>
    <t>44 HIGHLAND SHORES RD</t>
  </si>
  <si>
    <t>22  SMALL RD</t>
  </si>
  <si>
    <t>HOFACKER, JOHANNA M</t>
  </si>
  <si>
    <t>HOFACKER, MATTHEW R</t>
  </si>
  <si>
    <t>B2983P202 12/26/07</t>
  </si>
  <si>
    <t>188 HARE STREET</t>
  </si>
  <si>
    <t>188  HARE ST</t>
  </si>
  <si>
    <t>MCCARTHY, DEBORAH</t>
  </si>
  <si>
    <t>B4476P123 07/22/22</t>
  </si>
  <si>
    <t>12 WHITNEY STREET</t>
  </si>
  <si>
    <t>12  WHITNEY ST</t>
  </si>
  <si>
    <t>MULLER, MELISSA</t>
  </si>
  <si>
    <t>B4105P56 07/18/19</t>
  </si>
  <si>
    <t>02043</t>
  </si>
  <si>
    <t>HINGHAM</t>
  </si>
  <si>
    <t>30 SHERWOOD ROAD</t>
  </si>
  <si>
    <t>149  WELD RD</t>
  </si>
  <si>
    <t>WELSH, LYNNE</t>
  </si>
  <si>
    <t>WELSH, FREDERICK E JR &amp; WELSH, SANDRA J</t>
  </si>
  <si>
    <t>B2989P295 01/17/08</t>
  </si>
  <si>
    <t>139 EAST MADRID RD</t>
  </si>
  <si>
    <t>139  EAST MADRID ROAD</t>
  </si>
  <si>
    <t>WEY, MARGARET A</t>
  </si>
  <si>
    <t>B3761P149 08/28/15</t>
  </si>
  <si>
    <t>02056</t>
  </si>
  <si>
    <t>5 KING PHILIP TRAIL</t>
  </si>
  <si>
    <t>9  WELD RD</t>
  </si>
  <si>
    <t>BIXBY, DOUGLASS F</t>
  </si>
  <si>
    <t>B3087P237 10/28/08</t>
  </si>
  <si>
    <t>43 DODGE ROAD</t>
  </si>
  <si>
    <t>43  DODGE RD.</t>
  </si>
  <si>
    <t>B3902P246 04/14/17</t>
  </si>
  <si>
    <t>368 SALEM ROAD</t>
  </si>
  <si>
    <t>368  SALEM RD</t>
  </si>
  <si>
    <t>B3511P324 01/14/13</t>
  </si>
  <si>
    <t>02163</t>
  </si>
  <si>
    <t>HARVARD</t>
  </si>
  <si>
    <t>308 STOW ROAD</t>
  </si>
  <si>
    <t>477  SALEM RD</t>
  </si>
  <si>
    <t>B3813P162 04/19/16</t>
  </si>
  <si>
    <t>179 BRIDGE STREET</t>
  </si>
  <si>
    <t>179  BRIDGE ST</t>
  </si>
  <si>
    <t>DAVENPORT, MIKELLE</t>
  </si>
  <si>
    <t>B4064P125 02/05/19</t>
  </si>
  <si>
    <t>27  WEBB VIEW ROAD</t>
  </si>
  <si>
    <t>B738P149</t>
  </si>
  <si>
    <t>1463 RANGELEY RD</t>
  </si>
  <si>
    <t>1463  RANGELEY ROAD</t>
  </si>
  <si>
    <t>GOULD, KATHLEEN A</t>
  </si>
  <si>
    <t>B4588P249 10/17/23</t>
  </si>
  <si>
    <t>40 RIVER ROAD</t>
  </si>
  <si>
    <t>40  RIVER RD</t>
  </si>
  <si>
    <t>BURNS, FRASER H</t>
  </si>
  <si>
    <t>B4280P166 01/19/21</t>
  </si>
  <si>
    <t>421 TOOTHAKER POND ROAD</t>
  </si>
  <si>
    <t>421  TOOTHAKER POND ROAD</t>
  </si>
  <si>
    <t>PERREAULT, DANIEL N</t>
  </si>
  <si>
    <t>B1014P23</t>
  </si>
  <si>
    <t>1 PARLIN ROAD</t>
  </si>
  <si>
    <t>1  PARLIN ROAD</t>
  </si>
  <si>
    <t>SMITH, JEANNIE</t>
  </si>
  <si>
    <t>60  PINKHAM HILL RD.</t>
  </si>
  <si>
    <t>B3916P306 06/19/17</t>
  </si>
  <si>
    <t>30  MAIN STREET</t>
  </si>
  <si>
    <t>B4389P61 10/28/21</t>
  </si>
  <si>
    <t>02476</t>
  </si>
  <si>
    <t>ARLINGTON</t>
  </si>
  <si>
    <t>723 CONCORD TURNPIKE</t>
  </si>
  <si>
    <t>MICHAEL ABBOTT II - PER REP</t>
  </si>
  <si>
    <t>c/o MICHA SABOVIK - PER REP &amp;</t>
  </si>
  <si>
    <t>20  BRAY HILL ROAD</t>
  </si>
  <si>
    <t>ABBOTT, MICHAEL ROBERT (DEVISEES OF)</t>
  </si>
  <si>
    <t>172 TOOTHAKER POND RD</t>
  </si>
  <si>
    <t>172  TOOTHAKER POND RD</t>
  </si>
  <si>
    <t>B2762P195 05/26/06</t>
  </si>
  <si>
    <t>OR</t>
  </si>
  <si>
    <t>6701 NW THOMPSON ROAD</t>
  </si>
  <si>
    <t>99  WELD ROAD</t>
  </si>
  <si>
    <t>B4444P320 04/22/22</t>
  </si>
  <si>
    <t>465 SALEM ROAD</t>
  </si>
  <si>
    <t>465  SALEM ROAD</t>
  </si>
  <si>
    <t>SMITH, PAMELA J</t>
  </si>
  <si>
    <t>B3695P316 12/02/14</t>
  </si>
  <si>
    <t>02915</t>
  </si>
  <si>
    <t>RIVERSIDE</t>
  </si>
  <si>
    <t>21 LUNN STREET</t>
  </si>
  <si>
    <t>63  TOOTHAKER POND ROAD</t>
  </si>
  <si>
    <t>VARGAS, LYNN</t>
  </si>
  <si>
    <t>B4574P33 08/24/23</t>
  </si>
  <si>
    <t>83 PARLIN ROAD</t>
  </si>
  <si>
    <t>83  PARLIN ROAD</t>
  </si>
  <si>
    <t>ROLLINS, CODY</t>
  </si>
  <si>
    <t>B4659P56 08/29/24</t>
  </si>
  <si>
    <t>81 LAMBERT HILL ROAD</t>
  </si>
  <si>
    <t>127  TOOTHAKER POND ROAD</t>
  </si>
  <si>
    <t>DUSTIN, BRIAN THANE</t>
  </si>
  <si>
    <t>B4020P86 08/09/18</t>
  </si>
  <si>
    <t>PO BOX 9</t>
  </si>
  <si>
    <t>82  PARK ST</t>
  </si>
  <si>
    <t>HUGHES, GEORGE</t>
  </si>
  <si>
    <t>B1723P101</t>
  </si>
  <si>
    <t>04224</t>
  </si>
  <si>
    <t>DIXFIELD</t>
  </si>
  <si>
    <t>PO BOX 261</t>
  </si>
  <si>
    <t>38  NUMBER 6 RD.</t>
  </si>
  <si>
    <t>HODGES, BRADLEY K</t>
  </si>
  <si>
    <t>B1877P235</t>
  </si>
  <si>
    <t>PO BOX 461</t>
  </si>
  <si>
    <t>14  SCHOOL STREET</t>
  </si>
  <si>
    <t>BAKER, JEANNE R</t>
  </si>
  <si>
    <t>B2061P275</t>
  </si>
  <si>
    <t>364 MAIN ST</t>
  </si>
  <si>
    <t>22  ROSS AVE</t>
  </si>
  <si>
    <t>DAVENPORT, DIANNE C</t>
  </si>
  <si>
    <t>B4300P295 03/24/21</t>
  </si>
  <si>
    <t>12 BARBRIDGE DRIVE</t>
  </si>
  <si>
    <t>63  MAIN STREET</t>
  </si>
  <si>
    <t>B4485P38 08/25/22</t>
  </si>
  <si>
    <t>328 SALEM RD</t>
  </si>
  <si>
    <t>4  HIGH ST.</t>
  </si>
  <si>
    <t>B4577P288 09/06/23</t>
  </si>
  <si>
    <t>BOX # 7</t>
  </si>
  <si>
    <t>244 MAIN STREET</t>
  </si>
  <si>
    <t xml:space="preserve">  SAWYER STREET</t>
  </si>
  <si>
    <t>B3534P94 04/01/13</t>
  </si>
  <si>
    <t>04259</t>
  </si>
  <si>
    <t>MONMOUTH</t>
  </si>
  <si>
    <t>23 TAMARACK DRIVE</t>
  </si>
  <si>
    <t>C/O PATRICIA CLARY</t>
  </si>
  <si>
    <t>0  LUFKIN POND ROAD (DISC)</t>
  </si>
  <si>
    <t>STINCHFIELD, RONALD - FAMILY TRUST</t>
  </si>
  <si>
    <t>B4668P128 09/12/24</t>
  </si>
  <si>
    <t>04255</t>
  </si>
  <si>
    <t>GREENWOOD</t>
  </si>
  <si>
    <t>24 ALCOHOL MARY RD</t>
  </si>
  <si>
    <t>75  MILE SQUARE ROAD</t>
  </si>
  <si>
    <t>CYR, JEFF</t>
  </si>
  <si>
    <t>B4436P177 03/22/22</t>
  </si>
  <si>
    <t>305 WELD RD</t>
  </si>
  <si>
    <t>305  WELD ROAD</t>
  </si>
  <si>
    <t>B3456P128 07/13/12</t>
  </si>
  <si>
    <t>04268</t>
  </si>
  <si>
    <t>NORWAY</t>
  </si>
  <si>
    <t>90 COUNTRY CLUB ROAD</t>
  </si>
  <si>
    <t>99  TOOTHAKER POND RD</t>
  </si>
  <si>
    <t>IVEY, PEARL M</t>
  </si>
  <si>
    <t>B4468P151 07/01/22</t>
  </si>
  <si>
    <t>112 WELD ROAD</t>
  </si>
  <si>
    <t>112  WELD ROAD</t>
  </si>
  <si>
    <t>B4351P229 07/28/21</t>
  </si>
  <si>
    <t>17 PARK ST</t>
  </si>
  <si>
    <t>17  PARK ST</t>
  </si>
  <si>
    <t>HOMAN, JOHN J</t>
  </si>
  <si>
    <t>B3948P316 10/11/17</t>
  </si>
  <si>
    <t>202 PARK STREET</t>
  </si>
  <si>
    <t>202  PARK ST.</t>
  </si>
  <si>
    <t>TOOTHAKER, JODI L</t>
  </si>
  <si>
    <t>B4603P322 12/20/23</t>
  </si>
  <si>
    <t>118 ROSEWOOD AVE</t>
  </si>
  <si>
    <t>41  BAKER DRIVE</t>
  </si>
  <si>
    <t>B4556P186 06/16/23</t>
  </si>
  <si>
    <t>43 ROSS AVENUE</t>
  </si>
  <si>
    <t>43  ROSS AVE</t>
  </si>
  <si>
    <t>JOHNSON, ELIJAH T</t>
  </si>
  <si>
    <t>R007-009A LEASE</t>
  </si>
  <si>
    <t>B4643P345 06/24/24</t>
  </si>
  <si>
    <t>48 MILE SQUARE ROAD</t>
  </si>
  <si>
    <t>48  MILE SQUARE RD</t>
  </si>
  <si>
    <t>FINNE, KIMBERLY MARIE</t>
  </si>
  <si>
    <t>B2598P261 05/06/05</t>
  </si>
  <si>
    <t>02346</t>
  </si>
  <si>
    <t>MIDDLEBORO</t>
  </si>
  <si>
    <t>46 CROSS STREET</t>
  </si>
  <si>
    <t>250  BRIDGE ST</t>
  </si>
  <si>
    <t>CAREY, RICHARD A</t>
  </si>
  <si>
    <t>B1171P93</t>
  </si>
  <si>
    <t>42 TORY HILL RD</t>
  </si>
  <si>
    <t>42  TORY HILL RD.</t>
  </si>
  <si>
    <t>REED, ALFREDA M</t>
  </si>
  <si>
    <t>B2953P349 09/21/07</t>
  </si>
  <si>
    <t>9 PLEASANT STREET</t>
  </si>
  <si>
    <t>9  PLEASANT STREET</t>
  </si>
  <si>
    <t>B3937P318 08/30/18</t>
  </si>
  <si>
    <t>PO BOX 378</t>
  </si>
  <si>
    <t>13  WING FLAT ROAD</t>
  </si>
  <si>
    <t>B3360P58 07/11/11</t>
  </si>
  <si>
    <t>58 BRAY HILL ROAD</t>
  </si>
  <si>
    <t>58  BRAY HILL</t>
  </si>
  <si>
    <t>B3656P60 07/02/14</t>
  </si>
  <si>
    <t>04096</t>
  </si>
  <si>
    <t>YARMOUTH</t>
  </si>
  <si>
    <t>119 HIGHLANDS FARM ROAD</t>
  </si>
  <si>
    <t>148  TORY HILL RD.</t>
  </si>
  <si>
    <t>B1149P151</t>
  </si>
  <si>
    <t>06237</t>
  </si>
  <si>
    <t>COLUMBIA</t>
  </si>
  <si>
    <t>141 OLD WILLIMANTIC RD.</t>
  </si>
  <si>
    <t>7  WHEELER HILL</t>
  </si>
  <si>
    <t>B4003P212 06/12/18</t>
  </si>
  <si>
    <t>154 PARK ST</t>
  </si>
  <si>
    <t>dba BRIAN'S BUNS INC</t>
  </si>
  <si>
    <t>154  PARK ST.</t>
  </si>
  <si>
    <t>LEGARE, LYNN M</t>
  </si>
  <si>
    <t>B3174P184 08/14/09</t>
  </si>
  <si>
    <t>04966 0185</t>
  </si>
  <si>
    <t>P O BOX 185</t>
  </si>
  <si>
    <t>9  AMBLE ST</t>
  </si>
  <si>
    <t>MORGAN, RYAN</t>
  </si>
  <si>
    <t>MORGAN, DAVID B &amp; MORGAN, NANCY M</t>
  </si>
  <si>
    <t>B1453P298</t>
  </si>
  <si>
    <t>06042</t>
  </si>
  <si>
    <t>UNIT 17</t>
  </si>
  <si>
    <t>14 LAWTON ROAD</t>
  </si>
  <si>
    <t>70  DODGE RD.</t>
  </si>
  <si>
    <t>427 PARK STREET</t>
  </si>
  <si>
    <t>427  PARK ST</t>
  </si>
  <si>
    <t>MITCHELL, DORIS B</t>
  </si>
  <si>
    <t>B1839P193 04/12/99</t>
  </si>
  <si>
    <t>209 TOOTHAKER POND ROAD</t>
  </si>
  <si>
    <t>209  TOOTHAKER POND RD</t>
  </si>
  <si>
    <t>B3973P104 01/30/18</t>
  </si>
  <si>
    <t>116  BRIDGE ST</t>
  </si>
  <si>
    <t>B3836P132 07/18/16</t>
  </si>
  <si>
    <t>11 PLEASANT ST</t>
  </si>
  <si>
    <t>11  PLEASANT STREET</t>
  </si>
  <si>
    <t>B3382P14 10/04/11</t>
  </si>
  <si>
    <t>PO BOX 14</t>
  </si>
  <si>
    <t>193  HUFF RD</t>
  </si>
  <si>
    <t>WALLACE, STEPHEN T</t>
  </si>
  <si>
    <t>B1816P286</t>
  </si>
  <si>
    <t>PO BOX 285</t>
  </si>
  <si>
    <t>1251  RANGELEY ROAD</t>
  </si>
  <si>
    <t>ABBOTT, JACQUILINA</t>
  </si>
  <si>
    <t>264  TOOTHAKER POND RD</t>
  </si>
  <si>
    <t>B1613P16 08/16/96</t>
  </si>
  <si>
    <t>2350 RANGELEY ROAD</t>
  </si>
  <si>
    <t>2350  RANGELEY ROAD</t>
  </si>
  <si>
    <t>ROUSSEAU, SHELBY H</t>
  </si>
  <si>
    <t>B683P46</t>
  </si>
  <si>
    <t>261 BRIDGE STREET</t>
  </si>
  <si>
    <t>261  BRIDGE ST</t>
  </si>
  <si>
    <t>B1691P40</t>
  </si>
  <si>
    <t>97 ROSS AVE</t>
  </si>
  <si>
    <t>97  ROSS AVE</t>
  </si>
  <si>
    <t>EUSTIS, LYNNE S</t>
  </si>
  <si>
    <t>B4474P110 07/01/22</t>
  </si>
  <si>
    <t>04090</t>
  </si>
  <si>
    <t>WELLS</t>
  </si>
  <si>
    <t>PO BOX 1636</t>
  </si>
  <si>
    <t>0  FISH HATCHERY ROAD</t>
  </si>
  <si>
    <t>WALTON, NICOLE</t>
  </si>
  <si>
    <t>B3674P171 09/04/14</t>
  </si>
  <si>
    <t>PO BOX 143</t>
  </si>
  <si>
    <t>19  COUSINEAUS TORY HILL HGTS.</t>
  </si>
  <si>
    <t>B4304P95 04/01/21</t>
  </si>
  <si>
    <t>39 BLAKE HILL RD</t>
  </si>
  <si>
    <t>39  BLAKE HILL ROAD</t>
  </si>
  <si>
    <t>ALLEN, JOSHUA J</t>
  </si>
  <si>
    <t>GALLANT, DANIELLE</t>
  </si>
  <si>
    <t>B4381P82 10/07/21</t>
  </si>
  <si>
    <t>04358</t>
  </si>
  <si>
    <t>SOUTH CHINA</t>
  </si>
  <si>
    <t>PO BOX 458</t>
  </si>
  <si>
    <t>104  Toothaker Pond Road</t>
  </si>
  <si>
    <t>ANDERSON, MARCIA A</t>
  </si>
  <si>
    <t>ANDERSON, CRAIG A</t>
  </si>
  <si>
    <t>B4583P105 09/25/23</t>
  </si>
  <si>
    <t>52 E. MADRID RD.</t>
  </si>
  <si>
    <t>52  EAST MADRID RD.</t>
  </si>
  <si>
    <t>DeANELO-VACCARO, MARNI R</t>
  </si>
  <si>
    <t>B3782P98 11/19/15</t>
  </si>
  <si>
    <t>0  TOOTHAKER POND RD</t>
  </si>
  <si>
    <t>COUSINEAU LUMBER, INC</t>
  </si>
  <si>
    <t>B3138P47 05/04/09</t>
  </si>
  <si>
    <t>71 PINKHAM HILL ROAD</t>
  </si>
  <si>
    <t>71  PINKHAM HILL RD.</t>
  </si>
  <si>
    <t>B4506P229 11/02/22</t>
  </si>
  <si>
    <t>31 SPAR CIRCLE</t>
  </si>
  <si>
    <t>66  SOULE RD</t>
  </si>
  <si>
    <t>B2504P244 09/13/04</t>
  </si>
  <si>
    <t>14  BLAKE HILL</t>
  </si>
  <si>
    <t>GUSLER, DIANA</t>
  </si>
  <si>
    <t>B4376P101 09/27/21</t>
  </si>
  <si>
    <t>89 TOOTHAKER POND RD</t>
  </si>
  <si>
    <t>89  TOOTHAKER POND ROAD</t>
  </si>
  <si>
    <t>DUBE, BRIAN S</t>
  </si>
  <si>
    <t>B3875P163 12/02/16</t>
  </si>
  <si>
    <t>14 PLEASANT STREET</t>
  </si>
  <si>
    <t>14  PLEASANT STREET</t>
  </si>
  <si>
    <t>DUNHAM, CHRISTOPHER B &amp; DUNHAM, CANDACE</t>
  </si>
  <si>
    <t>DUNHAM, MAXELL C &amp;</t>
  </si>
  <si>
    <t>B4023P262 08/22/18</t>
  </si>
  <si>
    <t>1447  RANGELEY ROAD</t>
  </si>
  <si>
    <t>HINKLEY, CASSANDRA A</t>
  </si>
  <si>
    <t>B3512P7 01/14/13</t>
  </si>
  <si>
    <t>04254</t>
  </si>
  <si>
    <t>LIVERMORE FALLS</t>
  </si>
  <si>
    <t>233 STRICKLAND LOOP ROAD</t>
  </si>
  <si>
    <t>47  EAST MADRID ROAD</t>
  </si>
  <si>
    <t>B4588P136 10/16/23</t>
  </si>
  <si>
    <t>7 PARLIN RD</t>
  </si>
  <si>
    <t>7  PARLIN ROAD</t>
  </si>
  <si>
    <t>B4563P285 07/14/23</t>
  </si>
  <si>
    <t>PO BOX 120</t>
  </si>
  <si>
    <t>182  AIRPORT RD</t>
  </si>
  <si>
    <t>B912P324</t>
  </si>
  <si>
    <t>118 TOOTHAKER POND RD</t>
  </si>
  <si>
    <t>118  TOOTHAKER POND RD.</t>
  </si>
  <si>
    <t>PARKER, TERRI</t>
  </si>
  <si>
    <t>B1431P338</t>
  </si>
  <si>
    <t>51 KELLEY HILL ROAD</t>
  </si>
  <si>
    <t>51  KELLEY HILL RD</t>
  </si>
  <si>
    <t>B4366P268 09/02/21</t>
  </si>
  <si>
    <t>35 DODGE RD</t>
  </si>
  <si>
    <t>35  DODGE RD.</t>
  </si>
  <si>
    <t>WYMAN, JESSICA J</t>
  </si>
  <si>
    <t>WYMAN, MATTHEW F</t>
  </si>
  <si>
    <t>B3245P32 05/06/10</t>
  </si>
  <si>
    <t>04966 0162</t>
  </si>
  <si>
    <t>PO BOX 19</t>
  </si>
  <si>
    <t>212  MILE SQUARE RD.</t>
  </si>
  <si>
    <t>POTTER, JOYCE</t>
  </si>
  <si>
    <t>B3366P203 07/29/11</t>
  </si>
  <si>
    <t>P O BOX 104</t>
  </si>
  <si>
    <t>151  TORY HILL RD.</t>
  </si>
  <si>
    <t>B4367P306 09/07/21</t>
  </si>
  <si>
    <t>103 TOOTHAKER POND RD</t>
  </si>
  <si>
    <t>103  TOOTHAKER POND RD.</t>
  </si>
  <si>
    <t>CARLSON, TODD E</t>
  </si>
  <si>
    <t>BELANGER, PATTY</t>
  </si>
  <si>
    <t>B4485P201 08/26/22</t>
  </si>
  <si>
    <t>01834</t>
  </si>
  <si>
    <t>GROVELAND</t>
  </si>
  <si>
    <t>231 CENTER ST</t>
  </si>
  <si>
    <t>59  BRAY HILL ROAD</t>
  </si>
  <si>
    <t>PINKHAM, MATTHEW W</t>
  </si>
  <si>
    <t>B1784P209</t>
  </si>
  <si>
    <t>14 SAWYER STREET</t>
  </si>
  <si>
    <t>14  SAWYER ST.</t>
  </si>
  <si>
    <t>FAST, CATHERINE E</t>
  </si>
  <si>
    <t>B4138P247 11/08/19</t>
  </si>
  <si>
    <t>AVON</t>
  </si>
  <si>
    <t>121 RIVER ROAD</t>
  </si>
  <si>
    <t>1237  RANGELEY ROAD</t>
  </si>
  <si>
    <t>GOODWIN, DINA L</t>
  </si>
  <si>
    <t>B4244P94 10/16/20</t>
  </si>
  <si>
    <t>04062</t>
  </si>
  <si>
    <t>14  HALEY RD.</t>
  </si>
  <si>
    <t>U001-069-A</t>
  </si>
  <si>
    <t>B1425P194</t>
  </si>
  <si>
    <t>156 MILE SQUARE RD</t>
  </si>
  <si>
    <t>156  MILE SQUARE RD</t>
  </si>
  <si>
    <t>B4191P6 05/28/20</t>
  </si>
  <si>
    <t>405 TOOTHAKER POND RD</t>
  </si>
  <si>
    <t>405  TOOTHAKER POND ROAD</t>
  </si>
  <si>
    <t>OLSON, GUNNAR L JR</t>
  </si>
  <si>
    <t>B2144P148 05/28/02</t>
  </si>
  <si>
    <t>129 TOOTHAKER POND RD</t>
  </si>
  <si>
    <t>129  TOOTHAKER POND RD</t>
  </si>
  <si>
    <t>WHITE, TIKI L</t>
  </si>
  <si>
    <t>B2800P63 08/23/06</t>
  </si>
  <si>
    <t>04282</t>
  </si>
  <si>
    <t>TURNER</t>
  </si>
  <si>
    <t>14 MARSH VIEW DRIVE</t>
  </si>
  <si>
    <t>91  DODGE RD.</t>
  </si>
  <si>
    <t>B4508P58 11/07/22</t>
  </si>
  <si>
    <t>10  HIGH STREET</t>
  </si>
  <si>
    <t>B4518P124 12/20/22</t>
  </si>
  <si>
    <t>6 BEALE STREET</t>
  </si>
  <si>
    <t>6  BEALE STREET</t>
  </si>
  <si>
    <t>HILL, MICHELLE C.</t>
  </si>
  <si>
    <t>B1702P158</t>
  </si>
  <si>
    <t>109  MAIN ST</t>
  </si>
  <si>
    <t>B4628P187 04/17/24</t>
  </si>
  <si>
    <t>02649</t>
  </si>
  <si>
    <t>MASHPEE</t>
  </si>
  <si>
    <t>55 SAKONNET DR</t>
  </si>
  <si>
    <t>15  STEVENS ROAD</t>
  </si>
  <si>
    <t>SHAW, PAUL</t>
  </si>
  <si>
    <t>B3227P74 02/22/10</t>
  </si>
  <si>
    <t>PO BOX 57</t>
  </si>
  <si>
    <t>55  WELD RD</t>
  </si>
  <si>
    <t>PINKHAM, JEWEL M</t>
  </si>
  <si>
    <t>B4499P67 10/01/22</t>
  </si>
  <si>
    <t>04950</t>
  </si>
  <si>
    <t>1150 LAKEWOOD RD</t>
  </si>
  <si>
    <t>16  SCHOOL STREET</t>
  </si>
  <si>
    <t>SWEENEY, MICHAEL S JR</t>
  </si>
  <si>
    <t>B1459P285</t>
  </si>
  <si>
    <t>459 PARK STREET</t>
  </si>
  <si>
    <t>38  DODGE RD.</t>
  </si>
  <si>
    <t>ATKINSON, BETTY J</t>
  </si>
  <si>
    <t>B2054P256</t>
  </si>
  <si>
    <t>16 WHITNEY STREET</t>
  </si>
  <si>
    <t>16  WHITNEY STREET</t>
  </si>
  <si>
    <t>B3457P69 07/17/12</t>
  </si>
  <si>
    <t>200  HARE ST</t>
  </si>
  <si>
    <t>B4144P121 11/26/19</t>
  </si>
  <si>
    <t>37 RIVER RD</t>
  </si>
  <si>
    <t>37  RIVER RD</t>
  </si>
  <si>
    <t>B4210P157 07/20/20</t>
  </si>
  <si>
    <t>39 PLEASANT STREET</t>
  </si>
  <si>
    <t>39  PLEASANT STREET</t>
  </si>
  <si>
    <t>B3542P203 05/06/13</t>
  </si>
  <si>
    <t>PO BOX 390</t>
  </si>
  <si>
    <t>77  ECHO VALLEY RD.</t>
  </si>
  <si>
    <t>B4258P76 11/20/20</t>
  </si>
  <si>
    <t>07966</t>
  </si>
  <si>
    <t>PO BOX 73</t>
  </si>
  <si>
    <t>5  BEALE STREET</t>
  </si>
  <si>
    <t>FORD, JOSEPH K</t>
  </si>
  <si>
    <t>B4503P44 10/21/22</t>
  </si>
  <si>
    <t>67 TOOTHAKER POND ROAD</t>
  </si>
  <si>
    <t>67  TOOTHAKER POND ROAD</t>
  </si>
  <si>
    <t>DUMONT, SYDNEY</t>
  </si>
  <si>
    <t>B4147P24 12/09/19</t>
  </si>
  <si>
    <t>04097</t>
  </si>
  <si>
    <t>NORTH YARMOUTH</t>
  </si>
  <si>
    <t>52 FARMS EDGE ROAD</t>
  </si>
  <si>
    <t>133  BRAY HILL ROAD</t>
  </si>
  <si>
    <t>B4008P97 06/29/18</t>
  </si>
  <si>
    <t>75 EAST MADRID ROAD</t>
  </si>
  <si>
    <t>75  EAST MADRID RD.</t>
  </si>
  <si>
    <t>BROOKS, JANEL C</t>
  </si>
  <si>
    <t>B3993P161 05/07/18</t>
  </si>
  <si>
    <t>04260</t>
  </si>
  <si>
    <t>NEW GLOUCESTER</t>
  </si>
  <si>
    <t>69 SUNSET SHORES</t>
  </si>
  <si>
    <t>160  PARTRIDGE ROAD</t>
  </si>
  <si>
    <t>B4667P284 09/09/24</t>
  </si>
  <si>
    <t>93 MAIN STREET</t>
  </si>
  <si>
    <t>93  MAIN ST</t>
  </si>
  <si>
    <t>BUTLER, MICHAEL</t>
  </si>
  <si>
    <t>B2635P210 07/28/05</t>
  </si>
  <si>
    <t>18  BLAKE HILL RD.</t>
  </si>
  <si>
    <t>B2159P183</t>
  </si>
  <si>
    <t>PO BOX 284</t>
  </si>
  <si>
    <t>38  BLAKE HILL RD.</t>
  </si>
  <si>
    <t>B4618P314 03/06/24</t>
  </si>
  <si>
    <t>27  MAIN ST.</t>
  </si>
  <si>
    <t>267 EAST MADRID ROAD</t>
  </si>
  <si>
    <t>267  EAST MADRID ROAD</t>
  </si>
  <si>
    <t>MELLOR, JACLYN</t>
  </si>
  <si>
    <t>B3971P77 11/22/18</t>
  </si>
  <si>
    <t>04263</t>
  </si>
  <si>
    <t>LEEDS</t>
  </si>
  <si>
    <t>164 SEDGELEY RD</t>
  </si>
  <si>
    <t xml:space="preserve">  WING FLAT ROAD</t>
  </si>
  <si>
    <t>LALEMAND, RUSSELL</t>
  </si>
  <si>
    <t>R007-030.1.1</t>
  </si>
  <si>
    <t>B586P271</t>
  </si>
  <si>
    <t>PO BOX 93</t>
  </si>
  <si>
    <t>30  PLEASANT STREET</t>
  </si>
  <si>
    <t>WITHAM, JANE P</t>
  </si>
  <si>
    <t>B4587P216 10/12/23</t>
  </si>
  <si>
    <t>60 PARK ST</t>
  </si>
  <si>
    <t>60  PARK ST.</t>
  </si>
  <si>
    <t>STEWARD, KATRINA M</t>
  </si>
  <si>
    <t>B3716P137 03/05/15</t>
  </si>
  <si>
    <t>16 SMALL ROAD</t>
  </si>
  <si>
    <t>16  SMALL ROAD</t>
  </si>
  <si>
    <t>GOODWIN, CATHERINE K</t>
  </si>
  <si>
    <t>B4228P166 09/09/20</t>
  </si>
  <si>
    <t>190 PARK ST</t>
  </si>
  <si>
    <t>190  PARK ST.</t>
  </si>
  <si>
    <t>WOOD, SAMANTHA D</t>
  </si>
  <si>
    <t>B2929P259 07/20/07</t>
  </si>
  <si>
    <t>60 MAIN STREET</t>
  </si>
  <si>
    <t>60  MAIN STREET</t>
  </si>
  <si>
    <t>DYER, JULIE A</t>
  </si>
  <si>
    <t>B2695P92 12/02/05</t>
  </si>
  <si>
    <t>522 SALEM ROAD</t>
  </si>
  <si>
    <t>522  SALEM RD</t>
  </si>
  <si>
    <t>B3678P3 09/16/14</t>
  </si>
  <si>
    <t>02638</t>
  </si>
  <si>
    <t>DENNIS</t>
  </si>
  <si>
    <t>55 LONGFELLOW DR</t>
  </si>
  <si>
    <t>c/o MICHAEL HERSEY - TRUSTEE</t>
  </si>
  <si>
    <t>1361  REEDS MILL ROAD</t>
  </si>
  <si>
    <t>LLMM REALTY TRUST</t>
  </si>
  <si>
    <t>B2963P230 10/22/07</t>
  </si>
  <si>
    <t>SOUTHHOLD</t>
  </si>
  <si>
    <t>705 TUTHILL ROAD EXTENSION</t>
  </si>
  <si>
    <t>111  TOOTHAKER POND RD.</t>
  </si>
  <si>
    <t>LEONARD, JASON C</t>
  </si>
  <si>
    <t>B1621P337</t>
  </si>
  <si>
    <t>240 PARK STREET</t>
  </si>
  <si>
    <t>240  PARK ST</t>
  </si>
  <si>
    <t>B4237P107 09/30/20</t>
  </si>
  <si>
    <t>3  BRIDGE ST</t>
  </si>
  <si>
    <t>B1527P67</t>
  </si>
  <si>
    <t>04966 0037</t>
  </si>
  <si>
    <t>PO BOX 37</t>
  </si>
  <si>
    <t>1514  RANGELEY ROAD</t>
  </si>
  <si>
    <t>SAVAGE, PHYLLIS G</t>
  </si>
  <si>
    <t>B3511P283 01/14/13</t>
  </si>
  <si>
    <t>PO BOX 302</t>
  </si>
  <si>
    <t>73  PARLIN ROAD</t>
  </si>
  <si>
    <t>10  WELD RD.</t>
  </si>
  <si>
    <t>B3268P204 08/05/10</t>
  </si>
  <si>
    <t>16 PLEASANT ST.</t>
  </si>
  <si>
    <t>16  PLEASANT ST.</t>
  </si>
  <si>
    <t>OCHMANSKI, STEVEN F P</t>
  </si>
  <si>
    <t>B4150P330 12/19/19</t>
  </si>
  <si>
    <t>04961</t>
  </si>
  <si>
    <t>NEW PORTLAND</t>
  </si>
  <si>
    <t>23 COLEGROVE ROAD</t>
  </si>
  <si>
    <t>400  SALEM RD</t>
  </si>
  <si>
    <t>B4503P340 10/24/22</t>
  </si>
  <si>
    <t>31 DODGE ROAD</t>
  </si>
  <si>
    <t>31  DODGE RD.</t>
  </si>
  <si>
    <t>BESSEY, TYLER</t>
  </si>
  <si>
    <t>B1896P128</t>
  </si>
  <si>
    <t>PO BOX 195</t>
  </si>
  <si>
    <t>68  PARK ST.</t>
  </si>
  <si>
    <t>BOYCE, MICHELLE L</t>
  </si>
  <si>
    <t>U006-014</t>
  </si>
  <si>
    <t>PO BOX 151</t>
  </si>
  <si>
    <t>28  SAWYER STREET</t>
  </si>
  <si>
    <t>B1810P309</t>
  </si>
  <si>
    <t>505 SALEM RD</t>
  </si>
  <si>
    <t>505  SALEM RD.</t>
  </si>
  <si>
    <t>B3788P233 12/18/15</t>
  </si>
  <si>
    <t>38 SAWYER STREET</t>
  </si>
  <si>
    <t>38  SAWYER ST.</t>
  </si>
  <si>
    <t>FIDLER, MARIAH LEIGH</t>
  </si>
  <si>
    <t>B1778P17 08/17/97</t>
  </si>
  <si>
    <t>PO BOX 61</t>
  </si>
  <si>
    <t>115  TOOTHAKER POND RD.</t>
  </si>
  <si>
    <t>B4205P273 07/09/20</t>
  </si>
  <si>
    <t>11  SEWARD AVENUE</t>
  </si>
  <si>
    <t>B4486P165 08/30/22</t>
  </si>
  <si>
    <t>MADRID TWP</t>
  </si>
  <si>
    <t>2770 RANGELEY ROAD</t>
  </si>
  <si>
    <t>2306  RANGELEY ROAD</t>
  </si>
  <si>
    <t>PLOG, TERRI L</t>
  </si>
  <si>
    <t>B2578P320 03/18/05</t>
  </si>
  <si>
    <t>274 SALEM ROAD</t>
  </si>
  <si>
    <t>274  SALEM RD.</t>
  </si>
  <si>
    <t>MITCHELL, BRENDA &amp; WING, COLLEEN</t>
  </si>
  <si>
    <t>MITCHELL, BENJAMIN F JR &amp; MITCHELL, RUTH N</t>
  </si>
  <si>
    <t>B3486P211 10/19/12</t>
  </si>
  <si>
    <t>10 WHIPOORWILL LANE</t>
  </si>
  <si>
    <t>10  WHIPOORWILL LN</t>
  </si>
  <si>
    <t>B4328P250 06/01/21</t>
  </si>
  <si>
    <t>177 ECHO VALLEY RD</t>
  </si>
  <si>
    <t>177  ECHO VALLEY RD.</t>
  </si>
  <si>
    <t>NORTON, NICOLE W</t>
  </si>
  <si>
    <t>NORTON, CHRISTOPHER J</t>
  </si>
  <si>
    <t>B3866P110 10/15/16</t>
  </si>
  <si>
    <t>PO BOX 215</t>
  </si>
  <si>
    <t>11  BLAKE HILL RD</t>
  </si>
  <si>
    <t>B4628P101 04/16/24</t>
  </si>
  <si>
    <t>04287</t>
  </si>
  <si>
    <t>BOWDOIN</t>
  </si>
  <si>
    <t>1459 AUGUSTA ROAD</t>
  </si>
  <si>
    <t>648  SALEM RD</t>
  </si>
  <si>
    <t>EGER, ROBERT C III</t>
  </si>
  <si>
    <t>R004-038B</t>
  </si>
  <si>
    <t>B2060P219 03/12/03</t>
  </si>
  <si>
    <t>93 TOOTHAKER POND ROAD</t>
  </si>
  <si>
    <t>93  TOOTHAKER POND ROAD</t>
  </si>
  <si>
    <t>144  TORY HILL RD</t>
  </si>
  <si>
    <t>B3814P343 04/26/16</t>
  </si>
  <si>
    <t>3 WHIPPOORWILL LANE</t>
  </si>
  <si>
    <t>3  WHIPPOORWILL LN</t>
  </si>
  <si>
    <t>EUSTIS, ASHLEY H</t>
  </si>
  <si>
    <t>B1090P74</t>
  </si>
  <si>
    <t xml:space="preserve">  BRAY HILL ROAD</t>
  </si>
  <si>
    <t>BEDREAU, WADE A</t>
  </si>
  <si>
    <t>BREDEAU, BETTY R &amp; BEDREAU, WARD B</t>
  </si>
  <si>
    <t>B4148P336 12/13/19</t>
  </si>
  <si>
    <t>429 HIGH STREET</t>
  </si>
  <si>
    <t>10  Calden Road</t>
  </si>
  <si>
    <t>BEAUDOIN, MICHELLE R</t>
  </si>
  <si>
    <t>B4249P69 10/29/20</t>
  </si>
  <si>
    <t>105 TOOTHAKER POND ROAD</t>
  </si>
  <si>
    <t>105  TOOTHAKER POND RD</t>
  </si>
  <si>
    <t>DEBAETS, DeANN</t>
  </si>
  <si>
    <t>B3914P263 06/09/17</t>
  </si>
  <si>
    <t>PO BOX 190</t>
  </si>
  <si>
    <t>18  BRAY HILL ROAD</t>
  </si>
  <si>
    <t>B3085P203 10/21/08</t>
  </si>
  <si>
    <t>PO BOX 168</t>
  </si>
  <si>
    <t>92  PARK ST.</t>
  </si>
  <si>
    <t>BACHELDER, BOYD B SR</t>
  </si>
  <si>
    <t>B3728P331 05/05/15</t>
  </si>
  <si>
    <t>04992</t>
  </si>
  <si>
    <t>WEST FARMINGTON</t>
  </si>
  <si>
    <t>PO BOX 672</t>
  </si>
  <si>
    <t>2  POND LANE</t>
  </si>
  <si>
    <t>BOWEN, JILL BERRY</t>
  </si>
  <si>
    <t>BOWEN, TIMOTHY J</t>
  </si>
  <si>
    <t>B2134P277</t>
  </si>
  <si>
    <t>41 BRIDGE STREET</t>
  </si>
  <si>
    <t>41  BRIDGE ST</t>
  </si>
  <si>
    <t>LANGLAIS, NANCY</t>
  </si>
  <si>
    <t>37  DILL RD</t>
  </si>
  <si>
    <t>B4538P150 03/31/23</t>
  </si>
  <si>
    <t>16 MILE SQUARE RD</t>
  </si>
  <si>
    <t>16  MILE SQUARE ROAD</t>
  </si>
  <si>
    <t>GRIEVE, DEAN T</t>
  </si>
  <si>
    <t>B3239P216 04/16/10</t>
  </si>
  <si>
    <t>2209 RANGELEY RD</t>
  </si>
  <si>
    <t>2209  RANGELEY ROAD</t>
  </si>
  <si>
    <t>DOUGLASS, SUSIE I</t>
  </si>
  <si>
    <t>B2713P312</t>
  </si>
  <si>
    <t>200 TOOTHAKER POND ROAD</t>
  </si>
  <si>
    <t>200  TOOTHAKER POND RD</t>
  </si>
  <si>
    <t>B4489P290 09/09/22</t>
  </si>
  <si>
    <t>75  WEBB VIEW DRIVE</t>
  </si>
  <si>
    <t>B2772P274 06/20/06</t>
  </si>
  <si>
    <t>121 TOOTHAKER POND ROAD</t>
  </si>
  <si>
    <t>121  TOOTHAKER POND RD.</t>
  </si>
  <si>
    <t>OSGOOD, DOUGLAS C</t>
  </si>
  <si>
    <t>B1413P320</t>
  </si>
  <si>
    <t>04539</t>
  </si>
  <si>
    <t>BRISTOL</t>
  </si>
  <si>
    <t>258 SPROUL HILL ROAD</t>
  </si>
  <si>
    <t>1  RICHMOND LANE</t>
  </si>
  <si>
    <t>PENDLETON, LUCILLE</t>
  </si>
  <si>
    <t>B4311P95 04/16/21</t>
  </si>
  <si>
    <t>433 TOOTHAKER POND ROAD</t>
  </si>
  <si>
    <t>433  TOOTHAKER POND ROAD</t>
  </si>
  <si>
    <t>SANFORD, MELISSA</t>
  </si>
  <si>
    <t>SANFORD, JOEL</t>
  </si>
  <si>
    <t>B4461P132 06/13/22</t>
  </si>
  <si>
    <t>2 NUMBER 6 ROAD</t>
  </si>
  <si>
    <t>2  NUMBER 6 RD.</t>
  </si>
  <si>
    <t>NEVILLE, JOSHUA DAVID &amp; NEVILLE, DYLAN TYLOR</t>
  </si>
  <si>
    <t>B1682P142</t>
  </si>
  <si>
    <t>70 BRIDGE STREET</t>
  </si>
  <si>
    <t>70  BRIDGE ST</t>
  </si>
  <si>
    <t>B3543P263 05/10/13</t>
  </si>
  <si>
    <t>PITTSTON</t>
  </si>
  <si>
    <t>194 JEWETT RD</t>
  </si>
  <si>
    <t>345  TOOTHAKER POND ROAD</t>
  </si>
  <si>
    <t>PICARD, JULIA M</t>
  </si>
  <si>
    <t>B1014P284</t>
  </si>
  <si>
    <t>09466</t>
  </si>
  <si>
    <t>51 DODGE ROAD</t>
  </si>
  <si>
    <t>51  DODGE RD.</t>
  </si>
  <si>
    <t>B4465P197 06/24/22</t>
  </si>
  <si>
    <t>124 MAIN STREET</t>
  </si>
  <si>
    <t>29  BLAKE HILL ROAD</t>
  </si>
  <si>
    <t>B3100P252 12/29/08</t>
  </si>
  <si>
    <t>PO BOX 322</t>
  </si>
  <si>
    <t>28  KELLEY HILL RD</t>
  </si>
  <si>
    <t>49  DILL ROAD</t>
  </si>
  <si>
    <t>B4377P84 09/28/21</t>
  </si>
  <si>
    <t>12 WATER STREET</t>
  </si>
  <si>
    <t>25  ROSS AVE.</t>
  </si>
  <si>
    <t>B4018P282 08/03/18</t>
  </si>
  <si>
    <t>04210</t>
  </si>
  <si>
    <t>AUBURN</t>
  </si>
  <si>
    <t>38 FERN ST</t>
  </si>
  <si>
    <t>4  GLEN DILL SHORES</t>
  </si>
  <si>
    <t>DAVIS, MELANIE</t>
  </si>
  <si>
    <t>DAVIS, RICHARD A JR</t>
  </si>
  <si>
    <t>B4295P23 03/08/21</t>
  </si>
  <si>
    <t>2535 RANGELEY ROAD</t>
  </si>
  <si>
    <t>2535  RANGELEY ROAD</t>
  </si>
  <si>
    <t>HUDSON, PAUL A</t>
  </si>
  <si>
    <t>B3819P277 05/13/16</t>
  </si>
  <si>
    <t>1962 RANGELEY ROAD</t>
  </si>
  <si>
    <t>1962  RANGELEY ROAD</t>
  </si>
  <si>
    <t>OLIVERI, DAWN M</t>
  </si>
  <si>
    <t>B4416P12 01/14/22</t>
  </si>
  <si>
    <t>57  NUMBER 6 RD.</t>
  </si>
  <si>
    <t>B4589P265 10/19/23</t>
  </si>
  <si>
    <t>180 PARK ST</t>
  </si>
  <si>
    <t>180  PARK ST</t>
  </si>
  <si>
    <t>WERZANSKI, BRYCE A</t>
  </si>
  <si>
    <t>B1819P254</t>
  </si>
  <si>
    <t>172 PARK STREET</t>
  </si>
  <si>
    <t>172  PARK ST.</t>
  </si>
  <si>
    <t>B2719P153</t>
  </si>
  <si>
    <t>87  WELD RD</t>
  </si>
  <si>
    <t>B3676P109 09/11/14</t>
  </si>
  <si>
    <t>13 WALKER ROAD</t>
  </si>
  <si>
    <t>13  WALKER ROAD</t>
  </si>
  <si>
    <t>B4311P72 04/16/21</t>
  </si>
  <si>
    <t>03906</t>
  </si>
  <si>
    <t>NORTH BERWICK</t>
  </si>
  <si>
    <t>757 LEBANON RD</t>
  </si>
  <si>
    <t>LOUGHRAN, JOHANNA A</t>
  </si>
  <si>
    <t>LOUGHRAN, MARK W</t>
  </si>
  <si>
    <t>35  DILL ROAD</t>
  </si>
  <si>
    <t>B3951P350 10/24/17</t>
  </si>
  <si>
    <t>443 PARK ST</t>
  </si>
  <si>
    <t>443  PARK ST</t>
  </si>
  <si>
    <t>COTE PULK, JENNIFER M</t>
  </si>
  <si>
    <t>79  MAIN ST.</t>
  </si>
  <si>
    <t>B766P161</t>
  </si>
  <si>
    <t>PO BOX 34</t>
  </si>
  <si>
    <t>65  SALEM ROAD</t>
  </si>
  <si>
    <t>WILKINS, NANCY E</t>
  </si>
  <si>
    <t>B3133P324 04/21/09</t>
  </si>
  <si>
    <t>41 WELD RD</t>
  </si>
  <si>
    <t>41  WELD RD</t>
  </si>
  <si>
    <t>B4632P171 04/26/24</t>
  </si>
  <si>
    <t>17  EAST MADRID ROAD</t>
  </si>
  <si>
    <t>B4507P69 11/03/22</t>
  </si>
  <si>
    <t>04102</t>
  </si>
  <si>
    <t>BOOTHYBAY HARBOR</t>
  </si>
  <si>
    <t>PO BOX 711</t>
  </si>
  <si>
    <t>174  TOOTHAKER POND RD</t>
  </si>
  <si>
    <t>B4357P268 08/13/21</t>
  </si>
  <si>
    <t>196 PARK ST</t>
  </si>
  <si>
    <t>196  PARK ST</t>
  </si>
  <si>
    <t>B4628P339 04/18/24</t>
  </si>
  <si>
    <t>06330</t>
  </si>
  <si>
    <t>BALTIC</t>
  </si>
  <si>
    <t>74 FULLERTOWN ROAD</t>
  </si>
  <si>
    <t xml:space="preserve">  SALEM ROAD</t>
  </si>
  <si>
    <t>SMITH, ANGELA LEE</t>
  </si>
  <si>
    <t>SMITH, CHRISTOPHER A</t>
  </si>
  <si>
    <t>B1313P28</t>
  </si>
  <si>
    <t>PO BOX 155</t>
  </si>
  <si>
    <t>10  MILL STREET</t>
  </si>
  <si>
    <t>B4216P136 08/04/20</t>
  </si>
  <si>
    <t>186 PARK STREET</t>
  </si>
  <si>
    <t>186  PARK ST.</t>
  </si>
  <si>
    <t>B4198P196 06/19/20</t>
  </si>
  <si>
    <t>24 SAWYER STREET</t>
  </si>
  <si>
    <t>24  SAWYER ST.</t>
  </si>
  <si>
    <t>B1617P77</t>
  </si>
  <si>
    <t>12  PINKHAM HILL RD.</t>
  </si>
  <si>
    <t>B4091P43 06/05/19</t>
  </si>
  <si>
    <t>25 DODGE ROAD</t>
  </si>
  <si>
    <t>25  DODGE RD.</t>
  </si>
  <si>
    <t>LADD, TANYA L</t>
  </si>
  <si>
    <t>B2097P60 01/07/02</t>
  </si>
  <si>
    <t>WINGDALE</t>
  </si>
  <si>
    <t>159 LEATHER HILL ROAD</t>
  </si>
  <si>
    <t xml:space="preserve">  NUMBER 6 RD</t>
  </si>
  <si>
    <t>B4345P86 07/01/21</t>
  </si>
  <si>
    <t>04964</t>
  </si>
  <si>
    <t>OQUOSSOC</t>
  </si>
  <si>
    <t>PO BOX 332</t>
  </si>
  <si>
    <t>4  SCAMMON RD</t>
  </si>
  <si>
    <t>PHILBRICK, FERNLYN</t>
  </si>
  <si>
    <t>PHILBRICK, STEPHEN C</t>
  </si>
  <si>
    <t>B3072P164 09/10/08</t>
  </si>
  <si>
    <t>7 BERUBE LANE</t>
  </si>
  <si>
    <t xml:space="preserve">  SOUTH LUFKIN RD.</t>
  </si>
  <si>
    <t>KNAPP, KATHY J</t>
  </si>
  <si>
    <t>B3822P52 05/26/16</t>
  </si>
  <si>
    <t>INDUSTRY</t>
  </si>
  <si>
    <t>42 GREENWOOD BROOK RD</t>
  </si>
  <si>
    <t>346  PARK ST.</t>
  </si>
  <si>
    <t>WILFORD HETZELL, CYNTHIA RAE</t>
  </si>
  <si>
    <t>B3794P335 01/19/16</t>
  </si>
  <si>
    <t>330  SALEM RD.</t>
  </si>
  <si>
    <t>B3094P105 11/25/08</t>
  </si>
  <si>
    <t>31 HAINES WAY</t>
  </si>
  <si>
    <t>45  ROSS AVE.</t>
  </si>
  <si>
    <t>B4308P108 04/09/21</t>
  </si>
  <si>
    <t>04679</t>
  </si>
  <si>
    <t>SOUTHWEST HARBOR</t>
  </si>
  <si>
    <t>136 SEAWALL RD</t>
  </si>
  <si>
    <t>268  WELD ROAD</t>
  </si>
  <si>
    <t>MAXWELL, JACK M</t>
  </si>
  <si>
    <t>B2817P267 10/03/06</t>
  </si>
  <si>
    <t>87  MAIN ST.</t>
  </si>
  <si>
    <t>B703P293</t>
  </si>
  <si>
    <t>PO BOX 208</t>
  </si>
  <si>
    <t>36  WHITNEY STREET</t>
  </si>
  <si>
    <t>PASKELL, DEBORAH A</t>
  </si>
  <si>
    <t>B2048P53</t>
  </si>
  <si>
    <t>HOBE SOUND</t>
  </si>
  <si>
    <t>8101 SE EVERGREEN ST</t>
  </si>
  <si>
    <t>P O BOX 2195</t>
  </si>
  <si>
    <t>72  RIVER RD</t>
  </si>
  <si>
    <t>B4418P210 01/21/22</t>
  </si>
  <si>
    <t>21 PARLIN RD</t>
  </si>
  <si>
    <t>17&amp;21  PARLIN ROAD</t>
  </si>
  <si>
    <t>B3658P115 07/14/14</t>
  </si>
  <si>
    <t>8 NUMBER 6 ROAD</t>
  </si>
  <si>
    <t>8  NUMBER 6 RD.</t>
  </si>
  <si>
    <t>B2529P205 11/12/04</t>
  </si>
  <si>
    <t>P O BOX 375</t>
  </si>
  <si>
    <t>3  SEWARD AVE.</t>
  </si>
  <si>
    <t>MCCALL, DIANA L</t>
  </si>
  <si>
    <t>B3719P10 03/17/15</t>
  </si>
  <si>
    <t>PO BOX 83</t>
  </si>
  <si>
    <t>24  EAST MADRID ROAD</t>
  </si>
  <si>
    <t>ROLLINS, AMBER A</t>
  </si>
  <si>
    <t>14  RIVERBEND LANE</t>
  </si>
  <si>
    <t>B4116P11 08/26/19</t>
  </si>
  <si>
    <t>15 RIVER ROAD</t>
  </si>
  <si>
    <t>15  RIVER RD</t>
  </si>
  <si>
    <t>DENNEY, MARTHA J</t>
  </si>
  <si>
    <t>B2024P225</t>
  </si>
  <si>
    <t>234 WEEKS MILLS ROAD</t>
  </si>
  <si>
    <t>12  SAWYER STREET</t>
  </si>
  <si>
    <t>SLOAN-BARTON, SARAH A</t>
  </si>
  <si>
    <t>B3079P182 09/29/08</t>
  </si>
  <si>
    <t>04274</t>
  </si>
  <si>
    <t>POLAND</t>
  </si>
  <si>
    <t>588 BAKERSTOWN ROAD</t>
  </si>
  <si>
    <t>656  SALEM ROAD</t>
  </si>
  <si>
    <t>BRIGGS, GALE</t>
  </si>
  <si>
    <t>B3860P196 10/04/16</t>
  </si>
  <si>
    <t>357 TOOTHAKER POND RD</t>
  </si>
  <si>
    <t>357  TOOTHAKER POND ROAD</t>
  </si>
  <si>
    <t>B3938P231 09/01/17</t>
  </si>
  <si>
    <t>33 PARLIN ROAD</t>
  </si>
  <si>
    <t>33  PARLIN RD.</t>
  </si>
  <si>
    <t>B4378P1 09/30/21</t>
  </si>
  <si>
    <t>05846</t>
  </si>
  <si>
    <t>VT</t>
  </si>
  <si>
    <t>ISLAND POND</t>
  </si>
  <si>
    <t>349 HUDSON RD</t>
  </si>
  <si>
    <t>48  WELD ROAD</t>
  </si>
  <si>
    <t>TAFT, JUSTIN</t>
  </si>
  <si>
    <t>TAFT, WILLARD H &amp; TAFT, THEODORE</t>
  </si>
  <si>
    <t>B2036P44</t>
  </si>
  <si>
    <t>0  REEDS MILL ROAD</t>
  </si>
  <si>
    <t>B4458P197 06/06/22</t>
  </si>
  <si>
    <t>RYE</t>
  </si>
  <si>
    <t>51/2 OAKWOOD AVE</t>
  </si>
  <si>
    <t>95  TOOTHAKER POND RD</t>
  </si>
  <si>
    <t>B2949P58 09/07/07</t>
  </si>
  <si>
    <t>8 PINKHAM HILL ROAD</t>
  </si>
  <si>
    <t>8  PINKHAM HILL RD.</t>
  </si>
  <si>
    <t>B3298P69 11/16/10</t>
  </si>
  <si>
    <t>P O BOX 43</t>
  </si>
  <si>
    <t>4  WHITNEY ST</t>
  </si>
  <si>
    <t>CHASSIE, BARBARA</t>
  </si>
  <si>
    <t>B1362P343</t>
  </si>
  <si>
    <t>35 SAWYER STREET</t>
  </si>
  <si>
    <t>35  SAWYER ST</t>
  </si>
  <si>
    <t>VITRANO, JANICE M</t>
  </si>
  <si>
    <t>B1950P324</t>
  </si>
  <si>
    <t>89503 2146</t>
  </si>
  <si>
    <t>NV</t>
  </si>
  <si>
    <t>RENO</t>
  </si>
  <si>
    <t>2550 SEVEREN DRIVE</t>
  </si>
  <si>
    <t>2  HIGH STREET</t>
  </si>
  <si>
    <t>NIELSEN, SHEILA D</t>
  </si>
  <si>
    <t>B4458P31 06/02/22</t>
  </si>
  <si>
    <t>83 ST. LAWRENCE STREET</t>
  </si>
  <si>
    <t>4  RICHMOND LANE</t>
  </si>
  <si>
    <t>B2709P109 01/06/06</t>
  </si>
  <si>
    <t>42 DODGE ROAD</t>
  </si>
  <si>
    <t>42  DODGE RD.</t>
  </si>
  <si>
    <t>O'BRIEN, JESSICA L</t>
  </si>
  <si>
    <t>B4172P277 03/20/20</t>
  </si>
  <si>
    <t>04730</t>
  </si>
  <si>
    <t>HODGDON</t>
  </si>
  <si>
    <t>81 BENN HILL RD</t>
  </si>
  <si>
    <t>69  TORY HILL RD.</t>
  </si>
  <si>
    <t>B2387P196</t>
  </si>
  <si>
    <t>03768</t>
  </si>
  <si>
    <t>LYME</t>
  </si>
  <si>
    <t>150 OXFORD ROAD</t>
  </si>
  <si>
    <t>C/O  WAGNER FOREST MANAGEMENT LTD</t>
  </si>
  <si>
    <t>0  NUMBER 6 RD.</t>
  </si>
  <si>
    <t>R014-020</t>
  </si>
  <si>
    <t>B4241P256 10/13/20</t>
  </si>
  <si>
    <t>04605</t>
  </si>
  <si>
    <t>ELLSWORTH</t>
  </si>
  <si>
    <t>39 FIELDSTONE RD</t>
  </si>
  <si>
    <t xml:space="preserve">  PINKHAM HILL RD.</t>
  </si>
  <si>
    <t>IPPOLITI, DIANA L</t>
  </si>
  <si>
    <t>B4388P34 10/26/21</t>
  </si>
  <si>
    <t>118 RIVER ROAD</t>
  </si>
  <si>
    <t>0  RANGELEY ROAD</t>
  </si>
  <si>
    <t>GCA LOGGING INC</t>
  </si>
  <si>
    <t>B4681P160 10/25/24</t>
  </si>
  <si>
    <t>64 DODGE ROAD</t>
  </si>
  <si>
    <t>64  DODGE RD.</t>
  </si>
  <si>
    <t>LEON, DAVID A</t>
  </si>
  <si>
    <t>B4154P255 01/02/20</t>
  </si>
  <si>
    <t>109 TOOTHAKER POND ROAD</t>
  </si>
  <si>
    <t>109  TOOTHAKER POND RD</t>
  </si>
  <si>
    <t>B4462P201 06/16/22</t>
  </si>
  <si>
    <t>PO BOX 56</t>
  </si>
  <si>
    <t>96  ECHO VALLEY RD.</t>
  </si>
  <si>
    <t>B4400P255 11/30/21</t>
  </si>
  <si>
    <t>P O BOX 146</t>
  </si>
  <si>
    <t>175  WELD ROAD</t>
  </si>
  <si>
    <t>MOODY, KELSEY F</t>
  </si>
  <si>
    <t>B1776P234</t>
  </si>
  <si>
    <t>WV</t>
  </si>
  <si>
    <t>FALLING WATERS</t>
  </si>
  <si>
    <t>46 WHIRLPOOL WAY</t>
  </si>
  <si>
    <t>38  MAIN STREET</t>
  </si>
  <si>
    <t>B3747P205 07/17/15</t>
  </si>
  <si>
    <t>PO BOX 315</t>
  </si>
  <si>
    <t>256  PARK ST</t>
  </si>
  <si>
    <t>WILKINS, JANICE A</t>
  </si>
  <si>
    <t>B3719P9 03/17/15</t>
  </si>
  <si>
    <t>10 PLEASANT ST</t>
  </si>
  <si>
    <t>10  PLEASANT STREET</t>
  </si>
  <si>
    <t>JALBERT, DANIEL L</t>
  </si>
  <si>
    <t>ROSS, PENNY</t>
  </si>
  <si>
    <t>B4357P162 08/13/21</t>
  </si>
  <si>
    <t>1495 RANGELEY RD</t>
  </si>
  <si>
    <t>1495  RANGELEY ROAD</t>
  </si>
  <si>
    <t>PERNA, LACEY M</t>
  </si>
  <si>
    <t>FRONGILLO, JAMES V JR</t>
  </si>
  <si>
    <t>B1064P178</t>
  </si>
  <si>
    <t>23 WHITNEY ST</t>
  </si>
  <si>
    <t>23  WHITNEY STREET</t>
  </si>
  <si>
    <t>WORTHLEY, CINDY J</t>
  </si>
  <si>
    <t>B2996P246 02/12/08</t>
  </si>
  <si>
    <t>RUMFORD</t>
  </si>
  <si>
    <t>211 ROUTE 108</t>
  </si>
  <si>
    <t>83  DODGE RD.</t>
  </si>
  <si>
    <t>PO BOX 293</t>
  </si>
  <si>
    <t>77  TOOTHAKER POND ROAD</t>
  </si>
  <si>
    <t>WITHAM, JOAN M</t>
  </si>
  <si>
    <t>11  SNOWY RIDGE ROAD</t>
  </si>
  <si>
    <t>B4395P169 11/15/21</t>
  </si>
  <si>
    <t>25 BELLAIRE DR</t>
  </si>
  <si>
    <t>BRIAN K GOULD - CO-PER REP</t>
  </si>
  <si>
    <t>c/o CHAD A GOULD &amp;</t>
  </si>
  <si>
    <t>1608  RANGELEY ROAD</t>
  </si>
  <si>
    <t>GOULD, BRIAN K</t>
  </si>
  <si>
    <t>GOULD, GEORGE E (HEIRS OF)</t>
  </si>
  <si>
    <t>B3683P129 10/06/14</t>
  </si>
  <si>
    <t>73 DODGE ROAD</t>
  </si>
  <si>
    <t>P O BOX 173</t>
  </si>
  <si>
    <t>73  DODGE RD.</t>
  </si>
  <si>
    <t>LEVESQUE, NICOLE J</t>
  </si>
  <si>
    <t>459  PARK STREET</t>
  </si>
  <si>
    <t>B3469P51 08/24/12</t>
  </si>
  <si>
    <t>26 BLAKE HILL ROAD</t>
  </si>
  <si>
    <t>26  BLAKE HILL RD.</t>
  </si>
  <si>
    <t>FREDETTE, KIMBERLY A</t>
  </si>
  <si>
    <t>SMITH, GAGE M</t>
  </si>
  <si>
    <t>B4588P248 10/17/23</t>
  </si>
  <si>
    <t>120 SHADYGROVE LN</t>
  </si>
  <si>
    <t>120  SHADY GROVE LN</t>
  </si>
  <si>
    <t>WHITTEMORE, DONA</t>
  </si>
  <si>
    <t>R005-043A</t>
  </si>
  <si>
    <t>B4124P56 09/20/19</t>
  </si>
  <si>
    <t>04103</t>
  </si>
  <si>
    <t>529 SUMMIT STREET</t>
  </si>
  <si>
    <t>23  TORY HILL RD.</t>
  </si>
  <si>
    <t>VERRE, ARLENE B</t>
  </si>
  <si>
    <t>B531P78</t>
  </si>
  <si>
    <t>PO BOX 118</t>
  </si>
  <si>
    <t>57  MAIN STREET</t>
  </si>
  <si>
    <t>CRAM, ELIZABETH G</t>
  </si>
  <si>
    <t>B4650P34 07/15/24</t>
  </si>
  <si>
    <t>04955</t>
  </si>
  <si>
    <t>NEW SHARON</t>
  </si>
  <si>
    <t>540 MERCER STREET</t>
  </si>
  <si>
    <t>362  PARK ST</t>
  </si>
  <si>
    <t>WEBBER, MICHAEL J</t>
  </si>
  <si>
    <t>WEBBER, AUDREY J</t>
  </si>
  <si>
    <t>0  ROSS AVENUE</t>
  </si>
  <si>
    <t>B4457P321 06/02/22</t>
  </si>
  <si>
    <t>BROOKLYN</t>
  </si>
  <si>
    <t>146 KENT STREET</t>
  </si>
  <si>
    <t>0  HUFF ROAD -DISC.</t>
  </si>
  <si>
    <t>B4663P269 08/27/24</t>
  </si>
  <si>
    <t>5 AMBLE STREET</t>
  </si>
  <si>
    <t>5  AMBLE ST</t>
  </si>
  <si>
    <t>RANNEY, IRIS V</t>
  </si>
  <si>
    <t>RANNEY, CLAYTON B</t>
  </si>
  <si>
    <t>B1063P313</t>
  </si>
  <si>
    <t>13 WELD RD</t>
  </si>
  <si>
    <t>13  WELD RD.</t>
  </si>
  <si>
    <t>PERRY, LINDA M</t>
  </si>
  <si>
    <t>244 MAIN ST BOX #7</t>
  </si>
  <si>
    <t>22  MAIN STREET</t>
  </si>
  <si>
    <t>B4074P55</t>
  </si>
  <si>
    <t>27 BRAY HILL ROAD</t>
  </si>
  <si>
    <t>27  BRAY HILL RD</t>
  </si>
  <si>
    <t>HENDERSON, MICHAEL A</t>
  </si>
  <si>
    <t>B4638P29 05/30/24</t>
  </si>
  <si>
    <t>1306 REEDS MILL ROAD</t>
  </si>
  <si>
    <t>1306  REEDS MILL ROAD</t>
  </si>
  <si>
    <t>CAMPBELL, ANTONIO ETNEY</t>
  </si>
  <si>
    <t>B4585P55 10/03/23</t>
  </si>
  <si>
    <t>12 KELLEY HILL ROAD</t>
  </si>
  <si>
    <t>12  KELLEY HILL RD.</t>
  </si>
  <si>
    <t>BARKER, ELIZABETH A</t>
  </si>
  <si>
    <t>B4613P6 02/01/24</t>
  </si>
  <si>
    <t>04257</t>
  </si>
  <si>
    <t>MEXICO</t>
  </si>
  <si>
    <t>40 HARLOW HILL ROAD</t>
  </si>
  <si>
    <t>191  WELD ROAD</t>
  </si>
  <si>
    <t>B4443P60 04/15/22</t>
  </si>
  <si>
    <t>04970</t>
  </si>
  <si>
    <t>RANGELEY</t>
  </si>
  <si>
    <t>PO BOX 1287</t>
  </si>
  <si>
    <t>20  SAWYER STREET</t>
  </si>
  <si>
    <t>B3950P343 10/19/17</t>
  </si>
  <si>
    <t>300 CHURCH HILL ROAD</t>
  </si>
  <si>
    <t>191  TOOTHAKER POND RD</t>
  </si>
  <si>
    <t>SMITH, TERRI</t>
  </si>
  <si>
    <t>B4239P209 10/05/20</t>
  </si>
  <si>
    <t>27707-4754</t>
  </si>
  <si>
    <t>NC</t>
  </si>
  <si>
    <t>DURHAM</t>
  </si>
  <si>
    <t>2918 SPRUCEWOOD DRIVE</t>
  </si>
  <si>
    <t>52  MAIN STREET</t>
  </si>
  <si>
    <t>STEBBINS, DANIELA</t>
  </si>
  <si>
    <t>B4129P187 10/10/19</t>
  </si>
  <si>
    <t>9 DEPOT STREET</t>
  </si>
  <si>
    <t>63  SOUTH LUFKIN RD</t>
  </si>
  <si>
    <t>B4007P49 06/26/18</t>
  </si>
  <si>
    <t>FREEMAN TWP</t>
  </si>
  <si>
    <t>481 WEST FREEMAN ROAD</t>
  </si>
  <si>
    <t>15  TORY HILL RD.</t>
  </si>
  <si>
    <t>MORIN, KELLY JO</t>
  </si>
  <si>
    <t>B487P230</t>
  </si>
  <si>
    <t>80 DODGE ROAD</t>
  </si>
  <si>
    <t>80  DODGE RD.</t>
  </si>
  <si>
    <t>ROY, JOHANNA R</t>
  </si>
  <si>
    <t>ROY, STEPHEN R</t>
  </si>
  <si>
    <t>B4565P252 07/21/23</t>
  </si>
  <si>
    <t>250 TORY HILL ROAD</t>
  </si>
  <si>
    <t>22  SAWYER STREET</t>
  </si>
  <si>
    <t>B1222P188 01/01/91</t>
  </si>
  <si>
    <t>146 BABB ROAD</t>
  </si>
  <si>
    <t>5  MILE SQUARE ROAD</t>
  </si>
  <si>
    <t>B3590P289 09/30/13</t>
  </si>
  <si>
    <t>16 SAWYER STREET</t>
  </si>
  <si>
    <t>16  SAWYER STREET</t>
  </si>
  <si>
    <t>B997P1</t>
  </si>
  <si>
    <t>219 PARK ST</t>
  </si>
  <si>
    <t>219  PARK ST.</t>
  </si>
  <si>
    <t>BERRY, LORRAINE E</t>
  </si>
  <si>
    <t>B3572P79 07/31/13</t>
  </si>
  <si>
    <t>65 TORY HILL RD</t>
  </si>
  <si>
    <t>65  TORY HILL RD.</t>
  </si>
  <si>
    <t>KROCHMALUK, ANDRIJ</t>
  </si>
  <si>
    <t>B4222P262 08/21/20</t>
  </si>
  <si>
    <t>04046</t>
  </si>
  <si>
    <t>ARUNDEL</t>
  </si>
  <si>
    <t>1879 PORTLND RD</t>
  </si>
  <si>
    <t>0  OLD BRAY HILL ROAD (DISC)</t>
  </si>
  <si>
    <t>RICHARDSON, VICTORIA K</t>
  </si>
  <si>
    <t>MILLARD, TIMOTHY J</t>
  </si>
  <si>
    <t>B1975P330</t>
  </si>
  <si>
    <t>04640</t>
  </si>
  <si>
    <t>HANCOCK</t>
  </si>
  <si>
    <t>MUD CREEK RD</t>
  </si>
  <si>
    <t>P O BOX 61</t>
  </si>
  <si>
    <t>24  WING FLAT RD</t>
  </si>
  <si>
    <t>GRANT, GARY V</t>
  </si>
  <si>
    <t>B4176P149 04/06/20</t>
  </si>
  <si>
    <t>03261</t>
  </si>
  <si>
    <t>NORTHWOOD</t>
  </si>
  <si>
    <t>18 BREZAC LN</t>
  </si>
  <si>
    <t>190  EAST MADRID RD</t>
  </si>
  <si>
    <t>TUTTLE, HARLEE C</t>
  </si>
  <si>
    <t>TUTTLE, JOHN M</t>
  </si>
  <si>
    <t>B4558P56 06/23/23</t>
  </si>
  <si>
    <t>4  PINKHAM HILL RD</t>
  </si>
  <si>
    <t>B4509P221 11/14/22</t>
  </si>
  <si>
    <t>01301</t>
  </si>
  <si>
    <t>GREENFIELD</t>
  </si>
  <si>
    <t>14 COLORADO AVENUE</t>
  </si>
  <si>
    <t>89  BRAY HILL ROAD</t>
  </si>
  <si>
    <t>JORDAN, JENNIFER L</t>
  </si>
  <si>
    <t>B3407P199 01/04/12</t>
  </si>
  <si>
    <t>23 SAWYER STREET</t>
  </si>
  <si>
    <t>23  SAWYER ST.</t>
  </si>
  <si>
    <t>B3602P156 11/12/13</t>
  </si>
  <si>
    <t>3 ATWOOD HILL ROAD</t>
  </si>
  <si>
    <t>1256  RANGELEY ROAD</t>
  </si>
  <si>
    <t>B3243P36 04/29/10</t>
  </si>
  <si>
    <t>PO BOX 141</t>
  </si>
  <si>
    <t>17  SORREL LANE</t>
  </si>
  <si>
    <t>B4140P306 11/14/19</t>
  </si>
  <si>
    <t>225  EAST MADRID ROAD</t>
  </si>
  <si>
    <t>CLARK, CARROLL</t>
  </si>
  <si>
    <t>B4254P177 11/12/20</t>
  </si>
  <si>
    <t>PO BOX 58</t>
  </si>
  <si>
    <t>12  OLD BRAY HILL ROAD</t>
  </si>
  <si>
    <t>VAN GULICK, DAVID F</t>
  </si>
  <si>
    <t>B3785P218 12/08/15</t>
  </si>
  <si>
    <t>6 KENNISON STREET</t>
  </si>
  <si>
    <t>CANDACE DUNHAM - PER REPS</t>
  </si>
  <si>
    <t>c/o MICHAEL S MACEDA &amp;</t>
  </si>
  <si>
    <t>1884  RANGELEY ROAD</t>
  </si>
  <si>
    <t>MACEDA, SEARS JOSPEH (DEVISEES OF)</t>
  </si>
  <si>
    <t>B4235P52 09/24/20</t>
  </si>
  <si>
    <t>07140</t>
  </si>
  <si>
    <t>29 RUSSELL STREET</t>
  </si>
  <si>
    <t>29  RUSSELL STREET</t>
  </si>
  <si>
    <t>B4269P93 12/18/20</t>
  </si>
  <si>
    <t>WEST BOWDOIN</t>
  </si>
  <si>
    <t>7 BERNIER RD</t>
  </si>
  <si>
    <t>257  WELD ROAD</t>
  </si>
  <si>
    <t>BERNIER, RICHARD JR</t>
  </si>
  <si>
    <t>B4139P179 11/12/19</t>
  </si>
  <si>
    <t>723 CONCORD TPKE</t>
  </si>
  <si>
    <t>22  BRAY HILL RD</t>
  </si>
  <si>
    <t>ABBOTT, MICHAEL R</t>
  </si>
  <si>
    <t>B2568P84</t>
  </si>
  <si>
    <t>77 BRIDGE ST</t>
  </si>
  <si>
    <t>77  BRIDGE ST</t>
  </si>
  <si>
    <t>MORGAN, TANYA M</t>
  </si>
  <si>
    <t>B3663P276 07/28/14</t>
  </si>
  <si>
    <t>03908</t>
  </si>
  <si>
    <t>SOUTH BERWICK</t>
  </si>
  <si>
    <t>81 RODIER ROAD</t>
  </si>
  <si>
    <t>387  SALEM ROAD</t>
  </si>
  <si>
    <t>WHITNEY, BARBARA</t>
  </si>
  <si>
    <t>B2600P307 05/13/05</t>
  </si>
  <si>
    <t xml:space="preserve">  WHEELER HILL RD</t>
  </si>
  <si>
    <t>B1829P285</t>
  </si>
  <si>
    <t>66 KENWAY DRIVE</t>
  </si>
  <si>
    <t>76  STEVENS ROAD</t>
  </si>
  <si>
    <t>BECHTEL, ERIC S &amp; BECHTEL, KURT S</t>
  </si>
  <si>
    <t>BECHTEL, LELAND &amp; BECHTEL, MARK &amp; BECHTEL, DEBORAH</t>
  </si>
  <si>
    <t>B2702P184</t>
  </si>
  <si>
    <t>E29A6</t>
  </si>
  <si>
    <t>LONDON, ENGLAND</t>
  </si>
  <si>
    <t>29 COATE ST</t>
  </si>
  <si>
    <t>13  AMBLE ST, PHILLIPS, ME</t>
  </si>
  <si>
    <t>SLYCE, JOHN</t>
  </si>
  <si>
    <t>B4026P7 08/31/18</t>
  </si>
  <si>
    <t>Phillips</t>
  </si>
  <si>
    <t>32 Bridge Street</t>
  </si>
  <si>
    <t>32  BRIDGE ST</t>
  </si>
  <si>
    <t>SERBAN, MIKE</t>
  </si>
  <si>
    <t>B1848P205</t>
  </si>
  <si>
    <t>328 PARK ST</t>
  </si>
  <si>
    <t>328  PARK ST</t>
  </si>
  <si>
    <t>LAVOIE, MELODY</t>
  </si>
  <si>
    <t>B4584P160 09/29/23</t>
  </si>
  <si>
    <t>301 TEMPLE RD</t>
  </si>
  <si>
    <t>c/o SUZANNE DISTEFANO - PER REP</t>
  </si>
  <si>
    <t xml:space="preserve">  WELD RD</t>
  </si>
  <si>
    <t>DISTEFANO, JOHN A (DEVISEES OF)</t>
  </si>
  <si>
    <t>B4093P110 06/12/19</t>
  </si>
  <si>
    <t>17 PLEASANT STREET</t>
  </si>
  <si>
    <t>17  PLEASANT STREET</t>
  </si>
  <si>
    <t>LOCKLIN, JUNE</t>
  </si>
  <si>
    <t>B1242P14</t>
  </si>
  <si>
    <t>72 EAST MADRID RD</t>
  </si>
  <si>
    <t>72  EAST MADRID RD.</t>
  </si>
  <si>
    <t>MECHAM, SUSAN M</t>
  </si>
  <si>
    <t>B4556P184 06/16/23</t>
  </si>
  <si>
    <t>28 RIVER ROAD</t>
  </si>
  <si>
    <t>28  RIVER ROAD</t>
  </si>
  <si>
    <t>04966 0064</t>
  </si>
  <si>
    <t>PO BOX 212</t>
  </si>
  <si>
    <t>18  PLEASANT STREET</t>
  </si>
  <si>
    <t>B4290P27 02/01/21</t>
  </si>
  <si>
    <t>25 BLAKE HILL ROAD</t>
  </si>
  <si>
    <t>25  BLAKE HILL</t>
  </si>
  <si>
    <t>B2007P37</t>
  </si>
  <si>
    <t>20 MAIN STREET</t>
  </si>
  <si>
    <t>20  MAIN ST</t>
  </si>
  <si>
    <t>B4021P12 08/14/18</t>
  </si>
  <si>
    <t>34 ARSENAL STREET</t>
  </si>
  <si>
    <t>0  RANGELEY RD</t>
  </si>
  <si>
    <t>DESIMONE, MICHAEL D</t>
  </si>
  <si>
    <t>14 RIVERBEND LANE</t>
  </si>
  <si>
    <t>U007-023 LEASE</t>
  </si>
  <si>
    <t>B3394P298 11/23/11</t>
  </si>
  <si>
    <t>02760</t>
  </si>
  <si>
    <t>NORTH ATTLEBORO</t>
  </si>
  <si>
    <t>27 LAKE SHORE DRIVE K 10</t>
  </si>
  <si>
    <t>C/O SHAWN GRUNDY, TRUSTEE</t>
  </si>
  <si>
    <t>391  TOOTHAKER POND ROAD</t>
  </si>
  <si>
    <t>B3155P243 06/23/09</t>
  </si>
  <si>
    <t>4 MAPLE LANE</t>
  </si>
  <si>
    <t>4  MAPLE LANE</t>
  </si>
  <si>
    <t>REINHOLT, SASKIA W</t>
  </si>
  <si>
    <t>B1553P210</t>
  </si>
  <si>
    <t>06790</t>
  </si>
  <si>
    <t>TORRINGTON,</t>
  </si>
  <si>
    <t>33 CHATAM LANE</t>
  </si>
  <si>
    <t>31  SANDY RIVER SHORES</t>
  </si>
  <si>
    <t>B1439P200</t>
  </si>
  <si>
    <t>22 PARLIN ROAD</t>
  </si>
  <si>
    <t>22  PARLIN ROAD</t>
  </si>
  <si>
    <t>MOODY, GERALD E</t>
  </si>
  <si>
    <t>B3208P54 11/30/09</t>
  </si>
  <si>
    <t>PO BOX 1104</t>
  </si>
  <si>
    <t>55  RIVER RD</t>
  </si>
  <si>
    <t>B474P201 06/06/75</t>
  </si>
  <si>
    <t>04966 0178</t>
  </si>
  <si>
    <t>P O BOX 178</t>
  </si>
  <si>
    <t>1375  RANGELEY ROAD</t>
  </si>
  <si>
    <t>MORGAN, JOANNE M</t>
  </si>
  <si>
    <t>B987P7</t>
  </si>
  <si>
    <t>27 PARLIN ROAD</t>
  </si>
  <si>
    <t>27  PARLIN ROAD</t>
  </si>
  <si>
    <t>B4360P207 08/19/21</t>
  </si>
  <si>
    <t>PO BOX 75</t>
  </si>
  <si>
    <t>23  BRIDGE ST</t>
  </si>
  <si>
    <t>HARGREAVES SHANDA</t>
  </si>
  <si>
    <t>B3129P313 04/03/09</t>
  </si>
  <si>
    <t>AZ</t>
  </si>
  <si>
    <t>SCOTTSDALE</t>
  </si>
  <si>
    <t>28380 NORTH 77TH ST</t>
  </si>
  <si>
    <t>c/o JOHN LEWIS &amp; NANCY LEWIS</t>
  </si>
  <si>
    <t>99  STEVENS RD</t>
  </si>
  <si>
    <t>LEWIS FAMILY TRUST</t>
  </si>
  <si>
    <t>206 EAST MADRID ROAD</t>
  </si>
  <si>
    <t>206  EAST MADRID ROAD</t>
  </si>
  <si>
    <t>B3896P228 03/14/17</t>
  </si>
  <si>
    <t>PHILLLIPS</t>
  </si>
  <si>
    <t>ELSIE R DILL - TTEE</t>
  </si>
  <si>
    <t>c/o RICHARD A DILL &amp;</t>
  </si>
  <si>
    <t>DILL FAMILY IRREVOCABLE TRUST</t>
  </si>
  <si>
    <t>B4650P78 07/15/24</t>
  </si>
  <si>
    <t>10  WHITNEY ST</t>
  </si>
  <si>
    <t>NADEAU, KELLY J</t>
  </si>
  <si>
    <t>B4142P309 11/21/19</t>
  </si>
  <si>
    <t>19 DODGE RD</t>
  </si>
  <si>
    <t>19  DODGE RD.</t>
  </si>
  <si>
    <t>B3646P181 05/30/14</t>
  </si>
  <si>
    <t>21 BLAKE HILL ROAD</t>
  </si>
  <si>
    <t>21  BLAKE HILL ROAD</t>
  </si>
  <si>
    <t>ADDISON</t>
  </si>
  <si>
    <t>PO BOX 2549</t>
  </si>
  <si>
    <t>c/o KROLL</t>
  </si>
  <si>
    <t>1617  RANGELEY RD</t>
  </si>
  <si>
    <t>PORTLAND CELLULAR d/b/a VERIZON WI</t>
  </si>
  <si>
    <t>R008-003-LEASE-1</t>
  </si>
  <si>
    <t>B3703P86 01/05/15</t>
  </si>
  <si>
    <t>74  OLD BRAY HILL RD</t>
  </si>
  <si>
    <t>CLARK, CARROLL &amp; CLARK, JOYCE</t>
  </si>
  <si>
    <t>BREDEAU, WADE B, BREDEAU, CARRIE</t>
  </si>
  <si>
    <t>B1463P154</t>
  </si>
  <si>
    <t>342 SALEM ROAD</t>
  </si>
  <si>
    <t>342  SALEM RD</t>
  </si>
  <si>
    <t>B4431P87 03/07/22</t>
  </si>
  <si>
    <t>42 SMALL RD</t>
  </si>
  <si>
    <t>0  SMALL RD</t>
  </si>
  <si>
    <t>SMITH, TAD T</t>
  </si>
  <si>
    <t>B474P103</t>
  </si>
  <si>
    <t>33 ROSS AVE</t>
  </si>
  <si>
    <t>33  ROSS AVE</t>
  </si>
  <si>
    <t>B1434P305</t>
  </si>
  <si>
    <t>PO BOX 376</t>
  </si>
  <si>
    <t>58  PLEASANT STREET</t>
  </si>
  <si>
    <t>B3430P70 04/04/12</t>
  </si>
  <si>
    <t xml:space="preserve">  REEDS MILL ROAD</t>
  </si>
  <si>
    <t>COUSINEAU, INC</t>
  </si>
  <si>
    <t>B666P139</t>
  </si>
  <si>
    <t>77  DODGE RD.</t>
  </si>
  <si>
    <t>STINCHFIELD, ANNE M</t>
  </si>
  <si>
    <t>B4639P340 06/05/24</t>
  </si>
  <si>
    <t>01532</t>
  </si>
  <si>
    <t>NORTHBOROUGH</t>
  </si>
  <si>
    <t>8 MEMORIAL DRIVE</t>
  </si>
  <si>
    <t>31  PINKHAM HILL RD.</t>
  </si>
  <si>
    <t>CALLAHAN, CHRISTEN E</t>
  </si>
  <si>
    <t>CALLAHAN, SEAN M</t>
  </si>
  <si>
    <t>B4444P318 04/22/22</t>
  </si>
  <si>
    <t>B4143P144 11/22/19</t>
  </si>
  <si>
    <t>49 PLEASANT STREET</t>
  </si>
  <si>
    <t>49  PLEASANT STREET</t>
  </si>
  <si>
    <t>B2069P348</t>
  </si>
  <si>
    <t>87 BON ORBETON RD</t>
  </si>
  <si>
    <t>15  SAWYER STREET</t>
  </si>
  <si>
    <t>B4500P64 10/11/22</t>
  </si>
  <si>
    <t>1 OLD BRAY HILL ROAD</t>
  </si>
  <si>
    <t>1  OLD BRAY HILL ROAD</t>
  </si>
  <si>
    <t>0  TORY HILL RD.</t>
  </si>
  <si>
    <t>B2395P301 12/22/03</t>
  </si>
  <si>
    <t>15 PLEASANT STREET</t>
  </si>
  <si>
    <t>15  PLEASANT STREET</t>
  </si>
  <si>
    <t>B2210P244</t>
  </si>
  <si>
    <t>9 BRAYMAN SPUR</t>
  </si>
  <si>
    <t>9  BRAYMAN SPUR</t>
  </si>
  <si>
    <t>CAMPBELL, KAREN E</t>
  </si>
  <si>
    <t>B3089P42 11/04/08</t>
  </si>
  <si>
    <t>PO BOX 77</t>
  </si>
  <si>
    <t>50  PLEASANT STREET</t>
  </si>
  <si>
    <t>B4284P251 02/03/21</t>
  </si>
  <si>
    <t>04607</t>
  </si>
  <si>
    <t>GOULDSBORO</t>
  </si>
  <si>
    <t>76 BOBCAT LANE</t>
  </si>
  <si>
    <t>263  WELD RD</t>
  </si>
  <si>
    <t>BERRY, JULIA</t>
  </si>
  <si>
    <t>B4430P146 03/03/22</t>
  </si>
  <si>
    <t>PO BOX 216</t>
  </si>
  <si>
    <t xml:space="preserve">  SOUTH LUFKIN ROAD</t>
  </si>
  <si>
    <t>THOMPSON, JOAN L</t>
  </si>
  <si>
    <t>B3652P115 06/20/14</t>
  </si>
  <si>
    <t>3 AMBLE STREET</t>
  </si>
  <si>
    <t>3  AMBLE STREET</t>
  </si>
  <si>
    <t>B3483P294 10/10/12</t>
  </si>
  <si>
    <t>166  TOOTHAKER POND ROAD</t>
  </si>
  <si>
    <t>OLSON, GUNNAR &amp; OLSON, MARILYN</t>
  </si>
  <si>
    <t>OLSON, TODD &amp; OLSON, REBECCA</t>
  </si>
  <si>
    <t>B4481P58 08/08/22</t>
  </si>
  <si>
    <t>SIDNEY</t>
  </si>
  <si>
    <t>318 FOXGLOVE LANE</t>
  </si>
  <si>
    <t xml:space="preserve">  OLD BRAY HILL RD</t>
  </si>
  <si>
    <t>B3494P256 11/13/12</t>
  </si>
  <si>
    <t>18 RUSSELL STREET</t>
  </si>
  <si>
    <t>18  RUSSELL STREET</t>
  </si>
  <si>
    <t>KELLEY, ERIN L</t>
  </si>
  <si>
    <t>B4333P230 06/14/21</t>
  </si>
  <si>
    <t>70 RIVER ROAD</t>
  </si>
  <si>
    <t>70  RIVER RD</t>
  </si>
  <si>
    <t>B2990P80 01/22/08</t>
  </si>
  <si>
    <t>04266</t>
  </si>
  <si>
    <t>NORTH TURNER</t>
  </si>
  <si>
    <t>PO BOX 80</t>
  </si>
  <si>
    <t>33  MILE SQUARE RD</t>
  </si>
  <si>
    <t>PUNCH, LISA</t>
  </si>
  <si>
    <t>B3261P257 07/14/10</t>
  </si>
  <si>
    <t>24 HIGH STREET</t>
  </si>
  <si>
    <t>24  HIGH ST</t>
  </si>
  <si>
    <t>B2344P321</t>
  </si>
  <si>
    <t>14 RIVER ROAD</t>
  </si>
  <si>
    <t>14  RIVER ROAD</t>
  </si>
  <si>
    <t>B4598P142 11/22/23</t>
  </si>
  <si>
    <t>01719</t>
  </si>
  <si>
    <t>BOXBOROUGH</t>
  </si>
  <si>
    <t>15 SPENCER RD APT 12E</t>
  </si>
  <si>
    <t xml:space="preserve">  OFF ROSS AVE</t>
  </si>
  <si>
    <t>BIBI, NAJMA</t>
  </si>
  <si>
    <t xml:space="preserve">  WELD ROAD</t>
  </si>
  <si>
    <t>0  MILE SQUARE RD.</t>
  </si>
  <si>
    <t xml:space="preserve">  DILL ROAD</t>
  </si>
  <si>
    <t>B2166P188 08/02/02</t>
  </si>
  <si>
    <t>07821</t>
  </si>
  <si>
    <t>ANDOVER</t>
  </si>
  <si>
    <t>54 LENAPE ROAD</t>
  </si>
  <si>
    <t>177  EAST MADRID ROAD</t>
  </si>
  <si>
    <t>B4674P292 10/02/24</t>
  </si>
  <si>
    <t>1820 RANGELEY ROAD</t>
  </si>
  <si>
    <t>1820  RANGELEY ROAD</t>
  </si>
  <si>
    <t>MASIELLO, GREGORY SR</t>
  </si>
  <si>
    <t>0  SOULE RD</t>
  </si>
  <si>
    <t>B4206P139 07/10/20</t>
  </si>
  <si>
    <t>06424</t>
  </si>
  <si>
    <t>EAST HAMPTON</t>
  </si>
  <si>
    <t>53 DANIEL STREET</t>
  </si>
  <si>
    <t>15  COUSINEAUS TORY HILL HGTS</t>
  </si>
  <si>
    <t>KOUTMOS, CAROL A</t>
  </si>
  <si>
    <t>B4032P305 09/24/18</t>
  </si>
  <si>
    <t>03801</t>
  </si>
  <si>
    <t>PORTSMOUTH</t>
  </si>
  <si>
    <t>SUITE 310</t>
  </si>
  <si>
    <t>110 BREWERY LN</t>
  </si>
  <si>
    <t>194  SALEM ROAD</t>
  </si>
  <si>
    <t>PARKER, CHERYL M</t>
  </si>
  <si>
    <t>63  WHEELER HILL RD.</t>
  </si>
  <si>
    <t>B3983P27 03/22/18</t>
  </si>
  <si>
    <t>PO BOX 3</t>
  </si>
  <si>
    <t>1480  RANGELEY ROAD</t>
  </si>
  <si>
    <t>KIRSCH, RACHELLE L</t>
  </si>
  <si>
    <t>B1487P324</t>
  </si>
  <si>
    <t>21 WHITNEY STREET</t>
  </si>
  <si>
    <t>21  WHITNEY STREET</t>
  </si>
  <si>
    <t>MARTELL, DIANE K</t>
  </si>
  <si>
    <t>B1704P55</t>
  </si>
  <si>
    <t>124  PARK ST</t>
  </si>
  <si>
    <t>B1745P112</t>
  </si>
  <si>
    <t>75 PINKHAM HILL ROAD</t>
  </si>
  <si>
    <t>75  PINKHAM HILL RD.</t>
  </si>
  <si>
    <t>B2775P124 06/27/06</t>
  </si>
  <si>
    <t xml:space="preserve">  STEVENS RD</t>
  </si>
  <si>
    <t>B2906P122 05/30/07</t>
  </si>
  <si>
    <t>26 SAWYER STREET</t>
  </si>
  <si>
    <t>26  SAWYER ST</t>
  </si>
  <si>
    <t>RICHARDS, BONNIE R</t>
  </si>
  <si>
    <t>B3394P300 11/23/11</t>
  </si>
  <si>
    <t>375  TOOTHAKER POND ROAD</t>
  </si>
  <si>
    <t>B2489P164 08/06/04</t>
  </si>
  <si>
    <t xml:space="preserve">  TORY HILL RD</t>
  </si>
  <si>
    <t>B4324P190 05/21/21</t>
  </si>
  <si>
    <t>57 LORING AVE</t>
  </si>
  <si>
    <t>97  LUFKIN  ROAD   DISC</t>
  </si>
  <si>
    <t>LEMIEUX, BRANDI</t>
  </si>
  <si>
    <t>B3731P165 05/13/15</t>
  </si>
  <si>
    <t>PO BOX 731</t>
  </si>
  <si>
    <t>c/o ROGER PALMER SR</t>
  </si>
  <si>
    <t>60  COUNTY ROAD</t>
  </si>
  <si>
    <t>B1709P241</t>
  </si>
  <si>
    <t>77 RIVER ROAD</t>
  </si>
  <si>
    <t>77  RIVER RD</t>
  </si>
  <si>
    <t>B4465P158 06/24/22</t>
  </si>
  <si>
    <t>54  BRIDGE ST</t>
  </si>
  <si>
    <t>B2496P148 08/23/04</t>
  </si>
  <si>
    <t>04005</t>
  </si>
  <si>
    <t>BIDDEFORD</t>
  </si>
  <si>
    <t>755 POOL ST</t>
  </si>
  <si>
    <t>2481  RANGELEY ROAD</t>
  </si>
  <si>
    <t>McGUIRK, PETER</t>
  </si>
  <si>
    <t>B1108P160</t>
  </si>
  <si>
    <t>323 MILE SQUARE ROAD</t>
  </si>
  <si>
    <t>11  MAIN STREET</t>
  </si>
  <si>
    <t>CAMPBELL, GERALDINE</t>
  </si>
  <si>
    <t>B4067P163 02/22/19</t>
  </si>
  <si>
    <t>ORMOND BEACH</t>
  </si>
  <si>
    <t>502 NORTH YONGE ST</t>
  </si>
  <si>
    <t>5  BRAY HILL RD</t>
  </si>
  <si>
    <t>FORD, JOSHUA T</t>
  </si>
  <si>
    <t>B3669P276 08/18/14</t>
  </si>
  <si>
    <t>04864</t>
  </si>
  <si>
    <t>WARREN</t>
  </si>
  <si>
    <t>1160 FINN TOWN ROAD</t>
  </si>
  <si>
    <t>58  EAST MADRID ROAD</t>
  </si>
  <si>
    <t>B2665P333 10/02/05</t>
  </si>
  <si>
    <t>20  KELLEY HILL RD.</t>
  </si>
  <si>
    <t>B2276P259</t>
  </si>
  <si>
    <t>04538</t>
  </si>
  <si>
    <t>BOOTHBAY HARBOR</t>
  </si>
  <si>
    <t>P O BOX 204</t>
  </si>
  <si>
    <t>94  WHEELER HILL RD</t>
  </si>
  <si>
    <t>REINECKE, VICTORIA</t>
  </si>
  <si>
    <t>B3086P234 10/24/08</t>
  </si>
  <si>
    <t>17 NUMBER SIX ROAD</t>
  </si>
  <si>
    <t>17  NUMBER 6 RD.</t>
  </si>
  <si>
    <t>BENNETT, BARBARA</t>
  </si>
  <si>
    <t>B4670P241 09/18/24</t>
  </si>
  <si>
    <t>515 COBBS BRIDGE ROAD</t>
  </si>
  <si>
    <t>434  TOOTHAKER POND ROAD</t>
  </si>
  <si>
    <t>TAXING SITUATIONS INC</t>
  </si>
  <si>
    <t>B3988P239 04/13/18</t>
  </si>
  <si>
    <t>03042</t>
  </si>
  <si>
    <t>EPPING</t>
  </si>
  <si>
    <t>11 LAMPREY VILLAGE</t>
  </si>
  <si>
    <t>216  EAST MADRID RD.</t>
  </si>
  <si>
    <t>CZUBARUK, DYLAN</t>
  </si>
  <si>
    <t>B4207P132 07/13/20</t>
  </si>
  <si>
    <t>01938</t>
  </si>
  <si>
    <t>IPSWICH</t>
  </si>
  <si>
    <t>11 WALDINGFIELD ROAD</t>
  </si>
  <si>
    <t>0  PARK ST</t>
  </si>
  <si>
    <t>BLAISDELL, MICHELLE E</t>
  </si>
  <si>
    <t>B1481P20</t>
  </si>
  <si>
    <t>14 HOTEL ROAD</t>
  </si>
  <si>
    <t>72  CEMETERY RD</t>
  </si>
  <si>
    <t>HAGGAN, ALLEN &amp; HAGGAN, DOROTHY</t>
  </si>
  <si>
    <t>HAGGAN, NORMAN &amp; HAGGAN, THOMAS</t>
  </si>
  <si>
    <t>B2962P235 10/19/07</t>
  </si>
  <si>
    <t>14  MILL STREET</t>
  </si>
  <si>
    <t>B1064P149</t>
  </si>
  <si>
    <t>104 BRIDGE STREET</t>
  </si>
  <si>
    <t>104  BRIDGE ST</t>
  </si>
  <si>
    <t>NORSTER, JEANNETTE</t>
  </si>
  <si>
    <t>B4541P126 04/12/23</t>
  </si>
  <si>
    <t>276 SALEM ROAD</t>
  </si>
  <si>
    <t>276  SALEM ROAD</t>
  </si>
  <si>
    <t>MITCHELL, ZACHARY</t>
  </si>
  <si>
    <t>B4432P317 03/11/22</t>
  </si>
  <si>
    <t>21 ALLEN POND DR</t>
  </si>
  <si>
    <t>7  SOUTH LUFKIN RD</t>
  </si>
  <si>
    <t>BUBIER, STANLEY JR &amp; BUBIER, STANLEY II</t>
  </si>
  <si>
    <t>BUBIER, RANDY &amp; BUBIER, MELINDA</t>
  </si>
  <si>
    <t>B4305P269 04/05/21</t>
  </si>
  <si>
    <t>CA</t>
  </si>
  <si>
    <t>SANTA BARBARA</t>
  </si>
  <si>
    <t>521 N LA CUMBRE RD # 45</t>
  </si>
  <si>
    <t>MILICI, DOROTHY A</t>
  </si>
  <si>
    <t>BILL, ROBERT F JR</t>
  </si>
  <si>
    <t>B2087P135</t>
  </si>
  <si>
    <t>576 NORTH PARISH RD</t>
  </si>
  <si>
    <t>311  EAST MADRID ROAD</t>
  </si>
  <si>
    <t>MORRIS, TRACY J</t>
  </si>
  <si>
    <t>MORRIS, ROLAND E JR</t>
  </si>
  <si>
    <t>B1038P84</t>
  </si>
  <si>
    <t>112 TOOTHAKER POND ROAD</t>
  </si>
  <si>
    <t>112  TOOTHAKER POND RD.</t>
  </si>
  <si>
    <t>LEFAVE, JOAN</t>
  </si>
  <si>
    <t>B2991P110 01/24/08</t>
  </si>
  <si>
    <t>190 TOOTHAKER POND RD</t>
  </si>
  <si>
    <t>190  TOOTHAKER POND RD</t>
  </si>
  <si>
    <t>VINCENT, DAVID A</t>
  </si>
  <si>
    <t>B4444P72 04/19/22</t>
  </si>
  <si>
    <t>01226</t>
  </si>
  <si>
    <t>DALTON</t>
  </si>
  <si>
    <t>384 GRANGE HALL ROAD</t>
  </si>
  <si>
    <t>22  TORY HILL RD.</t>
  </si>
  <si>
    <t>CARTER, PAUL C - REVOCABLE TRUST</t>
  </si>
  <si>
    <t>B3937P298 08/30/17</t>
  </si>
  <si>
    <t>15  EAST  MADRID ROAD</t>
  </si>
  <si>
    <t>B4094P69 06/14/19</t>
  </si>
  <si>
    <t>02804</t>
  </si>
  <si>
    <t>ASHAWAY</t>
  </si>
  <si>
    <t>11 CHURCH STREET</t>
  </si>
  <si>
    <t>124  WEBB VIEW ROAD</t>
  </si>
  <si>
    <t>BUCK, LOIS ANNE</t>
  </si>
  <si>
    <t>B1984P3</t>
  </si>
  <si>
    <t>132 PORTLAND STREET</t>
  </si>
  <si>
    <t xml:space="preserve">  TOOTHAKER POND RD</t>
  </si>
  <si>
    <t>DAVIS, SHERRI D</t>
  </si>
  <si>
    <t>B4206P260 07/10/20</t>
  </si>
  <si>
    <t>5 DEPOT STREET</t>
  </si>
  <si>
    <t>5  DEPOT STREET</t>
  </si>
  <si>
    <t xml:space="preserve">  OFF DILL RD (DISCT)</t>
  </si>
  <si>
    <t>STINCHFIELD, MARY A</t>
  </si>
  <si>
    <t>B4364P104 08/26/21</t>
  </si>
  <si>
    <t>04252</t>
  </si>
  <si>
    <t>LSIBON FALLS</t>
  </si>
  <si>
    <t>18 WING ST</t>
  </si>
  <si>
    <t>0  WELD RD.</t>
  </si>
  <si>
    <t>JONES, PAUL A</t>
  </si>
  <si>
    <t>JONES, SANDRA L</t>
  </si>
  <si>
    <t>B4249P210 10/30/20</t>
  </si>
  <si>
    <t>936 PROSPECT AVENUE</t>
  </si>
  <si>
    <t>23  PINKHAM HILL RD.</t>
  </si>
  <si>
    <t>B4488P27 09/26/22</t>
  </si>
  <si>
    <t>04352</t>
  </si>
  <si>
    <t>50 HANNAH'S WAY</t>
  </si>
  <si>
    <t>1349  REEDS MILL ROAD</t>
  </si>
  <si>
    <t>JIORLE, DANIEL</t>
  </si>
  <si>
    <t>B4559P27 06/28/23</t>
  </si>
  <si>
    <t>04105</t>
  </si>
  <si>
    <t>FALMOUTH</t>
  </si>
  <si>
    <t>95 HURRICANE ROAD</t>
  </si>
  <si>
    <t>81  TOOTHAKER POND RD.</t>
  </si>
  <si>
    <t>B4372P20 09/16/21</t>
  </si>
  <si>
    <t>02816</t>
  </si>
  <si>
    <t>COVENTRY</t>
  </si>
  <si>
    <t>43 1/2 LAUREL AVENUE</t>
  </si>
  <si>
    <t>0  SMALL RD.</t>
  </si>
  <si>
    <t>B3853P237 09/12/16</t>
  </si>
  <si>
    <t>1572 REEDS MILL RD</t>
  </si>
  <si>
    <t>1572  REEDS MILL ROAD</t>
  </si>
  <si>
    <t>SWEETSER, DEBORA A</t>
  </si>
  <si>
    <t>B4331P200 06/09/21</t>
  </si>
  <si>
    <t>MCLAUGHLIN, JAKE R</t>
  </si>
  <si>
    <t>B3776P16 10/23/15</t>
  </si>
  <si>
    <t>Portsmouth</t>
  </si>
  <si>
    <t>57 Laurel Court</t>
  </si>
  <si>
    <t>39  OLD BRAY HILL RD</t>
  </si>
  <si>
    <t>B4284P54 01/29/21</t>
  </si>
  <si>
    <t>02857</t>
  </si>
  <si>
    <t>NORTH SCITUATE</t>
  </si>
  <si>
    <t>99 ALDRICH ROAD</t>
  </si>
  <si>
    <t>258  WELD RD</t>
  </si>
  <si>
    <t>BEAUDOIN, ROBERT F</t>
  </si>
  <si>
    <t>B4066P323 02/19/19</t>
  </si>
  <si>
    <t>0  WHEELER HILL RD</t>
  </si>
  <si>
    <t>3 WELD ROAD</t>
  </si>
  <si>
    <t>0  PARLIN ROAD</t>
  </si>
  <si>
    <t>B3801P274 02/22/16</t>
  </si>
  <si>
    <t>119 HIGHLANDS FARM RD</t>
  </si>
  <si>
    <t xml:space="preserve">  TORY HILL RD.</t>
  </si>
  <si>
    <t>B1651P324 01/24/97</t>
  </si>
  <si>
    <t>04294 2518</t>
  </si>
  <si>
    <t>113 ROUTE 133</t>
  </si>
  <si>
    <t>1492  REEDS MILL RD</t>
  </si>
  <si>
    <t>EASLER, ALICE</t>
  </si>
  <si>
    <t>B2995P259 02/08/08</t>
  </si>
  <si>
    <t>SALEM TOWNSHIP</t>
  </si>
  <si>
    <t>23 ARMS DRIVE</t>
  </si>
  <si>
    <t>0  OLD BRAY HILL RD</t>
  </si>
  <si>
    <t>ARMS, AMY L</t>
  </si>
  <si>
    <t>B3961P6 12/06/17</t>
  </si>
  <si>
    <t>04274 0057</t>
  </si>
  <si>
    <t>145 HACKETTS MILL ROAD</t>
  </si>
  <si>
    <t>3  GLEN DILL SHORES</t>
  </si>
  <si>
    <t>B2105P219</t>
  </si>
  <si>
    <t>PO BOX 102</t>
  </si>
  <si>
    <t>341  TOOTHAKER POND ROAD</t>
  </si>
  <si>
    <t>B4535P214 03/17/23</t>
  </si>
  <si>
    <t>80  WHEELER HILL RD</t>
  </si>
  <si>
    <t>B1151P242</t>
  </si>
  <si>
    <t>16 TOWN FARM ROAD</t>
  </si>
  <si>
    <t>32  HUFF ROAD</t>
  </si>
  <si>
    <t>PARKER, SHARON</t>
  </si>
  <si>
    <t>B4098P167 06/27/19</t>
  </si>
  <si>
    <t>02655</t>
  </si>
  <si>
    <t>OSTERVILLE</t>
  </si>
  <si>
    <t>45 SETH GOODSPEED ROAD</t>
  </si>
  <si>
    <t>183  WELD ROAD</t>
  </si>
  <si>
    <t>04976</t>
  </si>
  <si>
    <t>SKOWHEGAN</t>
  </si>
  <si>
    <t>288 WATER ST.</t>
  </si>
  <si>
    <t>P O BOX 827</t>
  </si>
  <si>
    <t>0  OFF SCAMMON ROAD</t>
  </si>
  <si>
    <t>CAYFORD, JUNE</t>
  </si>
  <si>
    <t>0  EAST MADRID ROAD</t>
  </si>
  <si>
    <t>B3962P285 12/13/17</t>
  </si>
  <si>
    <t>43 GILBERT DRIVE</t>
  </si>
  <si>
    <t>10  TORY HILL RD</t>
  </si>
  <si>
    <t>GILBERT, RICKEY A</t>
  </si>
  <si>
    <t>B3084P189 10/16/08</t>
  </si>
  <si>
    <t>E. MARION</t>
  </si>
  <si>
    <t>320 ROCKY POINT RD</t>
  </si>
  <si>
    <t>B433P391</t>
  </si>
  <si>
    <t>42 ROSS AVE</t>
  </si>
  <si>
    <t>42  ROSS AVENUE</t>
  </si>
  <si>
    <t>LEEMAN, LILLIAN</t>
  </si>
  <si>
    <t>B2949P146 09/10/07</t>
  </si>
  <si>
    <t>01824</t>
  </si>
  <si>
    <t>CHELMSFORD</t>
  </si>
  <si>
    <t>7 DOMINIC DRIVE</t>
  </si>
  <si>
    <t>0  WEBB VIEW DRIVE</t>
  </si>
  <si>
    <t>KRUGER, AIMEE L</t>
  </si>
  <si>
    <t>B3957P125 11/20/17</t>
  </si>
  <si>
    <t>PHILADELPHIA</t>
  </si>
  <si>
    <t>2011 MARAVIAN ST</t>
  </si>
  <si>
    <t>0  WELD RD</t>
  </si>
  <si>
    <t>SEYMOUR, EVAN S - 2015 REVOCABLE TRUST</t>
  </si>
  <si>
    <t>B3834P305 07/12/16</t>
  </si>
  <si>
    <t>59 BRIDGE ST</t>
  </si>
  <si>
    <t>C/O PETER RICHMOND</t>
  </si>
  <si>
    <t>85  NUMBER 6 RD.</t>
  </si>
  <si>
    <t>McLEAN, KAREN F &amp; RICHMOND, JOHN</t>
  </si>
  <si>
    <t>B1138P35</t>
  </si>
  <si>
    <t>16 ISLAND ROAD</t>
  </si>
  <si>
    <t>B1868P241</t>
  </si>
  <si>
    <t>37042-3363</t>
  </si>
  <si>
    <t>TN</t>
  </si>
  <si>
    <t>CLARKSVILLE</t>
  </si>
  <si>
    <t>101 PEGGY DRIVE</t>
  </si>
  <si>
    <t>87  MILE SQUARE ROAD</t>
  </si>
  <si>
    <t>SEARLES, ARCHIE M</t>
  </si>
  <si>
    <t>B4256P291 11/18/20</t>
  </si>
  <si>
    <t>2368 RANGELEY ROAD</t>
  </si>
  <si>
    <t>2368  RANGELEY ROAD</t>
  </si>
  <si>
    <t>B2850P62 12/20/06</t>
  </si>
  <si>
    <t>02330</t>
  </si>
  <si>
    <t>CARVER</t>
  </si>
  <si>
    <t>1 MORRISSEY DRIVE</t>
  </si>
  <si>
    <t>C/O ALAN FLETCHER</t>
  </si>
  <si>
    <t>126  SCAMMON RD</t>
  </si>
  <si>
    <t>B2434P146 04/14/04</t>
  </si>
  <si>
    <t>05068</t>
  </si>
  <si>
    <t>SOUTH ROYALTON</t>
  </si>
  <si>
    <t>PO BOX 253</t>
  </si>
  <si>
    <t>75  WELD ROAD</t>
  </si>
  <si>
    <t>MICHAUD, DANIEL P</t>
  </si>
  <si>
    <t>MICHAUD, PETER G</t>
  </si>
  <si>
    <t>B3239P153 04/15/10</t>
  </si>
  <si>
    <t>0  KELLEY HILL RD</t>
  </si>
  <si>
    <t>B1403P318</t>
  </si>
  <si>
    <t>0  SALEM ROAD</t>
  </si>
  <si>
    <t>B4572P48 08/14/23</t>
  </si>
  <si>
    <t>05824</t>
  </si>
  <si>
    <t>CONCORD</t>
  </si>
  <si>
    <t>245 BURROUGHS ROAD</t>
  </si>
  <si>
    <t>MINSHULL, MICHAEL - FAMILY TRUST</t>
  </si>
  <si>
    <t>B3970P221 01/18/18</t>
  </si>
  <si>
    <t>ANTWERP</t>
  </si>
  <si>
    <t>37668 COUNTY ROUTE 194</t>
  </si>
  <si>
    <t>61  SCAMMON RD</t>
  </si>
  <si>
    <t>KYASKY, ADAM</t>
  </si>
  <si>
    <t>B2747P42 04/18/06</t>
  </si>
  <si>
    <t xml:space="preserve">  ECHO VALLEY ROAD</t>
  </si>
  <si>
    <t>B3066P143 08/27/08</t>
  </si>
  <si>
    <t>B3983P33 03/22/18</t>
  </si>
  <si>
    <t>04344</t>
  </si>
  <si>
    <t>FARMINGDALE</t>
  </si>
  <si>
    <t>379 NORTHERN AVE</t>
  </si>
  <si>
    <t>264  EAST MADRID RD</t>
  </si>
  <si>
    <t>SIROIS, BARBARA J</t>
  </si>
  <si>
    <t>SIROIS, ARNOLD E JR</t>
  </si>
  <si>
    <t>B3861P215 10/07/16</t>
  </si>
  <si>
    <t>23 MAPLE STREET</t>
  </si>
  <si>
    <t>13  PINKHAM HILL RD.</t>
  </si>
  <si>
    <t>B1571P216</t>
  </si>
  <si>
    <t>ROMANOSKI, VERNON JR</t>
  </si>
  <si>
    <t>B3450P219 06/22/12</t>
  </si>
  <si>
    <t>2106  RANGELEY ROAD</t>
  </si>
  <si>
    <t>JUBIN, DEBRA</t>
  </si>
  <si>
    <t>B4007P208 06/28/18</t>
  </si>
  <si>
    <t>04280</t>
  </si>
  <si>
    <t>WALES</t>
  </si>
  <si>
    <t>71 DIXON RD</t>
  </si>
  <si>
    <t>0  WING FLAT RD (DISC)</t>
  </si>
  <si>
    <t>CLARK, SHELLY M</t>
  </si>
  <si>
    <t>CLARK, JUSTIN P &amp; CLARK, WILL R</t>
  </si>
  <si>
    <t>B3825P340 06/13/16</t>
  </si>
  <si>
    <t xml:space="preserve">  OLD BRAY HILL ROAD</t>
  </si>
  <si>
    <t>HAINLEY, PETER A</t>
  </si>
  <si>
    <t>B1710P109</t>
  </si>
  <si>
    <t>B1987P42 02/12/01</t>
  </si>
  <si>
    <t>DERY, DEBRA LYN</t>
  </si>
  <si>
    <t>B4247P41 10/26/20</t>
  </si>
  <si>
    <t>65 RICKER RD</t>
  </si>
  <si>
    <t>1433  REEDS MILL RD</t>
  </si>
  <si>
    <t>ROGERS, SETH</t>
  </si>
  <si>
    <t>ROGERS, MICHAEL &amp; DUMONT, HEATHER</t>
  </si>
  <si>
    <t>B602P212</t>
  </si>
  <si>
    <t>3  WELD ROAD</t>
  </si>
  <si>
    <t>B3628P237 03/19/14</t>
  </si>
  <si>
    <t>SALEM TWP</t>
  </si>
  <si>
    <t>2387 SALEM ROAD</t>
  </si>
  <si>
    <t>B3791P101 12/19/15</t>
  </si>
  <si>
    <t>B4469P60 07/05/22</t>
  </si>
  <si>
    <t>GULF BREEZE</t>
  </si>
  <si>
    <t>980 GRAND CANAL ST</t>
  </si>
  <si>
    <t>0  SOULE ROAD</t>
  </si>
  <si>
    <t>LEE JOHNSON AND SHAWN KOON</t>
  </si>
  <si>
    <t>KOON-BRUNER, COLLEEN</t>
  </si>
  <si>
    <t>B4458P116 06/03/22</t>
  </si>
  <si>
    <t xml:space="preserve">  SOULE ROAD</t>
  </si>
  <si>
    <t>B4629P292 04/10/22</t>
  </si>
  <si>
    <t>B3353P135 06/14/11</t>
  </si>
  <si>
    <t>56 BRAY HILL ROAD</t>
  </si>
  <si>
    <t>56  BRAY HILL</t>
  </si>
  <si>
    <t>B3354P142 06/16/11</t>
  </si>
  <si>
    <t>BARTOW</t>
  </si>
  <si>
    <t>6815 SR 60E LOT 295</t>
  </si>
  <si>
    <t xml:space="preserve">  FISH HATCHERY ROAD</t>
  </si>
  <si>
    <t>DAVENPORT, GORDON</t>
  </si>
  <si>
    <t>B3906P45 05/01/17</t>
  </si>
  <si>
    <t>04020</t>
  </si>
  <si>
    <t>CORNISH</t>
  </si>
  <si>
    <t>PO BOX 526</t>
  </si>
  <si>
    <t>C/O MARK BEEVER</t>
  </si>
  <si>
    <t>80  BRAY HILL ROAD</t>
  </si>
  <si>
    <t>BEEVER, JASON - LIVING TRUST</t>
  </si>
  <si>
    <t>B2241P161 01/27/03</t>
  </si>
  <si>
    <t>05149</t>
  </si>
  <si>
    <t>LUDLOW</t>
  </si>
  <si>
    <t>114 BUTTERMILK FALLS RD</t>
  </si>
  <si>
    <t>1540  RANGELEY ROAD</t>
  </si>
  <si>
    <t>B4125P233 09/24/19</t>
  </si>
  <si>
    <t>399 TOOTHAKER POND RD</t>
  </si>
  <si>
    <t>399  TOOTHAKER POND ROAD</t>
  </si>
  <si>
    <t>BACHELDER, VERNON P</t>
  </si>
  <si>
    <t>B4016P317 08/01/18</t>
  </si>
  <si>
    <t>56  SALEM RD.</t>
  </si>
  <si>
    <t>CAMPBELL, MARIE</t>
  </si>
  <si>
    <t>B3922P193 07/10/17</t>
  </si>
  <si>
    <t>B3703P33 01/05/15</t>
  </si>
  <si>
    <t>MORESCHI, TODD R</t>
  </si>
  <si>
    <t>B4212P168 07/27/20</t>
  </si>
  <si>
    <t>165  ECHO VALLEY ROAD</t>
  </si>
  <si>
    <t>B4500P175 10/11/22</t>
  </si>
  <si>
    <t>B2854P159 12/29/06</t>
  </si>
  <si>
    <t>04989</t>
  </si>
  <si>
    <t>VASSALBORO</t>
  </si>
  <si>
    <t>757 MAIN STREET</t>
  </si>
  <si>
    <t>B1411P143</t>
  </si>
  <si>
    <t>PO BOX 1098</t>
  </si>
  <si>
    <t>74  NUMBER 6 RD.</t>
  </si>
  <si>
    <t xml:space="preserve">  OFF STEVENS ROAD</t>
  </si>
  <si>
    <t>B4705P346 02/03/25</t>
  </si>
  <si>
    <t>02030</t>
  </si>
  <si>
    <t>DOVER</t>
  </si>
  <si>
    <t>137 CENTRE ST</t>
  </si>
  <si>
    <t>0  STETSON POND</t>
  </si>
  <si>
    <t>PIERCE, NADIA K</t>
  </si>
  <si>
    <t>PIERCE, CHRISTOPHER A JR</t>
  </si>
  <si>
    <t>B3622P182 02/13/14</t>
  </si>
  <si>
    <t>PO BOX 226</t>
  </si>
  <si>
    <t>PAUL R REINSTEIN - TRUSTEES</t>
  </si>
  <si>
    <t>c/o VALERIE APONIK &amp;</t>
  </si>
  <si>
    <t>APONIK, VALERIE J - LIVING TRUST</t>
  </si>
  <si>
    <t>B4328P248 06/01/21</t>
  </si>
  <si>
    <t>04457</t>
  </si>
  <si>
    <t>LINCOLN</t>
  </si>
  <si>
    <t>PO BOX 623</t>
  </si>
  <si>
    <t>1899  REEDS MILL RD</t>
  </si>
  <si>
    <t>LILLEY, PETER R</t>
  </si>
  <si>
    <t>PELKEY, EVA C &amp; PELKEY, DAVID E</t>
  </si>
  <si>
    <t>B4501P254 10/17/22</t>
  </si>
  <si>
    <t>1736 TATNIC ROAD</t>
  </si>
  <si>
    <t>353  SALEM RD</t>
  </si>
  <si>
    <t>TOWNE, LAWRENCE M.</t>
  </si>
  <si>
    <t>B3716P261 03/06/15</t>
  </si>
  <si>
    <t>HICKORY</t>
  </si>
  <si>
    <t>189 NORTHWEST RD</t>
  </si>
  <si>
    <t xml:space="preserve">  NUMBER 6 RD.</t>
  </si>
  <si>
    <t>WHITE, TIMOTHY</t>
  </si>
  <si>
    <t>B3362P101 07/19/11</t>
  </si>
  <si>
    <t>04841</t>
  </si>
  <si>
    <t>ROCKLAND</t>
  </si>
  <si>
    <t>62 ULMER STREET</t>
  </si>
  <si>
    <t>c/o JOSHUA GORDON</t>
  </si>
  <si>
    <t>170  NUMBER 6 RD</t>
  </si>
  <si>
    <t>GORDON FAMILY TRUST</t>
  </si>
  <si>
    <t>04915</t>
  </si>
  <si>
    <t>SWANVILLE</t>
  </si>
  <si>
    <t>411 NICKERSON ROAD</t>
  </si>
  <si>
    <t>133  NUMBER 6 RD.</t>
  </si>
  <si>
    <t>R015-007 LEASE-1</t>
  </si>
  <si>
    <t>POTTER, RUPERT &amp; JOYCE</t>
  </si>
  <si>
    <t>B4051P74 12/06/18</t>
  </si>
  <si>
    <t>35  BLAKE HILL RD</t>
  </si>
  <si>
    <t>SILLANPAA, CHERYL A</t>
  </si>
  <si>
    <t>B4527P122 02/06/23</t>
  </si>
  <si>
    <t>06339</t>
  </si>
  <si>
    <t>LEDYARD</t>
  </si>
  <si>
    <t>333 PUMPKIN HILL ROAD</t>
  </si>
  <si>
    <t>0  OFF WELD RD</t>
  </si>
  <si>
    <t>SAUMS, KATHRYN</t>
  </si>
  <si>
    <t>B4648P3 07/08/24</t>
  </si>
  <si>
    <t>04911</t>
  </si>
  <si>
    <t>ANSON</t>
  </si>
  <si>
    <t>PO BOX 296</t>
  </si>
  <si>
    <t xml:space="preserve">  STEVENS ROAD</t>
  </si>
  <si>
    <t>T.R. DILLON LOGGING, INC</t>
  </si>
  <si>
    <t>B4709P140 02/20/25</t>
  </si>
  <si>
    <t>65 BRAY HILL</t>
  </si>
  <si>
    <t>GILBERT, LAWRENCE KEVIN</t>
  </si>
  <si>
    <t>R005-037B</t>
  </si>
  <si>
    <t>B3343P51 05/02/11</t>
  </si>
  <si>
    <t>PO BOX 169</t>
  </si>
  <si>
    <t>118  BRIDGE ST</t>
  </si>
  <si>
    <t>SWEETSER, DONNA J</t>
  </si>
  <si>
    <t>0  DILL ROAD</t>
  </si>
  <si>
    <t>B4378P3 09/30/21</t>
  </si>
  <si>
    <t>52  WELD RD</t>
  </si>
  <si>
    <t>B3349P210 05/22/11</t>
  </si>
  <si>
    <t>1559  RANGELEY ROAD</t>
  </si>
  <si>
    <t>B4647P114 07/03/24</t>
  </si>
  <si>
    <t xml:space="preserve">  PINKHAM HILL RD (DISC)</t>
  </si>
  <si>
    <t>CALLAHAN, SEAN MORGAN</t>
  </si>
  <si>
    <t>B4509P234 11/14/22</t>
  </si>
  <si>
    <t>46 LONG POND ROAD</t>
  </si>
  <si>
    <t>217  TOOTHAKER POND ROAD</t>
  </si>
  <si>
    <t>B3801P275 02/22/16</t>
  </si>
  <si>
    <t xml:space="preserve">  EAST MADRID ROAD</t>
  </si>
  <si>
    <t>B4063P113 02/01/19</t>
  </si>
  <si>
    <t>06096</t>
  </si>
  <si>
    <t>WINDSOR LOCKS</t>
  </si>
  <si>
    <t>13 ANDOVER ROAD</t>
  </si>
  <si>
    <t>0  PARLIN RD</t>
  </si>
  <si>
    <t>ARNOLD, JOY</t>
  </si>
  <si>
    <t>B3806P349 03/17/16</t>
  </si>
  <si>
    <t>04084</t>
  </si>
  <si>
    <t>STANDISH</t>
  </si>
  <si>
    <t>66  ECHO VALLEY RD</t>
  </si>
  <si>
    <t>DESIMONE, ANDREA L</t>
  </si>
  <si>
    <t>HALL, JANICE &amp; HALL, BRENDA L</t>
  </si>
  <si>
    <t>B3450P73 06/20/12</t>
  </si>
  <si>
    <t>505 SALEM ROAD</t>
  </si>
  <si>
    <t>B2232P13</t>
  </si>
  <si>
    <t>02571</t>
  </si>
  <si>
    <t>WAREHAM</t>
  </si>
  <si>
    <t>126 JEFFREYS PATH</t>
  </si>
  <si>
    <t>1871  RANGELEY RD</t>
  </si>
  <si>
    <t>KIRBY, JOCELYN A</t>
  </si>
  <si>
    <t>B2561P255 01/31/05</t>
  </si>
  <si>
    <t>PO BOX 444</t>
  </si>
  <si>
    <t>2  ABBOTT ROAD</t>
  </si>
  <si>
    <t>B3966P175 12/28/17</t>
  </si>
  <si>
    <t>01930</t>
  </si>
  <si>
    <t>GLOUCESTER</t>
  </si>
  <si>
    <t>6 JOSEPHS WAY</t>
  </si>
  <si>
    <t xml:space="preserve">  WING FLAT RD DISC</t>
  </si>
  <si>
    <t>B4582P80 09/21/23</t>
  </si>
  <si>
    <t>18 KATIAN WAY</t>
  </si>
  <si>
    <t xml:space="preserve">  GCA SUBDIVISION</t>
  </si>
  <si>
    <t>B1923P323</t>
  </si>
  <si>
    <t>01835</t>
  </si>
  <si>
    <t>HAVERHILL</t>
  </si>
  <si>
    <t>5 COMANCHEE CIRCLE</t>
  </si>
  <si>
    <t>80  CEMETERY RD</t>
  </si>
  <si>
    <t>B4219P122 08/01/20</t>
  </si>
  <si>
    <t>01775</t>
  </si>
  <si>
    <t>STOW</t>
  </si>
  <si>
    <t>375 HUDSON RD</t>
  </si>
  <si>
    <t>47  TOOTHAKER POND RD</t>
  </si>
  <si>
    <t>FOGARTY, CAROLINE S</t>
  </si>
  <si>
    <t>B4409P247 12/23/21</t>
  </si>
  <si>
    <t>PO BOX 833</t>
  </si>
  <si>
    <t>64  ECHO VALLEY ROAD</t>
  </si>
  <si>
    <t>B4558P119 06/23/23</t>
  </si>
  <si>
    <t>9  NORTH ROSS AVE</t>
  </si>
  <si>
    <t>B3771P239 10/05/15</t>
  </si>
  <si>
    <t>04360</t>
  </si>
  <si>
    <t>SOUTH PORTLAND</t>
  </si>
  <si>
    <t>83 BONNYBANK TERRACE</t>
  </si>
  <si>
    <t>AYOTTE, STACY</t>
  </si>
  <si>
    <t>B2036P244</t>
  </si>
  <si>
    <t>846 RIVER ROAD</t>
  </si>
  <si>
    <t>77  ROSS AVE</t>
  </si>
  <si>
    <t>B4372P346 09/20/21</t>
  </si>
  <si>
    <t>MADRID TOWNSHIP</t>
  </si>
  <si>
    <t>231 FISH HATCHERY RD</t>
  </si>
  <si>
    <t>52  PARK ST</t>
  </si>
  <si>
    <t>PILLSBURY, JENNIFER L</t>
  </si>
  <si>
    <t>B3026P343 05/12/08</t>
  </si>
  <si>
    <t>IL</t>
  </si>
  <si>
    <t>MATTOON</t>
  </si>
  <si>
    <t>2116 SOUTH 17th ST</t>
  </si>
  <si>
    <t>C/O TAX DEPT</t>
  </si>
  <si>
    <t>61  RIVER RD</t>
  </si>
  <si>
    <t>B3813P167 04/19/16</t>
  </si>
  <si>
    <t>0  BRIDGE ST</t>
  </si>
  <si>
    <t>B3037P328 06/09/08</t>
  </si>
  <si>
    <t>479 MAIN STREET</t>
  </si>
  <si>
    <t>B2760P285 05/19/06</t>
  </si>
  <si>
    <t>04021</t>
  </si>
  <si>
    <t>CUMBERLAND</t>
  </si>
  <si>
    <t>20 HILLCREST DRIVE</t>
  </si>
  <si>
    <t>131  KELLEY HILL RD.</t>
  </si>
  <si>
    <t>WILLIAMS, SANDRA</t>
  </si>
  <si>
    <t>B4368P167 09/08/21</t>
  </si>
  <si>
    <t>ADAMS, AARON M &amp; ADAMS, JOSHUA G</t>
  </si>
  <si>
    <t>ADAMS, ANDREA</t>
  </si>
  <si>
    <t>B3072P166 09/10/08</t>
  </si>
  <si>
    <t>01921</t>
  </si>
  <si>
    <t>BOXFORD</t>
  </si>
  <si>
    <t>44 BELVEDERE RD</t>
  </si>
  <si>
    <t>PO BOX 363</t>
  </si>
  <si>
    <t>KING, EVA L. TRUSTEE</t>
  </si>
  <si>
    <t>B1850P113</t>
  </si>
  <si>
    <t>41 RIVER ROAD</t>
  </si>
  <si>
    <t>41  RIVER RD</t>
  </si>
  <si>
    <t>B1305P223</t>
  </si>
  <si>
    <t>04957</t>
  </si>
  <si>
    <t>NORRIDGEWOCK</t>
  </si>
  <si>
    <t>277 MADISON ROAD</t>
  </si>
  <si>
    <t>14  EAST MADRID RD</t>
  </si>
  <si>
    <t>B3881P43 12/23/16</t>
  </si>
  <si>
    <t>04292</t>
  </si>
  <si>
    <t>SUMNER</t>
  </si>
  <si>
    <t>PO BOX 162</t>
  </si>
  <si>
    <t xml:space="preserve">  BRAY HILL   (OFF)</t>
  </si>
  <si>
    <t>TREMBLAY, IRENE M</t>
  </si>
  <si>
    <t>B1517P169</t>
  </si>
  <si>
    <t>04966 0113</t>
  </si>
  <si>
    <t>P O BOX 113</t>
  </si>
  <si>
    <t>66  DODGE RD.</t>
  </si>
  <si>
    <t>SAVAGE, ANTHONY &amp; SAVAGE, THOMAS</t>
  </si>
  <si>
    <t>B3452P65 06/28/12</t>
  </si>
  <si>
    <t>B736P29</t>
  </si>
  <si>
    <t>04234</t>
  </si>
  <si>
    <t>E WILTON</t>
  </si>
  <si>
    <t>P O BOX 222</t>
  </si>
  <si>
    <t>28  STONEWALL FARM LANE</t>
  </si>
  <si>
    <t>B1608P230</t>
  </si>
  <si>
    <t>0  BRAY HILL ROAD</t>
  </si>
  <si>
    <t>96  PARLIN RD</t>
  </si>
  <si>
    <t>B1442P102</t>
  </si>
  <si>
    <t>STINCHFIELD, MARY A &amp; EMILY M</t>
  </si>
  <si>
    <t>B4665P267 08/30/24</t>
  </si>
  <si>
    <t>33 ROCKWOOD DRIVE</t>
  </si>
  <si>
    <t>TIP LINE TREE SERVICE, INC</t>
  </si>
  <si>
    <t>B4207P174 07/13/20</t>
  </si>
  <si>
    <t>B4084P173 05/09/19</t>
  </si>
  <si>
    <t>0  OFF TOOTHAKER POND RD</t>
  </si>
  <si>
    <t>BRISARD, ROBERT</t>
  </si>
  <si>
    <t>B4513P225 12/01/22</t>
  </si>
  <si>
    <t>83 WEYMOUTH ROAD</t>
  </si>
  <si>
    <t>177  WELD ROAD</t>
  </si>
  <si>
    <t>COTE, NICHOLAS P &amp; HOTHAM, JOSEPH M</t>
  </si>
  <si>
    <t>RIDEOUT, JASON P &amp; COTE, CHRISTOPHER G</t>
  </si>
  <si>
    <t>B4028P210 09/10/18</t>
  </si>
  <si>
    <t>COCOA</t>
  </si>
  <si>
    <t>4620 FAY BOULEVARD</t>
  </si>
  <si>
    <t>PEJIC, VIKTOR &amp; PEJIC, ELENA</t>
  </si>
  <si>
    <t>PEJIC, BRANKO &amp; PEJIC, VALERIA</t>
  </si>
  <si>
    <t>B4092P17 06/07/19</t>
  </si>
  <si>
    <t>53 PINKHAM HILL ROAD</t>
  </si>
  <si>
    <t>1651  REEDS MILL ROAD</t>
  </si>
  <si>
    <t>HAINES, AMANDA J</t>
  </si>
  <si>
    <t>B3728P184 05/04/15</t>
  </si>
  <si>
    <t>0  ROSS AVE.</t>
  </si>
  <si>
    <t>B3678P136 09/18/14</t>
  </si>
  <si>
    <t>04363</t>
  </si>
  <si>
    <t>WINDSOR</t>
  </si>
  <si>
    <t>138 LEGION PARK ROAD</t>
  </si>
  <si>
    <t>272  WELD ROAD</t>
  </si>
  <si>
    <t>B4650P238 07/16/24</t>
  </si>
  <si>
    <t>PO BOX 333</t>
  </si>
  <si>
    <t>SMITH, MELANIE A</t>
  </si>
  <si>
    <t>SMITH, JASON D</t>
  </si>
  <si>
    <t>B4317P163 05/03/21</t>
  </si>
  <si>
    <t>347 CCOUNTY RD</t>
  </si>
  <si>
    <t>GAUDREAU, RICHARD</t>
  </si>
  <si>
    <t>GAUDREAU, ANGELICA</t>
  </si>
  <si>
    <t>B4573P137 08/21/23</t>
  </si>
  <si>
    <t>5 PATRIOT DRIVE</t>
  </si>
  <si>
    <t xml:space="preserve">  SCAMMON RD</t>
  </si>
  <si>
    <t>BUNNELL, SETH</t>
  </si>
  <si>
    <t>B506P192</t>
  </si>
  <si>
    <t>TONOPAH</t>
  </si>
  <si>
    <t>PO BOX 7223</t>
  </si>
  <si>
    <t>HC 76</t>
  </si>
  <si>
    <t>81  WELD ROAD</t>
  </si>
  <si>
    <t>B4657P134 08/06/24</t>
  </si>
  <si>
    <t>01375</t>
  </si>
  <si>
    <t>SUNDERLAND</t>
  </si>
  <si>
    <t>248 AMHERST ROAD, APT M21</t>
  </si>
  <si>
    <t>22  PARK ST</t>
  </si>
  <si>
    <t>STRAZNITSKAS, ROBERT F</t>
  </si>
  <si>
    <t>B4043P43 11/02/18</t>
  </si>
  <si>
    <t>02898 6341</t>
  </si>
  <si>
    <t>WYOMING</t>
  </si>
  <si>
    <t>16 CENTRAL AVENUE</t>
  </si>
  <si>
    <t>23  CUSHMAN SCHOOL RD.</t>
  </si>
  <si>
    <t>GORDON, JILL</t>
  </si>
  <si>
    <t>B2573P298 03/27/05</t>
  </si>
  <si>
    <t>71 MILL LANE</t>
  </si>
  <si>
    <t>HALL, RICHARD C</t>
  </si>
  <si>
    <t>B4383P328 10/14/21</t>
  </si>
  <si>
    <t>PO BOX 136</t>
  </si>
  <si>
    <t>65  RIVER RD</t>
  </si>
  <si>
    <t>SEARLES, RAY S III</t>
  </si>
  <si>
    <t>B3657P201 07/09/14</t>
  </si>
  <si>
    <t>1047 FAIRBANKS ROAD</t>
  </si>
  <si>
    <t>C/O PETER TYLER</t>
  </si>
  <si>
    <t xml:space="preserve">  67 PARLIN ROAD</t>
  </si>
  <si>
    <t>B4584P196 09/29/23</t>
  </si>
  <si>
    <t>04461</t>
  </si>
  <si>
    <t>MILFORD</t>
  </si>
  <si>
    <t>123 STUD MILL ROAD</t>
  </si>
  <si>
    <t>B4645P314 06/28/24</t>
  </si>
  <si>
    <t>8 ALLEN POND RD</t>
  </si>
  <si>
    <t>BUBIER, PAMELA E</t>
  </si>
  <si>
    <t>BUBIER, E STANLEY JR</t>
  </si>
  <si>
    <t>B4227P87 09/13/20</t>
  </si>
  <si>
    <t>PO BOX 504</t>
  </si>
  <si>
    <t>110 CHANDLER RD</t>
  </si>
  <si>
    <t xml:space="preserve">  PINKHAM HILL RD</t>
  </si>
  <si>
    <t>BUBIER, JERREANNE K</t>
  </si>
  <si>
    <t>BUIBIER, DAVID P</t>
  </si>
  <si>
    <t>162 PLAINS RD</t>
  </si>
  <si>
    <t>109  LUFKIN  ROAD</t>
  </si>
  <si>
    <t>DOYON, DANIELLE M</t>
  </si>
  <si>
    <t>B4165P268 02/19/20</t>
  </si>
  <si>
    <t>PORT ORANGE</t>
  </si>
  <si>
    <t>BOX 158</t>
  </si>
  <si>
    <t>5200 SOUTH NOVA RD</t>
  </si>
  <si>
    <t>B4708P35 02/10/25</t>
  </si>
  <si>
    <t>13 WING FLAT RD</t>
  </si>
  <si>
    <t>128  PARK ST.</t>
  </si>
  <si>
    <t>MOODY, KENNEDY LYNN</t>
  </si>
  <si>
    <t>B4679P251 10/21/24</t>
  </si>
  <si>
    <t>05457-9405</t>
  </si>
  <si>
    <t>FRANKLIN</t>
  </si>
  <si>
    <t>3249 LAKE RD</t>
  </si>
  <si>
    <t>1594  RANGELEY ROAD</t>
  </si>
  <si>
    <t>GRAHAM, JOSEPHINE C</t>
  </si>
  <si>
    <t>GRAHAM, KEITH M</t>
  </si>
  <si>
    <t>B4501P29 10/01/22</t>
  </si>
  <si>
    <t>04043</t>
  </si>
  <si>
    <t>KENNEBUNK</t>
  </si>
  <si>
    <t>1 SAWMILL LANE</t>
  </si>
  <si>
    <t>B4385P278 10/20/21</t>
  </si>
  <si>
    <t>04414</t>
  </si>
  <si>
    <t>BROWNVILLE</t>
  </si>
  <si>
    <t>319 STICKNEY HILL ROAD</t>
  </si>
  <si>
    <t xml:space="preserve">  PARK ST</t>
  </si>
  <si>
    <t>SHERMAN, JOANNE ERNST</t>
  </si>
  <si>
    <t>B4485P36 08/25/22</t>
  </si>
  <si>
    <t>179  PARK ST</t>
  </si>
  <si>
    <t>B3697P322 12/11/14</t>
  </si>
  <si>
    <t>940 CANTON POINT RD</t>
  </si>
  <si>
    <t>87  NUMBER 6 RD.</t>
  </si>
  <si>
    <t>B2534P139 11/24/04</t>
  </si>
  <si>
    <t>1416  RANGELEY ROAD</t>
  </si>
  <si>
    <t>B1691P66</t>
  </si>
  <si>
    <t>0  PINKHAM HILL RD.</t>
  </si>
  <si>
    <t>B4614P207 02/14/24</t>
  </si>
  <si>
    <t>B2262P263 03/19/03</t>
  </si>
  <si>
    <t>B4242P334 10/14/20</t>
  </si>
  <si>
    <t>POST OFFICE BOX 83</t>
  </si>
  <si>
    <t>B4164P95 02/12/20</t>
  </si>
  <si>
    <t>B4424P32 02/11/22</t>
  </si>
  <si>
    <t>1292 SALEM RD</t>
  </si>
  <si>
    <t>54  BRAY HILL</t>
  </si>
  <si>
    <t>TARGETT, LEANNA ROSS</t>
  </si>
  <si>
    <t>B4453P250 05/18/22</t>
  </si>
  <si>
    <t>PO BOX 956</t>
  </si>
  <si>
    <t>0  BRAY HILL RD</t>
  </si>
  <si>
    <t>MACOMBER, SABRINA</t>
  </si>
  <si>
    <t>B4256P194 11/18/20</t>
  </si>
  <si>
    <t>04849</t>
  </si>
  <si>
    <t>LINCOLNVILLE</t>
  </si>
  <si>
    <t>30 YOUNGTOWN ROAD</t>
  </si>
  <si>
    <t>60  BRAY HILL</t>
  </si>
  <si>
    <t>OLDS, ELISA K</t>
  </si>
  <si>
    <t>B3610P147 12/12/13</t>
  </si>
  <si>
    <t>25 FAIRVIEW DR</t>
  </si>
  <si>
    <t>55  WING FLAT RD DISC</t>
  </si>
  <si>
    <t>LABONTE, EMMY L</t>
  </si>
  <si>
    <t>B4447P350 05/03/22</t>
  </si>
  <si>
    <t>01902</t>
  </si>
  <si>
    <t>LYNN</t>
  </si>
  <si>
    <t>37 SANDERSON AVENUE</t>
  </si>
  <si>
    <t>17  COPPERHEAD RD</t>
  </si>
  <si>
    <t>O'BRIEN, SUZANN M</t>
  </si>
  <si>
    <t>C/O RALPH SAMA</t>
  </si>
  <si>
    <t>PO BOX 53</t>
  </si>
  <si>
    <t xml:space="preserve">  TOOTHAKER POND ROD</t>
  </si>
  <si>
    <t>B4259P162 11/24/20</t>
  </si>
  <si>
    <t>GEORGETOWN</t>
  </si>
  <si>
    <t>PO BOX 117</t>
  </si>
  <si>
    <t>262  SALEM RD</t>
  </si>
  <si>
    <t>PINKHAM, JILLIAN</t>
  </si>
  <si>
    <t>B2568P84 02/17/05</t>
  </si>
  <si>
    <t>B768P101</t>
  </si>
  <si>
    <t>02152</t>
  </si>
  <si>
    <t>WINTHROP</t>
  </si>
  <si>
    <t>34 TAFTS AVE</t>
  </si>
  <si>
    <t>C/O  PAUL HAGEN</t>
  </si>
  <si>
    <t>155  TOOTHAKER POND ROAD</t>
  </si>
  <si>
    <t>B4582P6 09/21/23</t>
  </si>
  <si>
    <t>MENLO PARK</t>
  </si>
  <si>
    <t>2434 SHARON OAKS DRIVE</t>
  </si>
  <si>
    <t>B1051P106</t>
  </si>
  <si>
    <t>924 CHICK CROSSING ROAD</t>
  </si>
  <si>
    <t>QUINT, BONNIE</t>
  </si>
  <si>
    <t>B3209P187 12/01/09</t>
  </si>
  <si>
    <t>06455 1148</t>
  </si>
  <si>
    <t>MIDDLEFIELD</t>
  </si>
  <si>
    <t>6A BITTERSWEET RIDGE</t>
  </si>
  <si>
    <t>20  CUSHMAN SCHOOL RD.</t>
  </si>
  <si>
    <t>148 AVON VALLEY RD</t>
  </si>
  <si>
    <t>21  MILE SQUARE RD</t>
  </si>
  <si>
    <t>B4533P203 03/09/23</t>
  </si>
  <si>
    <t>05454</t>
  </si>
  <si>
    <t>FAIRFAX</t>
  </si>
  <si>
    <t>76 SUMNER LANE, UNIT H</t>
  </si>
  <si>
    <t>C/O MARINA LANGDON</t>
  </si>
  <si>
    <t>56  NUMBER 6 RD.</t>
  </si>
  <si>
    <t>MARINA C. &amp; LEO W. LANGDON</t>
  </si>
  <si>
    <t>R014-003A.1</t>
  </si>
  <si>
    <t xml:space="preserve">  TOOTHAKER POND ROAD</t>
  </si>
  <si>
    <t>B4584P162 09/29/23</t>
  </si>
  <si>
    <t xml:space="preserve">  WELD RD  (OFF)</t>
  </si>
  <si>
    <t>B445P261</t>
  </si>
  <si>
    <t>34 ROSS AVE</t>
  </si>
  <si>
    <t>34  ROSS AVE.</t>
  </si>
  <si>
    <t>WHITE, JANICE</t>
  </si>
  <si>
    <t>B4413P202 01/16/22</t>
  </si>
  <si>
    <t>B4085P80 05/13/19</t>
  </si>
  <si>
    <t xml:space="preserve">  PARLIN ROAD</t>
  </si>
  <si>
    <t xml:space="preserve">  MILE SQUARE RD</t>
  </si>
  <si>
    <t>B3210P79 12/03/09</t>
  </si>
  <si>
    <t>B4524P80 01/20/23</t>
  </si>
  <si>
    <t>08224</t>
  </si>
  <si>
    <t>NEW GRETNA</t>
  </si>
  <si>
    <t>VERDINE, LISA</t>
  </si>
  <si>
    <t>B4589P295 10/19/23</t>
  </si>
  <si>
    <t>06403</t>
  </si>
  <si>
    <t>BEACON FALLS</t>
  </si>
  <si>
    <t>27 RAILROAD AVE</t>
  </si>
  <si>
    <t xml:space="preserve">  WELD  ROAD</t>
  </si>
  <si>
    <t>DRURY, LUCAS WADE &amp; DRURY, THOMAS W JR</t>
  </si>
  <si>
    <t>B2324P278 08/05/03</t>
  </si>
  <si>
    <t>B3880P155 12/21/16</t>
  </si>
  <si>
    <t>PO BOX 411</t>
  </si>
  <si>
    <t>102  LUFKIN ROAD    DISC</t>
  </si>
  <si>
    <t>CLOUTIER, DANIEL; GREENE, JEFFREY A.</t>
  </si>
  <si>
    <t>MORGAN, ANTHONY E &amp; BUBIER, EARLE R</t>
  </si>
  <si>
    <t>B3516P155 01/31/13</t>
  </si>
  <si>
    <t>26  MAIN STREET</t>
  </si>
  <si>
    <t>B4502P130 10/01/22</t>
  </si>
  <si>
    <t>58  PARK ST</t>
  </si>
  <si>
    <t>B4159P248 01/27/20</t>
  </si>
  <si>
    <t>1  NUMBER 6 ROAD</t>
  </si>
  <si>
    <t xml:space="preserve">  Lufkin Pond</t>
  </si>
  <si>
    <t>B3061P212 08/13/08</t>
  </si>
  <si>
    <t>0  KELLEY HILL RD.</t>
  </si>
  <si>
    <t>B4633P160 04/29/24</t>
  </si>
  <si>
    <t>17 PILLSBURY RD</t>
  </si>
  <si>
    <t xml:space="preserve">  WALKER RD</t>
  </si>
  <si>
    <t>SHAMP, ABBIE M</t>
  </si>
  <si>
    <t>R006-039B</t>
  </si>
  <si>
    <t>B4633P158 04/29/24</t>
  </si>
  <si>
    <t>03823</t>
  </si>
  <si>
    <t>MADBURY</t>
  </si>
  <si>
    <t>17 NUTE RD</t>
  </si>
  <si>
    <t xml:space="preserve">  FISH HATCHERY RD</t>
  </si>
  <si>
    <t>DAVENPORT, GORDON M III</t>
  </si>
  <si>
    <t>R006-039C</t>
  </si>
  <si>
    <t>B3729P169 05/08/15</t>
  </si>
  <si>
    <t>VIENNA</t>
  </si>
  <si>
    <t>19 HERRIN WOODS ROAD</t>
  </si>
  <si>
    <t>78  NUMBER 6 RD.</t>
  </si>
  <si>
    <t>B4639P203 06/04/24</t>
  </si>
  <si>
    <t>COUGHLIN, ALEC X</t>
  </si>
  <si>
    <t>B4657P93 08/05/24</t>
  </si>
  <si>
    <t>BUTTERFIELD, ROBERT A III</t>
  </si>
  <si>
    <t>B4583P311 09/26/23</t>
  </si>
  <si>
    <t>R012-011.4</t>
  </si>
  <si>
    <t>B474P315</t>
  </si>
  <si>
    <t>MD</t>
  </si>
  <si>
    <t>JOPPA</t>
  </si>
  <si>
    <t>601 FALCON BRIDGE DR</t>
  </si>
  <si>
    <t>B3534P306 02/28/13</t>
  </si>
  <si>
    <t>0  BRAY HILL</t>
  </si>
  <si>
    <t>B3953P104 10/30/17</t>
  </si>
  <si>
    <t>14 AUGER DR</t>
  </si>
  <si>
    <t>AUGER, ANTHONY WAYNE</t>
  </si>
  <si>
    <t>B3954P178 11/03/17</t>
  </si>
  <si>
    <t>04240</t>
  </si>
  <si>
    <t>LEWISTON</t>
  </si>
  <si>
    <t>9 DOYEN AVENUE</t>
  </si>
  <si>
    <t>9  NUMBER 6 RD.</t>
  </si>
  <si>
    <t>B2067P206</t>
  </si>
  <si>
    <t>170  TOOTHAKER POND RD</t>
  </si>
  <si>
    <t>0  TOOTHAKER POND ROAD</t>
  </si>
  <si>
    <t>HAGGAN, NORMAN &amp; HAGGAN, ALLAN</t>
  </si>
  <si>
    <t>B1174P318</t>
  </si>
  <si>
    <t>PO BOX 134</t>
  </si>
  <si>
    <t>6  DEPOT STREET</t>
  </si>
  <si>
    <t>B2817P268 10/03/06</t>
  </si>
  <si>
    <t>91  EAST MADRID RD.</t>
  </si>
  <si>
    <t>B3138P46 05/04/09</t>
  </si>
  <si>
    <t>P O BOX 556</t>
  </si>
  <si>
    <t>GRISCOM, SARA K</t>
  </si>
  <si>
    <t>B4257P253 11/20/20</t>
  </si>
  <si>
    <t>369  TOOTHAKER POND ROAD</t>
  </si>
  <si>
    <t>CALDWELL, KELLEY R</t>
  </si>
  <si>
    <t>B843P141</t>
  </si>
  <si>
    <t>0  MADRID LINE, STETSON POND</t>
  </si>
  <si>
    <t>B4583P199 09/26/23</t>
  </si>
  <si>
    <t>04862</t>
  </si>
  <si>
    <t>UNION</t>
  </si>
  <si>
    <t>341 SOUTH UNION ROAD</t>
  </si>
  <si>
    <t>PRESUTTO, LEIGH</t>
  </si>
  <si>
    <t>B4661P96 08/20/24</t>
  </si>
  <si>
    <t>49  WING FLAT RD DISC</t>
  </si>
  <si>
    <t>LIMONE, EUGENE J</t>
  </si>
  <si>
    <t>B4480P168 08/04/22</t>
  </si>
  <si>
    <t>45 PERKINS ROAD</t>
  </si>
  <si>
    <t>147  NUMBER 6 RD.</t>
  </si>
  <si>
    <t>B4595P141 11/07/23</t>
  </si>
  <si>
    <t>02879</t>
  </si>
  <si>
    <t>WAKEFIELD</t>
  </si>
  <si>
    <t>1246 POST ROAD</t>
  </si>
  <si>
    <t>B3978P347 03/05/18</t>
  </si>
  <si>
    <t>206 U.S. ROUTE 2 EAST</t>
  </si>
  <si>
    <t>239  WELD ROAD</t>
  </si>
  <si>
    <t>B4584P107 09/27/23</t>
  </si>
  <si>
    <t>2878 RANGELEY ROAD</t>
  </si>
  <si>
    <t>EISENHAUR, BELINDA B</t>
  </si>
  <si>
    <t>B3559P324 07/01/13</t>
  </si>
  <si>
    <t xml:space="preserve">  Weld Road</t>
  </si>
  <si>
    <t>B4532P141 03/06/23</t>
  </si>
  <si>
    <t>05855</t>
  </si>
  <si>
    <t>NEWPORT</t>
  </si>
  <si>
    <t>PO BOX 813</t>
  </si>
  <si>
    <t>B4078P338 04/19/19</t>
  </si>
  <si>
    <t>0  SALEM RD.</t>
  </si>
  <si>
    <t>MITCHELL, JAN L</t>
  </si>
  <si>
    <t>B3117P128 02/26/09</t>
  </si>
  <si>
    <t xml:space="preserve">  OFF PARK ST</t>
  </si>
  <si>
    <t>B3292P193 10/29/10</t>
  </si>
  <si>
    <t>531  SALEM RD</t>
  </si>
  <si>
    <t>F &amp; E BUILDERS</t>
  </si>
  <si>
    <t>B3443P126 06/01/12</t>
  </si>
  <si>
    <t>PO BOX 811</t>
  </si>
  <si>
    <t>B2122P34</t>
  </si>
  <si>
    <t>B4591P255 10/26/23</t>
  </si>
  <si>
    <t>04011</t>
  </si>
  <si>
    <t>BRUNSWICH</t>
  </si>
  <si>
    <t>105 BATH ROAD</t>
  </si>
  <si>
    <t>B4162P152 02/05/20</t>
  </si>
  <si>
    <t>27 PINE STREET</t>
  </si>
  <si>
    <t>SCHMID, MATTHEW F</t>
  </si>
  <si>
    <t>B4480P165 08/04/22</t>
  </si>
  <si>
    <t>43 PLEASANT STREET</t>
  </si>
  <si>
    <t>43  PLEASANT STREET</t>
  </si>
  <si>
    <t>THOMPSON, RYAN</t>
  </si>
  <si>
    <t>B4560P231 08/05/23</t>
  </si>
  <si>
    <t>192 MARVEL STREET</t>
  </si>
  <si>
    <t>0  OFF PARK ST</t>
  </si>
  <si>
    <t>0  REEDS MILL RD</t>
  </si>
  <si>
    <t>B4381P169 10/07/21</t>
  </si>
  <si>
    <t>04562</t>
  </si>
  <si>
    <t>PHIPPSBURG</t>
  </si>
  <si>
    <t>14 HUTCHINS ICE POND LN</t>
  </si>
  <si>
    <t>PERKINS, LAURA C</t>
  </si>
  <si>
    <t>HUTCHINS, ROGER S</t>
  </si>
  <si>
    <t>B4583P319 09/26/23</t>
  </si>
  <si>
    <t>04030</t>
  </si>
  <si>
    <t>EAST WATERBORO</t>
  </si>
  <si>
    <t>28 HAMS COVE ROAD</t>
  </si>
  <si>
    <t>PROACH, ASHLEY</t>
  </si>
  <si>
    <t>B2412P219 02/10/04</t>
  </si>
  <si>
    <t>1264  RANGELEY ROAD</t>
  </si>
  <si>
    <t>30  EAST MADRID RD.</t>
  </si>
  <si>
    <t>B4610P117 01/19/24</t>
  </si>
  <si>
    <t>BAILEY, ANDREA L</t>
  </si>
  <si>
    <t>B4241P156 10/09/20</t>
  </si>
  <si>
    <t>PO BOX 300</t>
  </si>
  <si>
    <t>364  SALEM ROAD</t>
  </si>
  <si>
    <t>02169</t>
  </si>
  <si>
    <t>QUINCY</t>
  </si>
  <si>
    <t>260 ROCK ISLAND ROAD</t>
  </si>
  <si>
    <t>DEVLIN, MARGARET R</t>
  </si>
  <si>
    <t>B4486P27 08/29/22</t>
  </si>
  <si>
    <t>63 PLEASANT STREET</t>
  </si>
  <si>
    <t>SCOTT TRUMAN - TTEES</t>
  </si>
  <si>
    <t>c/o DALE PILLSBURY &amp;</t>
  </si>
  <si>
    <t>50  BRAY HILL ROAD</t>
  </si>
  <si>
    <t>PILLSBURY FAMILY REVOCABLE TRUST OF 2022</t>
  </si>
  <si>
    <t>B4271P90 12/23/20</t>
  </si>
  <si>
    <t>173  WELD ROAD</t>
  </si>
  <si>
    <t>B1955P326</t>
  </si>
  <si>
    <t xml:space="preserve">  SORREL LANE</t>
  </si>
  <si>
    <t>B4298P40 03/17/21</t>
  </si>
  <si>
    <t>STAFFORD</t>
  </si>
  <si>
    <t>63 GARLAND RD</t>
  </si>
  <si>
    <t>0  LUFKIN POND RD   DISC</t>
  </si>
  <si>
    <t>BUBIER, MELINDA S</t>
  </si>
  <si>
    <t>BROOKS, DANIEL A</t>
  </si>
  <si>
    <t>B4404P305 12/13/21</t>
  </si>
  <si>
    <t>245 SAWYER RD</t>
  </si>
  <si>
    <t xml:space="preserve">  126 ECHO VALLEY ROAD</t>
  </si>
  <si>
    <t>WOOD, JAMES C</t>
  </si>
  <si>
    <t>B994P268</t>
  </si>
  <si>
    <t>03247</t>
  </si>
  <si>
    <t>LACONIA</t>
  </si>
  <si>
    <t>P O BOX 5487</t>
  </si>
  <si>
    <t>CASSIDY, CHARLES W JR</t>
  </si>
  <si>
    <t>B3587P280 09/19/13</t>
  </si>
  <si>
    <t>SABATTUS</t>
  </si>
  <si>
    <t>89 RABBIT ROAD</t>
  </si>
  <si>
    <t xml:space="preserve">  ROSS AVENUE</t>
  </si>
  <si>
    <t>ROSS, FRED</t>
  </si>
  <si>
    <t>B2583P283 04/01/05</t>
  </si>
  <si>
    <t>80  BRIDGE ST</t>
  </si>
  <si>
    <t>B2817P266 10/03/06</t>
  </si>
  <si>
    <t>6  RUSSELL STREET</t>
  </si>
  <si>
    <t>B3838P172 07/26/16</t>
  </si>
  <si>
    <t>0  COUSINEAUS TORY HILL HGTS.</t>
  </si>
  <si>
    <t>B4514P187 12/05/22</t>
  </si>
  <si>
    <t>PO BOX 266</t>
  </si>
  <si>
    <t>C/O JUDITH ALLEN</t>
  </si>
  <si>
    <t>B2798P95 08/21/06</t>
  </si>
  <si>
    <t>SOUTHOLD</t>
  </si>
  <si>
    <t>1225 SEAWOOD DRIVE</t>
  </si>
  <si>
    <t xml:space="preserve">  SNOWY RIDGE ROAD</t>
  </si>
  <si>
    <t>MANWARING, REBECCA</t>
  </si>
  <si>
    <t>B3245P271 05/07/10</t>
  </si>
  <si>
    <t>04456</t>
  </si>
  <si>
    <t>LEVANT</t>
  </si>
  <si>
    <t>724 IRISH ROAD</t>
  </si>
  <si>
    <t>0  SALMON HOLE RD</t>
  </si>
  <si>
    <t>B3670P39 08/18/14</t>
  </si>
  <si>
    <t>04964 1</t>
  </si>
  <si>
    <t>31 SCHOOL STREET</t>
  </si>
  <si>
    <t>229  TORY HILL RD.</t>
  </si>
  <si>
    <t>KETCHAM, JAMES</t>
  </si>
  <si>
    <t>B4145P190 12/04/19</t>
  </si>
  <si>
    <t>220  EAST MADRID RD.</t>
  </si>
  <si>
    <t>B3373P236 08/09/11</t>
  </si>
  <si>
    <t>FARMINTON</t>
  </si>
  <si>
    <t>284 RAMSDELL RD</t>
  </si>
  <si>
    <t>B3786P192 12/11/15</t>
  </si>
  <si>
    <t>03244</t>
  </si>
  <si>
    <t>1299  2ND NH TPKE</t>
  </si>
  <si>
    <t>105  Richmond Road</t>
  </si>
  <si>
    <t>MULLINER, BRIAN</t>
  </si>
  <si>
    <t>HOEFS, BENJAMIN E</t>
  </si>
  <si>
    <t>B3682P46 10/01/14</t>
  </si>
  <si>
    <t>0  SANDY RIVER SHORES</t>
  </si>
  <si>
    <t xml:space="preserve"> 0 SANDY RIVER SHORES</t>
  </si>
  <si>
    <t>B4567P93 07/27/23</t>
  </si>
  <si>
    <t>11 COBB ROAD</t>
  </si>
  <si>
    <t xml:space="preserve">  WING FLAT ROAD DISC</t>
  </si>
  <si>
    <t>B4644P16 06/24/24</t>
  </si>
  <si>
    <t>B4330P319 06/08/21</t>
  </si>
  <si>
    <t>KAJENCKI, STEPHEN</t>
  </si>
  <si>
    <t>B4684P336 11/07/24</t>
  </si>
  <si>
    <t>04938-3124</t>
  </si>
  <si>
    <t>254 VALLEY RD</t>
  </si>
  <si>
    <t>44  WING FLAT RD</t>
  </si>
  <si>
    <t>VERRILL, PATRICIA S</t>
  </si>
  <si>
    <t>B4013P224 07/20/18</t>
  </si>
  <si>
    <t>6  MILL STREET</t>
  </si>
  <si>
    <t>B2943P147 08/24/07</t>
  </si>
  <si>
    <t>129 TOOTHAKER POND ROAD</t>
  </si>
  <si>
    <t>B4295P232 03/09/21</t>
  </si>
  <si>
    <t>02871</t>
  </si>
  <si>
    <t>577 SANDY POINT AVENUE</t>
  </si>
  <si>
    <t>R003-030.4 &amp;030.6</t>
  </si>
  <si>
    <t>B4509P27 11/10/22</t>
  </si>
  <si>
    <t>0  PARK STREET</t>
  </si>
  <si>
    <t>B3801P92 02/19/16</t>
  </si>
  <si>
    <t>06412</t>
  </si>
  <si>
    <t>35 CEDAR LAKE ROAD</t>
  </si>
  <si>
    <t>c/o PEARL M ROBERTSON - TRUSTEE</t>
  </si>
  <si>
    <t>ROBERTSON, PEARL BUBIER - IRREV FAMILY TR</t>
  </si>
  <si>
    <t>B4296P43 03/10/21</t>
  </si>
  <si>
    <t>0  TOOTHAKER POND RD.</t>
  </si>
  <si>
    <t>B452P178</t>
  </si>
  <si>
    <t>NEW YORK CITY</t>
  </si>
  <si>
    <t>1760 1ST AVE. UNIT 14</t>
  </si>
  <si>
    <t>HAGGAN, JOAN L</t>
  </si>
  <si>
    <t>B4316P300 04/30/21</t>
  </si>
  <si>
    <t>Turner</t>
  </si>
  <si>
    <t>57 Four Wheel Drive</t>
  </si>
  <si>
    <t>66  EAST MADRID RD</t>
  </si>
  <si>
    <t>POLAND, CRAIG</t>
  </si>
  <si>
    <t>B548P233</t>
  </si>
  <si>
    <t>152  STEVENS ROAD</t>
  </si>
  <si>
    <t>B3155P341 06/24/09</t>
  </si>
  <si>
    <t>EAST WILTON</t>
  </si>
  <si>
    <t>845 U.S. ROUTE 2</t>
  </si>
  <si>
    <t>B4215P335 08/03/20</t>
  </si>
  <si>
    <t>83 CHURCH HILL RD</t>
  </si>
  <si>
    <t>42  BRAY HILL</t>
  </si>
  <si>
    <t>BREDEAU, WADE B</t>
  </si>
  <si>
    <t>FRANK C FASSETT</t>
  </si>
  <si>
    <t>B4571P245 08/11/23</t>
  </si>
  <si>
    <t>129 LEDGEVIEW ROAD</t>
  </si>
  <si>
    <t>100  PARTRIDGE RD</t>
  </si>
  <si>
    <t>MORISSETTE, JANET L</t>
  </si>
  <si>
    <t>84  PARLIN ROAD</t>
  </si>
  <si>
    <t>B3195P269 10/14/09</t>
  </si>
  <si>
    <t>03825</t>
  </si>
  <si>
    <t>BARRINGTON</t>
  </si>
  <si>
    <t>P O BOX 382</t>
  </si>
  <si>
    <t>SCRIBNER, DOUGLAS</t>
  </si>
  <si>
    <t>B3924P210 07/14/17</t>
  </si>
  <si>
    <t>1558  RANGELEY ROAD</t>
  </si>
  <si>
    <t>B2647P298 08/24/05</t>
  </si>
  <si>
    <t>177 MEADOW BROOK ROAD</t>
  </si>
  <si>
    <t>58  NUMBER 6 RD.</t>
  </si>
  <si>
    <t>WHITE, SUE</t>
  </si>
  <si>
    <t>B4087P149 05/22/19</t>
  </si>
  <si>
    <t xml:space="preserve">  BRIDGE ST</t>
  </si>
  <si>
    <t xml:space="preserve">  1447 RANGELEY ROAD</t>
  </si>
  <si>
    <t>B3297P218 11/15/11</t>
  </si>
  <si>
    <t>B4601P143 12/07/23</t>
  </si>
  <si>
    <t>04285</t>
  </si>
  <si>
    <t>WELD</t>
  </si>
  <si>
    <t>9 CENTER HILL ROAD</t>
  </si>
  <si>
    <t>B467P53</t>
  </si>
  <si>
    <t xml:space="preserve">  ROSS AVE</t>
  </si>
  <si>
    <t>B4553P206 06/06/23</t>
  </si>
  <si>
    <t>B2305P10 06/30/03</t>
  </si>
  <si>
    <t>103  MILE SQUARE RD</t>
  </si>
  <si>
    <t>B2330P68 08/14/03</t>
  </si>
  <si>
    <t>04983 0260</t>
  </si>
  <si>
    <t>PO BOX 260</t>
  </si>
  <si>
    <t>THORNDIKE &amp; SONS INC</t>
  </si>
  <si>
    <t>B3587P94 09/18/13</t>
  </si>
  <si>
    <t>04920</t>
  </si>
  <si>
    <t>BINGHAM</t>
  </si>
  <si>
    <t>136 TANGLEWOOD DRIVE</t>
  </si>
  <si>
    <t>383  TOOTHAKER POND ROAD</t>
  </si>
  <si>
    <t>GRANT, PAMELA</t>
  </si>
  <si>
    <t>GRANT, GEORGE E JR</t>
  </si>
  <si>
    <t>B4378P217 10/01/21</t>
  </si>
  <si>
    <t>0  OLD BRAY HILL ROAD</t>
  </si>
  <si>
    <t>B4411P112 12/29/21</t>
  </si>
  <si>
    <t>04357</t>
  </si>
  <si>
    <t>RICHMOND</t>
  </si>
  <si>
    <t>62 BEEDLE RD</t>
  </si>
  <si>
    <t>MURPHY, LAURIE A</t>
  </si>
  <si>
    <t>MURPHY EDWARD</t>
  </si>
  <si>
    <t>13 SCHOOL STREET</t>
  </si>
  <si>
    <t>13  SCHOOL STREET</t>
  </si>
  <si>
    <t>B3866P110 10/25/16</t>
  </si>
  <si>
    <t>B4641P47 06/10/24</t>
  </si>
  <si>
    <t>1957 HALLOWELL ROAD</t>
  </si>
  <si>
    <t>88  BRIDGE ST</t>
  </si>
  <si>
    <t>LACHARITE, JAIME SCOTT</t>
  </si>
  <si>
    <t>LACHARITE, SARA</t>
  </si>
  <si>
    <t>B1660P36</t>
  </si>
  <si>
    <t>501 SHAW HILL ROAD</t>
  </si>
  <si>
    <t>B1933P89</t>
  </si>
  <si>
    <t xml:space="preserve">  PARLIN RD</t>
  </si>
  <si>
    <t>B4393P159 11/09/21</t>
  </si>
  <si>
    <t>GILCHRIST, EDWARD J</t>
  </si>
  <si>
    <t>B4237P285 10/01/20</t>
  </si>
  <si>
    <t>04107</t>
  </si>
  <si>
    <t>CAPE ELIZABETH</t>
  </si>
  <si>
    <t>11 VERNON STREET</t>
  </si>
  <si>
    <t>B3413P212 01/26/12</t>
  </si>
  <si>
    <t>86  BRIDGE ST</t>
  </si>
  <si>
    <t>B4445P180 04/25/22</t>
  </si>
  <si>
    <t>84  MILE SQUARE RD.</t>
  </si>
  <si>
    <t>B1076P334</t>
  </si>
  <si>
    <t>C/O JOYCE CLARK</t>
  </si>
  <si>
    <t>BREDEAU, BETTY R</t>
  </si>
  <si>
    <t>373 VIENNA RD</t>
  </si>
  <si>
    <t>C/O SHELLEY ABBOTT</t>
  </si>
  <si>
    <t>0  EAST  MADRID ROAD</t>
  </si>
  <si>
    <t>ABBOTT, HAROLD (HEIRS OF)</t>
  </si>
  <si>
    <t>B4149P192 12/16/19</t>
  </si>
  <si>
    <t>06751</t>
  </si>
  <si>
    <t>BETHLEHEM</t>
  </si>
  <si>
    <t>104 NONNEWAUG ROAD</t>
  </si>
  <si>
    <t>97  ECHO VALLEY ROAD</t>
  </si>
  <si>
    <t>B4444P261 04/22/22</t>
  </si>
  <si>
    <t>0  OFF WELD ROAD</t>
  </si>
  <si>
    <t>B4497P131 09/30/22</t>
  </si>
  <si>
    <t>211 FOREST STREET</t>
  </si>
  <si>
    <t>GREGOLI, CIARA LAUREL</t>
  </si>
  <si>
    <t>B4504P179 10/25/22</t>
  </si>
  <si>
    <t>B3623P312 02/25/14</t>
  </si>
  <si>
    <t>L9E1P6</t>
  </si>
  <si>
    <t>ON</t>
  </si>
  <si>
    <t>MILTON</t>
  </si>
  <si>
    <t>913 CHESTNUT HEIGHT</t>
  </si>
  <si>
    <t>DAKWAR, FATEN</t>
  </si>
  <si>
    <t>B4078P337 04/19/19</t>
  </si>
  <si>
    <t>139  SALEM ROAD</t>
  </si>
  <si>
    <t>B1225P154</t>
  </si>
  <si>
    <t>1237 RANGELEY ROAD</t>
  </si>
  <si>
    <t>34  BLAKE HILL</t>
  </si>
  <si>
    <t>B3919P218</t>
  </si>
  <si>
    <t>0  RIVER RD</t>
  </si>
  <si>
    <t>B4591P20 10/24/23</t>
  </si>
  <si>
    <t>02191</t>
  </si>
  <si>
    <t>WEYMOUTH</t>
  </si>
  <si>
    <t>434 GREEN STREET</t>
  </si>
  <si>
    <t>B4462P200 06/16/22</t>
  </si>
  <si>
    <t>10 CHRISTIAN WAY</t>
  </si>
  <si>
    <t xml:space="preserve">  ECHO VALLEY RD</t>
  </si>
  <si>
    <t>DAVIS, BETH D</t>
  </si>
  <si>
    <t>DAVIS, JOSEPH S</t>
  </si>
  <si>
    <t>B4635P129 05/16/24</t>
  </si>
  <si>
    <t>03819</t>
  </si>
  <si>
    <t>DANVILLE</t>
  </si>
  <si>
    <t>83 LONG POND ROAD</t>
  </si>
  <si>
    <t>CORNELL, ELIZABETH MCCREA</t>
  </si>
  <si>
    <t>CORNELL, PATRICK RYAN</t>
  </si>
  <si>
    <t>B1508P295</t>
  </si>
  <si>
    <t xml:space="preserve">  OFF NUMBER 6 ROAD</t>
  </si>
  <si>
    <t>1  HERON MARK ROAD</t>
  </si>
  <si>
    <t>ROLLINS, ALYSSA M W</t>
  </si>
  <si>
    <t>B4556P185 06/16/23</t>
  </si>
  <si>
    <t>172  EAST MADRID ROAD</t>
  </si>
  <si>
    <t>04093</t>
  </si>
  <si>
    <t>BUXTON</t>
  </si>
  <si>
    <t>285 PEASE ROAD</t>
  </si>
  <si>
    <t>B3282P347 09/28/10</t>
  </si>
  <si>
    <t>B4512P51 11/23/22</t>
  </si>
  <si>
    <t>110 COOL STREET</t>
  </si>
  <si>
    <t xml:space="preserve">  OLD BRAY HILL (DISC)</t>
  </si>
  <si>
    <t>WILLIAMS, KENNETH J</t>
  </si>
  <si>
    <t>B618P209</t>
  </si>
  <si>
    <t>04966 0093</t>
  </si>
  <si>
    <t>P O BOX 93</t>
  </si>
  <si>
    <t>C/O  JANE WITHAM</t>
  </si>
  <si>
    <t>61  PINKHAM HILL RD.</t>
  </si>
  <si>
    <t>0  WHITNEY ST</t>
  </si>
  <si>
    <t>B4574P177 08/24/23</t>
  </si>
  <si>
    <t>B4642P314 06/18/24</t>
  </si>
  <si>
    <t>813 RANGELEY RD</t>
  </si>
  <si>
    <t>BAKER, HILLARY LYNN</t>
  </si>
  <si>
    <t>B4551P2 05/26/23</t>
  </si>
  <si>
    <t>04364</t>
  </si>
  <si>
    <t>16 BEAL STREET</t>
  </si>
  <si>
    <t>HOUGHTON, AMORY M</t>
  </si>
  <si>
    <t>B4337P174 06/23/21</t>
  </si>
  <si>
    <t>421 AVON VALLEY RD</t>
  </si>
  <si>
    <t>PHILLIPS, KERRI</t>
  </si>
  <si>
    <t>PHILLIPS, CECIL</t>
  </si>
  <si>
    <t>B3883P128 01/06/17</t>
  </si>
  <si>
    <t>LAURA A RUSSELL</t>
  </si>
  <si>
    <t>29  ECHO VALLEY RD.</t>
  </si>
  <si>
    <t>B4134P277 10/28/19</t>
  </si>
  <si>
    <t>88 MAPLE STREET</t>
  </si>
  <si>
    <t>B2813P268 09/25/06</t>
  </si>
  <si>
    <t>PO BOX 304</t>
  </si>
  <si>
    <t>MO</t>
  </si>
  <si>
    <t>ST. LOUIS</t>
  </si>
  <si>
    <t>RM. 9E-L-01</t>
  </si>
  <si>
    <t>1010 PINE ST</t>
  </si>
  <si>
    <t>ATTN: TOWER PROPERTY TAX TEAM</t>
  </si>
  <si>
    <t>AT&amp;T</t>
  </si>
  <si>
    <t>R008-003-LEASE-2</t>
  </si>
  <si>
    <t>B4191P302 06/01/20</t>
  </si>
  <si>
    <t>BUBIER, DAVIDP</t>
  </si>
  <si>
    <t>B4530P220 02/23/22</t>
  </si>
  <si>
    <t>89 CHUTE ROAD</t>
  </si>
  <si>
    <t>B4046P30 11/15/18</t>
  </si>
  <si>
    <t>03885</t>
  </si>
  <si>
    <t>STRATHAM</t>
  </si>
  <si>
    <t>25 GLENGARRY</t>
  </si>
  <si>
    <t>115  PARTRIDGE ROAD</t>
  </si>
  <si>
    <t>GAGNON, DENNIS &amp; SOPHIA - REV TRUST</t>
  </si>
  <si>
    <t>B4627P179 04/16/24</t>
  </si>
  <si>
    <t>104 TAYWOOD ROAD</t>
  </si>
  <si>
    <t>61  ROSS AVE</t>
  </si>
  <si>
    <t>CANTRELL, ALEXANDER</t>
  </si>
  <si>
    <t>PUSHARD, NICHOLAS</t>
  </si>
  <si>
    <t>B4706P29 02/04/25</t>
  </si>
  <si>
    <t>B1701P313</t>
  </si>
  <si>
    <t>B4368P65 09/08/21</t>
  </si>
  <si>
    <t>77 RIVER RD</t>
  </si>
  <si>
    <t>DUDLEY, DANA A</t>
  </si>
  <si>
    <t>B1978P84</t>
  </si>
  <si>
    <t>B3960P221 12/05/17</t>
  </si>
  <si>
    <t>67  MILE SQUARE ROAD</t>
  </si>
  <si>
    <t>82  MILE SQUARE RD.</t>
  </si>
  <si>
    <t>0  SANDY RIVER  SHORES</t>
  </si>
  <si>
    <t>B4161P302 02/03/20</t>
  </si>
  <si>
    <t xml:space="preserve">  BRAY HILL RD DISC</t>
  </si>
  <si>
    <t>34 BRAY HILL ROAD</t>
  </si>
  <si>
    <t>1595  REEDS MILL ROAD</t>
  </si>
  <si>
    <t>R007-003 LEASE</t>
  </si>
  <si>
    <t>PO BOX 15</t>
  </si>
  <si>
    <t>522  SALEM ROAD</t>
  </si>
  <si>
    <t>1436 RANGELEY ROAD</t>
  </si>
  <si>
    <t>1436  RANGELEY ROAD</t>
  </si>
  <si>
    <t>R009-015 LEASE</t>
  </si>
  <si>
    <t>B4086P229 05/20/19</t>
  </si>
  <si>
    <t>0  BYRON ROAD</t>
  </si>
  <si>
    <t>7  PLEASANT STREET</t>
  </si>
  <si>
    <t>B3998P239 04/13/18</t>
  </si>
  <si>
    <t>B2263P293</t>
  </si>
  <si>
    <t>398 BAILEY HILL RD</t>
  </si>
  <si>
    <t>B3706P164 01/15/15</t>
  </si>
  <si>
    <t>04966 4551</t>
  </si>
  <si>
    <t xml:space="preserve">  KELLEY HILL RD.</t>
  </si>
  <si>
    <t>B3725P214 04/17/15</t>
  </si>
  <si>
    <t>B2397P113 12/29/03</t>
  </si>
  <si>
    <t>GREENBRIER</t>
  </si>
  <si>
    <t>6168 EBENEZER RD</t>
  </si>
  <si>
    <t xml:space="preserve">  CUSHMAN SCHOOL RD.</t>
  </si>
  <si>
    <t>37  PINKHAM HILL RD.</t>
  </si>
  <si>
    <t>R012-002B LEASE</t>
  </si>
  <si>
    <t>B4489P289 09/09/22</t>
  </si>
  <si>
    <t>95  MAIN STREET</t>
  </si>
  <si>
    <t>B2092P48</t>
  </si>
  <si>
    <t>8  RIVER RD</t>
  </si>
  <si>
    <t>B596P119</t>
  </si>
  <si>
    <t>WHITE, DORRIE L</t>
  </si>
  <si>
    <t>B4298P253 03/18/21</t>
  </si>
  <si>
    <t>B4071P75 03/11/19</t>
  </si>
  <si>
    <t>BEANE, AMANDA</t>
  </si>
  <si>
    <t>B1723P104</t>
  </si>
  <si>
    <t>P O BOX 517</t>
  </si>
  <si>
    <t>B1602P144</t>
  </si>
  <si>
    <t>B1762P64</t>
  </si>
  <si>
    <t>B1646P212</t>
  </si>
  <si>
    <t>2 WELD ROAD</t>
  </si>
  <si>
    <t>HAINES, WALTER &amp; MARK</t>
  </si>
  <si>
    <t>P O BOX 41</t>
  </si>
  <si>
    <t>87  NUMBER SIX ROAD</t>
  </si>
  <si>
    <t>B3335P41 03/31/11</t>
  </si>
  <si>
    <t xml:space="preserve">  OFF BANGS ROAD</t>
  </si>
  <si>
    <t>B2040P72</t>
  </si>
  <si>
    <t xml:space="preserve">  OFF OLD BRAY HILL ROAD</t>
  </si>
  <si>
    <t>B1977P10</t>
  </si>
  <si>
    <t>B3746P199 07/14/15</t>
  </si>
  <si>
    <t>04222</t>
  </si>
  <si>
    <t>82 MILL POND ROAD</t>
  </si>
  <si>
    <t>9  TORY HILL RD.</t>
  </si>
  <si>
    <t>R004-040 LEASE</t>
  </si>
  <si>
    <t>B4642P312 06/18/24</t>
  </si>
  <si>
    <t>B1565P24</t>
  </si>
  <si>
    <t>B3751P62 07/30/15</t>
  </si>
  <si>
    <t>P O BOX 10694</t>
  </si>
  <si>
    <t>CASTONGUAY, PETER</t>
  </si>
  <si>
    <t>P O BOX 623</t>
  </si>
  <si>
    <t>B4005P84 06/19/18</t>
  </si>
  <si>
    <t>06415</t>
  </si>
  <si>
    <t>CHOLCHESTER</t>
  </si>
  <si>
    <t>30 SCOTT HILL RD</t>
  </si>
  <si>
    <t>0  DISC. PARLIN RD.</t>
  </si>
  <si>
    <t>BEAL, DAYNA</t>
  </si>
  <si>
    <t>BEAL, RODGER</t>
  </si>
  <si>
    <t>B4584P198 09/29/23</t>
  </si>
  <si>
    <t>B4397P71 11/19/21</t>
  </si>
  <si>
    <t>LONGO, ASHLEY J</t>
  </si>
  <si>
    <t>2253 RANGELEY ROAD</t>
  </si>
  <si>
    <t>C/O DOUGLASS, JANICE</t>
  </si>
  <si>
    <t>R013-002A-LEASE</t>
  </si>
  <si>
    <t>B3909P161 05/16/17</t>
  </si>
  <si>
    <t>OH</t>
  </si>
  <si>
    <t>BEAVER CREEK</t>
  </si>
  <si>
    <t>2110 LINCOLNSHIRE DRIVE</t>
  </si>
  <si>
    <t xml:space="preserve">  ON COTTLEBROOK</t>
  </si>
  <si>
    <t>COFFIN, JEFF S</t>
  </si>
  <si>
    <t>B3766P62 09/15/15</t>
  </si>
  <si>
    <t>0  NEAR LEAD MINE</t>
  </si>
  <si>
    <t>B4648P5 07/08/24</t>
  </si>
  <si>
    <t>T.R. DILLON LOGGING, INC.</t>
  </si>
  <si>
    <t>B4433P183 03/14/22</t>
  </si>
  <si>
    <t>B382P102 07/05/63</t>
  </si>
  <si>
    <t>02150</t>
  </si>
  <si>
    <t>CHELSEA</t>
  </si>
  <si>
    <t>16 FIFTH STREET</t>
  </si>
  <si>
    <t>7  MILE SQUARE (OFF)</t>
  </si>
  <si>
    <t>B2801P6 08/25/06</t>
  </si>
  <si>
    <t>B2839P58 11/22/06</t>
  </si>
  <si>
    <t>03598</t>
  </si>
  <si>
    <t>667 DALTON ROAD</t>
  </si>
  <si>
    <t>O'NEIL, VERNA D</t>
  </si>
  <si>
    <t>B3403P26 12/19/11</t>
  </si>
  <si>
    <t>63  KELLEY HILL RD</t>
  </si>
  <si>
    <t>COUSINEAU LUMBER INC</t>
  </si>
  <si>
    <t>B4227P86 09/03/20</t>
  </si>
  <si>
    <t>74  PINKHAM HILL RD.</t>
  </si>
  <si>
    <t>B539P262 10/01/75</t>
  </si>
  <si>
    <t>03234</t>
  </si>
  <si>
    <t>EPSOM</t>
  </si>
  <si>
    <t>36 COLONIAL DRIVE</t>
  </si>
  <si>
    <t>WORCESTER, CARRIE</t>
  </si>
  <si>
    <t>B4528P171 02/13/23</t>
  </si>
  <si>
    <t>CASLETON</t>
  </si>
  <si>
    <t>11 JOHNS LN</t>
  </si>
  <si>
    <t>DIGIORGO, DIANE</t>
  </si>
  <si>
    <t>SOULE, DAVID T</t>
  </si>
  <si>
    <t>53 DODGE ROAD</t>
  </si>
  <si>
    <t>53  DODGE ROAD</t>
  </si>
  <si>
    <t>U001-069-LEASE</t>
  </si>
  <si>
    <t>B1160P269</t>
  </si>
  <si>
    <t>0  NW OF NUMBER 6 RD</t>
  </si>
  <si>
    <t>B3919P95 06/27/17</t>
  </si>
  <si>
    <t>02917</t>
  </si>
  <si>
    <t>6 DINARO DRIVE</t>
  </si>
  <si>
    <t xml:space="preserve">  BRAY HILL</t>
  </si>
  <si>
    <t>B3660P18 07/21/14</t>
  </si>
  <si>
    <t>PO BOX 86</t>
  </si>
  <si>
    <t>c/o DAVID R WARREN - TRUSTEE</t>
  </si>
  <si>
    <t>0  TOOTHAKER POND RD   OFF</t>
  </si>
  <si>
    <t>WARREN, DAVID R - REVOCABLE TRUST</t>
  </si>
  <si>
    <t>0  HIGH ST.</t>
  </si>
  <si>
    <t>B4398P57 11/22/21</t>
  </si>
  <si>
    <t xml:space="preserve">  Near Lead Mine</t>
  </si>
  <si>
    <t>THOMSON, JOAN L</t>
  </si>
  <si>
    <t>B3637P330 05/02/14</t>
  </si>
  <si>
    <t>B4239P24 10/05/20</t>
  </si>
  <si>
    <t xml:space="preserve">  Webb View Drive</t>
  </si>
  <si>
    <t>B4614P127 02/13/24</t>
  </si>
  <si>
    <t>6030 BIG OAK DRIVE</t>
  </si>
  <si>
    <t>106  BRAY HILL RD</t>
  </si>
  <si>
    <t>R005-042</t>
  </si>
  <si>
    <t>0  DODGE RD.</t>
  </si>
  <si>
    <t>B3648P132 06/06/14</t>
  </si>
  <si>
    <t>B3398P263 12/06/11</t>
  </si>
  <si>
    <t>B1097P41</t>
  </si>
  <si>
    <t>B2606P45 05/26/05</t>
  </si>
  <si>
    <t xml:space="preserve">  SALEM RD.</t>
  </si>
  <si>
    <t>B3860P313 10/05/16</t>
  </si>
  <si>
    <t>8  NORTH ROSS AVE</t>
  </si>
  <si>
    <t>MITCHELL, REGINALD</t>
  </si>
  <si>
    <t>0  SALEM RD</t>
  </si>
  <si>
    <t>B2696P345 12/06/05</t>
  </si>
  <si>
    <t xml:space="preserve">  (OFF PARK ST)</t>
  </si>
  <si>
    <t>U006-014A</t>
  </si>
  <si>
    <t>B4506P235 11/02/22</t>
  </si>
  <si>
    <t>0  RUSSELL ST    OFF</t>
  </si>
  <si>
    <t>B4682P316 10/31/24</t>
  </si>
  <si>
    <t>28  RUSSELL STREET</t>
  </si>
  <si>
    <t>0  ECHO VALLEY RD.</t>
  </si>
  <si>
    <t>0  RIVER RD.</t>
  </si>
  <si>
    <t>B1937P15</t>
  </si>
  <si>
    <t>PO BOX 18</t>
  </si>
  <si>
    <t>0  SALMON HOLE ROAD</t>
  </si>
  <si>
    <t>B3766P301 09/16/15</t>
  </si>
  <si>
    <t>OLSON, TODD &amp; OLSON, REBECCA A</t>
  </si>
  <si>
    <t>0  HIGH ST</t>
  </si>
  <si>
    <t>124 MAIN ST</t>
  </si>
  <si>
    <t xml:space="preserve">  DODGE ROAD</t>
  </si>
  <si>
    <t>EVERGREEN CEMETERY</t>
  </si>
  <si>
    <t>U001-EVERGREEN CE</t>
  </si>
  <si>
    <t>04333 0022</t>
  </si>
  <si>
    <t>AUGUSTA,</t>
  </si>
  <si>
    <t>22 STATE HOUSE STATION</t>
  </si>
  <si>
    <t>BUREAU OF PARKS AND LANDS</t>
  </si>
  <si>
    <t xml:space="preserve">  DISC PARTRIDGE ROAD</t>
  </si>
  <si>
    <t>B3882P27 12/29/16</t>
  </si>
  <si>
    <t>B3693P239 11/21/14</t>
  </si>
  <si>
    <t>c/o TRUSTEES/DIRECTORS</t>
  </si>
  <si>
    <t>134  PARK ST</t>
  </si>
  <si>
    <t>U007-003-LEASE-1</t>
  </si>
  <si>
    <t xml:space="preserve">  CORNER RTE 142 &amp; MAIN</t>
  </si>
  <si>
    <t xml:space="preserve">  MAIN ST. (SCARECROW PARK)</t>
  </si>
  <si>
    <t xml:space="preserve">  PARK ST.</t>
  </si>
  <si>
    <t>2 SHADAGEE LANE</t>
  </si>
  <si>
    <t xml:space="preserve">  PLEASANT AND DODGE</t>
  </si>
  <si>
    <t>31 MAIN STREET</t>
  </si>
  <si>
    <t>31  MAIN STREET</t>
  </si>
  <si>
    <t>CONGREGATIONAL CHURCH</t>
  </si>
  <si>
    <t>7 MAIN STREET</t>
  </si>
  <si>
    <t>7  MAIN STREET</t>
  </si>
  <si>
    <t>8 SAWYER STREET</t>
  </si>
  <si>
    <t xml:space="preserve">  MAIN AND SAWYER</t>
  </si>
  <si>
    <t>B2082P100</t>
  </si>
  <si>
    <t>PO BOX B</t>
  </si>
  <si>
    <t>17  AMBLE STREET</t>
  </si>
  <si>
    <t>SANDY RIVER &amp; RANGELEY LAKES RAILROAD</t>
  </si>
  <si>
    <t>21  AMBLE STREET</t>
  </si>
  <si>
    <t>1401 RANGELEY RD</t>
  </si>
  <si>
    <t>1401  RANGELEY ROAD</t>
  </si>
  <si>
    <t>15 DEPOT STREET</t>
  </si>
  <si>
    <t xml:space="preserve">  DEPOT STREET</t>
  </si>
  <si>
    <t>B2590P173 04/19/05</t>
  </si>
  <si>
    <t>PO BOX 442</t>
  </si>
  <si>
    <t>21  DEPOT ST</t>
  </si>
  <si>
    <t>B2902P183 05/18/07</t>
  </si>
  <si>
    <t>15  DEPOT ST.</t>
  </si>
  <si>
    <t>B4268P79 12/16/20</t>
  </si>
  <si>
    <t>147  FISH HATCHERY RD</t>
  </si>
  <si>
    <t xml:space="preserve">  PARK STREET</t>
  </si>
  <si>
    <t xml:space="preserve">  RIVER ROAD</t>
  </si>
  <si>
    <t xml:space="preserve">  RUSSELL STREET</t>
  </si>
  <si>
    <t xml:space="preserve">  OFF MILL ST.</t>
  </si>
  <si>
    <t xml:space="preserve">  NORTH ROSS AVENUE</t>
  </si>
  <si>
    <t xml:space="preserve">  AMBLE STREET</t>
  </si>
  <si>
    <t>306  PARK STREET</t>
  </si>
  <si>
    <t>TRANSFER STATION</t>
  </si>
  <si>
    <t>B2320P123 07/28/03</t>
  </si>
  <si>
    <t>15  RUSSELL STREET</t>
  </si>
  <si>
    <t>138  PARK STREET</t>
  </si>
  <si>
    <t>U007-003 LEASE-2</t>
  </si>
  <si>
    <t>B2393P201 12/16/03</t>
  </si>
  <si>
    <t>128  BRIDGE ST</t>
  </si>
  <si>
    <t>8  PLEASANT STREET</t>
  </si>
  <si>
    <t>B3366P167 08/01/11</t>
  </si>
  <si>
    <t>92 MAIN STREET</t>
  </si>
  <si>
    <t>92  MAIN STREET</t>
  </si>
  <si>
    <t xml:space="preserve">  WHEELER HILL ROAD</t>
  </si>
  <si>
    <t>B4098P327 12/28/20</t>
  </si>
  <si>
    <t>0  OFF PARK STREET</t>
  </si>
  <si>
    <t>B3602P154 11/12/13</t>
  </si>
  <si>
    <t>1  GRAVEL LANE</t>
  </si>
  <si>
    <t>B2500P1 08/31/04</t>
  </si>
  <si>
    <t>B3756P74 02/12/17</t>
  </si>
  <si>
    <t>0  STEVENS ROAD</t>
  </si>
  <si>
    <t>B4012P117 07/16/18</t>
  </si>
  <si>
    <t>124  MAIN ST</t>
  </si>
  <si>
    <t>B4211P47 07/23/20</t>
  </si>
  <si>
    <t>04469</t>
  </si>
  <si>
    <t>ORONO</t>
  </si>
  <si>
    <t>TWO ALUMNI PLACE</t>
  </si>
  <si>
    <t>0  WHEELER HILL,  EXT DISC</t>
  </si>
  <si>
    <t>B3844P260 02/11/18</t>
  </si>
  <si>
    <t>32  DODGE RD.</t>
  </si>
  <si>
    <t>B2581P49 03/28/05</t>
  </si>
  <si>
    <t>P O BOX 410</t>
  </si>
  <si>
    <t>0  BLAKE HILL</t>
  </si>
  <si>
    <t>MT BLUE STANDARD WATER DISTRICT</t>
  </si>
  <si>
    <t>R015-007 LEASE-2</t>
  </si>
  <si>
    <t>Book &amp; Page</t>
  </si>
  <si>
    <t>Tax Amount</t>
  </si>
  <si>
    <t>Mill Rate</t>
  </si>
  <si>
    <t>Net Value</t>
  </si>
  <si>
    <t>Exemption</t>
  </si>
  <si>
    <t>Total Value</t>
  </si>
  <si>
    <t>Building Value</t>
  </si>
  <si>
    <t>Land Value</t>
  </si>
  <si>
    <t>Zip</t>
  </si>
  <si>
    <t>State</t>
  </si>
  <si>
    <t>City</t>
  </si>
  <si>
    <t>Mailing Address 3</t>
  </si>
  <si>
    <t>Mailing Address 2</t>
  </si>
  <si>
    <t>Mailing Address 1</t>
  </si>
  <si>
    <t>Location</t>
  </si>
  <si>
    <t>Second Owner</t>
  </si>
  <si>
    <t>Land Only (Tree Growth)</t>
  </si>
  <si>
    <t>ROBERT G STINCHFIELD, MILTON J STINCHFIELD</t>
  </si>
  <si>
    <t>Land &amp; Sheds</t>
  </si>
  <si>
    <t>R017-010-L</t>
  </si>
  <si>
    <t>THOMAS E BUCK, LOIS ANNE BUCK</t>
  </si>
  <si>
    <t>STEVEN M COSTELLO, NANCY M COSTELLO</t>
  </si>
  <si>
    <t>Land &amp; Buildings</t>
  </si>
  <si>
    <t>RACHEL H BELL</t>
  </si>
  <si>
    <t>TAMMY S LONG</t>
  </si>
  <si>
    <t>DAVID WILSON</t>
  </si>
  <si>
    <t>LOWELL G SANDERS</t>
  </si>
  <si>
    <t>BRUCE A WERZANSKI</t>
  </si>
  <si>
    <t>RICHARD F BROOKS</t>
  </si>
  <si>
    <t>Estate Sale</t>
  </si>
  <si>
    <t>LESLEY E DAVAN</t>
  </si>
  <si>
    <t>MILLAR BRUCE ESTATE OF</t>
  </si>
  <si>
    <t>RACHEL JALBERT, AUSTIN JALBERT</t>
  </si>
  <si>
    <t>NATALIIA A JERECZEK, CURTIS JERECZEK</t>
  </si>
  <si>
    <t>Land &amp; Building</t>
  </si>
  <si>
    <t>JOHN M TUTTLE, HARLEE C TUTTLE</t>
  </si>
  <si>
    <t>RENEE L ELLICOTT</t>
  </si>
  <si>
    <t>TREVOR A WHITE</t>
  </si>
  <si>
    <t>MARYLYNNE PIEREN, DANNY H PIEREN</t>
  </si>
  <si>
    <t>JOSHUA J WILLIAMS</t>
  </si>
  <si>
    <t>DONALD W PELHAM</t>
  </si>
  <si>
    <t>Estate Sale (Land Only)</t>
  </si>
  <si>
    <t>MICHELLE E. BLAISDELL, KYLE R. BLAISDELL</t>
  </si>
  <si>
    <t>ESTATE OF HARRY AKERS, JR.</t>
  </si>
  <si>
    <t>Land Only</t>
  </si>
  <si>
    <t>MARK R ROBERT, DELORES A ROBERT</t>
  </si>
  <si>
    <t>THORNDIKE &amp; SONS, INC</t>
  </si>
  <si>
    <t>Family</t>
  </si>
  <si>
    <t>THE ROBBINS HAGGAN 2014 TRUST</t>
  </si>
  <si>
    <t>HAGGAN ELAYNE, HAGGAN RHONDA</t>
  </si>
  <si>
    <t>Land &amp; Building Full 59 acres (Tree Growth)</t>
  </si>
  <si>
    <t>LESLIE F BLACK, DEBORAH A BLACK</t>
  </si>
  <si>
    <t>BEN R LANSING</t>
  </si>
  <si>
    <t>R017-010-I.1</t>
  </si>
  <si>
    <t>KRUEGER AIMIEE L, KRUEGER KURT E</t>
  </si>
  <si>
    <t>LADNER HENRY G</t>
  </si>
  <si>
    <t>RONALD LAGUEUX</t>
  </si>
  <si>
    <t>ROSEMARIE V JENAU, HANS W JENAU</t>
  </si>
  <si>
    <t>CRAIG C PINKHAM</t>
  </si>
  <si>
    <t>HOLLY VESCOVI</t>
  </si>
  <si>
    <t>ERIC H OLDS, ELISA K OLDS</t>
  </si>
  <si>
    <t>GREGORY R ALLEN</t>
  </si>
  <si>
    <t>PAULINE M PERRAULT, DANIEL N PERREAULT</t>
  </si>
  <si>
    <t>CODY HENRY</t>
  </si>
  <si>
    <t>WILLIAM J. FLAHIVE</t>
  </si>
  <si>
    <t>LORI S. KOESTER, THOMAS H. STOCKER</t>
  </si>
  <si>
    <t>Land Only Before Structures  (Tree Growth)</t>
  </si>
  <si>
    <t>ROBERT F BEAUDOIN, JAMIE M LANDQUIST, CARRIE A LANDQUIST</t>
  </si>
  <si>
    <t>JOSEPH A MURRAY</t>
  </si>
  <si>
    <t>MARK BERRY, JULIA BERRY</t>
  </si>
  <si>
    <t>LISA PRICE</t>
  </si>
  <si>
    <t>LORNA RANGER</t>
  </si>
  <si>
    <t>STANLEY R MCKEE, JANICE V MCKEE</t>
  </si>
  <si>
    <t>HAGGAN ALLAN C, HAGGAN MELANIE J</t>
  </si>
  <si>
    <t>SANDERS LOWELL G</t>
  </si>
  <si>
    <t>JACK M MAXWELL</t>
  </si>
  <si>
    <t>NANCY S CORKUM</t>
  </si>
  <si>
    <t>R017-021 &amp; 021.1</t>
  </si>
  <si>
    <t>MARK W LOUGHRAN, JOHANNA A LOUGHRAN</t>
  </si>
  <si>
    <t>LORRAINE E BERRY</t>
  </si>
  <si>
    <t>R013-014 &amp; 014A</t>
  </si>
  <si>
    <t>MELISSA SANFORD, JOEL SANFORD</t>
  </si>
  <si>
    <t>PAUL S FEARON, CYSTAL FEARON</t>
  </si>
  <si>
    <t>Related Parties</t>
  </si>
  <si>
    <t>POLAND CRAIG</t>
  </si>
  <si>
    <t>MASON STEPHEN</t>
  </si>
  <si>
    <t>RICHARD GAUDREAU, ANGELICA GAUDREAU</t>
  </si>
  <si>
    <t>ERIC KINNEY</t>
  </si>
  <si>
    <t>ROBERT D FOSTER, LISA A FOSTER</t>
  </si>
  <si>
    <t>NANCE OTOOLE, LAURI SIBULKIN</t>
  </si>
  <si>
    <t>JOSEPH K FORD</t>
  </si>
  <si>
    <t>ESTATE OF LYNN G. WHITE</t>
  </si>
  <si>
    <t>CHANTEL KEMP</t>
  </si>
  <si>
    <t>JEFFREY E HALEY</t>
  </si>
  <si>
    <t>Land &amp; Buildings (Tree Growth)</t>
  </si>
  <si>
    <t>RYAN M STOVALL, KATHARINA STOVALL</t>
  </si>
  <si>
    <t>PATRICIA S DERHAM, DAVID DERHAM</t>
  </si>
  <si>
    <t>KERRI PHILLIPS, CECIL PHILLIPS</t>
  </si>
  <si>
    <t>MICHAEL V. DELCASALE, JEANETTE V. DELCASALE</t>
  </si>
  <si>
    <t>SHANA L. MARQUIS, RUSTY S. SMITH</t>
  </si>
  <si>
    <t>STEVEN JA BOYD, JR.</t>
  </si>
  <si>
    <t>(Foreclosure Sale)</t>
  </si>
  <si>
    <t>JOHN J. HOMEN</t>
  </si>
  <si>
    <t>RASP LLC</t>
  </si>
  <si>
    <t>DANIEL C FINNE</t>
  </si>
  <si>
    <t>JENNIFER W REED</t>
  </si>
  <si>
    <t>Land &amp; Garage (No House at Sale)</t>
  </si>
  <si>
    <t>WILLIAM F SCOTT, VALERIE J SCOTT</t>
  </si>
  <si>
    <t>LINDA M BOLTE, MATTHEW S CHAMBERLIN</t>
  </si>
  <si>
    <t>Town Sale</t>
  </si>
  <si>
    <t>GAUDETTE GLENN</t>
  </si>
  <si>
    <t>JAMES V FRONGILLO</t>
  </si>
  <si>
    <t>DEBORAH L. MARTIN</t>
  </si>
  <si>
    <t>AMY LYNNE RICE</t>
  </si>
  <si>
    <t>VICTORIA A ELWELL, DAVID A ELWELL</t>
  </si>
  <si>
    <t>Land Only (Structure After Purchase)</t>
  </si>
  <si>
    <t>SANDRA L JONES, PAUL A JONES</t>
  </si>
  <si>
    <t>MARC D HAINES A/K/A MARK D. HAINES</t>
  </si>
  <si>
    <t>PATTY A. BELANGER, TODD E. CARLSON</t>
  </si>
  <si>
    <t>SUE D. PROCTOR, JON E. PROCTOR</t>
  </si>
  <si>
    <t>BENJAMIN C HIGGINS</t>
  </si>
  <si>
    <t>WELMA PORMENTO WARD, KIRK STEVEN WARD</t>
  </si>
  <si>
    <t>MICHAEL H. JUBIN</t>
  </si>
  <si>
    <t>HELEN C. PLOTKIN, RICHARD SCHULDENFREI</t>
  </si>
  <si>
    <t>BRIAN S DUBE</t>
  </si>
  <si>
    <t>CHERYL MONTALTO</t>
  </si>
  <si>
    <t>MATTHEW R HOFACKER, JOHANNA M HOFACKER</t>
  </si>
  <si>
    <t>DREW BLANCHET</t>
  </si>
  <si>
    <t>Land &amp; Buildings (New House &amp; Garage After)</t>
  </si>
  <si>
    <t>R012-014.2 &amp; 014.3</t>
  </si>
  <si>
    <t>RICHARD W. COLE JR. AND JONA R. COLE LIVING TRUST, DATED MAY 24, 2018</t>
  </si>
  <si>
    <t>THOMAS E FEENEY, CANDY L GLASS</t>
  </si>
  <si>
    <t>SHELLEY A KEENE, MARK J KEENE</t>
  </si>
  <si>
    <t>BIRCHEL B ROLLINS</t>
  </si>
  <si>
    <t>Quit Claim (Land Only)</t>
  </si>
  <si>
    <t>ROGER S HUTCHINS, LAURA C PERKINS</t>
  </si>
  <si>
    <t>ROSALIE A LAVOIE</t>
  </si>
  <si>
    <t>STEVEN P DUFAULT</t>
  </si>
  <si>
    <t>TODD E HARGREAVES, KATHY L HARGREAVES</t>
  </si>
  <si>
    <t xml:space="preserve"> Land Only (Entire Lot before Subdivision)</t>
  </si>
  <si>
    <t>GCA LOGGING</t>
  </si>
  <si>
    <t>RONALD CRONIN, ANNE CRONIN</t>
  </si>
  <si>
    <t>DAVID J LONGO, ASHLEY J LONGO</t>
  </si>
  <si>
    <t>WALTER A HAINES</t>
  </si>
  <si>
    <t>Land &amp; Buildings (Some Improvements Since Sale)</t>
  </si>
  <si>
    <t>KELSEY F MOODY</t>
  </si>
  <si>
    <t>FRANCIS P HILL</t>
  </si>
  <si>
    <t>ESTATE OF LOWELL G. SANDERS</t>
  </si>
  <si>
    <t>ANN SCIMONELLI</t>
  </si>
  <si>
    <t>Land &amp; Buildings (Tree Growth) w/ R006-032 &amp; R007-045.3</t>
  </si>
  <si>
    <t>R013-040 &amp; 042</t>
  </si>
  <si>
    <t>CHERYL SUE NELSON</t>
  </si>
  <si>
    <t>Land &amp; Buildings (Tree Growth) w/ R006-032 &amp; R013-040 &amp; R013-042</t>
  </si>
  <si>
    <t>Land &amp; Buildings (Tree Growth) w/ R007-045.3 &amp; R013-040 &amp; R013-042</t>
  </si>
  <si>
    <t>Distressed Sale</t>
  </si>
  <si>
    <t>GO AMERICA LLC</t>
  </si>
  <si>
    <t>DSV SPV2 LLC</t>
  </si>
  <si>
    <t>NOEL DOLBIER</t>
  </si>
  <si>
    <t>ESTATE OF JOAN CHADWICK ADAMS</t>
  </si>
  <si>
    <t>Estate Sale &amp; Abutter</t>
  </si>
  <si>
    <t>HAINES JOHN L</t>
  </si>
  <si>
    <t>ESTATE OF JACKIE H HINKLEY</t>
  </si>
  <si>
    <t>RYDER RALPH</t>
  </si>
  <si>
    <t>POWELL RICHARD</t>
  </si>
  <si>
    <t>EVERETT ROBINSON</t>
  </si>
  <si>
    <t>JEREMY O'NEIL</t>
  </si>
  <si>
    <t>Land Only (Full 145 Acres)</t>
  </si>
  <si>
    <t>LLOYD POLAND</t>
  </si>
  <si>
    <t>T. R. DILLON LOGGING, INC.</t>
  </si>
  <si>
    <t>RICHARD FROST</t>
  </si>
  <si>
    <t>ERIC MUNDAY</t>
  </si>
  <si>
    <t>PAUL C. CARTER REVOCABLE TRUST DATED JANUARY 29, 2010</t>
  </si>
  <si>
    <t>JAMES ESPY, JR.</t>
  </si>
  <si>
    <t>U003-005 &amp; 006</t>
  </si>
  <si>
    <t>CYNTHIA MORGAN</t>
  </si>
  <si>
    <t>RONALD SEARLES</t>
  </si>
  <si>
    <t>R017-010-M</t>
  </si>
  <si>
    <t>HEATH WADE LESTOURGEON</t>
  </si>
  <si>
    <t>NICHOLE READER</t>
  </si>
  <si>
    <t>Land Only (73 Acres)</t>
  </si>
  <si>
    <t>THOMAS MAZUR</t>
  </si>
  <si>
    <t>OBRIEN JOHN E JR</t>
  </si>
  <si>
    <t>PELHAM DAVID JR</t>
  </si>
  <si>
    <t>WATERS EDGE LAND DEVELOPMENT</t>
  </si>
  <si>
    <t>LONG MARK JR</t>
  </si>
  <si>
    <t>ELYSE HENAULT</t>
  </si>
  <si>
    <t>ANGELA CENTRELLA</t>
  </si>
  <si>
    <t>Land Only (Quit Claim)</t>
  </si>
  <si>
    <t>MACOMBER RYAN</t>
  </si>
  <si>
    <t>HOLBROOK ELAINE</t>
  </si>
  <si>
    <t>SHANNON JACKSON</t>
  </si>
  <si>
    <t>JOHN ADAMS, SR</t>
  </si>
  <si>
    <t>Distress Sale (Mobile Home Under Current Remodel)</t>
  </si>
  <si>
    <t>SMITH CYNTHIA</t>
  </si>
  <si>
    <t>KELLEY ERIN</t>
  </si>
  <si>
    <t>ALFRED CARROLL, JR.</t>
  </si>
  <si>
    <t>Land Only (85 Acres)</t>
  </si>
  <si>
    <t>Land &amp; Building (Goes w/ R003-053.3)</t>
  </si>
  <si>
    <t>KIMBERLY WELSHMAN</t>
  </si>
  <si>
    <t>JAMES SHERRER</t>
  </si>
  <si>
    <t>Land Only (Goes w/ R003-053.5)</t>
  </si>
  <si>
    <t>Land &amp; Buildings (Remodel after sale &amp; add shed)</t>
  </si>
  <si>
    <t>BUCKLEY JOANNA J</t>
  </si>
  <si>
    <t>PARLIN CONSTANCE</t>
  </si>
  <si>
    <t>RANDALL LEE PATTERSON</t>
  </si>
  <si>
    <t>DONNA CHAMPAGNE-OKEEFE</t>
  </si>
  <si>
    <t>NICOLAS MILLER</t>
  </si>
  <si>
    <t>DEBRA MCCARTY-NEVILLE</t>
  </si>
  <si>
    <t>RICHARD OSTERHOUT</t>
  </si>
  <si>
    <t>Small Land Change</t>
  </si>
  <si>
    <t>JOSEPH DAVIS</t>
  </si>
  <si>
    <t>LELAND STINCHFIELD</t>
  </si>
  <si>
    <t>BARBARA SAVAGE</t>
  </si>
  <si>
    <t>KATHARYN DUNHAM</t>
  </si>
  <si>
    <t>NANCY MORAN MAZZARELLA</t>
  </si>
  <si>
    <t>MICHAEL WILLIAMS</t>
  </si>
  <si>
    <t>ROBERT CARR</t>
  </si>
  <si>
    <t>Land &amp; Buildings (Remodel part of barn for Living Space)</t>
  </si>
  <si>
    <t>MELISSA MULLER</t>
  </si>
  <si>
    <t>ESTATE OF LISA BITONDO</t>
  </si>
  <si>
    <t>R006-018 &amp; 018A</t>
  </si>
  <si>
    <t>WALTON CARL</t>
  </si>
  <si>
    <t>TURNER DAWN M</t>
  </si>
  <si>
    <t>GEORGE MAXSIMIC</t>
  </si>
  <si>
    <t>ALTON CLARK</t>
  </si>
  <si>
    <t>R017-010-I</t>
  </si>
  <si>
    <t>LILIA SHARP</t>
  </si>
  <si>
    <t>HENRY LADNER</t>
  </si>
  <si>
    <t>GREEN DAVID</t>
  </si>
  <si>
    <t>CASSIDY PETER M</t>
  </si>
  <si>
    <t>KRISTIE SMALL</t>
  </si>
  <si>
    <t>GERALD DESCHENE</t>
  </si>
  <si>
    <t>EVANS JOHN M</t>
  </si>
  <si>
    <t>HALLETT JOHN P</t>
  </si>
  <si>
    <t>KONOPKA ROGER J</t>
  </si>
  <si>
    <t>ROSS JOHN P</t>
  </si>
  <si>
    <t>Bank Sale</t>
  </si>
  <si>
    <t>PLOG PETER E</t>
  </si>
  <si>
    <t>CARRINGTON MORTGAGE SERVICES</t>
  </si>
  <si>
    <t>KRISTEN JIORLE</t>
  </si>
  <si>
    <t>MARK KEENE</t>
  </si>
  <si>
    <t>R017-010-C</t>
  </si>
  <si>
    <t>HEATH LESTOURGEON</t>
  </si>
  <si>
    <t>ROBERT VIGORITO</t>
  </si>
  <si>
    <t>SANDRA CURTIS</t>
  </si>
  <si>
    <t>KENNETH WILKINS</t>
  </si>
  <si>
    <t>JUSTIN VACHON</t>
  </si>
  <si>
    <t>DAVID CLARK</t>
  </si>
  <si>
    <t>SWEENEY MICHALS S JR</t>
  </si>
  <si>
    <t>THOMPSON PETER F</t>
  </si>
  <si>
    <t>R017-010-J</t>
  </si>
  <si>
    <t>ALEXANDER DUFAULT</t>
  </si>
  <si>
    <t>DAVID DOHERTY</t>
  </si>
  <si>
    <t>BRUCE BALL</t>
  </si>
  <si>
    <t>LANK ROBERT</t>
  </si>
  <si>
    <t>LANK JARED</t>
  </si>
  <si>
    <t>COHN RACHEL E</t>
  </si>
  <si>
    <t>INHABITANTS TOWN OF PHILLIPS</t>
  </si>
  <si>
    <t>(Abutter. Owns U001-018)</t>
  </si>
  <si>
    <t>CHRISTIAN HARDY</t>
  </si>
  <si>
    <t>WORCESTER ESTATES</t>
  </si>
  <si>
    <t>VERONICA TOWNE</t>
  </si>
  <si>
    <t>BEVERLY SWEETSER</t>
  </si>
  <si>
    <t>FREEWAY INVESTMENTS</t>
  </si>
  <si>
    <t>JAMES ENGEL</t>
  </si>
  <si>
    <t>GO AMERICA, LLC</t>
  </si>
  <si>
    <t>Cabin 2 "Mandy" &amp; Cabin 3 (Tory)</t>
  </si>
  <si>
    <t>JONATHAN POUND</t>
  </si>
  <si>
    <t>KRISTIN POUND</t>
  </si>
  <si>
    <t>R017-010-K</t>
  </si>
  <si>
    <t>CLIFTON BANNON, A/K/A CLIFTON A. BANNON</t>
  </si>
  <si>
    <t>Land &amp; Buildings (Remodeled Before Sale)</t>
  </si>
  <si>
    <t>COLBY WHEATON</t>
  </si>
  <si>
    <t>JOEL SWIHART</t>
  </si>
  <si>
    <t>BRETT ROLLINS</t>
  </si>
  <si>
    <t>AMANDA POLIQUIN</t>
  </si>
  <si>
    <t>MICHELLE POISSON</t>
  </si>
  <si>
    <t>JOHN GAVIN</t>
  </si>
  <si>
    <t>BRIAN CHEVALIER</t>
  </si>
  <si>
    <t>Land Only (w/ R006-027 &amp; R006-034A &amp; R006-034B &amp; R006-036)</t>
  </si>
  <si>
    <t>FRANK FASSETT</t>
  </si>
  <si>
    <t>LAURA RUSSELL</t>
  </si>
  <si>
    <t>Land Only (w/ R006-027 &amp; R006-036 &amp; R007-041)</t>
  </si>
  <si>
    <t>R006-034A &amp; 34B</t>
  </si>
  <si>
    <t xml:space="preserve">Land &amp; Buildings Before Addition (Tree Growth) </t>
  </si>
  <si>
    <t>STEPHEN CUSHMAN</t>
  </si>
  <si>
    <t>DAVID W., III KIDD</t>
  </si>
  <si>
    <t>Land Only (Split from R005-040)</t>
  </si>
  <si>
    <t>JONATHAN JORDAN</t>
  </si>
  <si>
    <t>LESLIE BLACK</t>
  </si>
  <si>
    <t>Land Only (Portion Of)</t>
  </si>
  <si>
    <t>DOREEN PINGREE</t>
  </si>
  <si>
    <t>JONATHAN WILBUR, SR.</t>
  </si>
  <si>
    <t>Land &amp; Garage</t>
  </si>
  <si>
    <t>TIMOTHY DERBY</t>
  </si>
  <si>
    <t>SHEILA MERROW</t>
  </si>
  <si>
    <t>DAVID SMALL</t>
  </si>
  <si>
    <t>SARA MOSHER</t>
  </si>
  <si>
    <t>KRAIGE SCHMITT</t>
  </si>
  <si>
    <t>Land &amp; Buildings (Two Parcels)</t>
  </si>
  <si>
    <t>U002-046 &amp; 048</t>
  </si>
  <si>
    <t>HILL CARLTON R</t>
  </si>
  <si>
    <t>TREMBLAY HECTOR E</t>
  </si>
  <si>
    <t>CARLENE SPENCER</t>
  </si>
  <si>
    <t>ESTATE OF WILBUR P. SPENCER JR.</t>
  </si>
  <si>
    <t>JEREMY STARBIRD</t>
  </si>
  <si>
    <t>JOHN EVANS</t>
  </si>
  <si>
    <t>JOHN DIMAURO</t>
  </si>
  <si>
    <t>DANIEL BOIVIN</t>
  </si>
  <si>
    <t>RICHARD VERDINE</t>
  </si>
  <si>
    <t>BLUE VIEW, LLC</t>
  </si>
  <si>
    <t>R017-010-D</t>
  </si>
  <si>
    <t>WILLIAM SAUMS</t>
  </si>
  <si>
    <t>FOUNDATION PROPERTIES LLC</t>
  </si>
  <si>
    <t>Land &amp; Buildings (Before New Cottage)</t>
  </si>
  <si>
    <t>PATRICIA RODWAY</t>
  </si>
  <si>
    <t>DAVID SOULE</t>
  </si>
  <si>
    <t>LANDRY PAUL H JR</t>
  </si>
  <si>
    <t>SPEAR MICHAEL</t>
  </si>
  <si>
    <t>LYNN CAREY</t>
  </si>
  <si>
    <t>BRIDGET PINKHAM</t>
  </si>
  <si>
    <t>Land Only (Partial Interest)</t>
  </si>
  <si>
    <t>GAIL KEIRSTEAD</t>
  </si>
  <si>
    <t>MEGAN KEIRSTEAD</t>
  </si>
  <si>
    <t>1/2 Interest</t>
  </si>
  <si>
    <t>NATASHA HALEY</t>
  </si>
  <si>
    <t>JOSHUA HALEY</t>
  </si>
  <si>
    <t>ELIZABETH ANN AVERY</t>
  </si>
  <si>
    <t>TAXING SITUATIONS, INC.</t>
  </si>
  <si>
    <t>R004-030 &amp; 030.2-B</t>
  </si>
  <si>
    <t>CLINTON BRADBURY</t>
  </si>
  <si>
    <t>KONOPKA DANIEL</t>
  </si>
  <si>
    <t>KONOPKA ROGER</t>
  </si>
  <si>
    <t>HEATHER BEEDY</t>
  </si>
  <si>
    <t>RUSSELL GRAVES</t>
  </si>
  <si>
    <t>SCOT BUBIER</t>
  </si>
  <si>
    <t>BIRCH HOLDINGS, LLC</t>
  </si>
  <si>
    <t>Land &amp; Buildings (Camp)</t>
  </si>
  <si>
    <t>R007-009A &amp; 009 Lease</t>
  </si>
  <si>
    <t>Land Only (New House after Purchase)</t>
  </si>
  <si>
    <t>LORENDA DAYCOOMBS</t>
  </si>
  <si>
    <t>JAMES READ</t>
  </si>
  <si>
    <t>LESTER GERBER</t>
  </si>
  <si>
    <t>HEIDI KLOZOTSKY</t>
  </si>
  <si>
    <t>SEAN ALLEN</t>
  </si>
  <si>
    <t>STEPHEN CHARLES</t>
  </si>
  <si>
    <t>ESTATE OF KENDALL HEATH</t>
  </si>
  <si>
    <t>Franklin</t>
  </si>
  <si>
    <t>EMILY BOUCHARD</t>
  </si>
  <si>
    <t>LALEMAND GARY J</t>
  </si>
  <si>
    <t>CLARK GLENDA M</t>
  </si>
  <si>
    <t>Land &amp; Buildings (Before Basement Finish)</t>
  </si>
  <si>
    <t>VIRGINIA DAHLGREN</t>
  </si>
  <si>
    <t>ANNA MOOG</t>
  </si>
  <si>
    <t>Private Sale</t>
  </si>
  <si>
    <t>LEO MORISSETTE</t>
  </si>
  <si>
    <t>GEORGE PENDEXTER</t>
  </si>
  <si>
    <t>MICHAEL MINSHULL</t>
  </si>
  <si>
    <t>ADAM BUNNELL</t>
  </si>
  <si>
    <t>ROBERTA VIZVARY</t>
  </si>
  <si>
    <t>JEFF DARU</t>
  </si>
  <si>
    <t>Short Sale</t>
  </si>
  <si>
    <t>MITCHELL COLSON</t>
  </si>
  <si>
    <t>ESTATE OF GLORIA D TAYLOR</t>
  </si>
  <si>
    <t>Land &amp; Buildings (Farm Land &amp; Tree Growth)</t>
  </si>
  <si>
    <t>PAULA SHAGIN</t>
  </si>
  <si>
    <t>ROBERT SIEMINSKI</t>
  </si>
  <si>
    <t>Distress Sale</t>
  </si>
  <si>
    <t>MJC REALTY LLC</t>
  </si>
  <si>
    <t>CAPEWELL AMANDA M</t>
  </si>
  <si>
    <t>Land Only (New Subdivision)</t>
  </si>
  <si>
    <t>SHANKAR AND LING FAMILY TRUST</t>
  </si>
  <si>
    <t>GCA LOGGING, INC</t>
  </si>
  <si>
    <t>DENIS TANGNEY</t>
  </si>
  <si>
    <t>GCA LOGGING, INC.</t>
  </si>
  <si>
    <t>JOEL KITTREDGE</t>
  </si>
  <si>
    <t>DAVID PERRY</t>
  </si>
  <si>
    <t>ERIC PROACH</t>
  </si>
  <si>
    <t>MERYN LOUNSBURY</t>
  </si>
  <si>
    <t>DAVID EISENHAUR</t>
  </si>
  <si>
    <t>Land &amp; Mobile Home</t>
  </si>
  <si>
    <t>VACCARO JOSEPH</t>
  </si>
  <si>
    <t>SMITH LEROY</t>
  </si>
  <si>
    <t>DAVID SYLVESTRE</t>
  </si>
  <si>
    <t>BONNIE CARTER</t>
  </si>
  <si>
    <t>PAULA HERLIHY</t>
  </si>
  <si>
    <t>KYLE ALLEN WALKER</t>
  </si>
  <si>
    <t>Land Only (With Land in Weld)</t>
  </si>
  <si>
    <t>R015-006A &amp; 006B &amp; Land in Weld</t>
  </si>
  <si>
    <t>MILTON STINCHFIELD</t>
  </si>
  <si>
    <t>JOHN CAMPBELL</t>
  </si>
  <si>
    <t>JOANNA PINKHAM</t>
  </si>
  <si>
    <t>KATHERINE BURNS</t>
  </si>
  <si>
    <t>ANNA-MARIE STROSS-PERHAM</t>
  </si>
  <si>
    <t>ABAIGAEL M HOLLAND, BRYCE A WERZANSKI</t>
  </si>
  <si>
    <t>SCOTT A PINKHAM, LORI SAVAGE</t>
  </si>
  <si>
    <t>KATHERINE CARLETON</t>
  </si>
  <si>
    <t>RYAN BALLARD</t>
  </si>
  <si>
    <t>WILLIAM LADD</t>
  </si>
  <si>
    <t>Land &amp; Buildings (Full Reno after purchase)</t>
  </si>
  <si>
    <t>JAMIE PHELPS</t>
  </si>
  <si>
    <t>MARK SJULANDER</t>
  </si>
  <si>
    <t>SARDAR ALI</t>
  </si>
  <si>
    <t>TRAFTON ZACHARY JAMES</t>
  </si>
  <si>
    <t>WATER EDGE LAND DEVELOPMENTLLC</t>
  </si>
  <si>
    <t>Multi Commercial Building</t>
  </si>
  <si>
    <t>EDMUNDS BROTHERS RED AND WHITE</t>
  </si>
  <si>
    <t>Land Sale to Abutter</t>
  </si>
  <si>
    <t>BREDEAU WARD A</t>
  </si>
  <si>
    <t>PILLSBUYR DALE R TRUSTEE</t>
  </si>
  <si>
    <t>Land &amp; Buildings (With Improvements)</t>
  </si>
  <si>
    <t>DAVID SAUNDERS</t>
  </si>
  <si>
    <t>DAVID GREEN</t>
  </si>
  <si>
    <t>FREYA SALOIO</t>
  </si>
  <si>
    <t>BANKRUPTCY ESTATE OF KIMBERLEY D. O'CONNOR</t>
  </si>
  <si>
    <t>NICHOLAS PUSHARD</t>
  </si>
  <si>
    <t>RALPH RYDER</t>
  </si>
  <si>
    <t>Land &amp; Shed (Split from R004-038A)</t>
  </si>
  <si>
    <t>ROBERT EGER, III</t>
  </si>
  <si>
    <t>BETH MCALISTER</t>
  </si>
  <si>
    <t>PAUL SHAW</t>
  </si>
  <si>
    <t>Land &amp; Buildings (Split R004-038B Before Sale)</t>
  </si>
  <si>
    <t>CHRISTOPHER SMITH</t>
  </si>
  <si>
    <t>PETER THOMPSON</t>
  </si>
  <si>
    <t>ASHBY GREEN</t>
  </si>
  <si>
    <t>Land &amp; Buildings (In Midst of Full Remodel)</t>
  </si>
  <si>
    <t>DANIEL FINNE</t>
  </si>
  <si>
    <t>ESTATE OF MADELINE HAINES</t>
  </si>
  <si>
    <t>KONOPKA DANIEL E</t>
  </si>
  <si>
    <t>PATRICK RYAN CORNELL, ELIZABETH MCCREA CORNELL</t>
  </si>
  <si>
    <t>JON BUBIER</t>
  </si>
  <si>
    <t>CHRISTINA KNUDSEN</t>
  </si>
  <si>
    <t>G &amp; L REAL ESTATE LLC</t>
  </si>
  <si>
    <t>RONALD R. STINCHFIELD FAMILY TRUST AKA RONLD R. STINCHFIELD FAMILY TRUST</t>
  </si>
  <si>
    <t>RICHARD COLE, JR.</t>
  </si>
  <si>
    <t>JOHN EBINGER</t>
  </si>
  <si>
    <t>SEAN CALLAHAN</t>
  </si>
  <si>
    <t>SEAN COFFIN</t>
  </si>
  <si>
    <t>Land Only (w/ R008-007)</t>
  </si>
  <si>
    <t>ALEC COUGHLIN</t>
  </si>
  <si>
    <t>RICHARD HOLMES</t>
  </si>
  <si>
    <t>Land Only (w/ R011-021)</t>
  </si>
  <si>
    <t>ALEC X COUGHLIN</t>
  </si>
  <si>
    <t>RICHARD B HOLMES</t>
  </si>
  <si>
    <t>SARA LACHARITE</t>
  </si>
  <si>
    <t>DYLAN HARRIS</t>
  </si>
  <si>
    <t>KIMBERLY FINNE</t>
  </si>
  <si>
    <t>SHELLEY GRIFFITH</t>
  </si>
  <si>
    <t>BUBIER E PAMELA, BUBIER E STANLEY JR</t>
  </si>
  <si>
    <t>PARKER E STEVEN, PARKER M BARBARA</t>
  </si>
  <si>
    <t>SEAN MORGAN CALLAHAN</t>
  </si>
  <si>
    <t>MAINE-LY TREES, INC.</t>
  </si>
  <si>
    <t>U003-008-A</t>
  </si>
  <si>
    <t>CYR JEFF</t>
  </si>
  <si>
    <t>QUALITY INVESTMENTS</t>
  </si>
  <si>
    <t>MARK L GAUBATZ</t>
  </si>
  <si>
    <t>LESTER GERBER, ERIN GERBER</t>
  </si>
  <si>
    <t>Land &amp; Building (Full Renovation)</t>
  </si>
  <si>
    <t>ROBERT F STRAZNITSKAS</t>
  </si>
  <si>
    <t>REBECCA L PHELPS, JAMIE A PHELPS</t>
  </si>
  <si>
    <t>Land Only (Adjusted acreage per survey to 6.2 acres)</t>
  </si>
  <si>
    <t>ROBERT III A BUTTERFIELD, SHEILA K BUTTERFIELD</t>
  </si>
  <si>
    <t>BRIAN THANE DUSTIN</t>
  </si>
  <si>
    <t>GRBO RENOVATIONS LLC</t>
  </si>
  <si>
    <t>YAOTING LIANG</t>
  </si>
  <si>
    <t>LIMONE EUGENE J</t>
  </si>
  <si>
    <t>LALEMAND CORRINE, LALEMAND WAYNE R</t>
  </si>
  <si>
    <t>CAMPBELL, PETER J.</t>
  </si>
  <si>
    <t>CLAYTON B RANNEY, IRIS V RANNEY</t>
  </si>
  <si>
    <t>MATHEW WILLOWS, REBECCA L WILLOWS</t>
  </si>
  <si>
    <t>TIP LINE TREE SERVICE, INC.</t>
  </si>
  <si>
    <t>Land &amp; Buildings (Estate Sale)</t>
  </si>
  <si>
    <t>MICHAEL .BUTLER</t>
  </si>
  <si>
    <t>ESTATE OF MADELINE HAINES, TERRI S. PARKER PERSONAL REPRESENTATIVE</t>
  </si>
  <si>
    <t>BONNIE J CARTER</t>
  </si>
  <si>
    <t>GRBO RENOVATIONS, LLC</t>
  </si>
  <si>
    <t>GREGORY A MASIELLO</t>
  </si>
  <si>
    <t>BERRY DALTON</t>
  </si>
  <si>
    <t>GILBERT ALEX M</t>
  </si>
  <si>
    <t>JOSEPHINE C. GRAHAM, KEITH M. GRAHAM</t>
  </si>
  <si>
    <t>GONTRAN L. JEAN</t>
  </si>
  <si>
    <t>DAVID A. LEON</t>
  </si>
  <si>
    <t>RACHEL H. BELL</t>
  </si>
  <si>
    <t>Quit Claim (Land &amp; Buildings)</t>
  </si>
  <si>
    <t>KEENE, MARK J, KEENE, SHELLEY A</t>
  </si>
  <si>
    <t>MERCEDES LYNN COTE</t>
  </si>
  <si>
    <t>CHANTEL GREENMAN F/K/A CHANTEL KEMP</t>
  </si>
  <si>
    <t>HEATH LESTOURGEON, GINGER LESTOURGEON</t>
  </si>
  <si>
    <t>ESTATE OF JOHN DISTEFANO - SUZANNE DISTEFANO, PR</t>
  </si>
  <si>
    <t>CHRISTOPHER A. PIERCE, JR., NADIA K. PIERCE</t>
  </si>
  <si>
    <t>Land Only - Non-Valid Sale</t>
  </si>
  <si>
    <t>U003-14</t>
  </si>
  <si>
    <t>HOUGHTON-WETHERBEE FAMILY REVOCABLE TRUST</t>
  </si>
  <si>
    <t>DARYL J SEARLES</t>
  </si>
  <si>
    <t>Land &amp; Building - Non-Valid Sale</t>
  </si>
  <si>
    <t>U002-10</t>
  </si>
  <si>
    <t>THE HOUGHTON-WETHERBEE FAMILY REVOCABLE TRUST</t>
  </si>
  <si>
    <t>MARY JANE P. THORNDIKE</t>
  </si>
  <si>
    <t>R013-040A &amp; 041</t>
  </si>
  <si>
    <t>NELSON CHERYL S, NELSON DONALD W</t>
  </si>
  <si>
    <t>THOMPSON JOAN</t>
  </si>
  <si>
    <t>Land Only - Town Sale</t>
  </si>
  <si>
    <t>U001-19</t>
  </si>
  <si>
    <t>JULIE M. HARDY, CHRISTIAN C. HARDY</t>
  </si>
  <si>
    <t>SILVA, JEFFREY, SILVA, SHERYL</t>
  </si>
  <si>
    <t>Land &amp; Multi Unit - Non-Valid as Tenant Has Life Estate</t>
  </si>
  <si>
    <t>HORTON CASEY S, HORTON TIFFANY L</t>
  </si>
  <si>
    <t>ENGEL JAMES</t>
  </si>
  <si>
    <t>LONG, ANN M.</t>
  </si>
  <si>
    <t>OLSON, GUNNAR L. JR.</t>
  </si>
  <si>
    <t>Land Only - Tree Growth</t>
  </si>
  <si>
    <t>DRAKES REAL ESTATE LLC</t>
  </si>
  <si>
    <t>KOUTMOS, ALEXANDER G, KOUTMOS, CAROL A</t>
  </si>
  <si>
    <t>Land Only - Abutter</t>
  </si>
  <si>
    <t>TIMOTHY J. BROWN, MARY ANN BROWN</t>
  </si>
  <si>
    <t>PAMELA J. SMITH, CHARLES W. SMITH</t>
  </si>
  <si>
    <t>SHARON V. JONES</t>
  </si>
  <si>
    <t>MARTHA J. DENNEY</t>
  </si>
  <si>
    <t>TRAVIS C. FINNEY, AMANDA E. FINNEY</t>
  </si>
  <si>
    <t>AMY BREWER, JEREMY BREWER</t>
  </si>
  <si>
    <t>ROBERTO ABELE</t>
  </si>
  <si>
    <t>MARITTA DE VISSER, GARRET DE VISSER</t>
  </si>
  <si>
    <t>JAMES W ENGEL</t>
  </si>
  <si>
    <t>DUANE E BOTTIGGI</t>
  </si>
  <si>
    <t>MATTHEW DEXTER</t>
  </si>
  <si>
    <t>Days Between Sales</t>
  </si>
  <si>
    <t>Double Sale Change</t>
  </si>
  <si>
    <t>Notes</t>
  </si>
  <si>
    <t>Transfer Date</t>
  </si>
  <si>
    <t>Purchase Price</t>
  </si>
  <si>
    <t>Buyer</t>
  </si>
  <si>
    <t>Seller</t>
  </si>
  <si>
    <t>Municipality</t>
  </si>
  <si>
    <t>Registry</t>
  </si>
  <si>
    <t>DLN #</t>
  </si>
  <si>
    <t>- 10 -</t>
  </si>
  <si>
    <t>Certificate of Assessment to Municipal Treasurer and Municipal Valuation Return.</t>
  </si>
  <si>
    <t xml:space="preserve">Results from this completed form should be used to prepare the Municipal Tax Assessment Warrant, </t>
  </si>
  <si>
    <t xml:space="preserve">   (If Line 23 exceeds Line 20 select a lower tax rate.)</t>
  </si>
  <si>
    <t>(Enter on line 5, Assessment Warrant)</t>
  </si>
  <si>
    <t>(Amount from line 15)</t>
  </si>
  <si>
    <t>(Line 19 plus lines 21 and 22 )</t>
  </si>
  <si>
    <t>Overlay</t>
  </si>
  <si>
    <t xml:space="preserve"> =</t>
  </si>
  <si>
    <t>-</t>
  </si>
  <si>
    <t>23.</t>
  </si>
  <si>
    <t>(Enter on line 9, Assessment Warrant)</t>
  </si>
  <si>
    <t>(Selected Rate)</t>
  </si>
  <si>
    <t>(Amount from line 5b.)</t>
  </si>
  <si>
    <t>BETE Reimbursement</t>
  </si>
  <si>
    <t>x</t>
  </si>
  <si>
    <t>22.</t>
  </si>
  <si>
    <t>(Enter on line 8, Assessment Warrant)</t>
  </si>
  <si>
    <t>(Amount from line 4b.)</t>
  </si>
  <si>
    <t>Homestead Reimbursement</t>
  </si>
  <si>
    <t>21.</t>
  </si>
  <si>
    <t>Maximum Overlay</t>
  </si>
  <si>
    <t>20.</t>
  </si>
  <si>
    <t>(Enter on page 1, line 13)</t>
  </si>
  <si>
    <t>(Amount from line 3)</t>
  </si>
  <si>
    <t>Tax for Commitment</t>
  </si>
  <si>
    <t>19.</t>
  </si>
  <si>
    <t>(Amount from line 6)</t>
  </si>
  <si>
    <t>(Amount from line 16)</t>
  </si>
  <si>
    <t>Maximum Tax Rate</t>
  </si>
  <si>
    <t>÷</t>
  </si>
  <si>
    <t>18.</t>
  </si>
  <si>
    <t>Minimum Tax Rate</t>
  </si>
  <si>
    <t>17.</t>
  </si>
  <si>
    <t>Maximum Allowable Tax</t>
  </si>
  <si>
    <t>16.</t>
  </si>
  <si>
    <t>C</t>
  </si>
  <si>
    <t>B</t>
  </si>
  <si>
    <t>A</t>
  </si>
  <si>
    <t>Net to be raised by local property tax rate (Line 11 minus line 14)</t>
  </si>
  <si>
    <t>15.</t>
  </si>
  <si>
    <t>Total deductions (Line 12 plus line 13)</t>
  </si>
  <si>
    <t>14.</t>
  </si>
  <si>
    <t>trust fund or bank interest income, appropriated surplus revenue, etc. (Do not include any homestead or BETE reimbursement)</t>
  </si>
  <si>
    <t>appropriated to reduce the commitment such as excise tax revenue, T.G. reimbursement, renewable energy reimbursement,</t>
  </si>
  <si>
    <t>Other revenues: (All other revenues that have been formally</t>
  </si>
  <si>
    <t>13.</t>
  </si>
  <si>
    <t>Anticipated state municipal revenue sharing</t>
  </si>
  <si>
    <t>12.</t>
  </si>
  <si>
    <t>ALLOWABLE DEDUCTIONS</t>
  </si>
  <si>
    <t>Total appropriations (Add lines 7 through 10)</t>
  </si>
  <si>
    <t>11.</t>
  </si>
  <si>
    <t>Local education appropriation</t>
  </si>
  <si>
    <t>10.</t>
  </si>
  <si>
    <t>(must match page 2, line 16c + 16d)</t>
  </si>
  <si>
    <t>TIF financial plan amount</t>
  </si>
  <si>
    <t>9.</t>
  </si>
  <si>
    <t>Municipal appropriation</t>
  </si>
  <si>
    <t>8.</t>
  </si>
  <si>
    <t>County tax</t>
  </si>
  <si>
    <t>7.</t>
  </si>
  <si>
    <t>ASSESSMENTS</t>
  </si>
  <si>
    <t>Total valuation base (Line 3 + line 4b + line 5b)</t>
  </si>
  <si>
    <t>6.</t>
  </si>
  <si>
    <t>5b.</t>
  </si>
  <si>
    <t>BETE exemption reimbursement value</t>
  </si>
  <si>
    <t>b.</t>
  </si>
  <si>
    <t>(from page 2, line 15c)</t>
  </si>
  <si>
    <t>Adjusted by 68% Ratio</t>
  </si>
  <si>
    <t>5a.</t>
  </si>
  <si>
    <t>Total exempt value of all BETE qualified property</t>
  </si>
  <si>
    <t>a.</t>
  </si>
  <si>
    <t>5.</t>
  </si>
  <si>
    <t>4b.</t>
  </si>
  <si>
    <t>Homestead exemption reimbursement value</t>
  </si>
  <si>
    <t>(from Page 1, line 14f)</t>
  </si>
  <si>
    <t>4a.</t>
  </si>
  <si>
    <t>Total exempt value for all homestead exemptions granted</t>
  </si>
  <si>
    <t>4.</t>
  </si>
  <si>
    <t>(from page 1, line 11)</t>
  </si>
  <si>
    <t>Total taxable value of real estate and personal property (Line 1 plus line 2)</t>
  </si>
  <si>
    <t>3.</t>
  </si>
  <si>
    <t>(from page 1, line 10)</t>
  </si>
  <si>
    <t>Total taxable value of personal property</t>
  </si>
  <si>
    <t>2.</t>
  </si>
  <si>
    <t>(from page 1, line 6)</t>
  </si>
  <si>
    <t>Total taxable value of real estate</t>
  </si>
  <si>
    <t>1.</t>
  </si>
  <si>
    <t>BE SURE TO COMPLETE THIS FORM BEFORE FILLING IN THE TAX ASSESSMENT WARRANT</t>
  </si>
  <si>
    <t>Phillips - No Reval</t>
  </si>
  <si>
    <t>Municipality:</t>
  </si>
  <si>
    <t>Assessment Change Information</t>
  </si>
  <si>
    <t>2025 Tax w/o Revaluation</t>
  </si>
  <si>
    <t>Sales Data</t>
  </si>
  <si>
    <t>2024 Total Town Value:</t>
  </si>
  <si>
    <t>2025 Total Town Value:</t>
  </si>
  <si>
    <t>2025 Increase in Assessment:</t>
  </si>
  <si>
    <t>2024 Mill Rate:</t>
  </si>
  <si>
    <t>Acct #</t>
  </si>
  <si>
    <t>Overall % Of Town</t>
  </si>
  <si>
    <t xml:space="preserve">Overall % Of Town </t>
  </si>
  <si>
    <t>Assessment Change</t>
  </si>
  <si>
    <t>Tax Amount Change</t>
  </si>
  <si>
    <t>Overall % of Town Change</t>
  </si>
  <si>
    <t>Tax Amount Change w/o Reval</t>
  </si>
  <si>
    <t>Sale Amount</t>
  </si>
  <si>
    <t>Adjustment for Time Since Sale</t>
  </si>
  <si>
    <t>Adjusted Sale Price</t>
  </si>
  <si>
    <t>Comparison to Assessment</t>
  </si>
  <si>
    <t>Difference in Reval Tax Amount</t>
  </si>
  <si>
    <t>N/A</t>
  </si>
  <si>
    <r>
      <t xml:space="preserve">2024 Tax Assessment </t>
    </r>
    <r>
      <rPr>
        <b/>
        <i/>
        <sz val="8"/>
        <color theme="1" tint="0.34998626667073579"/>
        <rFont val="Bahnschrift"/>
        <family val="2"/>
        <scheme val="minor"/>
      </rPr>
      <t>(Exemption Not Included)</t>
    </r>
  </si>
  <si>
    <r>
      <t xml:space="preserve">2024 Tax Amount </t>
    </r>
    <r>
      <rPr>
        <b/>
        <sz val="9"/>
        <color theme="1" tint="0.34998626667073579"/>
        <rFont val="Bahnschrift"/>
        <family val="2"/>
        <scheme val="minor"/>
      </rPr>
      <t>(Exemption Not Included)</t>
    </r>
  </si>
  <si>
    <r>
      <t xml:space="preserve">2025 Tax Amount                   (w/o Reval)                       </t>
    </r>
    <r>
      <rPr>
        <b/>
        <i/>
        <sz val="9"/>
        <color theme="1" tint="0.34998626667073579"/>
        <rFont val="Bahnschrift"/>
        <family val="2"/>
        <scheme val="minor"/>
      </rPr>
      <t>(Exmption Not Included)</t>
    </r>
  </si>
  <si>
    <t>GENERAL INFORMATION</t>
  </si>
  <si>
    <t>1. The data in this report is representation of the preliminary revaluation numbers for 2025. Values may be adjusted prior to the final commitment of taxes.</t>
  </si>
  <si>
    <t>2. Numbers used for "2025 Tax w/o Revaluation" are representative only and be a full picture. These numbers do not include any new lot splits, new construction, or adjustment for condition of properties which were discovered throughout the Revaluation Process.</t>
  </si>
  <si>
    <t>3. Calculation of tax amounts and "Overall % of Town" are shown without existing exemptions. This is done to show a clear representation of assessment without factors which are applied for a specific resident. Properties which are fully exempt (Town, State, Non-Profit, etc) are not show in this report as they do not contribute to the tax burden.</t>
  </si>
  <si>
    <t>The sales data captured in this report is not an exhaustive list of all recordable transfers. Many sales are not valid arms length trasnsactions and have been ommited from this report. A full list is available upon request.</t>
  </si>
  <si>
    <t>Average Difference from Assessment to Sale:</t>
  </si>
  <si>
    <r>
      <t>2025 Estimated                      Tax Amount</t>
    </r>
    <r>
      <rPr>
        <b/>
        <i/>
        <sz val="11"/>
        <color theme="1" tint="0.34998626667073579"/>
        <rFont val="Bahnschrift"/>
        <family val="2"/>
        <scheme val="minor"/>
      </rPr>
      <t xml:space="preserve">                             </t>
    </r>
    <r>
      <rPr>
        <b/>
        <i/>
        <sz val="8"/>
        <color theme="1" tint="0.34998626667073579"/>
        <rFont val="Bahnschrift"/>
        <family val="2"/>
        <scheme val="minor"/>
      </rPr>
      <t>(Exemption Not Included)</t>
    </r>
  </si>
  <si>
    <r>
      <t>2025 Estimated                         Tax Assessment</t>
    </r>
    <r>
      <rPr>
        <b/>
        <i/>
        <sz val="11"/>
        <color theme="1" tint="0.34998626667073579"/>
        <rFont val="Bahnschrift"/>
        <family val="2"/>
        <scheme val="minor"/>
      </rPr>
      <t xml:space="preserve">                  </t>
    </r>
    <r>
      <rPr>
        <b/>
        <i/>
        <sz val="9"/>
        <color theme="1" tint="0.34998626667073579"/>
        <rFont val="Bahnschrift"/>
        <family val="2"/>
        <scheme val="minor"/>
      </rPr>
      <t>(Exemption Not Included)</t>
    </r>
  </si>
  <si>
    <t xml:space="preserve"> 2025 MUNICIPAL TAX RATE CALCULATION FORM</t>
  </si>
  <si>
    <t>TOTALS:</t>
  </si>
  <si>
    <t>2025 Estimated Mill Rate (subject to change):</t>
  </si>
  <si>
    <t>2025 w/o Reval Mill Rate:</t>
  </si>
  <si>
    <t>The Town's Ratio would have been 58% without a Revaluation</t>
  </si>
  <si>
    <r>
      <t xml:space="preserve">Homestead Exemption                        </t>
    </r>
    <r>
      <rPr>
        <b/>
        <i/>
        <sz val="12"/>
        <color theme="1" tint="0.34998626667073579"/>
        <rFont val="Bahnschrift"/>
        <family val="2"/>
        <scheme val="minor"/>
      </rPr>
      <t>(w/o Reval):</t>
    </r>
  </si>
  <si>
    <r>
      <t xml:space="preserve">Veteran Exemption   </t>
    </r>
    <r>
      <rPr>
        <b/>
        <i/>
        <sz val="12"/>
        <color theme="1" tint="0.34998626667073579"/>
        <rFont val="Bahnschrift"/>
        <family val="2"/>
        <scheme val="minor"/>
      </rPr>
      <t>(w/o Reval):</t>
    </r>
  </si>
</sst>
</file>

<file path=xl/styles.xml><?xml version="1.0" encoding="utf-8"?>
<styleSheet xmlns="http://schemas.openxmlformats.org/spreadsheetml/2006/main">
  <numFmts count="9">
    <numFmt numFmtId="7" formatCode="&quot;$&quot;#,##0.00_);\(&quot;$&quot;#,##0.00\)"/>
    <numFmt numFmtId="44" formatCode="_(&quot;$&quot;* #,##0.00_);_(&quot;$&quot;* \(#,##0.00\);_(&quot;$&quot;* &quot;-&quot;??_);_(@_)"/>
    <numFmt numFmtId="164" formatCode="00000\-0000"/>
    <numFmt numFmtId="165" formatCode="mm/dd/yyyy"/>
    <numFmt numFmtId="166" formatCode="&quot;$&quot;#,##0.00"/>
    <numFmt numFmtId="167" formatCode="#,##0.00000"/>
    <numFmt numFmtId="168" formatCode="&quot;$&quot;#,##0"/>
    <numFmt numFmtId="169" formatCode="_(&quot;$&quot;* #,##0_);_(&quot;$&quot;* \(#,##0\);_(&quot;$&quot;* &quot;-&quot;??_);_(@_)"/>
    <numFmt numFmtId="170" formatCode="0.000%"/>
  </numFmts>
  <fonts count="43">
    <font>
      <b/>
      <sz val="11"/>
      <color theme="1" tint="0.34998626667073579"/>
      <name val="Bahnschrift"/>
      <family val="2"/>
      <scheme val="minor"/>
    </font>
    <font>
      <sz val="11"/>
      <color theme="1"/>
      <name val="Bahnschrift"/>
      <family val="2"/>
      <scheme val="minor"/>
    </font>
    <font>
      <b/>
      <sz val="11"/>
      <color theme="0"/>
      <name val="Bahnschrift"/>
      <family val="2"/>
      <scheme val="minor"/>
    </font>
    <font>
      <sz val="11"/>
      <color rgb="FFFF0000"/>
      <name val="Bahnschrift"/>
      <family val="2"/>
      <scheme val="minor"/>
    </font>
    <font>
      <b/>
      <sz val="11"/>
      <color theme="1"/>
      <name val="Bahnschrift"/>
      <family val="2"/>
      <scheme val="minor"/>
    </font>
    <font>
      <b/>
      <sz val="11"/>
      <color theme="1" tint="0.34998626667073579"/>
      <name val="Bahnschrift"/>
      <family val="2"/>
      <scheme val="minor"/>
    </font>
    <font>
      <sz val="11"/>
      <color theme="1" tint="0.34998626667073579"/>
      <name val="Bahnschrift"/>
      <family val="2"/>
      <scheme val="minor"/>
    </font>
    <font>
      <sz val="11"/>
      <color theme="1"/>
      <name val="Calibri"/>
      <family val="2"/>
    </font>
    <font>
      <sz val="11"/>
      <color rgb="FF000000"/>
      <name val="Calibri"/>
      <family val="2"/>
    </font>
    <font>
      <b/>
      <u/>
      <sz val="11"/>
      <color theme="10"/>
      <name val="Bahnschrift"/>
      <family val="2"/>
      <scheme val="minor"/>
    </font>
    <font>
      <sz val="11"/>
      <color theme="10"/>
      <name val="Calibri"/>
      <family val="2"/>
    </font>
    <font>
      <sz val="11"/>
      <name val="Calibri"/>
      <family val="2"/>
    </font>
    <font>
      <i/>
      <sz val="11"/>
      <color rgb="FFFF0000"/>
      <name val="Calibri"/>
      <family val="2"/>
    </font>
    <font>
      <sz val="11"/>
      <color rgb="FFFF0000"/>
      <name val="Calibri"/>
      <family val="2"/>
    </font>
    <font>
      <i/>
      <sz val="11"/>
      <color theme="1"/>
      <name val="Calibri"/>
      <family val="2"/>
    </font>
    <font>
      <i/>
      <sz val="11"/>
      <color rgb="FF000000"/>
      <name val="Calibri"/>
      <family val="2"/>
    </font>
    <font>
      <b/>
      <sz val="11"/>
      <color theme="1" tint="0.34998626667073579"/>
      <name val="Calibri"/>
      <family val="2"/>
    </font>
    <font>
      <b/>
      <sz val="11"/>
      <color rgb="FFFF0000"/>
      <name val="Calibri"/>
      <family val="2"/>
    </font>
    <font>
      <b/>
      <sz val="11"/>
      <color theme="1"/>
      <name val="Calibri"/>
      <family val="2"/>
    </font>
    <font>
      <b/>
      <sz val="11"/>
      <color rgb="FF000000"/>
      <name val="Calibri"/>
      <family val="2"/>
    </font>
    <font>
      <sz val="10"/>
      <name val="Arial"/>
      <family val="2"/>
    </font>
    <font>
      <b/>
      <sz val="8"/>
      <name val="Arial"/>
      <family val="2"/>
    </font>
    <font>
      <sz val="7"/>
      <name val="Arial"/>
      <family val="2"/>
    </font>
    <font>
      <b/>
      <sz val="12"/>
      <name val="Arial"/>
      <family val="2"/>
    </font>
    <font>
      <b/>
      <sz val="10"/>
      <name val="Arial"/>
      <family val="2"/>
    </font>
    <font>
      <sz val="8"/>
      <name val="Arial"/>
      <family val="2"/>
    </font>
    <font>
      <sz val="10"/>
      <color theme="1"/>
      <name val="Arial"/>
      <family val="2"/>
    </font>
    <font>
      <b/>
      <u/>
      <sz val="10"/>
      <name val="Arial"/>
      <family val="2"/>
    </font>
    <font>
      <i/>
      <sz val="10"/>
      <name val="Arial"/>
      <family val="2"/>
    </font>
    <font>
      <u/>
      <sz val="10"/>
      <name val="Arial"/>
      <family val="2"/>
    </font>
    <font>
      <b/>
      <sz val="14"/>
      <name val="Arial"/>
      <family val="2"/>
    </font>
    <font>
      <b/>
      <i/>
      <sz val="11"/>
      <color theme="1" tint="0.34998626667073579"/>
      <name val="Bahnschrift"/>
      <family val="2"/>
      <scheme val="minor"/>
    </font>
    <font>
      <b/>
      <i/>
      <sz val="8"/>
      <color theme="1" tint="0.34998626667073579"/>
      <name val="Bahnschrift"/>
      <family val="2"/>
      <scheme val="minor"/>
    </font>
    <font>
      <b/>
      <sz val="8"/>
      <name val="Bahnschrift"/>
      <family val="2"/>
      <scheme val="minor"/>
    </font>
    <font>
      <b/>
      <sz val="9"/>
      <color theme="1" tint="0.34998626667073579"/>
      <name val="Bahnschrift"/>
      <family val="2"/>
      <scheme val="minor"/>
    </font>
    <font>
      <b/>
      <i/>
      <sz val="9"/>
      <color theme="1" tint="0.34998626667073579"/>
      <name val="Bahnschrift"/>
      <family val="2"/>
      <scheme val="minor"/>
    </font>
    <font>
      <sz val="11"/>
      <name val="Bahnschrift"/>
      <family val="2"/>
      <scheme val="minor"/>
    </font>
    <font>
      <sz val="11"/>
      <color theme="5" tint="0.39997558519241921"/>
      <name val="Bahnschrift"/>
      <family val="2"/>
      <scheme val="minor"/>
    </font>
    <font>
      <sz val="11"/>
      <color theme="3" tint="0.499984740745262"/>
      <name val="Bahnschrift"/>
      <family val="2"/>
      <scheme val="minor"/>
    </font>
    <font>
      <b/>
      <sz val="12"/>
      <color theme="1" tint="0.34998626667073579"/>
      <name val="Bahnschrift"/>
      <family val="2"/>
      <scheme val="minor"/>
    </font>
    <font>
      <b/>
      <sz val="14"/>
      <color theme="1" tint="0.34998626667073579"/>
      <name val="Bahnschrift"/>
      <family val="2"/>
      <scheme val="minor"/>
    </font>
    <font>
      <b/>
      <sz val="14"/>
      <color rgb="FFFF0000"/>
      <name val="Bahnschrift"/>
      <family val="2"/>
      <scheme val="minor"/>
    </font>
    <font>
      <b/>
      <i/>
      <sz val="12"/>
      <color theme="1" tint="0.34998626667073579"/>
      <name val="Bahnschrift"/>
      <family val="2"/>
      <scheme val="minor"/>
    </font>
  </fonts>
  <fills count="14">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DFEFF"/>
        <bgColor indexed="64"/>
      </patternFill>
    </fill>
    <fill>
      <patternFill patternType="solid">
        <fgColor rgb="FFFFFFFF"/>
        <bgColor rgb="FFFFFFFF"/>
      </patternFill>
    </fill>
    <fill>
      <patternFill patternType="solid">
        <fgColor indexed="9"/>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8" tint="0.39997558519241921"/>
        <bgColor indexed="64"/>
      </patternFill>
    </fill>
  </fills>
  <borders count="31">
    <border>
      <left/>
      <right/>
      <top/>
      <bottom/>
      <diagonal/>
    </border>
    <border>
      <left style="medium">
        <color theme="5" tint="-0.249977111117893"/>
      </left>
      <right style="medium">
        <color theme="5" tint="-0.249977111117893"/>
      </right>
      <top style="medium">
        <color theme="5" tint="-0.249977111117893"/>
      </top>
      <bottom style="medium">
        <color theme="5" tint="-0.249977111117893"/>
      </bottom>
      <diagonal/>
    </border>
    <border>
      <left style="thick">
        <color theme="3" tint="0.499984740745262"/>
      </left>
      <right style="thick">
        <color theme="3" tint="0.499984740745262"/>
      </right>
      <top style="thick">
        <color theme="3" tint="0.499984740745262"/>
      </top>
      <bottom style="thick">
        <color theme="3" tint="0.499984740745262"/>
      </bottom>
      <diagonal/>
    </border>
    <border>
      <left/>
      <right/>
      <top style="hair">
        <color indexed="64"/>
      </top>
      <bottom/>
      <diagonal/>
    </border>
    <border>
      <left style="hair">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right/>
      <top/>
      <bottom style="thin">
        <color indexed="64"/>
      </bottom>
      <diagonal/>
    </border>
    <border>
      <left style="thick">
        <color theme="3" tint="0.499984740745262"/>
      </left>
      <right style="thick">
        <color theme="3" tint="0.499984740745262"/>
      </right>
      <top/>
      <bottom style="thick">
        <color theme="3" tint="0.499984740745262"/>
      </bottom>
      <diagonal/>
    </border>
    <border>
      <left/>
      <right style="thick">
        <color theme="3" tint="0.499984740745262"/>
      </right>
      <top/>
      <bottom/>
      <diagonal/>
    </border>
    <border>
      <left/>
      <right style="thick">
        <color theme="3" tint="0.499984740745262"/>
      </right>
      <top/>
      <bottom style="thick">
        <color theme="3" tint="0.499984740745262"/>
      </bottom>
      <diagonal/>
    </border>
    <border>
      <left/>
      <right style="thick">
        <color theme="3" tint="0.499984740745262"/>
      </right>
      <top style="thick">
        <color theme="3" tint="0.499984740745262"/>
      </top>
      <bottom style="thick">
        <color theme="3" tint="0.499984740745262"/>
      </bottom>
      <diagonal/>
    </border>
    <border>
      <left style="thick">
        <color theme="3" tint="0.499984740745262"/>
      </left>
      <right/>
      <top/>
      <bottom style="thick">
        <color theme="3" tint="0.499984740745262"/>
      </bottom>
      <diagonal/>
    </border>
    <border>
      <left style="thick">
        <color theme="3" tint="0.499984740745262"/>
      </left>
      <right/>
      <top style="thick">
        <color theme="3" tint="0.499984740745262"/>
      </top>
      <bottom style="thick">
        <color theme="3" tint="0.499984740745262"/>
      </bottom>
      <diagonal/>
    </border>
    <border>
      <left style="thick">
        <color theme="3" tint="0.499984740745262"/>
      </left>
      <right/>
      <top/>
      <bottom/>
      <diagonal/>
    </border>
    <border>
      <left style="thick">
        <color theme="3" tint="0.499984740745262"/>
      </left>
      <right/>
      <top style="thick">
        <color theme="3" tint="0.499984740745262"/>
      </top>
      <bottom/>
      <diagonal/>
    </border>
    <border>
      <left/>
      <right style="thick">
        <color theme="3" tint="0.499984740745262"/>
      </right>
      <top style="thick">
        <color theme="3" tint="0.499984740745262"/>
      </top>
      <bottom/>
      <diagonal/>
    </border>
    <border>
      <left/>
      <right/>
      <top style="thick">
        <color theme="3" tint="0.499984740745262"/>
      </top>
      <bottom style="thick">
        <color theme="3" tint="0.499984740745262"/>
      </bottom>
      <diagonal/>
    </border>
    <border>
      <left style="thick">
        <color theme="9"/>
      </left>
      <right style="thick">
        <color theme="9"/>
      </right>
      <top style="thick">
        <color theme="9"/>
      </top>
      <bottom style="thick">
        <color theme="9"/>
      </bottom>
      <diagonal/>
    </border>
    <border>
      <left style="thick">
        <color theme="9"/>
      </left>
      <right/>
      <top style="thick">
        <color theme="9"/>
      </top>
      <bottom/>
      <diagonal/>
    </border>
    <border>
      <left/>
      <right/>
      <top style="thick">
        <color theme="9"/>
      </top>
      <bottom/>
      <diagonal/>
    </border>
    <border>
      <left/>
      <right style="thick">
        <color theme="9"/>
      </right>
      <top style="thick">
        <color theme="9"/>
      </top>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top/>
      <bottom style="thick">
        <color theme="9"/>
      </bottom>
      <diagonal/>
    </border>
    <border>
      <left/>
      <right style="thick">
        <color theme="9"/>
      </right>
      <top/>
      <bottom style="thick">
        <color theme="9"/>
      </bottom>
      <diagonal/>
    </border>
  </borders>
  <cellStyleXfs count="5">
    <xf numFmtId="0" fontId="0" fillId="2" borderId="0">
      <alignment horizontal="left" vertical="center" wrapText="1"/>
    </xf>
    <xf numFmtId="44" fontId="1" fillId="0" borderId="0" applyFont="0" applyFill="0" applyBorder="0" applyAlignment="0" applyProtection="0"/>
    <xf numFmtId="9" fontId="1" fillId="0" borderId="0" applyFont="0" applyFill="0" applyBorder="0" applyAlignment="0" applyProtection="0"/>
    <xf numFmtId="44" fontId="5" fillId="0" borderId="0" applyFont="0" applyFill="0" applyBorder="0" applyAlignment="0" applyProtection="0"/>
    <xf numFmtId="0" fontId="9" fillId="2" borderId="0" applyNumberFormat="0" applyFill="0" applyBorder="0" applyAlignment="0" applyProtection="0">
      <alignment horizontal="left" vertical="center" wrapText="1"/>
    </xf>
  </cellStyleXfs>
  <cellXfs count="290">
    <xf numFmtId="0" fontId="0" fillId="2" borderId="0" xfId="0">
      <alignment horizontal="left" vertical="center" wrapText="1"/>
    </xf>
    <xf numFmtId="0" fontId="0" fillId="2" borderId="1" xfId="0" applyBorder="1" applyAlignment="1"/>
    <xf numFmtId="0" fontId="6" fillId="2" borderId="1" xfId="0" applyFont="1" applyBorder="1" applyAlignment="1"/>
    <xf numFmtId="14" fontId="6" fillId="2" borderId="1" xfId="0" applyNumberFormat="1" applyFont="1" applyBorder="1" applyAlignment="1"/>
    <xf numFmtId="0" fontId="4" fillId="2" borderId="1" xfId="0" applyFont="1" applyBorder="1" applyAlignment="1">
      <alignment horizontal="center" vertical="center" wrapText="1"/>
    </xf>
    <xf numFmtId="164" fontId="0" fillId="2" borderId="1" xfId="0" applyNumberFormat="1" applyBorder="1" applyAlignment="1">
      <alignment horizontal="left"/>
    </xf>
    <xf numFmtId="2" fontId="6" fillId="2" borderId="1" xfId="0" applyNumberFormat="1" applyFont="1" applyBorder="1" applyAlignment="1"/>
    <xf numFmtId="164" fontId="6" fillId="2" borderId="1" xfId="0" quotePrefix="1" applyNumberFormat="1" applyFont="1" applyBorder="1" applyAlignment="1">
      <alignment horizontal="left"/>
    </xf>
    <xf numFmtId="164" fontId="6" fillId="2" borderId="1" xfId="0" applyNumberFormat="1" applyFont="1" applyBorder="1" applyAlignment="1">
      <alignment horizontal="left"/>
    </xf>
    <xf numFmtId="0" fontId="0" fillId="3" borderId="1" xfId="0" applyFill="1" applyBorder="1" applyAlignment="1">
      <alignment horizontal="center" vertical="center"/>
    </xf>
    <xf numFmtId="164" fontId="0" fillId="3" borderId="1" xfId="0" applyNumberFormat="1" applyFill="1" applyBorder="1" applyAlignment="1">
      <alignment horizontal="center" vertical="center"/>
    </xf>
    <xf numFmtId="0" fontId="7" fillId="2" borderId="0" xfId="0" applyFont="1" applyAlignment="1"/>
    <xf numFmtId="49" fontId="7" fillId="2" borderId="0" xfId="0" applyNumberFormat="1" applyFont="1" applyAlignment="1"/>
    <xf numFmtId="0" fontId="7" fillId="2" borderId="0" xfId="0" applyFont="1" applyAlignment="1">
      <alignment horizontal="right"/>
    </xf>
    <xf numFmtId="44" fontId="7" fillId="0" borderId="0" xfId="3" applyFont="1" applyBorder="1" applyAlignment="1">
      <alignment horizontal="left" vertical="center"/>
    </xf>
    <xf numFmtId="1" fontId="7" fillId="2" borderId="0" xfId="0" applyNumberFormat="1" applyFont="1" applyAlignment="1">
      <alignment horizontal="right"/>
    </xf>
    <xf numFmtId="0" fontId="7" fillId="2" borderId="2" xfId="0" applyFont="1" applyBorder="1" applyAlignment="1"/>
    <xf numFmtId="49" fontId="7" fillId="2" borderId="2" xfId="0" applyNumberFormat="1" applyFont="1" applyBorder="1" applyAlignment="1"/>
    <xf numFmtId="0" fontId="7" fillId="2" borderId="2" xfId="0" applyFont="1" applyBorder="1" applyAlignment="1">
      <alignment horizontal="right"/>
    </xf>
    <xf numFmtId="44" fontId="7" fillId="0" borderId="2" xfId="3" applyFont="1" applyBorder="1" applyAlignment="1">
      <alignment horizontal="left" vertical="center"/>
    </xf>
    <xf numFmtId="1" fontId="7" fillId="2" borderId="2" xfId="0" applyNumberFormat="1" applyFont="1" applyBorder="1" applyAlignment="1">
      <alignment horizontal="right"/>
    </xf>
    <xf numFmtId="9" fontId="7" fillId="2" borderId="2" xfId="0" applyNumberFormat="1" applyFont="1" applyBorder="1" applyAlignment="1"/>
    <xf numFmtId="49" fontId="8" fillId="4" borderId="2" xfId="0" applyNumberFormat="1" applyFont="1" applyFill="1" applyBorder="1" applyAlignment="1">
      <alignment vertical="top"/>
    </xf>
    <xf numFmtId="165" fontId="8" fillId="4" borderId="2" xfId="0" applyNumberFormat="1" applyFont="1" applyFill="1" applyBorder="1" applyAlignment="1">
      <alignment horizontal="right" vertical="top" wrapText="1"/>
    </xf>
    <xf numFmtId="44" fontId="8" fillId="4" borderId="2" xfId="3" applyFont="1" applyFill="1" applyBorder="1" applyAlignment="1">
      <alignment horizontal="left" vertical="center"/>
    </xf>
    <xf numFmtId="0" fontId="8" fillId="4" borderId="2" xfId="0" applyFont="1" applyFill="1" applyBorder="1" applyAlignment="1">
      <alignment vertical="top" wrapText="1"/>
    </xf>
    <xf numFmtId="1" fontId="10" fillId="4" borderId="2" xfId="4" applyNumberFormat="1" applyFont="1" applyFill="1" applyBorder="1" applyAlignment="1">
      <alignment vertical="top" wrapText="1"/>
    </xf>
    <xf numFmtId="165" fontId="11" fillId="2" borderId="2" xfId="0" applyNumberFormat="1" applyFont="1" applyBorder="1" applyAlignment="1">
      <alignment horizontal="right" vertical="top"/>
    </xf>
    <xf numFmtId="44" fontId="11" fillId="0" borderId="2" xfId="3" applyFont="1" applyFill="1" applyBorder="1" applyAlignment="1">
      <alignment horizontal="left" vertical="center"/>
    </xf>
    <xf numFmtId="0" fontId="11" fillId="2" borderId="2" xfId="0" applyFont="1" applyBorder="1" applyAlignment="1">
      <alignment horizontal="left" vertical="top"/>
    </xf>
    <xf numFmtId="1" fontId="11" fillId="2" borderId="2" xfId="0" applyNumberFormat="1" applyFont="1" applyBorder="1" applyAlignment="1">
      <alignment horizontal="right" vertical="top"/>
    </xf>
    <xf numFmtId="165" fontId="11" fillId="5" borderId="2" xfId="0" applyNumberFormat="1" applyFont="1" applyFill="1" applyBorder="1" applyAlignment="1">
      <alignment horizontal="right" vertical="top"/>
    </xf>
    <xf numFmtId="44" fontId="11" fillId="5" borderId="2" xfId="3" applyFont="1" applyFill="1" applyBorder="1" applyAlignment="1">
      <alignment horizontal="left" vertical="center"/>
    </xf>
    <xf numFmtId="0" fontId="11" fillId="5" borderId="2" xfId="0" applyFont="1" applyFill="1" applyBorder="1" applyAlignment="1">
      <alignment horizontal="left" vertical="top"/>
    </xf>
    <xf numFmtId="1" fontId="11" fillId="5" borderId="2" xfId="0" applyNumberFormat="1" applyFont="1" applyFill="1" applyBorder="1" applyAlignment="1">
      <alignment horizontal="right" vertical="top"/>
    </xf>
    <xf numFmtId="0" fontId="12" fillId="3" borderId="2" xfId="0" applyFont="1" applyFill="1" applyBorder="1" applyAlignment="1"/>
    <xf numFmtId="9" fontId="12" fillId="3" borderId="2" xfId="0" applyNumberFormat="1" applyFont="1" applyFill="1" applyBorder="1" applyAlignment="1"/>
    <xf numFmtId="49" fontId="12" fillId="3" borderId="2" xfId="0" applyNumberFormat="1" applyFont="1" applyFill="1" applyBorder="1" applyAlignment="1">
      <alignment vertical="top" wrapText="1"/>
    </xf>
    <xf numFmtId="165" fontId="12" fillId="3" borderId="2" xfId="0" applyNumberFormat="1" applyFont="1" applyFill="1" applyBorder="1" applyAlignment="1">
      <alignment horizontal="right" vertical="top" wrapText="1"/>
    </xf>
    <xf numFmtId="44" fontId="12" fillId="3" borderId="2" xfId="3" applyFont="1" applyFill="1" applyBorder="1" applyAlignment="1">
      <alignment horizontal="left" vertical="center"/>
    </xf>
    <xf numFmtId="0" fontId="12" fillId="3" borderId="2" xfId="0" applyFont="1" applyFill="1" applyBorder="1" applyAlignment="1">
      <alignment vertical="top" wrapText="1"/>
    </xf>
    <xf numFmtId="0" fontId="13" fillId="4" borderId="2" xfId="0" applyFont="1" applyFill="1" applyBorder="1" applyAlignment="1">
      <alignment vertical="top" wrapText="1"/>
    </xf>
    <xf numFmtId="1" fontId="12" fillId="3" borderId="2" xfId="4" applyNumberFormat="1" applyFont="1" applyFill="1" applyBorder="1" applyAlignment="1">
      <alignment vertical="top" wrapText="1"/>
    </xf>
    <xf numFmtId="49" fontId="8" fillId="4" borderId="2" xfId="0" applyNumberFormat="1" applyFont="1" applyFill="1" applyBorder="1" applyAlignment="1">
      <alignment vertical="top" wrapText="1"/>
    </xf>
    <xf numFmtId="1" fontId="10" fillId="4" borderId="2" xfId="4" applyNumberFormat="1" applyFont="1" applyFill="1" applyBorder="1" applyAlignment="1">
      <alignment horizontal="right" vertical="top" wrapText="1"/>
    </xf>
    <xf numFmtId="165" fontId="8" fillId="2" borderId="2" xfId="0" applyNumberFormat="1" applyFont="1" applyBorder="1" applyAlignment="1">
      <alignment horizontal="right" vertical="top" wrapText="1"/>
    </xf>
    <xf numFmtId="44" fontId="8" fillId="0" borderId="2" xfId="3" applyFont="1" applyFill="1" applyBorder="1" applyAlignment="1">
      <alignment horizontal="left" vertical="center"/>
    </xf>
    <xf numFmtId="0" fontId="8" fillId="2" borderId="2" xfId="0" applyFont="1" applyBorder="1" applyAlignment="1">
      <alignment vertical="top" wrapText="1"/>
    </xf>
    <xf numFmtId="1" fontId="10" fillId="0" borderId="2" xfId="4" applyNumberFormat="1" applyFont="1" applyFill="1" applyBorder="1" applyAlignment="1">
      <alignment horizontal="right" vertical="top" wrapText="1"/>
    </xf>
    <xf numFmtId="0" fontId="14" fillId="2" borderId="2" xfId="0" applyFont="1" applyBorder="1" applyAlignment="1"/>
    <xf numFmtId="9" fontId="14" fillId="2" borderId="2" xfId="0" applyNumberFormat="1" applyFont="1" applyBorder="1" applyAlignment="1"/>
    <xf numFmtId="49" fontId="8" fillId="2" borderId="2" xfId="0" applyNumberFormat="1" applyFont="1" applyBorder="1" applyAlignment="1">
      <alignment vertical="top" wrapText="1"/>
    </xf>
    <xf numFmtId="49" fontId="12" fillId="3" borderId="2" xfId="0" applyNumberFormat="1" applyFont="1" applyFill="1" applyBorder="1" applyAlignment="1">
      <alignment vertical="top"/>
    </xf>
    <xf numFmtId="0" fontId="12" fillId="3" borderId="2" xfId="0" applyFont="1" applyFill="1" applyBorder="1" applyAlignment="1">
      <alignment horizontal="left" vertical="top"/>
    </xf>
    <xf numFmtId="1" fontId="12" fillId="3" borderId="2" xfId="4" applyNumberFormat="1" applyFont="1" applyFill="1" applyBorder="1" applyAlignment="1">
      <alignment wrapText="1"/>
    </xf>
    <xf numFmtId="49" fontId="8" fillId="2" borderId="2" xfId="0" applyNumberFormat="1" applyFont="1" applyBorder="1" applyAlignment="1">
      <alignment vertical="top"/>
    </xf>
    <xf numFmtId="1" fontId="10" fillId="0" borderId="2" xfId="4" applyNumberFormat="1" applyFont="1" applyFill="1" applyBorder="1" applyAlignment="1">
      <alignment vertical="top" wrapText="1"/>
    </xf>
    <xf numFmtId="0" fontId="11" fillId="5" borderId="2" xfId="0" applyFont="1" applyFill="1" applyBorder="1" applyAlignment="1">
      <alignment horizontal="right" vertical="top"/>
    </xf>
    <xf numFmtId="0" fontId="15" fillId="3" borderId="2" xfId="0" applyFont="1" applyFill="1" applyBorder="1" applyAlignment="1">
      <alignment vertical="top" wrapText="1"/>
    </xf>
    <xf numFmtId="1" fontId="10" fillId="0" borderId="2" xfId="4" applyNumberFormat="1" applyFont="1" applyFill="1" applyBorder="1" applyAlignment="1">
      <alignment wrapText="1"/>
    </xf>
    <xf numFmtId="0" fontId="7" fillId="2" borderId="0" xfId="0" applyFont="1" applyAlignment="1">
      <alignment vertical="center"/>
    </xf>
    <xf numFmtId="49" fontId="7" fillId="2" borderId="2" xfId="0" applyNumberFormat="1" applyFont="1" applyBorder="1" applyAlignment="1">
      <alignment vertical="center"/>
    </xf>
    <xf numFmtId="165" fontId="7" fillId="2" borderId="2" xfId="0" applyNumberFormat="1" applyFont="1" applyBorder="1" applyAlignment="1">
      <alignment horizontal="right"/>
    </xf>
    <xf numFmtId="49" fontId="11" fillId="5" borderId="2" xfId="0" applyNumberFormat="1" applyFont="1" applyFill="1" applyBorder="1" applyAlignment="1">
      <alignment horizontal="left" vertical="top"/>
    </xf>
    <xf numFmtId="0" fontId="16" fillId="2" borderId="2" xfId="0" applyFont="1" applyBorder="1" applyAlignment="1"/>
    <xf numFmtId="49" fontId="11" fillId="4" borderId="2" xfId="0" applyNumberFormat="1" applyFont="1" applyFill="1" applyBorder="1" applyAlignment="1">
      <alignment horizontal="left" vertical="top"/>
    </xf>
    <xf numFmtId="165" fontId="11" fillId="4" borderId="2" xfId="0" applyNumberFormat="1" applyFont="1" applyFill="1" applyBorder="1" applyAlignment="1">
      <alignment horizontal="right" vertical="top"/>
    </xf>
    <xf numFmtId="44" fontId="11" fillId="4" borderId="2" xfId="3" applyFont="1" applyFill="1" applyBorder="1" applyAlignment="1">
      <alignment horizontal="left" vertical="center"/>
    </xf>
    <xf numFmtId="0" fontId="11" fillId="4" borderId="2" xfId="0" applyFont="1" applyFill="1" applyBorder="1" applyAlignment="1">
      <alignment horizontal="left" vertical="top"/>
    </xf>
    <xf numFmtId="1" fontId="11" fillId="4" borderId="2" xfId="0" applyNumberFormat="1" applyFont="1" applyFill="1" applyBorder="1" applyAlignment="1">
      <alignment horizontal="right" vertical="top"/>
    </xf>
    <xf numFmtId="0" fontId="13" fillId="3" borderId="2" xfId="0" applyFont="1" applyFill="1" applyBorder="1" applyAlignment="1"/>
    <xf numFmtId="0" fontId="17" fillId="3" borderId="2" xfId="0" applyFont="1" applyFill="1" applyBorder="1" applyAlignment="1"/>
    <xf numFmtId="49" fontId="13" fillId="3" borderId="2" xfId="0" applyNumberFormat="1" applyFont="1" applyFill="1" applyBorder="1" applyAlignment="1">
      <alignment horizontal="left" vertical="top"/>
    </xf>
    <xf numFmtId="165" fontId="12" fillId="3" borderId="2" xfId="0" applyNumberFormat="1" applyFont="1" applyFill="1" applyBorder="1" applyAlignment="1">
      <alignment horizontal="right" vertical="top"/>
    </xf>
    <xf numFmtId="0" fontId="13" fillId="5" borderId="2" xfId="0" applyFont="1" applyFill="1" applyBorder="1" applyAlignment="1">
      <alignment horizontal="left" vertical="top"/>
    </xf>
    <xf numFmtId="1" fontId="12" fillId="3" borderId="2" xfId="0" applyNumberFormat="1" applyFont="1" applyFill="1" applyBorder="1" applyAlignment="1">
      <alignment horizontal="right" vertical="top"/>
    </xf>
    <xf numFmtId="1" fontId="10" fillId="4" borderId="2" xfId="4" applyNumberFormat="1" applyFont="1" applyFill="1" applyBorder="1" applyAlignment="1">
      <alignment wrapText="1"/>
    </xf>
    <xf numFmtId="49" fontId="11" fillId="2" borderId="2" xfId="0" applyNumberFormat="1" applyFont="1" applyBorder="1" applyAlignment="1">
      <alignment horizontal="left" vertical="top"/>
    </xf>
    <xf numFmtId="49" fontId="11" fillId="4" borderId="2" xfId="0" applyNumberFormat="1" applyFont="1" applyFill="1" applyBorder="1" applyAlignment="1">
      <alignment vertical="top"/>
    </xf>
    <xf numFmtId="1" fontId="12" fillId="3" borderId="2" xfId="4" applyNumberFormat="1" applyFont="1" applyFill="1" applyBorder="1" applyAlignment="1">
      <alignment horizontal="right" vertical="top" wrapText="1"/>
    </xf>
    <xf numFmtId="0" fontId="7" fillId="2" borderId="2" xfId="0" applyFont="1" applyBorder="1" applyAlignment="1">
      <alignment vertical="center"/>
    </xf>
    <xf numFmtId="49" fontId="8" fillId="4" borderId="2" xfId="0" applyNumberFormat="1" applyFont="1" applyFill="1" applyBorder="1" applyAlignment="1">
      <alignment vertical="center" wrapText="1"/>
    </xf>
    <xf numFmtId="165" fontId="8" fillId="4" borderId="2" xfId="0" applyNumberFormat="1" applyFont="1" applyFill="1" applyBorder="1" applyAlignment="1">
      <alignment horizontal="right" vertical="center" wrapText="1"/>
    </xf>
    <xf numFmtId="0" fontId="8" fillId="4" borderId="2" xfId="0" applyFont="1" applyFill="1" applyBorder="1" applyAlignment="1">
      <alignment vertical="center" wrapText="1"/>
    </xf>
    <xf numFmtId="1" fontId="10" fillId="4" borderId="2" xfId="4" applyNumberFormat="1" applyFont="1" applyFill="1" applyBorder="1" applyAlignment="1">
      <alignment horizontal="right" vertical="center" wrapText="1"/>
    </xf>
    <xf numFmtId="9" fontId="7" fillId="2" borderId="2" xfId="0" applyNumberFormat="1" applyFont="1" applyBorder="1" applyAlignment="1">
      <alignment vertical="center"/>
    </xf>
    <xf numFmtId="165" fontId="12" fillId="3" borderId="2" xfId="0" applyNumberFormat="1" applyFont="1" applyFill="1" applyBorder="1" applyAlignment="1">
      <alignment vertical="top" wrapText="1"/>
    </xf>
    <xf numFmtId="44" fontId="12" fillId="3" borderId="2" xfId="3" applyFont="1" applyFill="1" applyBorder="1" applyAlignment="1">
      <alignment vertical="center"/>
    </xf>
    <xf numFmtId="1" fontId="13" fillId="2" borderId="2" xfId="0" applyNumberFormat="1" applyFont="1" applyBorder="1" applyAlignment="1"/>
    <xf numFmtId="44" fontId="13" fillId="0" borderId="2" xfId="3" applyFont="1" applyBorder="1"/>
    <xf numFmtId="49" fontId="8" fillId="4" borderId="2" xfId="0" applyNumberFormat="1" applyFont="1" applyFill="1" applyBorder="1" applyAlignment="1"/>
    <xf numFmtId="165" fontId="8" fillId="4" borderId="2" xfId="0" applyNumberFormat="1" applyFont="1" applyFill="1" applyBorder="1" applyAlignment="1">
      <alignment horizontal="right" wrapText="1"/>
    </xf>
    <xf numFmtId="44" fontId="8" fillId="4" borderId="2" xfId="3" applyFont="1" applyFill="1" applyBorder="1" applyAlignment="1">
      <alignment horizontal="left"/>
    </xf>
    <xf numFmtId="0" fontId="8" fillId="4" borderId="2" xfId="0" applyFont="1" applyFill="1" applyBorder="1" applyAlignment="1">
      <alignment wrapText="1"/>
    </xf>
    <xf numFmtId="49" fontId="8" fillId="4" borderId="2" xfId="0" applyNumberFormat="1" applyFont="1" applyFill="1" applyBorder="1" applyAlignment="1">
      <alignment horizontal="left" vertical="top"/>
    </xf>
    <xf numFmtId="44" fontId="8" fillId="0" borderId="2" xfId="3" applyFont="1" applyBorder="1" applyAlignment="1">
      <alignment horizontal="left" vertical="center"/>
    </xf>
    <xf numFmtId="49" fontId="12" fillId="3" borderId="2" xfId="0" applyNumberFormat="1" applyFont="1" applyFill="1" applyBorder="1" applyAlignment="1">
      <alignment horizontal="left" vertical="top"/>
    </xf>
    <xf numFmtId="49" fontId="11" fillId="5" borderId="2" xfId="0" applyNumberFormat="1" applyFont="1" applyFill="1" applyBorder="1" applyAlignment="1">
      <alignment horizontal="left" wrapText="1"/>
    </xf>
    <xf numFmtId="165" fontId="11" fillId="5" borderId="2" xfId="0" applyNumberFormat="1" applyFont="1" applyFill="1" applyBorder="1" applyAlignment="1">
      <alignment horizontal="right"/>
    </xf>
    <xf numFmtId="44" fontId="11" fillId="5" borderId="2" xfId="3" applyFont="1" applyFill="1" applyBorder="1" applyAlignment="1">
      <alignment horizontal="left"/>
    </xf>
    <xf numFmtId="0" fontId="11" fillId="5" borderId="2" xfId="0" applyFont="1" applyFill="1" applyBorder="1" applyAlignment="1">
      <alignment horizontal="left"/>
    </xf>
    <xf numFmtId="1" fontId="11" fillId="5" borderId="2" xfId="0" applyNumberFormat="1" applyFont="1" applyFill="1" applyBorder="1" applyAlignment="1">
      <alignment horizontal="right"/>
    </xf>
    <xf numFmtId="1" fontId="11" fillId="4" borderId="2" xfId="0" applyNumberFormat="1" applyFont="1" applyFill="1" applyBorder="1" applyAlignment="1">
      <alignment horizontal="left" vertical="top"/>
    </xf>
    <xf numFmtId="1" fontId="11" fillId="4" borderId="2" xfId="0" applyNumberFormat="1" applyFont="1" applyFill="1" applyBorder="1" applyAlignment="1"/>
    <xf numFmtId="1" fontId="11" fillId="5" borderId="2" xfId="0" applyNumberFormat="1" applyFont="1" applyFill="1" applyBorder="1" applyAlignment="1"/>
    <xf numFmtId="0" fontId="13" fillId="4" borderId="2" xfId="0" applyFont="1" applyFill="1" applyBorder="1" applyAlignment="1">
      <alignment horizontal="left" vertical="top"/>
    </xf>
    <xf numFmtId="165" fontId="8" fillId="4" borderId="2" xfId="3" applyNumberFormat="1" applyFont="1" applyFill="1" applyBorder="1" applyAlignment="1">
      <alignment horizontal="right" vertical="center"/>
    </xf>
    <xf numFmtId="44" fontId="8" fillId="4" borderId="2" xfId="3" applyFont="1" applyFill="1" applyBorder="1" applyAlignment="1">
      <alignment vertical="top" wrapText="1"/>
    </xf>
    <xf numFmtId="1" fontId="11" fillId="5" borderId="2" xfId="0" applyNumberFormat="1" applyFont="1" applyFill="1" applyBorder="1" applyAlignment="1">
      <alignment horizontal="left" vertical="top"/>
    </xf>
    <xf numFmtId="165" fontId="12" fillId="3" borderId="2" xfId="0" applyNumberFormat="1" applyFont="1" applyFill="1" applyBorder="1" applyAlignment="1">
      <alignment horizontal="right"/>
    </xf>
    <xf numFmtId="1" fontId="12" fillId="3" borderId="2" xfId="0" applyNumberFormat="1" applyFont="1" applyFill="1" applyBorder="1" applyAlignment="1">
      <alignment horizontal="right"/>
    </xf>
    <xf numFmtId="0" fontId="18" fillId="2" borderId="2" xfId="0" applyFont="1" applyBorder="1" applyAlignment="1">
      <alignment horizontal="center" vertical="center" wrapText="1"/>
    </xf>
    <xf numFmtId="9" fontId="18" fillId="2" borderId="2" xfId="0" applyNumberFormat="1" applyFont="1" applyBorder="1" applyAlignment="1">
      <alignment horizontal="center" vertical="center" wrapText="1"/>
    </xf>
    <xf numFmtId="49" fontId="19" fillId="6" borderId="2" xfId="0" applyNumberFormat="1" applyFont="1" applyFill="1" applyBorder="1" applyAlignment="1">
      <alignment horizontal="center" vertical="center" wrapText="1"/>
    </xf>
    <xf numFmtId="0" fontId="19" fillId="6" borderId="2" xfId="0" applyFont="1" applyFill="1" applyBorder="1" applyAlignment="1">
      <alignment horizontal="center" vertical="center" wrapText="1"/>
    </xf>
    <xf numFmtId="44" fontId="19" fillId="6" borderId="2" xfId="3" applyFont="1" applyFill="1" applyBorder="1" applyAlignment="1">
      <alignment horizontal="center" vertical="center"/>
    </xf>
    <xf numFmtId="1" fontId="19" fillId="6" borderId="2" xfId="0" applyNumberFormat="1" applyFont="1" applyFill="1" applyBorder="1" applyAlignment="1">
      <alignment horizontal="right" wrapText="1"/>
    </xf>
    <xf numFmtId="0" fontId="0" fillId="2" borderId="0" xfId="0" applyAlignment="1"/>
    <xf numFmtId="0" fontId="20" fillId="7" borderId="0" xfId="0" applyFont="1" applyFill="1" applyAlignment="1" applyProtection="1">
      <protection locked="0"/>
    </xf>
    <xf numFmtId="0" fontId="20" fillId="7" borderId="0" xfId="0" applyFont="1" applyFill="1" applyAlignment="1" applyProtection="1">
      <alignment horizontal="center"/>
      <protection locked="0"/>
    </xf>
    <xf numFmtId="0" fontId="22" fillId="7" borderId="0" xfId="0" applyFont="1" applyFill="1" applyAlignment="1" applyProtection="1">
      <alignment horizontal="center" vertical="top"/>
      <protection locked="0"/>
    </xf>
    <xf numFmtId="49" fontId="20" fillId="7" borderId="0" xfId="0" applyNumberFormat="1" applyFont="1" applyFill="1" applyAlignment="1" applyProtection="1">
      <alignment horizontal="right"/>
      <protection locked="0"/>
    </xf>
    <xf numFmtId="7" fontId="23" fillId="7" borderId="4" xfId="0" applyNumberFormat="1" applyFont="1" applyFill="1" applyBorder="1" applyAlignment="1">
      <alignment horizontal="right"/>
    </xf>
    <xf numFmtId="7" fontId="23" fillId="8" borderId="5" xfId="0" applyNumberFormat="1" applyFont="1" applyFill="1" applyBorder="1" applyAlignment="1">
      <alignment horizontal="right"/>
    </xf>
    <xf numFmtId="0" fontId="20" fillId="7" borderId="0" xfId="0" applyFont="1" applyFill="1" applyAlignment="1"/>
    <xf numFmtId="7" fontId="23" fillId="7" borderId="0" xfId="0" applyNumberFormat="1" applyFont="1" applyFill="1" applyAlignment="1">
      <alignment horizontal="right"/>
    </xf>
    <xf numFmtId="7" fontId="23" fillId="8" borderId="6" xfId="0" applyNumberFormat="1" applyFont="1" applyFill="1" applyBorder="1" applyAlignment="1">
      <alignment horizontal="right"/>
    </xf>
    <xf numFmtId="0" fontId="20" fillId="7" borderId="0" xfId="0" applyFont="1" applyFill="1" applyAlignment="1">
      <alignment horizontal="center"/>
    </xf>
    <xf numFmtId="166" fontId="23" fillId="8" borderId="6" xfId="0" applyNumberFormat="1" applyFont="1" applyFill="1" applyBorder="1" applyAlignment="1">
      <alignment horizontal="right"/>
    </xf>
    <xf numFmtId="0" fontId="22" fillId="7" borderId="0" xfId="0" applyFont="1" applyFill="1" applyAlignment="1" applyProtection="1">
      <alignment horizontal="left" vertical="top"/>
      <protection locked="0"/>
    </xf>
    <xf numFmtId="0" fontId="22" fillId="7" borderId="0" xfId="0" applyFont="1" applyFill="1" applyAlignment="1">
      <alignment horizontal="right" vertical="top"/>
    </xf>
    <xf numFmtId="0" fontId="22" fillId="7" borderId="7" xfId="0" applyFont="1" applyFill="1" applyBorder="1" applyAlignment="1">
      <alignment horizontal="right" vertical="top"/>
    </xf>
    <xf numFmtId="0" fontId="20" fillId="7" borderId="0" xfId="0" applyFont="1" applyFill="1" applyAlignment="1">
      <alignment horizontal="right"/>
    </xf>
    <xf numFmtId="0" fontId="22" fillId="7" borderId="0" xfId="0" applyFont="1" applyFill="1" applyAlignment="1">
      <alignment horizontal="center" vertical="top"/>
    </xf>
    <xf numFmtId="0" fontId="24" fillId="7" borderId="0" xfId="0" applyFont="1" applyFill="1" applyAlignment="1" applyProtection="1">
      <protection locked="0"/>
    </xf>
    <xf numFmtId="166" fontId="23" fillId="7" borderId="4" xfId="0" applyNumberFormat="1" applyFont="1" applyFill="1" applyBorder="1" applyAlignment="1">
      <alignment horizontal="right"/>
    </xf>
    <xf numFmtId="166" fontId="23" fillId="8" borderId="5" xfId="0" applyNumberFormat="1" applyFont="1" applyFill="1" applyBorder="1" applyAlignment="1">
      <alignment horizontal="right"/>
    </xf>
    <xf numFmtId="167" fontId="23" fillId="8" borderId="6" xfId="3" applyNumberFormat="1" applyFont="1" applyFill="1" applyBorder="1" applyAlignment="1" applyProtection="1">
      <alignment horizontal="right"/>
    </xf>
    <xf numFmtId="168" fontId="23" fillId="8" borderId="6" xfId="0" applyNumberFormat="1" applyFont="1" applyFill="1" applyBorder="1" applyAlignment="1">
      <alignment horizontal="right"/>
    </xf>
    <xf numFmtId="167" fontId="23" fillId="8" borderId="8" xfId="3" applyNumberFormat="1" applyFont="1" applyFill="1" applyBorder="1" applyAlignment="1" applyProtection="1">
      <alignment horizontal="right"/>
    </xf>
    <xf numFmtId="168" fontId="23" fillId="8" borderId="6" xfId="0" applyNumberFormat="1" applyFont="1" applyFill="1" applyBorder="1" applyAlignment="1"/>
    <xf numFmtId="0" fontId="20" fillId="7" borderId="9" xfId="0" applyFont="1" applyFill="1" applyBorder="1" applyAlignment="1">
      <alignment horizontal="right"/>
    </xf>
    <xf numFmtId="0" fontId="24" fillId="7" borderId="0" xfId="0" applyFont="1" applyFill="1" applyAlignment="1">
      <alignment horizontal="right"/>
    </xf>
    <xf numFmtId="0" fontId="22" fillId="7" borderId="0" xfId="0" applyFont="1" applyFill="1" applyAlignment="1" applyProtection="1">
      <alignment horizontal="right" vertical="top"/>
      <protection locked="0"/>
    </xf>
    <xf numFmtId="0" fontId="22" fillId="7" borderId="7" xfId="0" applyFont="1" applyFill="1" applyBorder="1" applyAlignment="1" applyProtection="1">
      <alignment horizontal="right" vertical="top"/>
      <protection locked="0"/>
    </xf>
    <xf numFmtId="0" fontId="20" fillId="7" borderId="0" xfId="0" applyFont="1" applyFill="1" applyAlignment="1" applyProtection="1">
      <alignment horizontal="right"/>
      <protection locked="0"/>
    </xf>
    <xf numFmtId="167" fontId="23" fillId="0" borderId="6" xfId="3" applyNumberFormat="1" applyFont="1" applyFill="1" applyBorder="1" applyAlignment="1" applyProtection="1">
      <alignment horizontal="right"/>
      <protection locked="0"/>
    </xf>
    <xf numFmtId="166" fontId="20" fillId="7" borderId="0" xfId="0" applyNumberFormat="1" applyFont="1" applyFill="1" applyAlignment="1">
      <alignment horizontal="right"/>
    </xf>
    <xf numFmtId="0" fontId="22" fillId="7" borderId="3" xfId="0" applyFont="1" applyFill="1" applyBorder="1" applyAlignment="1">
      <alignment horizontal="right" vertical="top"/>
    </xf>
    <xf numFmtId="167" fontId="23" fillId="7" borderId="4" xfId="3" applyNumberFormat="1" applyFont="1" applyFill="1" applyBorder="1" applyAlignment="1" applyProtection="1">
      <alignment horizontal="right"/>
    </xf>
    <xf numFmtId="167" fontId="23" fillId="8" borderId="5" xfId="3" applyNumberFormat="1" applyFont="1" applyFill="1" applyBorder="1" applyAlignment="1" applyProtection="1">
      <alignment horizontal="right"/>
    </xf>
    <xf numFmtId="168" fontId="23" fillId="7" borderId="0" xfId="0" applyNumberFormat="1" applyFont="1" applyFill="1" applyAlignment="1">
      <alignment horizontal="right"/>
    </xf>
    <xf numFmtId="0" fontId="24" fillId="7" borderId="0" xfId="0" applyFont="1" applyFill="1" applyAlignment="1">
      <alignment horizontal="center"/>
    </xf>
    <xf numFmtId="166" fontId="20" fillId="7" borderId="0" xfId="0" applyNumberFormat="1" applyFont="1" applyFill="1" applyAlignment="1" applyProtection="1">
      <protection locked="0"/>
    </xf>
    <xf numFmtId="166" fontId="24" fillId="7" borderId="0" xfId="0" applyNumberFormat="1" applyFont="1" applyFill="1" applyAlignment="1" applyProtection="1">
      <alignment horizontal="center"/>
      <protection locked="0"/>
    </xf>
    <xf numFmtId="0" fontId="24" fillId="7" borderId="0" xfId="0" applyFont="1" applyFill="1" applyAlignment="1" applyProtection="1">
      <alignment horizontal="center"/>
      <protection locked="0"/>
    </xf>
    <xf numFmtId="44" fontId="20" fillId="7" borderId="0" xfId="0" applyNumberFormat="1" applyFont="1" applyFill="1" applyAlignment="1" applyProtection="1">
      <protection locked="0"/>
    </xf>
    <xf numFmtId="0" fontId="25" fillId="7" borderId="0" xfId="0" applyFont="1" applyFill="1" applyAlignment="1" applyProtection="1">
      <alignment horizontal="left" vertical="justify"/>
      <protection locked="0"/>
    </xf>
    <xf numFmtId="0" fontId="25" fillId="7" borderId="0" xfId="0" applyFont="1" applyFill="1" applyAlignment="1" applyProtection="1">
      <protection locked="0"/>
    </xf>
    <xf numFmtId="0" fontId="26" fillId="2" borderId="0" xfId="0" applyFont="1" applyAlignment="1"/>
    <xf numFmtId="0" fontId="25" fillId="7" borderId="3" xfId="0" applyFont="1" applyFill="1" applyBorder="1" applyAlignment="1" applyProtection="1">
      <protection locked="0"/>
    </xf>
    <xf numFmtId="0" fontId="20" fillId="7" borderId="4" xfId="0" applyFont="1" applyFill="1" applyBorder="1" applyAlignment="1" applyProtection="1">
      <protection locked="0"/>
    </xf>
    <xf numFmtId="0" fontId="20" fillId="2" borderId="0" xfId="0" applyFont="1" applyAlignment="1"/>
    <xf numFmtId="4" fontId="20" fillId="7" borderId="7" xfId="0" applyNumberFormat="1" applyFont="1" applyFill="1" applyBorder="1" applyAlignment="1" applyProtection="1">
      <protection locked="0"/>
    </xf>
    <xf numFmtId="4" fontId="20" fillId="7" borderId="0" xfId="0" applyNumberFormat="1" applyFont="1" applyFill="1" applyAlignment="1" applyProtection="1">
      <protection locked="0"/>
    </xf>
    <xf numFmtId="0" fontId="27" fillId="7" borderId="0" xfId="0" applyFont="1" applyFill="1" applyAlignment="1" applyProtection="1">
      <protection locked="0"/>
    </xf>
    <xf numFmtId="166" fontId="20" fillId="7" borderId="4" xfId="0" applyNumberFormat="1" applyFont="1" applyFill="1" applyBorder="1" applyAlignment="1" applyProtection="1">
      <protection locked="0"/>
    </xf>
    <xf numFmtId="0" fontId="21" fillId="7" borderId="0" xfId="0" quotePrefix="1" applyFont="1" applyFill="1" applyAlignment="1" applyProtection="1">
      <protection locked="0"/>
    </xf>
    <xf numFmtId="0" fontId="21" fillId="7" borderId="0" xfId="0" applyFont="1" applyFill="1" applyAlignment="1" applyProtection="1">
      <protection locked="0"/>
    </xf>
    <xf numFmtId="0" fontId="28" fillId="9" borderId="0" xfId="0" applyFont="1" applyFill="1" applyAlignment="1" applyProtection="1">
      <alignment horizontal="center"/>
      <protection locked="0"/>
    </xf>
    <xf numFmtId="168" fontId="23" fillId="7" borderId="0" xfId="0" applyNumberFormat="1" applyFont="1" applyFill="1" applyAlignment="1" applyProtection="1">
      <alignment horizontal="right"/>
      <protection locked="0"/>
    </xf>
    <xf numFmtId="49" fontId="20" fillId="2" borderId="0" xfId="0" applyNumberFormat="1" applyFont="1" applyAlignment="1">
      <alignment horizontal="right"/>
    </xf>
    <xf numFmtId="49" fontId="20" fillId="2" borderId="0" xfId="0" applyNumberFormat="1" applyFont="1" applyAlignment="1" applyProtection="1">
      <alignment horizontal="right"/>
      <protection locked="0"/>
    </xf>
    <xf numFmtId="0" fontId="25" fillId="7" borderId="0" xfId="0" applyFont="1" applyFill="1" applyAlignment="1" applyProtection="1">
      <alignment horizontal="center"/>
      <protection locked="0"/>
    </xf>
    <xf numFmtId="0" fontId="29" fillId="7" borderId="0" xfId="0" applyFont="1" applyFill="1" applyAlignment="1" applyProtection="1">
      <alignment horizontal="center"/>
      <protection locked="0"/>
    </xf>
    <xf numFmtId="0" fontId="23" fillId="7" borderId="0" xfId="0" applyFont="1" applyFill="1" applyAlignment="1" applyProtection="1">
      <alignment horizontal="center"/>
      <protection locked="0"/>
    </xf>
    <xf numFmtId="168" fontId="23" fillId="2" borderId="0" xfId="0" applyNumberFormat="1" applyFont="1" applyAlignment="1" applyProtection="1">
      <alignment horizontal="center"/>
      <protection locked="0"/>
    </xf>
    <xf numFmtId="0" fontId="23" fillId="2" borderId="0" xfId="0" applyFont="1" applyAlignment="1">
      <alignment horizontal="center"/>
    </xf>
    <xf numFmtId="9" fontId="24" fillId="7" borderId="0" xfId="2" applyFont="1" applyFill="1" applyAlignment="1" applyProtection="1">
      <alignment horizontal="center"/>
      <protection locked="0"/>
    </xf>
    <xf numFmtId="0" fontId="8" fillId="4" borderId="0" xfId="0" applyFont="1" applyFill="1" applyAlignment="1">
      <alignment vertical="top" wrapText="1"/>
    </xf>
    <xf numFmtId="9" fontId="7" fillId="2" borderId="0" xfId="0" applyNumberFormat="1" applyFont="1" applyAlignment="1"/>
    <xf numFmtId="1" fontId="10" fillId="4" borderId="0" xfId="4" applyNumberFormat="1" applyFont="1" applyFill="1" applyBorder="1" applyAlignment="1">
      <alignment vertical="top" wrapText="1"/>
    </xf>
    <xf numFmtId="44" fontId="8" fillId="4" borderId="0" xfId="3" applyFont="1" applyFill="1" applyBorder="1" applyAlignment="1">
      <alignment horizontal="left" vertical="center"/>
    </xf>
    <xf numFmtId="165" fontId="8" fillId="4" borderId="0" xfId="0" applyNumberFormat="1" applyFont="1" applyFill="1" applyAlignment="1">
      <alignment horizontal="right" vertical="top" wrapText="1"/>
    </xf>
    <xf numFmtId="49" fontId="8" fillId="4" borderId="0" xfId="0" applyNumberFormat="1" applyFont="1" applyFill="1" applyAlignment="1">
      <alignment vertical="top" wrapText="1"/>
    </xf>
    <xf numFmtId="0" fontId="39" fillId="2" borderId="0" xfId="0" applyFont="1" applyProtection="1">
      <alignment horizontal="left" vertical="center" wrapText="1"/>
      <protection locked="0"/>
    </xf>
    <xf numFmtId="0" fontId="0" fillId="2" borderId="0" xfId="0" applyProtection="1">
      <alignment horizontal="left" vertical="center" wrapText="1"/>
      <protection locked="0"/>
    </xf>
    <xf numFmtId="0" fontId="0" fillId="2" borderId="13" xfId="0" applyBorder="1" applyProtection="1">
      <alignment horizontal="left" vertical="center" wrapText="1"/>
      <protection locked="0"/>
    </xf>
    <xf numFmtId="169" fontId="0" fillId="2" borderId="0" xfId="1" applyNumberFormat="1" applyFont="1" applyFill="1" applyAlignment="1" applyProtection="1">
      <alignment horizontal="left" vertical="center" wrapText="1"/>
      <protection locked="0"/>
    </xf>
    <xf numFmtId="10" fontId="0" fillId="2" borderId="0" xfId="2" applyNumberFormat="1" applyFont="1" applyFill="1" applyAlignment="1" applyProtection="1">
      <alignment horizontal="right" vertical="center" wrapText="1"/>
      <protection locked="0"/>
    </xf>
    <xf numFmtId="170" fontId="0" fillId="2" borderId="0" xfId="2" applyNumberFormat="1" applyFont="1" applyFill="1" applyAlignment="1" applyProtection="1">
      <alignment horizontal="right" vertical="center" wrapText="1"/>
      <protection locked="0"/>
    </xf>
    <xf numFmtId="0" fontId="0" fillId="2" borderId="18" xfId="0" applyBorder="1" applyProtection="1">
      <alignment horizontal="left" vertical="center" wrapText="1"/>
      <protection locked="0"/>
    </xf>
    <xf numFmtId="169" fontId="0" fillId="2" borderId="13" xfId="0" applyNumberFormat="1" applyBorder="1" applyProtection="1">
      <alignment horizontal="left" vertical="center" wrapText="1"/>
      <protection locked="0"/>
    </xf>
    <xf numFmtId="169" fontId="0" fillId="2" borderId="13" xfId="1" applyNumberFormat="1" applyFont="1" applyFill="1" applyBorder="1" applyAlignment="1" applyProtection="1">
      <alignment horizontal="left" vertical="center" wrapText="1"/>
      <protection locked="0"/>
    </xf>
    <xf numFmtId="0" fontId="0" fillId="2" borderId="13" xfId="0" applyBorder="1" applyAlignment="1" applyProtection="1">
      <alignment horizontal="right" vertical="center" wrapText="1"/>
      <protection locked="0"/>
    </xf>
    <xf numFmtId="169" fontId="0" fillId="2" borderId="18" xfId="1" applyNumberFormat="1" applyFont="1" applyFill="1" applyBorder="1" applyAlignment="1" applyProtection="1">
      <alignment horizontal="left" vertical="center" wrapText="1"/>
      <protection locked="0"/>
    </xf>
    <xf numFmtId="170" fontId="0" fillId="2" borderId="0" xfId="2" applyNumberFormat="1" applyFont="1" applyFill="1" applyBorder="1" applyAlignment="1" applyProtection="1">
      <alignment horizontal="right" vertical="center" wrapText="1"/>
      <protection locked="0"/>
    </xf>
    <xf numFmtId="0" fontId="0" fillId="2" borderId="12" xfId="0" applyBorder="1" applyAlignment="1" applyProtection="1">
      <alignment horizontal="center" vertical="center" wrapText="1"/>
      <protection locked="0"/>
    </xf>
    <xf numFmtId="0" fontId="0" fillId="2" borderId="16" xfId="0" applyBorder="1" applyAlignment="1" applyProtection="1">
      <alignment horizontal="center" vertical="center" wrapText="1"/>
      <protection locked="0"/>
    </xf>
    <xf numFmtId="10" fontId="2" fillId="2" borderId="12" xfId="2" applyNumberFormat="1" applyFont="1" applyFill="1" applyBorder="1" applyAlignment="1" applyProtection="1">
      <alignment horizontal="center" vertical="center" wrapText="1"/>
      <protection locked="0"/>
    </xf>
    <xf numFmtId="170" fontId="2" fillId="2" borderId="12" xfId="2" applyNumberFormat="1" applyFont="1" applyFill="1" applyBorder="1" applyAlignment="1" applyProtection="1">
      <alignment horizontal="center" vertical="center" wrapText="1"/>
      <protection locked="0"/>
    </xf>
    <xf numFmtId="0" fontId="0" fillId="2" borderId="2" xfId="0" applyBorder="1" applyAlignment="1" applyProtection="1">
      <alignment horizontal="center" vertical="center" wrapText="1"/>
      <protection locked="0"/>
    </xf>
    <xf numFmtId="0" fontId="6" fillId="2" borderId="0" xfId="0" applyFont="1" applyProtection="1">
      <alignment horizontal="left" vertical="center" wrapText="1"/>
      <protection locked="0"/>
    </xf>
    <xf numFmtId="169" fontId="6" fillId="2" borderId="18" xfId="0" applyNumberFormat="1" applyFont="1" applyBorder="1" applyProtection="1">
      <alignment horizontal="left" vertical="center" wrapText="1"/>
      <protection locked="0"/>
    </xf>
    <xf numFmtId="170" fontId="6" fillId="2" borderId="13" xfId="0" applyNumberFormat="1" applyFont="1" applyBorder="1" applyAlignment="1" applyProtection="1">
      <alignment horizontal="right" vertical="center" wrapText="1"/>
      <protection locked="0"/>
    </xf>
    <xf numFmtId="44" fontId="6" fillId="2" borderId="0" xfId="0" applyNumberFormat="1" applyFont="1" applyProtection="1">
      <alignment horizontal="left" vertical="center" wrapText="1"/>
      <protection locked="0"/>
    </xf>
    <xf numFmtId="44" fontId="6" fillId="2" borderId="13" xfId="0" applyNumberFormat="1" applyFont="1" applyBorder="1" applyProtection="1">
      <alignment horizontal="left" vertical="center" wrapText="1"/>
      <protection locked="0"/>
    </xf>
    <xf numFmtId="2" fontId="36" fillId="2" borderId="18" xfId="0" applyNumberFormat="1" applyFont="1" applyBorder="1" applyAlignment="1" applyProtection="1">
      <alignment horizontal="right" vertical="center" wrapText="1"/>
      <protection locked="0"/>
    </xf>
    <xf numFmtId="2" fontId="36" fillId="2" borderId="0" xfId="0" applyNumberFormat="1" applyFont="1" applyAlignment="1" applyProtection="1">
      <alignment horizontal="right" vertical="center" wrapText="1"/>
      <protection locked="0"/>
    </xf>
    <xf numFmtId="2" fontId="36" fillId="2" borderId="13" xfId="0" applyNumberFormat="1" applyFont="1" applyBorder="1" applyAlignment="1" applyProtection="1">
      <alignment horizontal="right" vertical="center" wrapText="1"/>
      <protection locked="0"/>
    </xf>
    <xf numFmtId="165" fontId="36" fillId="2" borderId="18" xfId="0" applyNumberFormat="1" applyFont="1" applyBorder="1" applyProtection="1">
      <alignment horizontal="left" vertical="center" wrapText="1"/>
      <protection locked="0"/>
    </xf>
    <xf numFmtId="169" fontId="36" fillId="2" borderId="0" xfId="1" applyNumberFormat="1" applyFont="1" applyFill="1" applyBorder="1" applyAlignment="1" applyProtection="1">
      <alignment horizontal="left" vertical="center" wrapText="1"/>
      <protection locked="0"/>
    </xf>
    <xf numFmtId="169" fontId="36" fillId="2" borderId="0" xfId="0" applyNumberFormat="1" applyFont="1" applyProtection="1">
      <alignment horizontal="left" vertical="center" wrapText="1"/>
      <protection locked="0"/>
    </xf>
    <xf numFmtId="49" fontId="36" fillId="2" borderId="13" xfId="1" applyNumberFormat="1" applyFont="1" applyFill="1" applyBorder="1" applyAlignment="1" applyProtection="1">
      <alignment horizontal="left" vertical="center" wrapText="1"/>
      <protection locked="0"/>
    </xf>
    <xf numFmtId="165" fontId="38" fillId="2" borderId="18" xfId="0" applyNumberFormat="1" applyFont="1" applyBorder="1" applyProtection="1">
      <alignment horizontal="left" vertical="center" wrapText="1"/>
      <protection locked="0"/>
    </xf>
    <xf numFmtId="169" fontId="38" fillId="2" borderId="0" xfId="1" applyNumberFormat="1" applyFont="1" applyFill="1" applyBorder="1" applyAlignment="1" applyProtection="1">
      <alignment horizontal="left" vertical="center" wrapText="1"/>
      <protection locked="0"/>
    </xf>
    <xf numFmtId="2" fontId="38" fillId="2" borderId="0" xfId="0" applyNumberFormat="1" applyFont="1" applyAlignment="1" applyProtection="1">
      <alignment horizontal="right" vertical="center" wrapText="1"/>
      <protection locked="0"/>
    </xf>
    <xf numFmtId="169" fontId="38" fillId="2" borderId="0" xfId="0" applyNumberFormat="1" applyFont="1" applyProtection="1">
      <alignment horizontal="left" vertical="center" wrapText="1"/>
      <protection locked="0"/>
    </xf>
    <xf numFmtId="49" fontId="38" fillId="2" borderId="13" xfId="1" applyNumberFormat="1" applyFont="1" applyFill="1" applyBorder="1" applyAlignment="1" applyProtection="1">
      <alignment horizontal="left" vertical="center" wrapText="1"/>
      <protection locked="0"/>
    </xf>
    <xf numFmtId="169" fontId="3" fillId="2" borderId="0" xfId="0" applyNumberFormat="1" applyFont="1" applyProtection="1">
      <alignment horizontal="left" vertical="center" wrapText="1"/>
      <protection locked="0"/>
    </xf>
    <xf numFmtId="165" fontId="37" fillId="2" borderId="18" xfId="0" applyNumberFormat="1" applyFont="1" applyBorder="1" applyProtection="1">
      <alignment horizontal="left" vertical="center" wrapText="1"/>
      <protection locked="0"/>
    </xf>
    <xf numFmtId="169" fontId="37" fillId="2" borderId="0" xfId="1" applyNumberFormat="1" applyFont="1" applyFill="1" applyBorder="1" applyAlignment="1" applyProtection="1">
      <alignment horizontal="left" vertical="center" wrapText="1"/>
      <protection locked="0"/>
    </xf>
    <xf numFmtId="2" fontId="37" fillId="2" borderId="0" xfId="0" applyNumberFormat="1" applyFont="1" applyAlignment="1" applyProtection="1">
      <alignment horizontal="right" vertical="center" wrapText="1"/>
      <protection locked="0"/>
    </xf>
    <xf numFmtId="169" fontId="37" fillId="2" borderId="0" xfId="0" applyNumberFormat="1" applyFont="1" applyProtection="1">
      <alignment horizontal="left" vertical="center" wrapText="1"/>
      <protection locked="0"/>
    </xf>
    <xf numFmtId="49" fontId="37" fillId="2" borderId="13" xfId="1" applyNumberFormat="1" applyFont="1" applyFill="1" applyBorder="1" applyAlignment="1" applyProtection="1">
      <alignment horizontal="left" vertical="center" wrapText="1"/>
      <protection locked="0"/>
    </xf>
    <xf numFmtId="44" fontId="6" fillId="2" borderId="0" xfId="1" applyFont="1" applyFill="1" applyAlignment="1" applyProtection="1">
      <alignment horizontal="left" vertical="center" wrapText="1"/>
      <protection locked="0"/>
    </xf>
    <xf numFmtId="9" fontId="0" fillId="2" borderId="0" xfId="2" applyFont="1" applyFill="1" applyAlignment="1" applyProtection="1">
      <alignment horizontal="center" vertical="center" wrapText="1"/>
      <protection locked="0"/>
    </xf>
    <xf numFmtId="44" fontId="6" fillId="2" borderId="18" xfId="0" applyNumberFormat="1" applyFont="1" applyBorder="1" applyProtection="1">
      <alignment horizontal="left" vertical="center" wrapText="1"/>
      <protection locked="0"/>
    </xf>
    <xf numFmtId="44" fontId="0" fillId="2" borderId="0" xfId="0" applyNumberFormat="1" applyProtection="1">
      <alignment horizontal="left" vertical="center" wrapText="1"/>
      <protection locked="0"/>
    </xf>
    <xf numFmtId="44" fontId="0" fillId="2" borderId="0" xfId="1" applyFont="1" applyFill="1" applyAlignment="1" applyProtection="1">
      <alignment horizontal="left" vertical="center" wrapText="1"/>
      <protection locked="0"/>
    </xf>
    <xf numFmtId="0" fontId="40" fillId="2" borderId="22" xfId="0" applyFont="1" applyBorder="1" applyProtection="1">
      <alignment horizontal="left" vertical="center" wrapText="1"/>
      <protection locked="0"/>
    </xf>
    <xf numFmtId="0" fontId="0" fillId="2" borderId="25" xfId="0" applyBorder="1" applyProtection="1">
      <alignment horizontal="left" vertical="center" wrapText="1"/>
      <protection locked="0"/>
    </xf>
    <xf numFmtId="0" fontId="39" fillId="2" borderId="26" xfId="0" applyFont="1" applyBorder="1" applyProtection="1">
      <alignment horizontal="left" vertical="center" wrapText="1"/>
      <protection locked="0"/>
    </xf>
    <xf numFmtId="0" fontId="0" fillId="2" borderId="27" xfId="0" applyBorder="1" applyProtection="1">
      <alignment horizontal="left" vertical="center" wrapText="1"/>
      <protection locked="0"/>
    </xf>
    <xf numFmtId="0" fontId="39" fillId="2" borderId="28" xfId="0" applyFont="1" applyBorder="1" applyProtection="1">
      <alignment horizontal="left" vertical="center" wrapText="1"/>
      <protection locked="0"/>
    </xf>
    <xf numFmtId="0" fontId="39" fillId="2" borderId="29" xfId="0" applyFont="1" applyBorder="1" applyProtection="1">
      <alignment horizontal="left" vertical="center" wrapText="1"/>
      <protection locked="0"/>
    </xf>
    <xf numFmtId="0" fontId="0" fillId="2" borderId="29" xfId="0" applyBorder="1" applyProtection="1">
      <alignment horizontal="left" vertical="center" wrapText="1"/>
      <protection locked="0"/>
    </xf>
    <xf numFmtId="0" fontId="0" fillId="2" borderId="30" xfId="0" applyBorder="1" applyProtection="1">
      <alignment horizontal="left" vertical="center" wrapText="1"/>
      <protection locked="0"/>
    </xf>
    <xf numFmtId="169" fontId="40" fillId="2" borderId="22" xfId="1" applyNumberFormat="1" applyFont="1" applyFill="1" applyBorder="1" applyAlignment="1" applyProtection="1">
      <alignment horizontal="left" vertical="center" wrapText="1"/>
      <protection locked="0"/>
    </xf>
    <xf numFmtId="44" fontId="41" fillId="2" borderId="24" xfId="1" applyFont="1" applyFill="1" applyBorder="1" applyAlignment="1" applyProtection="1">
      <alignment vertical="center" wrapText="1"/>
      <protection locked="0"/>
    </xf>
    <xf numFmtId="0" fontId="0" fillId="2" borderId="18" xfId="0" applyBorder="1" applyAlignment="1" applyProtection="1">
      <alignment horizontal="center" vertical="center" wrapText="1"/>
      <protection locked="0"/>
    </xf>
    <xf numFmtId="0" fontId="0" fillId="2" borderId="0" xfId="0" applyAlignment="1" applyProtection="1">
      <alignment horizontal="center" vertical="center" wrapText="1"/>
      <protection locked="0"/>
    </xf>
    <xf numFmtId="0" fontId="0" fillId="2" borderId="13" xfId="0" applyBorder="1" applyAlignment="1" applyProtection="1">
      <alignment horizontal="center" vertical="center" wrapText="1"/>
      <protection locked="0"/>
    </xf>
    <xf numFmtId="0" fontId="40" fillId="2" borderId="23" xfId="0" applyFont="1" applyBorder="1" applyProtection="1">
      <alignment horizontal="left" vertical="center" wrapText="1"/>
      <protection locked="0"/>
    </xf>
    <xf numFmtId="0" fontId="40" fillId="2" borderId="24" xfId="0" applyFont="1" applyBorder="1" applyProtection="1">
      <alignment horizontal="left" vertical="center" wrapText="1"/>
      <protection locked="0"/>
    </xf>
    <xf numFmtId="0" fontId="0" fillId="13" borderId="17" xfId="0" applyFill="1" applyBorder="1" applyAlignment="1" applyProtection="1">
      <alignment horizontal="center" vertical="center" wrapText="1"/>
      <protection locked="0"/>
    </xf>
    <xf numFmtId="0" fontId="0" fillId="13" borderId="21" xfId="0" applyFill="1" applyBorder="1" applyAlignment="1" applyProtection="1">
      <alignment horizontal="center" vertical="center" wrapText="1"/>
      <protection locked="0"/>
    </xf>
    <xf numFmtId="0" fontId="0" fillId="13" borderId="15" xfId="0" applyFill="1" applyBorder="1" applyAlignment="1" applyProtection="1">
      <alignment horizontal="center" vertical="center" wrapText="1"/>
      <protection locked="0"/>
    </xf>
    <xf numFmtId="0" fontId="0" fillId="2" borderId="18" xfId="0" applyBorder="1" applyProtection="1">
      <alignment horizontal="left" vertical="center" wrapText="1"/>
      <protection locked="0"/>
    </xf>
    <xf numFmtId="0" fontId="0" fillId="2" borderId="0" xfId="0" applyProtection="1">
      <alignment horizontal="left" vertical="center" wrapText="1"/>
      <protection locked="0"/>
    </xf>
    <xf numFmtId="0" fontId="0" fillId="3" borderId="17"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15" xfId="0" applyFill="1" applyBorder="1" applyAlignment="1" applyProtection="1">
      <alignment horizontal="center" vertical="center" wrapText="1"/>
      <protection locked="0"/>
    </xf>
    <xf numFmtId="169" fontId="0" fillId="2" borderId="18" xfId="1" applyNumberFormat="1" applyFont="1" applyFill="1" applyBorder="1" applyAlignment="1" applyProtection="1">
      <alignment horizontal="left" vertical="center" wrapText="1"/>
      <protection locked="0"/>
    </xf>
    <xf numFmtId="169" fontId="0" fillId="2" borderId="0" xfId="1" applyNumberFormat="1" applyFont="1" applyFill="1" applyBorder="1" applyAlignment="1" applyProtection="1">
      <alignment horizontal="left" vertical="center" wrapText="1"/>
      <protection locked="0"/>
    </xf>
    <xf numFmtId="0" fontId="40" fillId="2" borderId="22" xfId="0" applyFont="1" applyBorder="1" applyAlignment="1" applyProtection="1">
      <alignment horizontal="center" vertical="center" wrapText="1"/>
      <protection locked="0"/>
    </xf>
    <xf numFmtId="0" fontId="40" fillId="2" borderId="22" xfId="0" applyFont="1" applyBorder="1" applyProtection="1">
      <alignment horizontal="left" vertical="center" wrapText="1"/>
      <protection locked="0"/>
    </xf>
    <xf numFmtId="0" fontId="0" fillId="3" borderId="19" xfId="0"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0" fillId="10" borderId="17" xfId="0" applyFill="1" applyBorder="1" applyAlignment="1" applyProtection="1">
      <alignment horizontal="center" vertical="center" wrapText="1"/>
      <protection locked="0"/>
    </xf>
    <xf numFmtId="0" fontId="0" fillId="10" borderId="21" xfId="0"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1" borderId="17" xfId="0" applyFill="1" applyBorder="1" applyAlignment="1" applyProtection="1">
      <alignment horizontal="center" vertical="center" wrapText="1"/>
      <protection locked="0"/>
    </xf>
    <xf numFmtId="0" fontId="0" fillId="11" borderId="21" xfId="0" applyFill="1" applyBorder="1" applyAlignment="1" applyProtection="1">
      <alignment horizontal="center" vertical="center" wrapText="1"/>
      <protection locked="0"/>
    </xf>
    <xf numFmtId="0" fontId="0" fillId="11" borderId="15" xfId="0" applyFill="1" applyBorder="1" applyAlignment="1" applyProtection="1">
      <alignment horizontal="center" vertical="center" wrapText="1"/>
      <protection locked="0"/>
    </xf>
    <xf numFmtId="0" fontId="0" fillId="12" borderId="17" xfId="0" applyFill="1" applyBorder="1" applyAlignment="1" applyProtection="1">
      <alignment horizontal="center" vertical="center" wrapText="1"/>
      <protection locked="0"/>
    </xf>
    <xf numFmtId="0" fontId="0" fillId="12" borderId="21" xfId="0" applyFill="1" applyBorder="1" applyAlignment="1" applyProtection="1">
      <alignment horizontal="center" vertical="center" wrapText="1"/>
      <protection locked="0"/>
    </xf>
    <xf numFmtId="0" fontId="0" fillId="12" borderId="15" xfId="0" applyFill="1" applyBorder="1" applyAlignment="1" applyProtection="1">
      <alignment horizontal="center" vertical="center" wrapText="1"/>
      <protection locked="0"/>
    </xf>
    <xf numFmtId="0" fontId="23" fillId="7" borderId="0" xfId="0" applyFont="1" applyFill="1" applyAlignment="1" applyProtection="1">
      <alignment horizontal="center"/>
      <protection locked="0"/>
    </xf>
    <xf numFmtId="0" fontId="30" fillId="7" borderId="11" xfId="0" applyFont="1" applyFill="1" applyBorder="1" applyAlignment="1" applyProtection="1">
      <alignment horizontal="center"/>
      <protection locked="0"/>
    </xf>
    <xf numFmtId="0" fontId="27" fillId="7" borderId="0" xfId="0" applyFont="1" applyFill="1" applyAlignment="1" applyProtection="1">
      <alignment horizontal="center"/>
      <protection locked="0"/>
    </xf>
    <xf numFmtId="168" fontId="23" fillId="8" borderId="5" xfId="0" applyNumberFormat="1" applyFont="1" applyFill="1" applyBorder="1" applyAlignment="1">
      <alignment horizontal="right"/>
    </xf>
    <xf numFmtId="168" fontId="23" fillId="8" borderId="10" xfId="0" applyNumberFormat="1" applyFont="1" applyFill="1" applyBorder="1" applyAlignment="1">
      <alignment horizontal="right"/>
    </xf>
    <xf numFmtId="0" fontId="22" fillId="2" borderId="7" xfId="0" applyFont="1" applyBorder="1" applyAlignment="1">
      <alignment horizontal="center" vertical="top"/>
    </xf>
    <xf numFmtId="166" fontId="23" fillId="2" borderId="5" xfId="0" applyNumberFormat="1" applyFont="1" applyBorder="1" applyAlignment="1" applyProtection="1">
      <alignment horizontal="center"/>
      <protection locked="0"/>
    </xf>
    <xf numFmtId="166" fontId="23" fillId="2" borderId="10" xfId="0" applyNumberFormat="1" applyFont="1" applyBorder="1" applyAlignment="1" applyProtection="1">
      <alignment horizontal="center"/>
      <protection locked="0"/>
    </xf>
    <xf numFmtId="0" fontId="22" fillId="2" borderId="3" xfId="0" applyFont="1" applyBorder="1" applyAlignment="1">
      <alignment horizontal="center" vertical="top"/>
    </xf>
    <xf numFmtId="0" fontId="22" fillId="7" borderId="7" xfId="0" applyFont="1" applyFill="1" applyBorder="1" applyAlignment="1" applyProtection="1">
      <alignment horizontal="center" vertical="top"/>
      <protection locked="0"/>
    </xf>
    <xf numFmtId="168" fontId="23" fillId="2" borderId="5" xfId="0" applyNumberFormat="1" applyFont="1" applyBorder="1" applyAlignment="1" applyProtection="1">
      <alignment horizontal="center"/>
      <protection locked="0"/>
    </xf>
    <xf numFmtId="168" fontId="23" fillId="2" borderId="10" xfId="0" applyNumberFormat="1" applyFont="1" applyBorder="1" applyAlignment="1" applyProtection="1">
      <alignment horizontal="center"/>
      <protection locked="0"/>
    </xf>
    <xf numFmtId="0" fontId="20" fillId="7" borderId="0" xfId="0" applyFont="1" applyFill="1" applyAlignment="1" applyProtection="1">
      <alignment horizontal="center"/>
      <protection locked="0"/>
    </xf>
    <xf numFmtId="0" fontId="20" fillId="2" borderId="0" xfId="0" quotePrefix="1" applyFont="1" applyAlignment="1">
      <alignment horizontal="center"/>
    </xf>
    <xf numFmtId="0" fontId="0" fillId="2" borderId="0" xfId="0" applyAlignment="1">
      <alignment horizontal="center"/>
    </xf>
    <xf numFmtId="0" fontId="22" fillId="7" borderId="3" xfId="0" applyFont="1" applyFill="1" applyBorder="1" applyAlignment="1" applyProtection="1">
      <alignment horizontal="center" vertical="top"/>
      <protection locked="0"/>
    </xf>
    <xf numFmtId="0" fontId="22" fillId="7" borderId="0" xfId="0" applyFont="1" applyFill="1" applyAlignment="1" applyProtection="1">
      <alignment horizontal="center" vertical="top"/>
      <protection locked="0"/>
    </xf>
    <xf numFmtId="0" fontId="21" fillId="7" borderId="0" xfId="0" applyFont="1" applyFill="1" applyAlignment="1" applyProtection="1">
      <alignment horizontal="center"/>
      <protection locked="0"/>
    </xf>
  </cellXfs>
  <cellStyles count="5">
    <cellStyle name="Currency" xfId="1" builtinId="4"/>
    <cellStyle name="Currency 2" xfId="3"/>
    <cellStyle name="Hyperlink" xfId="4" builtinId="8"/>
    <cellStyle name="Normal" xfId="0" builtinId="0"/>
    <cellStyle name="Percent" xfId="2" builtinId="5"/>
  </cellStyles>
  <dxfs count="27">
    <dxf>
      <fill>
        <patternFill patternType="solid">
          <fgColor rgb="FFD9D9D9"/>
          <bgColor rgb="FF000000"/>
        </patternFill>
      </fill>
    </dxf>
    <dxf>
      <font>
        <strike val="0"/>
        <outline val="0"/>
        <shadow val="0"/>
        <u val="none"/>
        <vertAlign val="baseline"/>
        <sz val="11"/>
        <color auto="1"/>
        <name val="Bahnschrift"/>
        <scheme val="minor"/>
      </font>
      <numFmt numFmtId="30" formatCode="@"/>
      <alignment vertical="center" textRotation="0" wrapText="1" indent="0" relativeIndent="255" justifyLastLine="0" shrinkToFit="0" readingOrder="0"/>
      <protection locked="0" hidden="0"/>
    </dxf>
    <dxf>
      <font>
        <strike val="0"/>
        <outline val="0"/>
        <shadow val="0"/>
        <u val="none"/>
        <vertAlign val="baseline"/>
        <sz val="11"/>
        <color auto="1"/>
        <name val="Bahnschrift"/>
        <scheme val="minor"/>
      </font>
      <protection locked="0" hidden="0"/>
    </dxf>
    <dxf>
      <font>
        <strike val="0"/>
        <outline val="0"/>
        <shadow val="0"/>
        <u val="none"/>
        <vertAlign val="baseline"/>
        <sz val="11"/>
        <color auto="1"/>
        <name val="Bahnschrift"/>
        <scheme val="minor"/>
      </font>
      <protection locked="0" hidden="0"/>
    </dxf>
    <dxf>
      <font>
        <strike val="0"/>
        <outline val="0"/>
        <shadow val="0"/>
        <u val="none"/>
        <vertAlign val="baseline"/>
        <sz val="11"/>
        <color auto="1"/>
        <name val="Bahnschrift"/>
        <scheme val="minor"/>
      </font>
      <protection locked="0" hidden="0"/>
    </dxf>
    <dxf>
      <font>
        <b val="0"/>
        <strike val="0"/>
        <outline val="0"/>
        <shadow val="0"/>
        <u val="none"/>
        <vertAlign val="baseline"/>
        <sz val="11"/>
        <color auto="1"/>
        <name val="Bahnschrift"/>
        <scheme val="minor"/>
      </font>
      <numFmt numFmtId="169" formatCode="_(&quot;$&quot;* #,##0_);_(&quot;$&quot;* \(#,##0\);_(&quot;$&quot;* &quot;-&quot;??_);_(@_)"/>
      <protection locked="0" hidden="0"/>
    </dxf>
    <dxf>
      <font>
        <b val="0"/>
        <strike val="0"/>
        <outline val="0"/>
        <shadow val="0"/>
        <u val="none"/>
        <vertAlign val="baseline"/>
        <sz val="11"/>
        <color auto="1"/>
        <name val="Bahnschrift"/>
        <scheme val="minor"/>
      </font>
      <numFmt numFmtId="165" formatCode="mm/dd/yyyy"/>
      <border diagonalUp="0" diagonalDown="0">
        <left style="thick">
          <color theme="3" tint="0.499984740745262"/>
        </left>
      </border>
      <protection locked="0" hidden="0"/>
    </dxf>
    <dxf>
      <font>
        <b val="0"/>
        <i val="0"/>
        <strike val="0"/>
        <condense val="0"/>
        <extend val="0"/>
        <outline val="0"/>
        <shadow val="0"/>
        <u val="none"/>
        <vertAlign val="baseline"/>
        <sz val="11"/>
        <color theme="1" tint="0.34998626667073579"/>
        <name val="Bahnschrift"/>
        <scheme val="minor"/>
      </font>
      <numFmt numFmtId="34" formatCode="_(&quot;$&quot;* #,##0.00_);_(&quot;$&quot;* \(#,##0.00\);_(&quot;$&quot;* &quot;-&quot;??_);_(@_)"/>
      <protection locked="0" hidden="0"/>
    </dxf>
    <dxf>
      <font>
        <b val="0"/>
      </font>
      <numFmt numFmtId="34" formatCode="_(&quot;$&quot;* #,##0.00_);_(&quot;$&quot;* \(#,##0.00\);_(&quot;$&quot;* &quot;-&quot;??_);_(@_)"/>
      <protection locked="0" hidden="0"/>
    </dxf>
    <dxf>
      <font>
        <b val="0"/>
      </font>
      <numFmt numFmtId="34" formatCode="_(&quot;$&quot;* #,##0.00_);_(&quot;$&quot;* \(#,##0.00\);_(&quot;$&quot;* &quot;-&quot;??_);_(@_)"/>
      <border diagonalUp="0" diagonalDown="0" outline="0">
        <left style="thick">
          <color theme="3" tint="0.499984740745262"/>
        </left>
      </border>
      <protection locked="0" hidden="0"/>
    </dxf>
    <dxf>
      <font>
        <b val="0"/>
      </font>
      <alignment horizontal="right" vertical="center" textRotation="0" wrapText="1" indent="0" relativeIndent="255" justifyLastLine="0" shrinkToFit="0" readingOrder="0"/>
      <protection locked="0" hidden="0"/>
    </dxf>
    <dxf>
      <font>
        <b val="0"/>
      </font>
      <protection locked="0" hidden="0"/>
    </dxf>
    <dxf>
      <font>
        <b val="0"/>
      </font>
      <border diagonalUp="0" diagonalDown="0" outline="0">
        <left style="thick">
          <color theme="3" tint="0.499984740745262"/>
        </left>
      </border>
      <protection locked="0" hidden="0"/>
    </dxf>
    <dxf>
      <font>
        <b val="0"/>
      </font>
      <numFmt numFmtId="34" formatCode="_(&quot;$&quot;* #,##0.00_);_(&quot;$&quot;* \(#,##0.00\);_(&quot;$&quot;* &quot;-&quot;??_);_(@_)"/>
      <protection locked="0" hidden="0"/>
    </dxf>
    <dxf>
      <numFmt numFmtId="170" formatCode="0.000%"/>
      <alignment horizontal="right" vertical="center" textRotation="0" wrapText="1" indent="0" relativeIndent="255" justifyLastLine="0" shrinkToFit="0" readingOrder="0"/>
      <protection locked="0" hidden="0"/>
    </dxf>
    <dxf>
      <numFmt numFmtId="169" formatCode="_(&quot;$&quot;* #,##0_);_(&quot;$&quot;* \(#,##0\);_(&quot;$&quot;* &quot;-&quot;??_);_(@_)"/>
      <border diagonalUp="0" diagonalDown="0" outline="0">
        <left style="thick">
          <color theme="3" tint="0.499984740745262"/>
        </left>
      </border>
      <protection locked="0" hidden="0"/>
    </dxf>
    <dxf>
      <font>
        <b val="0"/>
      </font>
      <numFmt numFmtId="34" formatCode="_(&quot;$&quot;* #,##0.00_);_(&quot;$&quot;* \(#,##0.00\);_(&quot;$&quot;* &quot;-&quot;??_);_(@_)"/>
      <protection locked="0" hidden="0"/>
    </dxf>
    <dxf>
      <numFmt numFmtId="170" formatCode="0.000%"/>
      <alignment horizontal="right" vertical="center" textRotation="0" wrapText="1" indent="0" relativeIndent="255" justifyLastLine="0" shrinkToFit="0" readingOrder="0"/>
      <protection locked="0" hidden="0"/>
    </dxf>
    <dxf>
      <numFmt numFmtId="169" formatCode="_(&quot;$&quot;* #,##0_);_(&quot;$&quot;* \(#,##0\);_(&quot;$&quot;* &quot;-&quot;??_);_(@_)"/>
      <border diagonalUp="0" diagonalDown="0">
        <left style="thick">
          <color theme="3" tint="0.499984740745262"/>
        </left>
      </border>
      <protection locked="0" hidden="0"/>
    </dxf>
    <dxf>
      <font>
        <b val="0"/>
        <i val="0"/>
        <strike val="0"/>
        <condense val="0"/>
        <extend val="0"/>
        <outline val="0"/>
        <shadow val="0"/>
        <u val="none"/>
        <vertAlign val="baseline"/>
        <sz val="11"/>
        <color theme="1" tint="0.34998626667073579"/>
        <name val="Bahnschrift"/>
        <scheme val="minor"/>
      </font>
      <protection locked="0" hidden="0"/>
    </dxf>
    <dxf>
      <font>
        <b val="0"/>
        <i val="0"/>
        <strike val="0"/>
        <condense val="0"/>
        <extend val="0"/>
        <outline val="0"/>
        <shadow val="0"/>
        <u val="none"/>
        <vertAlign val="baseline"/>
        <sz val="11"/>
        <color theme="1" tint="0.34998626667073579"/>
        <name val="Bahnschrift"/>
        <scheme val="minor"/>
      </font>
      <protection locked="0" hidden="0"/>
    </dxf>
    <dxf>
      <border outline="0">
        <top style="thick">
          <color theme="3" tint="0.499984740745262"/>
        </top>
      </border>
    </dxf>
    <dxf>
      <protection locked="0" hidden="0"/>
    </dxf>
    <dxf>
      <border outline="0">
        <bottom style="thick">
          <color theme="3" tint="0.499984740745262"/>
        </bottom>
      </border>
    </dxf>
    <dxf>
      <alignment horizontal="center" vertical="center" textRotation="0" wrapText="1" indent="0" relativeIndent="255" justifyLastLine="0" shrinkToFit="0" readingOrder="0"/>
      <border diagonalUp="0" diagonalDown="0">
        <left style="thick">
          <color theme="3" tint="0.499984740745262"/>
        </left>
        <right style="thick">
          <color theme="3" tint="0.499984740745262"/>
        </right>
        <top/>
        <bottom/>
      </border>
      <protection locked="0" hidden="0"/>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2" name="Table2" displayName="Table2" ref="A8:T1114" totalsRowShown="0" headerRowDxfId="24" dataDxfId="22" headerRowBorderDxfId="23" tableBorderDxfId="21">
  <autoFilter ref="A8:T1114"/>
  <sortState ref="A9:T1114">
    <sortCondition ref="A8:A1114"/>
  </sortState>
  <tableColumns count="20">
    <tableColumn id="1" name="Map/Lot" dataDxfId="20"/>
    <tableColumn id="2" name="Acct #" dataDxfId="19"/>
    <tableColumn id="3" name="2024 Tax Assessment (Exemption Not Included)" dataDxfId="18" dataCellStyle="Currency">
      <calculatedColumnFormula>_xlfn.XLOOKUP(Table2[[#This Row],[Acct '#]],'2024 Information'!A:A,'2024 Information'!L:L,0)</calculatedColumnFormula>
    </tableColumn>
    <tableColumn id="4" name="Overall % Of Town" dataDxfId="17" dataCellStyle="Percent">
      <calculatedColumnFormula>SUM(Table2[[#This Row],[2024 Tax Assessment (Exemption Not Included)]]/$E$6)</calculatedColumnFormula>
    </tableColumn>
    <tableColumn id="5" name="2024 Tax Amount (Exemption Not Included)" dataDxfId="16">
      <calculatedColumnFormula>SUM(Table2[[#This Row],[2024 Tax Assessment (Exemption Not Included)]]*$E$7)</calculatedColumnFormula>
    </tableColumn>
    <tableColumn id="6" name="2025 Estimated                         Tax Assessment                  (Exemption Not Included)" dataDxfId="15" dataCellStyle="Currency">
      <calculatedColumnFormula>_xlfn.XLOOKUP(Table2[[#This Row],[Acct '#]],'2025 Information'!A:A,'2025 Information'!O:O,0)</calculatedColumnFormula>
    </tableColumn>
    <tableColumn id="7" name="Overall % Of Town " dataDxfId="14" dataCellStyle="Percent">
      <calculatedColumnFormula>SUM(Table2[[#This Row],[2025 Estimated                         Tax Assessment                  (Exemption Not Included)]]/$H$6)</calculatedColumnFormula>
    </tableColumn>
    <tableColumn id="8" name="2025 Estimated                      Tax Amount                             (Exemption Not Included)" dataDxfId="13">
      <calculatedColumnFormula>SUM(Table2[[#This Row],[2025 Estimated                         Tax Assessment                  (Exemption Not Included)]]*$H$7)</calculatedColumnFormula>
    </tableColumn>
    <tableColumn id="9" name="Assessment Change" dataDxfId="12">
      <calculatedColumnFormula>SUM(Table2[[#This Row],[2025 Estimated                         Tax Assessment                  (Exemption Not Included)]]-Table2[[#This Row],[2024 Tax Assessment (Exemption Not Included)]])</calculatedColumnFormula>
    </tableColumn>
    <tableColumn id="10" name="Tax Amount Change" dataDxfId="11" dataCellStyle="Currency">
      <calculatedColumnFormula>SUM(Table2[[#This Row],[2025 Estimated                      Tax Amount                             (Exemption Not Included)]]-Table2[[#This Row],[2024 Tax Amount (Exemption Not Included)]])</calculatedColumnFormula>
    </tableColumn>
    <tableColumn id="11" name="Overall % of Town Change" dataDxfId="10">
      <calculatedColumnFormula>SUM(Table2[[#This Row],[Overall % Of Town ]]-Table2[[#This Row],[Overall % Of Town]])</calculatedColumnFormula>
    </tableColumn>
    <tableColumn id="12" name="2025 Tax Amount                   (w/o Reval)                       (Exmption Not Included)" dataDxfId="9">
      <calculatedColumnFormula>SUM(Table2[[#This Row],[2024 Tax Assessment (Exemption Not Included)]])*$N$7</calculatedColumnFormula>
    </tableColumn>
    <tableColumn id="13" name="Tax Amount Change w/o Reval" dataDxfId="8">
      <calculatedColumnFormula>SUM(Table2[[#This Row],[2025 Tax Amount                   (w/o Reval)                       (Exmption Not Included)]]-Table2[[#This Row],[2024 Tax Amount (Exemption Not Included)]])</calculatedColumnFormula>
    </tableColumn>
    <tableColumn id="20" name="Difference in Reval Tax Amount" dataDxfId="7">
      <calculatedColumnFormula>SUM(Table2[[#This Row],[2025 Tax Amount                   (w/o Reval)                       (Exmption Not Included)]]-Table2[[#This Row],[2025 Estimated                      Tax Amount                             (Exemption Not Included)]])</calculatedColumnFormula>
    </tableColumn>
    <tableColumn id="14" name="Transfer Date" dataDxfId="6">
      <calculatedColumnFormula>_xlfn.XLOOKUP(Table2[[#This Row],[Map/Lot]],'Sales Data'!$H$2:$H$185,'Sales Data'!$G$2:$G$185,0)</calculatedColumnFormula>
    </tableColumn>
    <tableColumn id="15" name="Sale Amount" dataDxfId="5" dataCellStyle="Currency">
      <calculatedColumnFormula>_xlfn.XLOOKUP(Table2[[#This Row],[Map/Lot]],'Sales Data'!$H$2:$H$185,'Sales Data'!$F$2:$F$185,0)</calculatedColumnFormula>
    </tableColumn>
    <tableColumn id="16" name="Adjustment for Time Since Sale" dataDxfId="4"/>
    <tableColumn id="17" name="Adjusted Sale Price" dataDxfId="3">
      <calculatedColumnFormula>SUM(Table2[[#This Row],[Adjustment for Time Since Sale]]*Table2[[#This Row],[Sale Amount]])</calculatedColumnFormula>
    </tableColumn>
    <tableColumn id="18" name="Comparison to Assessment" dataDxfId="2">
      <calculatedColumnFormula>SUM(Table2[[#This Row],[2025 Estimated                         Tax Assessment                  (Exemption Not Included)]]-Table2[[#This Row],[Adjusted Sale Price]])</calculatedColumnFormula>
    </tableColumn>
    <tableColumn id="21" name="Notes" dataDxfId="1">
      <calculatedColumnFormula>_xlfn.XLOOKUP(Table2[[#This Row],[Map/Lot]],'Sales Data'!$H$2:$H$185,'Sales Data'!$I$2:$I$185,0)</calculatedColumnFormula>
    </tableColumn>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Custom 201">
      <a:dk1>
        <a:sysClr val="windowText" lastClr="000000"/>
      </a:dk1>
      <a:lt1>
        <a:sysClr val="window" lastClr="FFFFFF"/>
      </a:lt1>
      <a:dk2>
        <a:srgbClr val="080B1A"/>
      </a:dk2>
      <a:lt2>
        <a:srgbClr val="FEFCFA"/>
      </a:lt2>
      <a:accent1>
        <a:srgbClr val="33CCCC"/>
      </a:accent1>
      <a:accent2>
        <a:srgbClr val="1D2C65"/>
      </a:accent2>
      <a:accent3>
        <a:srgbClr val="E17360"/>
      </a:accent3>
      <a:accent4>
        <a:srgbClr val="C6485B"/>
      </a:accent4>
      <a:accent5>
        <a:srgbClr val="F1D560"/>
      </a:accent5>
      <a:accent6>
        <a:srgbClr val="2F4199"/>
      </a:accent6>
      <a:hlink>
        <a:srgbClr val="29A7BE"/>
      </a:hlink>
      <a:folHlink>
        <a:srgbClr val="7E5FAE"/>
      </a:folHlink>
    </a:clrScheme>
    <a:fontScheme name="Custom 17">
      <a:majorFont>
        <a:latin typeface="Bahnschrift"/>
        <a:ea typeface=""/>
        <a:cs typeface=""/>
      </a:majorFont>
      <a:minorFont>
        <a:latin typeface="Bahnschrif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6" Type="http://schemas.openxmlformats.org/officeDocument/2006/relationships/hyperlink" Target="https://www1.maine.gov/cgi-bin/online/mrs/rettd/public_lookup/download.pl?dln=1002240179003" TargetMode="External"/><Relationship Id="rId117" Type="http://schemas.openxmlformats.org/officeDocument/2006/relationships/hyperlink" Target="https://www1.maine.gov/cgi-bin/online/mrs/rettd/public_lookup/download.pl?dln=1002340257104" TargetMode="External"/><Relationship Id="rId21" Type="http://schemas.openxmlformats.org/officeDocument/2006/relationships/hyperlink" Target="https://www1.maine.gov/cgi-bin/online/mrs/rettd/public_lookup/download.pl?dln=0012349112239" TargetMode="External"/><Relationship Id="rId42" Type="http://schemas.openxmlformats.org/officeDocument/2006/relationships/hyperlink" Target="https://www1.maine.gov/cgi-bin/online/mrs/rettd/public_lookup/download.pl?dln=1002240196843" TargetMode="External"/><Relationship Id="rId47" Type="http://schemas.openxmlformats.org/officeDocument/2006/relationships/hyperlink" Target="https://www1.maine.gov/cgi-bin/online/mrs/rettd/public_lookup/download.pl?dln=1002240198591" TargetMode="External"/><Relationship Id="rId63" Type="http://schemas.openxmlformats.org/officeDocument/2006/relationships/hyperlink" Target="https://www1.maine.gov/cgi-bin/online/mrs/rettd/public_lookup/download.pl?dln=1002240215025" TargetMode="External"/><Relationship Id="rId68" Type="http://schemas.openxmlformats.org/officeDocument/2006/relationships/hyperlink" Target="https://www1.maine.gov/cgi-bin/online/mrs/rettd/public_lookup/download.pl?dln=1002240216858" TargetMode="External"/><Relationship Id="rId84" Type="http://schemas.openxmlformats.org/officeDocument/2006/relationships/hyperlink" Target="https://www1.maine.gov/cgi-bin/online/mrs/rettd/public_lookup/download.pl?dln=1002340237805" TargetMode="External"/><Relationship Id="rId89" Type="http://schemas.openxmlformats.org/officeDocument/2006/relationships/hyperlink" Target="https://www1.maine.gov/cgi-bin/online/mrs/rettd/public_lookup/download.pl?dln=1002340241294" TargetMode="External"/><Relationship Id="rId112" Type="http://schemas.openxmlformats.org/officeDocument/2006/relationships/hyperlink" Target="https://www1.maine.gov/cgi-bin/online/mrs/rettd/public_lookup/download.pl?dln=1002340252985" TargetMode="External"/><Relationship Id="rId133" Type="http://schemas.openxmlformats.org/officeDocument/2006/relationships/hyperlink" Target="https://www1.maine.gov/cgi-bin/online/mrs/rettd/public_lookup/download.pl?dln=1002440276163" TargetMode="External"/><Relationship Id="rId138" Type="http://schemas.openxmlformats.org/officeDocument/2006/relationships/hyperlink" Target="https://www1.maine.gov/cgi-bin/online/mrs/rettd/public_lookup/download.pl?dln=1002240216858" TargetMode="External"/><Relationship Id="rId16" Type="http://schemas.openxmlformats.org/officeDocument/2006/relationships/hyperlink" Target="https://www1.maine.gov/cgi-bin/online/mrs/rettd/public_lookup/download.pl?dln=0012264400013" TargetMode="External"/><Relationship Id="rId107" Type="http://schemas.openxmlformats.org/officeDocument/2006/relationships/hyperlink" Target="https://www1.maine.gov/cgi-bin/online/mrs/rettd/public_lookup/download.pl?dln=1002340250753" TargetMode="External"/><Relationship Id="rId11" Type="http://schemas.openxmlformats.org/officeDocument/2006/relationships/hyperlink" Target="https://www1.maine.gov/cgi-bin/online/mrs/rettd/public_lookup/download.pl?dln=0012255712920" TargetMode="External"/><Relationship Id="rId32" Type="http://schemas.openxmlformats.org/officeDocument/2006/relationships/hyperlink" Target="https://www1.maine.gov/cgi-bin/online/mrs/rettd/public_lookup/download.pl?dln=1002240190430" TargetMode="External"/><Relationship Id="rId37" Type="http://schemas.openxmlformats.org/officeDocument/2006/relationships/hyperlink" Target="https://www1.maine.gov/cgi-bin/online/mrs/rettd/public_lookup/download.pl?dln=1002240193041" TargetMode="External"/><Relationship Id="rId53" Type="http://schemas.openxmlformats.org/officeDocument/2006/relationships/hyperlink" Target="https://www1.maine.gov/cgi-bin/online/mrs/rettd/public_lookup/download.pl?dln=1002240208788" TargetMode="External"/><Relationship Id="rId58" Type="http://schemas.openxmlformats.org/officeDocument/2006/relationships/hyperlink" Target="https://www1.maine.gov/cgi-bin/online/mrs/rettd/public_lookup/download.pl?dln=1002240213325" TargetMode="External"/><Relationship Id="rId74" Type="http://schemas.openxmlformats.org/officeDocument/2006/relationships/hyperlink" Target="https://www1.maine.gov/cgi-bin/online/mrs/rettd/public_lookup/download.pl?dln=1002240222820" TargetMode="External"/><Relationship Id="rId79" Type="http://schemas.openxmlformats.org/officeDocument/2006/relationships/hyperlink" Target="https://www1.maine.gov/cgi-bin/online/mrs/rettd/public_lookup/download.pl?dln=1002340230378" TargetMode="External"/><Relationship Id="rId102" Type="http://schemas.openxmlformats.org/officeDocument/2006/relationships/hyperlink" Target="https://www1.maine.gov/cgi-bin/online/mrs/rettd/public_lookup/download.pl?dln=1002340249870" TargetMode="External"/><Relationship Id="rId123" Type="http://schemas.openxmlformats.org/officeDocument/2006/relationships/hyperlink" Target="https://www1.maine.gov/cgi-bin/online/mrs/rettd/public_lookup/download.pl?dln=1002440270125" TargetMode="External"/><Relationship Id="rId128" Type="http://schemas.openxmlformats.org/officeDocument/2006/relationships/hyperlink" Target="https://www1.maine.gov/cgi-bin/online/mrs/rettd/public_lookup/download.pl?dln=1002440274232" TargetMode="External"/><Relationship Id="rId144" Type="http://schemas.openxmlformats.org/officeDocument/2006/relationships/printerSettings" Target="../printerSettings/printerSettings2.bin"/><Relationship Id="rId5" Type="http://schemas.openxmlformats.org/officeDocument/2006/relationships/hyperlink" Target="https://www1.maine.gov/cgi-bin/online/mrs/rettd/public_lookup/download.pl?dln=0012239104812" TargetMode="External"/><Relationship Id="rId90" Type="http://schemas.openxmlformats.org/officeDocument/2006/relationships/hyperlink" Target="https://www1.maine.gov/cgi-bin/online/mrs/rettd/public_lookup/download.pl?dln=1002340241640" TargetMode="External"/><Relationship Id="rId95" Type="http://schemas.openxmlformats.org/officeDocument/2006/relationships/hyperlink" Target="https://www1.maine.gov/cgi-bin/online/mrs/rettd/public_lookup/download.pl?dln=1002340245642" TargetMode="External"/><Relationship Id="rId22" Type="http://schemas.openxmlformats.org/officeDocument/2006/relationships/hyperlink" Target="https://www1.maine.gov/cgi-bin/online/mrs/rettd/public_lookup/download.pl?dln=0012349113146" TargetMode="External"/><Relationship Id="rId27" Type="http://schemas.openxmlformats.org/officeDocument/2006/relationships/hyperlink" Target="https://www1.maine.gov/cgi-bin/online/mrs/rettd/public_lookup/download.pl?dln=1002240179008" TargetMode="External"/><Relationship Id="rId43" Type="http://schemas.openxmlformats.org/officeDocument/2006/relationships/hyperlink" Target="https://www1.maine.gov/cgi-bin/online/mrs/rettd/public_lookup/download.pl?dln=1002240196918" TargetMode="External"/><Relationship Id="rId48" Type="http://schemas.openxmlformats.org/officeDocument/2006/relationships/hyperlink" Target="https://www1.maine.gov/cgi-bin/online/mrs/rettd/public_lookup/download.pl?dln=1002240199709" TargetMode="External"/><Relationship Id="rId64" Type="http://schemas.openxmlformats.org/officeDocument/2006/relationships/hyperlink" Target="https://www1.maine.gov/cgi-bin/online/mrs/rettd/public_lookup/download.pl?dln=1002240215527" TargetMode="External"/><Relationship Id="rId69" Type="http://schemas.openxmlformats.org/officeDocument/2006/relationships/hyperlink" Target="https://www1.maine.gov/cgi-bin/online/mrs/rettd/public_lookup/download.pl?dln=1002240217310" TargetMode="External"/><Relationship Id="rId113" Type="http://schemas.openxmlformats.org/officeDocument/2006/relationships/hyperlink" Target="https://www1.maine.gov/cgi-bin/online/mrs/rettd/public_lookup/download.pl?dln=1002340253189" TargetMode="External"/><Relationship Id="rId118" Type="http://schemas.openxmlformats.org/officeDocument/2006/relationships/hyperlink" Target="https://www1.maine.gov/cgi-bin/online/mrs/rettd/public_lookup/download.pl?dln=1002340257570" TargetMode="External"/><Relationship Id="rId134" Type="http://schemas.openxmlformats.org/officeDocument/2006/relationships/hyperlink" Target="https://www1.maine.gov/cgi-bin/online/mrs/rettd/public_lookup/download.pl?dln=1002440277635" TargetMode="External"/><Relationship Id="rId139" Type="http://schemas.openxmlformats.org/officeDocument/2006/relationships/hyperlink" Target="https://www1.maine.gov/cgi-bin/online/mrs/rettd/public_lookup/download.pl?dln=1002240179008" TargetMode="External"/><Relationship Id="rId8" Type="http://schemas.openxmlformats.org/officeDocument/2006/relationships/hyperlink" Target="https://www1.maine.gov/cgi-bin/online/mrs/rettd/public_lookup/download.pl?dln=0012246646318" TargetMode="External"/><Relationship Id="rId51" Type="http://schemas.openxmlformats.org/officeDocument/2006/relationships/hyperlink" Target="https://www1.maine.gov/cgi-bin/online/mrs/rettd/public_lookup/download.pl?dln=1002240202875" TargetMode="External"/><Relationship Id="rId72" Type="http://schemas.openxmlformats.org/officeDocument/2006/relationships/hyperlink" Target="https://www1.maine.gov/cgi-bin/online/mrs/rettd/public_lookup/download.pl?dln=1002240219246" TargetMode="External"/><Relationship Id="rId80" Type="http://schemas.openxmlformats.org/officeDocument/2006/relationships/hyperlink" Target="https://www1.maine.gov/cgi-bin/online/mrs/rettd/public_lookup/download.pl?dln=1002340233542" TargetMode="External"/><Relationship Id="rId85" Type="http://schemas.openxmlformats.org/officeDocument/2006/relationships/hyperlink" Target="https://www1.maine.gov/cgi-bin/online/mrs/rettd/public_lookup/download.pl?dln=1002340239878" TargetMode="External"/><Relationship Id="rId93" Type="http://schemas.openxmlformats.org/officeDocument/2006/relationships/hyperlink" Target="https://www1.maine.gov/cgi-bin/online/mrs/rettd/public_lookup/download.pl?dln=1002340244621" TargetMode="External"/><Relationship Id="rId98" Type="http://schemas.openxmlformats.org/officeDocument/2006/relationships/hyperlink" Target="https://www1.maine.gov/cgi-bin/online/mrs/rettd/public_lookup/download.pl?dln=1002340247760" TargetMode="External"/><Relationship Id="rId121" Type="http://schemas.openxmlformats.org/officeDocument/2006/relationships/hyperlink" Target="https://www1.maine.gov/cgi-bin/online/mrs/rettd/public_lookup/download.pl?dln=1002440266450" TargetMode="External"/><Relationship Id="rId142" Type="http://schemas.openxmlformats.org/officeDocument/2006/relationships/hyperlink" Target="https://www1.maine.gov/cgi-bin/online/mrs/rettd/public_lookup/download.pl?dln=1002240218272" TargetMode="External"/><Relationship Id="rId3" Type="http://schemas.openxmlformats.org/officeDocument/2006/relationships/hyperlink" Target="https://www1.maine.gov/cgi-bin/online/mrs/rettd/public_lookup/download.pl?dln=0012229409233" TargetMode="External"/><Relationship Id="rId12" Type="http://schemas.openxmlformats.org/officeDocument/2006/relationships/hyperlink" Target="https://www1.maine.gov/cgi-bin/online/mrs/rettd/public_lookup/download.pl?dln=0012255714027" TargetMode="External"/><Relationship Id="rId17" Type="http://schemas.openxmlformats.org/officeDocument/2006/relationships/hyperlink" Target="https://www1.maine.gov/cgi-bin/online/mrs/rettd/public_lookup/download.pl?dln=0012266717831" TargetMode="External"/><Relationship Id="rId25" Type="http://schemas.openxmlformats.org/officeDocument/2006/relationships/hyperlink" Target="https://www1.maine.gov/cgi-bin/online/mrs/rettd/public_lookup/download.pl?dln=0012428752109" TargetMode="External"/><Relationship Id="rId33" Type="http://schemas.openxmlformats.org/officeDocument/2006/relationships/hyperlink" Target="https://www1.maine.gov/cgi-bin/online/mrs/rettd/public_lookup/download.pl?dln=1002240190568" TargetMode="External"/><Relationship Id="rId38" Type="http://schemas.openxmlformats.org/officeDocument/2006/relationships/hyperlink" Target="https://www1.maine.gov/cgi-bin/online/mrs/rettd/public_lookup/download.pl?dln=1002240194907" TargetMode="External"/><Relationship Id="rId46" Type="http://schemas.openxmlformats.org/officeDocument/2006/relationships/hyperlink" Target="https://www1.maine.gov/cgi-bin/online/mrs/rettd/public_lookup/download.pl?dln=1002240197670" TargetMode="External"/><Relationship Id="rId59" Type="http://schemas.openxmlformats.org/officeDocument/2006/relationships/hyperlink" Target="https://www1.maine.gov/cgi-bin/online/mrs/rettd/public_lookup/download.pl?dln=1002240214364" TargetMode="External"/><Relationship Id="rId67" Type="http://schemas.openxmlformats.org/officeDocument/2006/relationships/hyperlink" Target="https://www1.maine.gov/cgi-bin/online/mrs/rettd/public_lookup/download.pl?dln=1002240216686" TargetMode="External"/><Relationship Id="rId103" Type="http://schemas.openxmlformats.org/officeDocument/2006/relationships/hyperlink" Target="https://www1.maine.gov/cgi-bin/online/mrs/rettd/public_lookup/download.pl?dln=1002340249877" TargetMode="External"/><Relationship Id="rId108" Type="http://schemas.openxmlformats.org/officeDocument/2006/relationships/hyperlink" Target="https://www1.maine.gov/cgi-bin/online/mrs/rettd/public_lookup/download.pl?dln=1002340250900" TargetMode="External"/><Relationship Id="rId116" Type="http://schemas.openxmlformats.org/officeDocument/2006/relationships/hyperlink" Target="https://www1.maine.gov/cgi-bin/online/mrs/rettd/public_lookup/download.pl?dln=1002340255475" TargetMode="External"/><Relationship Id="rId124" Type="http://schemas.openxmlformats.org/officeDocument/2006/relationships/hyperlink" Target="https://www1.maine.gov/cgi-bin/online/mrs/rettd/public_lookup/download.pl?dln=1002440270272" TargetMode="External"/><Relationship Id="rId129" Type="http://schemas.openxmlformats.org/officeDocument/2006/relationships/hyperlink" Target="https://www1.maine.gov/cgi-bin/online/mrs/rettd/public_lookup/download.pl?dln=1002440274744" TargetMode="External"/><Relationship Id="rId137" Type="http://schemas.openxmlformats.org/officeDocument/2006/relationships/hyperlink" Target="https://www1.maine.gov/cgi-bin/online/mrs/rettd/public_lookup/download.pl?dln=1002440279398" TargetMode="External"/><Relationship Id="rId20" Type="http://schemas.openxmlformats.org/officeDocument/2006/relationships/hyperlink" Target="https://www1.maine.gov/cgi-bin/online/mrs/rettd/public_lookup/download.pl?dln=0012339858430" TargetMode="External"/><Relationship Id="rId41" Type="http://schemas.openxmlformats.org/officeDocument/2006/relationships/hyperlink" Target="https://www1.maine.gov/cgi-bin/online/mrs/rettd/public_lookup/download.pl?dln=1002240196403" TargetMode="External"/><Relationship Id="rId54" Type="http://schemas.openxmlformats.org/officeDocument/2006/relationships/hyperlink" Target="https://www1.maine.gov/cgi-bin/online/mrs/rettd/public_lookup/download.pl?dln=1002240208961" TargetMode="External"/><Relationship Id="rId62" Type="http://schemas.openxmlformats.org/officeDocument/2006/relationships/hyperlink" Target="https://www1.maine.gov/cgi-bin/online/mrs/rettd/public_lookup/download.pl?dln=1002240214824" TargetMode="External"/><Relationship Id="rId70" Type="http://schemas.openxmlformats.org/officeDocument/2006/relationships/hyperlink" Target="https://www1.maine.gov/cgi-bin/online/mrs/rettd/public_lookup/download.pl?dln=1002240217604" TargetMode="External"/><Relationship Id="rId75" Type="http://schemas.openxmlformats.org/officeDocument/2006/relationships/hyperlink" Target="https://www1.maine.gov/cgi-bin/online/mrs/rettd/public_lookup/download.pl?dln=1002340223409" TargetMode="External"/><Relationship Id="rId83" Type="http://schemas.openxmlformats.org/officeDocument/2006/relationships/hyperlink" Target="https://www1.maine.gov/cgi-bin/online/mrs/rettd/public_lookup/download.pl?dln=1002340236834" TargetMode="External"/><Relationship Id="rId88" Type="http://schemas.openxmlformats.org/officeDocument/2006/relationships/hyperlink" Target="https://www1.maine.gov/cgi-bin/online/mrs/rettd/public_lookup/download.pl?dln=1002340240871" TargetMode="External"/><Relationship Id="rId91" Type="http://schemas.openxmlformats.org/officeDocument/2006/relationships/hyperlink" Target="https://www1.maine.gov/cgi-bin/online/mrs/rettd/public_lookup/download.pl?dln=1002340242004" TargetMode="External"/><Relationship Id="rId96" Type="http://schemas.openxmlformats.org/officeDocument/2006/relationships/hyperlink" Target="https://www1.maine.gov/cgi-bin/online/mrs/rettd/public_lookup/download.pl?dln=1002340245996" TargetMode="External"/><Relationship Id="rId111" Type="http://schemas.openxmlformats.org/officeDocument/2006/relationships/hyperlink" Target="https://www1.maine.gov/cgi-bin/online/mrs/rettd/public_lookup/download.pl?dln=1002340252737" TargetMode="External"/><Relationship Id="rId132" Type="http://schemas.openxmlformats.org/officeDocument/2006/relationships/hyperlink" Target="https://www1.maine.gov/cgi-bin/online/mrs/rettd/public_lookup/download.pl?dln=1002440275540" TargetMode="External"/><Relationship Id="rId140" Type="http://schemas.openxmlformats.org/officeDocument/2006/relationships/hyperlink" Target="https://www1.maine.gov/cgi-bin/online/mrs/rettd/public_lookup/download.pl?dln=1002240179008" TargetMode="External"/><Relationship Id="rId1" Type="http://schemas.openxmlformats.org/officeDocument/2006/relationships/hyperlink" Target="https://www1.maine.gov/cgi-bin/online/mrs/rettd/public_lookup/download.pl?dln=0012212422924" TargetMode="External"/><Relationship Id="rId6" Type="http://schemas.openxmlformats.org/officeDocument/2006/relationships/hyperlink" Target="https://www1.maine.gov/cgi-bin/online/mrs/rettd/public_lookup/download.pl?dln=0012239105519" TargetMode="External"/><Relationship Id="rId15" Type="http://schemas.openxmlformats.org/officeDocument/2006/relationships/hyperlink" Target="https://www1.maine.gov/cgi-bin/online/mrs/rettd/public_lookup/download.pl?dln=0012264399709" TargetMode="External"/><Relationship Id="rId23" Type="http://schemas.openxmlformats.org/officeDocument/2006/relationships/hyperlink" Target="https://www1.maine.gov/cgi-bin/online/mrs/rettd/public_lookup/download.pl?dln=0012402985641" TargetMode="External"/><Relationship Id="rId28" Type="http://schemas.openxmlformats.org/officeDocument/2006/relationships/hyperlink" Target="https://www1.maine.gov/cgi-bin/online/mrs/rettd/public_lookup/download.pl?dln=1002240184496" TargetMode="External"/><Relationship Id="rId36" Type="http://schemas.openxmlformats.org/officeDocument/2006/relationships/hyperlink" Target="https://www1.maine.gov/cgi-bin/online/mrs/rettd/public_lookup/download.pl?dln=1002240191441" TargetMode="External"/><Relationship Id="rId49" Type="http://schemas.openxmlformats.org/officeDocument/2006/relationships/hyperlink" Target="https://www1.maine.gov/cgi-bin/online/mrs/rettd/public_lookup/download.pl?dln=1002240202554" TargetMode="External"/><Relationship Id="rId57" Type="http://schemas.openxmlformats.org/officeDocument/2006/relationships/hyperlink" Target="https://www1.maine.gov/cgi-bin/online/mrs/rettd/public_lookup/download.pl?dln=1002240211815" TargetMode="External"/><Relationship Id="rId106" Type="http://schemas.openxmlformats.org/officeDocument/2006/relationships/hyperlink" Target="https://www1.maine.gov/cgi-bin/online/mrs/rettd/public_lookup/download.pl?dln=1002340250217" TargetMode="External"/><Relationship Id="rId114" Type="http://schemas.openxmlformats.org/officeDocument/2006/relationships/hyperlink" Target="https://www1.maine.gov/cgi-bin/online/mrs/rettd/public_lookup/download.pl?dln=1002340253772" TargetMode="External"/><Relationship Id="rId119" Type="http://schemas.openxmlformats.org/officeDocument/2006/relationships/hyperlink" Target="https://www1.maine.gov/cgi-bin/online/mrs/rettd/public_lookup/download.pl?dln=1002440262124" TargetMode="External"/><Relationship Id="rId127" Type="http://schemas.openxmlformats.org/officeDocument/2006/relationships/hyperlink" Target="https://www1.maine.gov/cgi-bin/online/mrs/rettd/public_lookup/download.pl?dln=1002440271258" TargetMode="External"/><Relationship Id="rId10" Type="http://schemas.openxmlformats.org/officeDocument/2006/relationships/hyperlink" Target="https://www1.maine.gov/cgi-bin/online/mrs/rettd/public_lookup/download.pl?dln=0012255703817" TargetMode="External"/><Relationship Id="rId31" Type="http://schemas.openxmlformats.org/officeDocument/2006/relationships/hyperlink" Target="https://www1.maine.gov/cgi-bin/online/mrs/rettd/public_lookup/download.pl?dln=1002240190013" TargetMode="External"/><Relationship Id="rId44" Type="http://schemas.openxmlformats.org/officeDocument/2006/relationships/hyperlink" Target="https://www1.maine.gov/cgi-bin/online/mrs/rettd/public_lookup/download.pl?dln=1002240197037" TargetMode="External"/><Relationship Id="rId52" Type="http://schemas.openxmlformats.org/officeDocument/2006/relationships/hyperlink" Target="https://www1.maine.gov/cgi-bin/online/mrs/rettd/public_lookup/download.pl?dln=1002240204311" TargetMode="External"/><Relationship Id="rId60" Type="http://schemas.openxmlformats.org/officeDocument/2006/relationships/hyperlink" Target="https://www1.maine.gov/cgi-bin/online/mrs/rettd/public_lookup/download.pl?dln=1002240214602" TargetMode="External"/><Relationship Id="rId65" Type="http://schemas.openxmlformats.org/officeDocument/2006/relationships/hyperlink" Target="https://www1.maine.gov/cgi-bin/online/mrs/rettd/public_lookup/download.pl?dln=1002240216224" TargetMode="External"/><Relationship Id="rId73" Type="http://schemas.openxmlformats.org/officeDocument/2006/relationships/hyperlink" Target="https://www1.maine.gov/cgi-bin/online/mrs/rettd/public_lookup/download.pl?dln=1002240222536" TargetMode="External"/><Relationship Id="rId78" Type="http://schemas.openxmlformats.org/officeDocument/2006/relationships/hyperlink" Target="https://www1.maine.gov/cgi-bin/online/mrs/rettd/public_lookup/download.pl?dln=1002340226313" TargetMode="External"/><Relationship Id="rId81" Type="http://schemas.openxmlformats.org/officeDocument/2006/relationships/hyperlink" Target="https://www1.maine.gov/cgi-bin/online/mrs/rettd/public_lookup/download.pl?dln=1002340233814" TargetMode="External"/><Relationship Id="rId86" Type="http://schemas.openxmlformats.org/officeDocument/2006/relationships/hyperlink" Target="https://www1.maine.gov/cgi-bin/online/mrs/rettd/public_lookup/download.pl?dln=1002340239980" TargetMode="External"/><Relationship Id="rId94" Type="http://schemas.openxmlformats.org/officeDocument/2006/relationships/hyperlink" Target="https://www1.maine.gov/cgi-bin/online/mrs/rettd/public_lookup/download.pl?dln=1002340245255" TargetMode="External"/><Relationship Id="rId99" Type="http://schemas.openxmlformats.org/officeDocument/2006/relationships/hyperlink" Target="https://www1.maine.gov/cgi-bin/online/mrs/rettd/public_lookup/download.pl?dln=1002340249369" TargetMode="External"/><Relationship Id="rId101" Type="http://schemas.openxmlformats.org/officeDocument/2006/relationships/hyperlink" Target="https://www1.maine.gov/cgi-bin/online/mrs/rettd/public_lookup/download.pl?dln=1002340249867" TargetMode="External"/><Relationship Id="rId122" Type="http://schemas.openxmlformats.org/officeDocument/2006/relationships/hyperlink" Target="https://www1.maine.gov/cgi-bin/online/mrs/rettd/public_lookup/download.pl?dln=1002440269894" TargetMode="External"/><Relationship Id="rId130" Type="http://schemas.openxmlformats.org/officeDocument/2006/relationships/hyperlink" Target="https://www1.maine.gov/cgi-bin/online/mrs/rettd/public_lookup/download.pl?dln=1002440274890" TargetMode="External"/><Relationship Id="rId135" Type="http://schemas.openxmlformats.org/officeDocument/2006/relationships/hyperlink" Target="https://www1.maine.gov/cgi-bin/online/mrs/rettd/public_lookup/download.pl?dln=1002440279144" TargetMode="External"/><Relationship Id="rId143" Type="http://schemas.openxmlformats.org/officeDocument/2006/relationships/hyperlink" Target="https://www1.maine.gov/cgi-bin/online/mrs/rettd/public_lookup/download.pl?dln=0012318514523" TargetMode="External"/><Relationship Id="rId4" Type="http://schemas.openxmlformats.org/officeDocument/2006/relationships/hyperlink" Target="https://www1.maine.gov/cgi-bin/online/mrs/rettd/public_lookup/download.pl?dln=0012239104004" TargetMode="External"/><Relationship Id="rId9" Type="http://schemas.openxmlformats.org/officeDocument/2006/relationships/hyperlink" Target="https://www1.maine.gov/cgi-bin/online/mrs/rettd/public_lookup/download.pl?dln=0012246647008" TargetMode="External"/><Relationship Id="rId13" Type="http://schemas.openxmlformats.org/officeDocument/2006/relationships/hyperlink" Target="https://www1.maine.gov/cgi-bin/online/mrs/rettd/public_lookup/download.pl?dln=0012255714329" TargetMode="External"/><Relationship Id="rId18" Type="http://schemas.openxmlformats.org/officeDocument/2006/relationships/hyperlink" Target="https://www1.maine.gov/cgi-bin/online/mrs/rettd/public_lookup/download.pl?dln=0012304299512" TargetMode="External"/><Relationship Id="rId39" Type="http://schemas.openxmlformats.org/officeDocument/2006/relationships/hyperlink" Target="https://www1.maine.gov/cgi-bin/online/mrs/rettd/public_lookup/download.pl?dln=1002240196028" TargetMode="External"/><Relationship Id="rId109" Type="http://schemas.openxmlformats.org/officeDocument/2006/relationships/hyperlink" Target="https://www1.maine.gov/cgi-bin/online/mrs/rettd/public_lookup/download.pl?dln=1002340250906" TargetMode="External"/><Relationship Id="rId34" Type="http://schemas.openxmlformats.org/officeDocument/2006/relationships/hyperlink" Target="https://www1.maine.gov/cgi-bin/online/mrs/rettd/public_lookup/download.pl?dln=1002240190576" TargetMode="External"/><Relationship Id="rId50" Type="http://schemas.openxmlformats.org/officeDocument/2006/relationships/hyperlink" Target="https://www1.maine.gov/cgi-bin/online/mrs/rettd/public_lookup/download.pl?dln=1002240202680" TargetMode="External"/><Relationship Id="rId55" Type="http://schemas.openxmlformats.org/officeDocument/2006/relationships/hyperlink" Target="https://www1.maine.gov/cgi-bin/online/mrs/rettd/public_lookup/download.pl?dln=1002240209613" TargetMode="External"/><Relationship Id="rId76" Type="http://schemas.openxmlformats.org/officeDocument/2006/relationships/hyperlink" Target="https://www1.maine.gov/cgi-bin/online/mrs/rettd/public_lookup/download.pl?dln=1002340224431" TargetMode="External"/><Relationship Id="rId97" Type="http://schemas.openxmlformats.org/officeDocument/2006/relationships/hyperlink" Target="https://www1.maine.gov/cgi-bin/online/mrs/rettd/public_lookup/download.pl?dln=1002340247351" TargetMode="External"/><Relationship Id="rId104" Type="http://schemas.openxmlformats.org/officeDocument/2006/relationships/hyperlink" Target="https://www1.maine.gov/cgi-bin/online/mrs/rettd/public_lookup/download.pl?dln=1002340250039" TargetMode="External"/><Relationship Id="rId120" Type="http://schemas.openxmlformats.org/officeDocument/2006/relationships/hyperlink" Target="https://www1.maine.gov/cgi-bin/online/mrs/rettd/public_lookup/download.pl?dln=1002440263499" TargetMode="External"/><Relationship Id="rId125" Type="http://schemas.openxmlformats.org/officeDocument/2006/relationships/hyperlink" Target="https://www1.maine.gov/cgi-bin/online/mrs/rettd/public_lookup/download.pl?dln=1002440270449" TargetMode="External"/><Relationship Id="rId141" Type="http://schemas.openxmlformats.org/officeDocument/2006/relationships/hyperlink" Target="https://www1.maine.gov/cgi-bin/online/mrs/rettd/public_lookup/download.pl?dln=1002340228047" TargetMode="External"/><Relationship Id="rId7" Type="http://schemas.openxmlformats.org/officeDocument/2006/relationships/hyperlink" Target="https://www1.maine.gov/cgi-bin/online/mrs/rettd/public_lookup/download.pl?dln=0012243896612" TargetMode="External"/><Relationship Id="rId71" Type="http://schemas.openxmlformats.org/officeDocument/2006/relationships/hyperlink" Target="https://www1.maine.gov/cgi-bin/online/mrs/rettd/public_lookup/download.pl?dln=1002240217609" TargetMode="External"/><Relationship Id="rId92" Type="http://schemas.openxmlformats.org/officeDocument/2006/relationships/hyperlink" Target="https://www1.maine.gov/cgi-bin/online/mrs/rettd/public_lookup/download.pl?dln=1002340243149" TargetMode="External"/><Relationship Id="rId2" Type="http://schemas.openxmlformats.org/officeDocument/2006/relationships/hyperlink" Target="https://www1.maine.gov/cgi-bin/online/mrs/rettd/public_lookup/download.pl?dln=0012229408123" TargetMode="External"/><Relationship Id="rId29" Type="http://schemas.openxmlformats.org/officeDocument/2006/relationships/hyperlink" Target="https://www1.maine.gov/cgi-bin/online/mrs/rettd/public_lookup/download.pl?dln=1002240185910" TargetMode="External"/><Relationship Id="rId24" Type="http://schemas.openxmlformats.org/officeDocument/2006/relationships/hyperlink" Target="https://www1.maine.gov/cgi-bin/online/mrs/rettd/public_lookup/download.pl?dln=0012407113411" TargetMode="External"/><Relationship Id="rId40" Type="http://schemas.openxmlformats.org/officeDocument/2006/relationships/hyperlink" Target="https://www1.maine.gov/cgi-bin/online/mrs/rettd/public_lookup/download.pl?dln=1002240196394" TargetMode="External"/><Relationship Id="rId45" Type="http://schemas.openxmlformats.org/officeDocument/2006/relationships/hyperlink" Target="https://www1.maine.gov/cgi-bin/online/mrs/rettd/public_lookup/download.pl?dln=1002240197604" TargetMode="External"/><Relationship Id="rId66" Type="http://schemas.openxmlformats.org/officeDocument/2006/relationships/hyperlink" Target="https://www1.maine.gov/cgi-bin/online/mrs/rettd/public_lookup/download.pl?dln=1002240216666" TargetMode="External"/><Relationship Id="rId87" Type="http://schemas.openxmlformats.org/officeDocument/2006/relationships/hyperlink" Target="https://www1.maine.gov/cgi-bin/online/mrs/rettd/public_lookup/download.pl?dln=1002340240131" TargetMode="External"/><Relationship Id="rId110" Type="http://schemas.openxmlformats.org/officeDocument/2006/relationships/hyperlink" Target="https://www1.maine.gov/cgi-bin/online/mrs/rettd/public_lookup/download.pl?dln=1002340252725" TargetMode="External"/><Relationship Id="rId115" Type="http://schemas.openxmlformats.org/officeDocument/2006/relationships/hyperlink" Target="https://www1.maine.gov/cgi-bin/online/mrs/rettd/public_lookup/download.pl?dln=1002340255180" TargetMode="External"/><Relationship Id="rId131" Type="http://schemas.openxmlformats.org/officeDocument/2006/relationships/hyperlink" Target="https://www1.maine.gov/cgi-bin/online/mrs/rettd/public_lookup/download.pl?dln=1002440275452" TargetMode="External"/><Relationship Id="rId136" Type="http://schemas.openxmlformats.org/officeDocument/2006/relationships/hyperlink" Target="https://www1.maine.gov/cgi-bin/online/mrs/rettd/public_lookup/download.pl?dln=1002440279391" TargetMode="External"/><Relationship Id="rId61" Type="http://schemas.openxmlformats.org/officeDocument/2006/relationships/hyperlink" Target="https://www1.maine.gov/cgi-bin/online/mrs/rettd/public_lookup/download.pl?dln=1002240214607" TargetMode="External"/><Relationship Id="rId82" Type="http://schemas.openxmlformats.org/officeDocument/2006/relationships/hyperlink" Target="https://www1.maine.gov/cgi-bin/online/mrs/rettd/public_lookup/download.pl?dln=1002340235688" TargetMode="External"/><Relationship Id="rId19" Type="http://schemas.openxmlformats.org/officeDocument/2006/relationships/hyperlink" Target="https://www1.maine.gov/cgi-bin/online/mrs/rettd/public_lookup/download.pl?dln=0012338343739" TargetMode="External"/><Relationship Id="rId14" Type="http://schemas.openxmlformats.org/officeDocument/2006/relationships/hyperlink" Target="https://www1.maine.gov/cgi-bin/online/mrs/rettd/public_lookup/download.pl?dln=0012264399305" TargetMode="External"/><Relationship Id="rId30" Type="http://schemas.openxmlformats.org/officeDocument/2006/relationships/hyperlink" Target="https://www1.maine.gov/cgi-bin/online/mrs/rettd/public_lookup/download.pl?dln=1002240189989" TargetMode="External"/><Relationship Id="rId35" Type="http://schemas.openxmlformats.org/officeDocument/2006/relationships/hyperlink" Target="https://www1.maine.gov/cgi-bin/online/mrs/rettd/public_lookup/download.pl?dln=1002240190961" TargetMode="External"/><Relationship Id="rId56" Type="http://schemas.openxmlformats.org/officeDocument/2006/relationships/hyperlink" Target="https://www1.maine.gov/cgi-bin/online/mrs/rettd/public_lookup/download.pl?dln=1002240211060" TargetMode="External"/><Relationship Id="rId77" Type="http://schemas.openxmlformats.org/officeDocument/2006/relationships/hyperlink" Target="https://www1.maine.gov/cgi-bin/online/mrs/rettd/public_lookup/download.pl?dln=1002340225653" TargetMode="External"/><Relationship Id="rId100" Type="http://schemas.openxmlformats.org/officeDocument/2006/relationships/hyperlink" Target="https://www1.maine.gov/cgi-bin/online/mrs/rettd/public_lookup/download.pl?dln=1002340249575" TargetMode="External"/><Relationship Id="rId105" Type="http://schemas.openxmlformats.org/officeDocument/2006/relationships/hyperlink" Target="https://www1.maine.gov/cgi-bin/online/mrs/rettd/public_lookup/download.pl?dln=1002340250089" TargetMode="External"/><Relationship Id="rId126" Type="http://schemas.openxmlformats.org/officeDocument/2006/relationships/hyperlink" Target="https://www1.maine.gov/cgi-bin/online/mrs/rettd/public_lookup/download.pl?dln=1002440271117" TargetMode="External"/></Relationships>
</file>

<file path=xl/worksheets/sheet1.xml><?xml version="1.0" encoding="utf-8"?>
<worksheet xmlns="http://schemas.openxmlformats.org/spreadsheetml/2006/main" xmlns:r="http://schemas.openxmlformats.org/officeDocument/2006/relationships">
  <sheetPr>
    <pageSetUpPr fitToPage="1"/>
  </sheetPr>
  <dimension ref="A1:T1116"/>
  <sheetViews>
    <sheetView tabSelected="1" view="pageBreakPreview" zoomScale="85" zoomScaleNormal="100" zoomScaleSheetLayoutView="85" workbookViewId="0">
      <pane ySplit="8" topLeftCell="A563" activePane="bottomLeft" state="frozen"/>
      <selection pane="bottomLeft" activeCell="N3" sqref="N3"/>
    </sheetView>
  </sheetViews>
  <sheetFormatPr defaultColWidth="9.21875" defaultRowHeight="14.25"/>
  <cols>
    <col min="1" max="1" width="16.109375" style="186" bestFit="1" customWidth="1"/>
    <col min="2" max="2" width="9.5546875" style="186" bestFit="1" customWidth="1"/>
    <col min="3" max="3" width="20.44140625" style="188" bestFit="1" customWidth="1"/>
    <col min="4" max="4" width="13.77734375" style="189" bestFit="1" customWidth="1"/>
    <col min="5" max="5" width="20.6640625" style="186" bestFit="1" customWidth="1"/>
    <col min="6" max="6" width="22.109375" style="188" bestFit="1" customWidth="1"/>
    <col min="7" max="7" width="13.77734375" style="190" bestFit="1" customWidth="1"/>
    <col min="8" max="8" width="20.44140625" style="186" bestFit="1" customWidth="1"/>
    <col min="9" max="9" width="17.77734375" style="186" customWidth="1"/>
    <col min="10" max="10" width="17.44140625" style="186" customWidth="1"/>
    <col min="11" max="11" width="15.6640625" style="186" bestFit="1" customWidth="1"/>
    <col min="12" max="12" width="23.109375" style="186" customWidth="1"/>
    <col min="13" max="13" width="16.77734375" style="186" customWidth="1"/>
    <col min="14" max="14" width="17.33203125" style="186" customWidth="1"/>
    <col min="15" max="15" width="12.6640625" style="186" customWidth="1"/>
    <col min="16" max="16" width="12.109375" style="186" customWidth="1"/>
    <col min="17" max="17" width="13.33203125" style="186" bestFit="1" customWidth="1"/>
    <col min="18" max="18" width="14.77734375" style="186" customWidth="1"/>
    <col min="19" max="19" width="14.21875" style="186" customWidth="1"/>
    <col min="20" max="20" width="55.109375" style="186" bestFit="1" customWidth="1"/>
    <col min="21" max="16384" width="9.21875" style="186"/>
  </cols>
  <sheetData>
    <row r="1" spans="1:20" ht="42.95" customHeight="1" thickTop="1" thickBot="1">
      <c r="A1" s="256" t="s">
        <v>7438</v>
      </c>
      <c r="B1" s="256"/>
      <c r="C1" s="256"/>
      <c r="D1" s="256"/>
      <c r="E1" s="256"/>
      <c r="F1" s="256"/>
      <c r="G1" s="256"/>
      <c r="H1" s="256"/>
      <c r="I1" s="256"/>
      <c r="J1" s="256"/>
      <c r="K1" s="185"/>
      <c r="L1" s="255" t="s">
        <v>7449</v>
      </c>
      <c r="M1" s="255"/>
      <c r="N1" s="185"/>
      <c r="O1" s="243" t="s">
        <v>7442</v>
      </c>
      <c r="P1" s="244"/>
      <c r="Q1" s="244"/>
      <c r="R1" s="244"/>
      <c r="S1" s="239" t="e">
        <f ca="1">AVERAGE(Table2[Comparison to Assessment])</f>
        <v>#NAME?</v>
      </c>
      <c r="T1" s="231"/>
    </row>
    <row r="2" spans="1:20" ht="59.1" customHeight="1" thickTop="1" thickBot="1">
      <c r="A2" s="256" t="s">
        <v>7439</v>
      </c>
      <c r="B2" s="256"/>
      <c r="C2" s="256"/>
      <c r="D2" s="256"/>
      <c r="E2" s="256"/>
      <c r="F2" s="256"/>
      <c r="G2" s="256"/>
      <c r="H2" s="256"/>
      <c r="I2" s="256"/>
      <c r="J2" s="256"/>
      <c r="K2" s="185"/>
      <c r="L2" s="230" t="s">
        <v>7450</v>
      </c>
      <c r="M2" s="238">
        <f>SUM(25000*0.58)</f>
        <v>14499.999999999998</v>
      </c>
      <c r="N2" s="185"/>
      <c r="O2" s="232"/>
      <c r="P2" s="185"/>
      <c r="Q2" s="185"/>
      <c r="R2" s="185"/>
      <c r="T2" s="233"/>
    </row>
    <row r="3" spans="1:20" ht="53.45" customHeight="1" thickTop="1" thickBot="1">
      <c r="A3" s="256" t="s">
        <v>7440</v>
      </c>
      <c r="B3" s="256"/>
      <c r="C3" s="256"/>
      <c r="D3" s="256"/>
      <c r="E3" s="256"/>
      <c r="F3" s="256"/>
      <c r="G3" s="256"/>
      <c r="H3" s="256"/>
      <c r="I3" s="256"/>
      <c r="J3" s="256"/>
      <c r="K3" s="185"/>
      <c r="L3" s="230" t="s">
        <v>7451</v>
      </c>
      <c r="M3" s="238">
        <f>SUM(6000*0.58)</f>
        <v>3479.9999999999995</v>
      </c>
      <c r="N3" s="185"/>
      <c r="O3" s="234"/>
      <c r="P3" s="235"/>
      <c r="Q3" s="235"/>
      <c r="R3" s="235"/>
      <c r="S3" s="236"/>
      <c r="T3" s="237"/>
    </row>
    <row r="4" spans="1:20" ht="15.75" thickTop="1" thickBot="1"/>
    <row r="5" spans="1:20" ht="14.1" customHeight="1" thickTop="1" thickBot="1">
      <c r="A5" s="257" t="s">
        <v>7437</v>
      </c>
      <c r="B5" s="258"/>
      <c r="C5" s="263">
        <v>2024</v>
      </c>
      <c r="D5" s="264"/>
      <c r="E5" s="265"/>
      <c r="F5" s="266">
        <v>2025</v>
      </c>
      <c r="G5" s="267"/>
      <c r="H5" s="268"/>
      <c r="I5" s="269" t="s">
        <v>7414</v>
      </c>
      <c r="J5" s="270"/>
      <c r="K5" s="271"/>
      <c r="L5" s="245" t="s">
        <v>7415</v>
      </c>
      <c r="M5" s="246"/>
      <c r="N5" s="247"/>
      <c r="O5" s="250" t="s">
        <v>7416</v>
      </c>
      <c r="P5" s="251"/>
      <c r="Q5" s="251"/>
      <c r="R5" s="251"/>
      <c r="S5" s="251"/>
      <c r="T5" s="252"/>
    </row>
    <row r="6" spans="1:20" ht="15" thickTop="1">
      <c r="A6" s="259"/>
      <c r="B6" s="260"/>
      <c r="C6" s="248" t="s">
        <v>7417</v>
      </c>
      <c r="D6" s="249"/>
      <c r="E6" s="192" t="e">
        <f ca="1">SUM(C9:C1114)</f>
        <v>#NAME?</v>
      </c>
      <c r="F6" s="248" t="s">
        <v>7418</v>
      </c>
      <c r="G6" s="249"/>
      <c r="H6" s="193">
        <v>227254100</v>
      </c>
      <c r="I6" s="248" t="s">
        <v>7419</v>
      </c>
      <c r="J6" s="249"/>
      <c r="K6" s="193">
        <v>140316941</v>
      </c>
      <c r="L6" s="248" t="s">
        <v>7418</v>
      </c>
      <c r="M6" s="249"/>
      <c r="N6" s="193" t="e">
        <f ca="1">SUM(E6)</f>
        <v>#NAME?</v>
      </c>
      <c r="O6" s="240" t="s">
        <v>7441</v>
      </c>
      <c r="P6" s="241"/>
      <c r="Q6" s="241"/>
      <c r="R6" s="241"/>
      <c r="S6" s="241"/>
      <c r="T6" s="242"/>
    </row>
    <row r="7" spans="1:20" ht="15" thickBot="1">
      <c r="A7" s="261"/>
      <c r="B7" s="262"/>
      <c r="C7" s="248" t="s">
        <v>7420</v>
      </c>
      <c r="D7" s="249"/>
      <c r="E7" s="194">
        <v>2.23E-2</v>
      </c>
      <c r="F7" s="253" t="s">
        <v>7447</v>
      </c>
      <c r="G7" s="254"/>
      <c r="H7" s="194">
        <v>1.0699999999999999E-2</v>
      </c>
      <c r="I7" s="191"/>
      <c r="K7" s="187"/>
      <c r="L7" s="248" t="s">
        <v>7448</v>
      </c>
      <c r="M7" s="249"/>
      <c r="N7" s="194">
        <f>SUM('Tax Rate Calc - No Reval'!E54)</f>
        <v>2.7965E-2</v>
      </c>
      <c r="O7" s="240"/>
      <c r="P7" s="241"/>
      <c r="Q7" s="241"/>
      <c r="R7" s="241"/>
      <c r="S7" s="241"/>
      <c r="T7" s="242"/>
    </row>
    <row r="8" spans="1:20" s="201" customFormat="1" ht="44.1" customHeight="1" thickTop="1" thickBot="1">
      <c r="A8" s="197" t="s">
        <v>2829</v>
      </c>
      <c r="B8" s="198" t="s">
        <v>7421</v>
      </c>
      <c r="C8" s="197" t="s">
        <v>7434</v>
      </c>
      <c r="D8" s="199" t="s">
        <v>7422</v>
      </c>
      <c r="E8" s="197" t="s">
        <v>7435</v>
      </c>
      <c r="F8" s="197" t="s">
        <v>7444</v>
      </c>
      <c r="G8" s="200" t="s">
        <v>7423</v>
      </c>
      <c r="H8" s="197" t="s">
        <v>7443</v>
      </c>
      <c r="I8" s="197" t="s">
        <v>7424</v>
      </c>
      <c r="J8" s="197" t="s">
        <v>7425</v>
      </c>
      <c r="K8" s="197" t="s">
        <v>7426</v>
      </c>
      <c r="L8" s="197" t="s">
        <v>7436</v>
      </c>
      <c r="M8" s="197" t="s">
        <v>7427</v>
      </c>
      <c r="N8" s="197" t="s">
        <v>7432</v>
      </c>
      <c r="O8" s="197" t="s">
        <v>7316</v>
      </c>
      <c r="P8" s="197" t="s">
        <v>7428</v>
      </c>
      <c r="Q8" s="197" t="s">
        <v>7429</v>
      </c>
      <c r="R8" s="197" t="s">
        <v>7430</v>
      </c>
      <c r="S8" s="197" t="s">
        <v>7431</v>
      </c>
      <c r="T8" s="197" t="s">
        <v>7315</v>
      </c>
    </row>
    <row r="9" spans="1:20" ht="15" thickTop="1">
      <c r="A9" s="202" t="s">
        <v>1434</v>
      </c>
      <c r="B9" s="202">
        <v>651</v>
      </c>
      <c r="C9" s="195" t="e">
        <f ca="1">_xlfn.XLOOKUP(Table2[[#This Row],[Acct '#]],'2024 Information'!A:A,'2024 Information'!L:L,0)</f>
        <v>#NAME?</v>
      </c>
      <c r="D9" s="196" t="e">
        <f ca="1">SUM(Table2[[#This Row],[2024 Tax Assessment (Exemption Not Included)]]/$E$6)</f>
        <v>#NAME?</v>
      </c>
      <c r="E9" s="206" t="e">
        <f ca="1">SUM(Table2[[#This Row],[2024 Tax Assessment (Exemption Not Included)]]*$E$7)</f>
        <v>#NAME?</v>
      </c>
      <c r="F9" s="195" t="e">
        <f ca="1">_xlfn.XLOOKUP(Table2[[#This Row],[Acct '#]],'2025 Information'!A:A,'2025 Information'!O:O,0)</f>
        <v>#NAME?</v>
      </c>
      <c r="G9" s="196" t="e">
        <f ca="1">SUM(Table2[[#This Row],[2025 Estimated                         Tax Assessment                  (Exemption Not Included)]]/$H$6)</f>
        <v>#NAME?</v>
      </c>
      <c r="H9" s="206" t="e">
        <f ca="1">SUM(Table2[[#This Row],[2025 Estimated                         Tax Assessment                  (Exemption Not Included)]]*$H$7)</f>
        <v>#NAME?</v>
      </c>
      <c r="I9" s="203" t="e">
        <f ca="1">SUM(Table2[[#This Row],[2025 Estimated                         Tax Assessment                  (Exemption Not Included)]]-Table2[[#This Row],[2024 Tax Assessment (Exemption Not Included)]])</f>
        <v>#NAME?</v>
      </c>
      <c r="J9" s="225" t="e">
        <f ca="1">SUM(Table2[[#This Row],[2025 Estimated                      Tax Amount                             (Exemption Not Included)]]-Table2[[#This Row],[2024 Tax Amount (Exemption Not Included)]])</f>
        <v>#NAME?</v>
      </c>
      <c r="K9" s="204" t="e">
        <f ca="1">SUM(Table2[[#This Row],[Overall % Of Town ]]-Table2[[#This Row],[Overall % Of Town]])</f>
        <v>#NAME?</v>
      </c>
      <c r="L9" s="227" t="e">
        <f ca="1">SUM(Table2[[#This Row],[2024 Tax Assessment (Exemption Not Included)]])*$N$7</f>
        <v>#NAME?</v>
      </c>
      <c r="M9" s="205" t="e">
        <f ca="1">SUM(Table2[[#This Row],[2025 Tax Amount                   (w/o Reval)                       (Exmption Not Included)]]-Table2[[#This Row],[2024 Tax Amount (Exemption Not Included)]])</f>
        <v>#NAME?</v>
      </c>
      <c r="N9" s="206" t="e">
        <f ca="1">SUM(Table2[[#This Row],[2025 Tax Amount                   (w/o Reval)                       (Exmption Not Included)]]-Table2[[#This Row],[2025 Estimated                      Tax Amount                             (Exemption Not Included)]])</f>
        <v>#NAME?</v>
      </c>
      <c r="O9" s="207" t="s">
        <v>7433</v>
      </c>
      <c r="P9" s="208" t="s">
        <v>7433</v>
      </c>
      <c r="Q9" s="208" t="s">
        <v>7433</v>
      </c>
      <c r="R9" s="208" t="s">
        <v>7433</v>
      </c>
      <c r="S9" s="208" t="s">
        <v>7433</v>
      </c>
      <c r="T9" s="209" t="s">
        <v>7433</v>
      </c>
    </row>
    <row r="10" spans="1:20">
      <c r="A10" s="202" t="s">
        <v>1883</v>
      </c>
      <c r="B10" s="202">
        <v>447</v>
      </c>
      <c r="C10" s="195" t="e">
        <f ca="1">_xlfn.XLOOKUP(Table2[[#This Row],[Acct '#]],'2024 Information'!A:A,'2024 Information'!L:L,0)</f>
        <v>#NAME?</v>
      </c>
      <c r="D10" s="196" t="e">
        <f ca="1">SUM(Table2[[#This Row],[2024 Tax Assessment (Exemption Not Included)]]/$E$6)</f>
        <v>#NAME?</v>
      </c>
      <c r="E10" s="206" t="e">
        <f ca="1">SUM(Table2[[#This Row],[2024 Tax Assessment (Exemption Not Included)]]*$E$7)</f>
        <v>#NAME?</v>
      </c>
      <c r="F10" s="195" t="e">
        <f ca="1">_xlfn.XLOOKUP(Table2[[#This Row],[Acct '#]],'2025 Information'!A:A,'2025 Information'!O:O,0)</f>
        <v>#NAME?</v>
      </c>
      <c r="G10" s="196" t="e">
        <f ca="1">SUM(Table2[[#This Row],[2025 Estimated                         Tax Assessment                  (Exemption Not Included)]]/$H$6)</f>
        <v>#NAME?</v>
      </c>
      <c r="H10" s="206" t="e">
        <f ca="1">SUM(Table2[[#This Row],[2025 Estimated                         Tax Assessment                  (Exemption Not Included)]]*$H$7)</f>
        <v>#NAME?</v>
      </c>
      <c r="I10" s="203" t="e">
        <f ca="1">SUM(Table2[[#This Row],[2025 Estimated                         Tax Assessment                  (Exemption Not Included)]]-Table2[[#This Row],[2024 Tax Assessment (Exemption Not Included)]])</f>
        <v>#NAME?</v>
      </c>
      <c r="J10" s="225" t="e">
        <f ca="1">SUM(Table2[[#This Row],[2025 Estimated                      Tax Amount                             (Exemption Not Included)]]-Table2[[#This Row],[2024 Tax Amount (Exemption Not Included)]])</f>
        <v>#NAME?</v>
      </c>
      <c r="K10" s="204" t="e">
        <f ca="1">SUM(Table2[[#This Row],[Overall % Of Town ]]-Table2[[#This Row],[Overall % Of Town]])</f>
        <v>#NAME?</v>
      </c>
      <c r="L10" s="227" t="e">
        <f ca="1">SUM(Table2[[#This Row],[2024 Tax Assessment (Exemption Not Included)]])*$N$7</f>
        <v>#NAME?</v>
      </c>
      <c r="M10" s="205" t="e">
        <f ca="1">SUM(Table2[[#This Row],[2025 Tax Amount                   (w/o Reval)                       (Exmption Not Included)]]-Table2[[#This Row],[2024 Tax Amount (Exemption Not Included)]])</f>
        <v>#NAME?</v>
      </c>
      <c r="N10" s="206" t="e">
        <f ca="1">SUM(Table2[[#This Row],[2025 Tax Amount                   (w/o Reval)                       (Exmption Not Included)]]-Table2[[#This Row],[2025 Estimated                      Tax Amount                             (Exemption Not Included)]])</f>
        <v>#NAME?</v>
      </c>
      <c r="O10" s="207" t="s">
        <v>7433</v>
      </c>
      <c r="P10" s="208" t="s">
        <v>7433</v>
      </c>
      <c r="Q10" s="208" t="s">
        <v>7433</v>
      </c>
      <c r="R10" s="208" t="s">
        <v>7433</v>
      </c>
      <c r="S10" s="208" t="s">
        <v>7433</v>
      </c>
      <c r="T10" s="209" t="s">
        <v>7433</v>
      </c>
    </row>
    <row r="11" spans="1:20">
      <c r="A11" s="202" t="s">
        <v>1882</v>
      </c>
      <c r="B11" s="202">
        <v>448</v>
      </c>
      <c r="C11" s="195" t="e">
        <f ca="1">_xlfn.XLOOKUP(Table2[[#This Row],[Acct '#]],'2024 Information'!A:A,'2024 Information'!L:L,0)</f>
        <v>#NAME?</v>
      </c>
      <c r="D11" s="196" t="e">
        <f ca="1">SUM(Table2[[#This Row],[2024 Tax Assessment (Exemption Not Included)]]/$E$6)</f>
        <v>#NAME?</v>
      </c>
      <c r="E11" s="206" t="e">
        <f ca="1">SUM(Table2[[#This Row],[2024 Tax Assessment (Exemption Not Included)]]*$E$7)</f>
        <v>#NAME?</v>
      </c>
      <c r="F11" s="195" t="e">
        <f ca="1">_xlfn.XLOOKUP(Table2[[#This Row],[Acct '#]],'2025 Information'!A:A,'2025 Information'!O:O,0)</f>
        <v>#NAME?</v>
      </c>
      <c r="G11" s="196" t="e">
        <f ca="1">SUM(Table2[[#This Row],[2025 Estimated                         Tax Assessment                  (Exemption Not Included)]]/$H$6)</f>
        <v>#NAME?</v>
      </c>
      <c r="H11" s="206" t="e">
        <f ca="1">SUM(Table2[[#This Row],[2025 Estimated                         Tax Assessment                  (Exemption Not Included)]]*$H$7)</f>
        <v>#NAME?</v>
      </c>
      <c r="I11" s="203" t="e">
        <f ca="1">SUM(Table2[[#This Row],[2025 Estimated                         Tax Assessment                  (Exemption Not Included)]]-Table2[[#This Row],[2024 Tax Assessment (Exemption Not Included)]])</f>
        <v>#NAME?</v>
      </c>
      <c r="J11" s="225" t="e">
        <f ca="1">SUM(Table2[[#This Row],[2025 Estimated                      Tax Amount                             (Exemption Not Included)]]-Table2[[#This Row],[2024 Tax Amount (Exemption Not Included)]])</f>
        <v>#NAME?</v>
      </c>
      <c r="K11" s="204" t="e">
        <f ca="1">SUM(Table2[[#This Row],[Overall % Of Town ]]-Table2[[#This Row],[Overall % Of Town]])</f>
        <v>#NAME?</v>
      </c>
      <c r="L11" s="227" t="e">
        <f ca="1">SUM(Table2[[#This Row],[2024 Tax Assessment (Exemption Not Included)]])*$N$7</f>
        <v>#NAME?</v>
      </c>
      <c r="M11" s="205" t="e">
        <f ca="1">SUM(Table2[[#This Row],[2025 Tax Amount                   (w/o Reval)                       (Exmption Not Included)]]-Table2[[#This Row],[2024 Tax Amount (Exemption Not Included)]])</f>
        <v>#NAME?</v>
      </c>
      <c r="N11" s="206" t="e">
        <f ca="1">SUM(Table2[[#This Row],[2025 Tax Amount                   (w/o Reval)                       (Exmption Not Included)]]-Table2[[#This Row],[2025 Estimated                      Tax Amount                             (Exemption Not Included)]])</f>
        <v>#NAME?</v>
      </c>
      <c r="O11" s="207" t="s">
        <v>7433</v>
      </c>
      <c r="P11" s="208" t="s">
        <v>7433</v>
      </c>
      <c r="Q11" s="208" t="s">
        <v>7433</v>
      </c>
      <c r="R11" s="208" t="s">
        <v>7433</v>
      </c>
      <c r="S11" s="208" t="s">
        <v>7433</v>
      </c>
      <c r="T11" s="209" t="s">
        <v>7433</v>
      </c>
    </row>
    <row r="12" spans="1:20">
      <c r="A12" s="202" t="s">
        <v>1109</v>
      </c>
      <c r="B12" s="202">
        <v>802</v>
      </c>
      <c r="C12" s="195" t="e">
        <f ca="1">_xlfn.XLOOKUP(Table2[[#This Row],[Acct '#]],'2024 Information'!A:A,'2024 Information'!L:L,0)</f>
        <v>#NAME?</v>
      </c>
      <c r="D12" s="196" t="e">
        <f ca="1">SUM(Table2[[#This Row],[2024 Tax Assessment (Exemption Not Included)]]/$E$6)</f>
        <v>#NAME?</v>
      </c>
      <c r="E12" s="206" t="e">
        <f ca="1">SUM(Table2[[#This Row],[2024 Tax Assessment (Exemption Not Included)]]*$E$7)</f>
        <v>#NAME?</v>
      </c>
      <c r="F12" s="195" t="e">
        <f ca="1">_xlfn.XLOOKUP(Table2[[#This Row],[Acct '#]],'2025 Information'!A:A,'2025 Information'!O:O,0)</f>
        <v>#NAME?</v>
      </c>
      <c r="G12" s="196" t="e">
        <f ca="1">SUM(Table2[[#This Row],[2025 Estimated                         Tax Assessment                  (Exemption Not Included)]]/$H$6)</f>
        <v>#NAME?</v>
      </c>
      <c r="H12" s="206" t="e">
        <f ca="1">SUM(Table2[[#This Row],[2025 Estimated                         Tax Assessment                  (Exemption Not Included)]]*$H$7)</f>
        <v>#NAME?</v>
      </c>
      <c r="I12" s="203" t="e">
        <f ca="1">SUM(Table2[[#This Row],[2025 Estimated                         Tax Assessment                  (Exemption Not Included)]]-Table2[[#This Row],[2024 Tax Assessment (Exemption Not Included)]])</f>
        <v>#NAME?</v>
      </c>
      <c r="J12" s="225" t="e">
        <f ca="1">SUM(Table2[[#This Row],[2025 Estimated                      Tax Amount                             (Exemption Not Included)]]-Table2[[#This Row],[2024 Tax Amount (Exemption Not Included)]])</f>
        <v>#NAME?</v>
      </c>
      <c r="K12" s="204" t="e">
        <f ca="1">SUM(Table2[[#This Row],[Overall % Of Town ]]-Table2[[#This Row],[Overall % Of Town]])</f>
        <v>#NAME?</v>
      </c>
      <c r="L12" s="227" t="e">
        <f ca="1">SUM(Table2[[#This Row],[2024 Tax Assessment (Exemption Not Included)]])*$N$7</f>
        <v>#NAME?</v>
      </c>
      <c r="M12" s="205" t="e">
        <f ca="1">SUM(Table2[[#This Row],[2025 Tax Amount                   (w/o Reval)                       (Exmption Not Included)]]-Table2[[#This Row],[2024 Tax Amount (Exemption Not Included)]])</f>
        <v>#NAME?</v>
      </c>
      <c r="N12" s="206" t="e">
        <f ca="1">SUM(Table2[[#This Row],[2025 Tax Amount                   (w/o Reval)                       (Exmption Not Included)]]-Table2[[#This Row],[2025 Estimated                      Tax Amount                             (Exemption Not Included)]])</f>
        <v>#NAME?</v>
      </c>
      <c r="O12" s="207" t="s">
        <v>7433</v>
      </c>
      <c r="P12" s="208" t="s">
        <v>7433</v>
      </c>
      <c r="Q12" s="208" t="s">
        <v>7433</v>
      </c>
      <c r="R12" s="208" t="s">
        <v>7433</v>
      </c>
      <c r="S12" s="208" t="s">
        <v>7433</v>
      </c>
      <c r="T12" s="209" t="s">
        <v>7433</v>
      </c>
    </row>
    <row r="13" spans="1:20">
      <c r="A13" s="202" t="s">
        <v>186</v>
      </c>
      <c r="B13" s="202">
        <v>1161</v>
      </c>
      <c r="C13" s="195" t="e">
        <f ca="1">_xlfn.XLOOKUP(Table2[[#This Row],[Acct '#]],'2024 Information'!A:A,'2024 Information'!L:L,0)</f>
        <v>#NAME?</v>
      </c>
      <c r="D13" s="196" t="e">
        <f ca="1">SUM(Table2[[#This Row],[2024 Tax Assessment (Exemption Not Included)]]/$E$6)</f>
        <v>#NAME?</v>
      </c>
      <c r="E13" s="206" t="e">
        <f ca="1">SUM(Table2[[#This Row],[2024 Tax Assessment (Exemption Not Included)]]*$E$7)</f>
        <v>#NAME?</v>
      </c>
      <c r="F13" s="195" t="e">
        <f ca="1">_xlfn.XLOOKUP(Table2[[#This Row],[Acct '#]],'2025 Information'!A:A,'2025 Information'!O:O,0)</f>
        <v>#NAME?</v>
      </c>
      <c r="G13" s="196" t="e">
        <f ca="1">SUM(Table2[[#This Row],[2025 Estimated                         Tax Assessment                  (Exemption Not Included)]]/$H$6)</f>
        <v>#NAME?</v>
      </c>
      <c r="H13" s="206" t="e">
        <f ca="1">SUM(Table2[[#This Row],[2025 Estimated                         Tax Assessment                  (Exemption Not Included)]]*$H$7)</f>
        <v>#NAME?</v>
      </c>
      <c r="I13" s="203" t="e">
        <f ca="1">SUM(Table2[[#This Row],[2025 Estimated                         Tax Assessment                  (Exemption Not Included)]]-Table2[[#This Row],[2024 Tax Assessment (Exemption Not Included)]])</f>
        <v>#NAME?</v>
      </c>
      <c r="J13" s="225" t="e">
        <f ca="1">SUM(Table2[[#This Row],[2025 Estimated                      Tax Amount                             (Exemption Not Included)]]-Table2[[#This Row],[2024 Tax Amount (Exemption Not Included)]])</f>
        <v>#NAME?</v>
      </c>
      <c r="K13" s="204" t="e">
        <f ca="1">SUM(Table2[[#This Row],[Overall % Of Town ]]-Table2[[#This Row],[Overall % Of Town]])</f>
        <v>#NAME?</v>
      </c>
      <c r="L13" s="227" t="e">
        <f ca="1">SUM(Table2[[#This Row],[2024 Tax Assessment (Exemption Not Included)]])*$N$7</f>
        <v>#NAME?</v>
      </c>
      <c r="M13" s="205" t="e">
        <f ca="1">SUM(Table2[[#This Row],[2025 Tax Amount                   (w/o Reval)                       (Exmption Not Included)]]-Table2[[#This Row],[2024 Tax Amount (Exemption Not Included)]])</f>
        <v>#NAME?</v>
      </c>
      <c r="N13" s="206" t="e">
        <f ca="1">SUM(Table2[[#This Row],[2025 Tax Amount                   (w/o Reval)                       (Exmption Not Included)]]-Table2[[#This Row],[2025 Estimated                      Tax Amount                             (Exemption Not Included)]])</f>
        <v>#NAME?</v>
      </c>
      <c r="O13" s="207" t="s">
        <v>7433</v>
      </c>
      <c r="P13" s="208" t="s">
        <v>7433</v>
      </c>
      <c r="Q13" s="208" t="s">
        <v>7433</v>
      </c>
      <c r="R13" s="208" t="s">
        <v>7433</v>
      </c>
      <c r="S13" s="208" t="s">
        <v>7433</v>
      </c>
      <c r="T13" s="209" t="s">
        <v>7433</v>
      </c>
    </row>
    <row r="14" spans="1:20">
      <c r="A14" s="202" t="s">
        <v>1040</v>
      </c>
      <c r="B14" s="202">
        <v>831</v>
      </c>
      <c r="C14" s="195" t="e">
        <f ca="1">_xlfn.XLOOKUP(Table2[[#This Row],[Acct '#]],'2024 Information'!A:A,'2024 Information'!L:L,0)</f>
        <v>#NAME?</v>
      </c>
      <c r="D14" s="196" t="e">
        <f ca="1">SUM(Table2[[#This Row],[2024 Tax Assessment (Exemption Not Included)]]/$E$6)</f>
        <v>#NAME?</v>
      </c>
      <c r="E14" s="206" t="e">
        <f ca="1">SUM(Table2[[#This Row],[2024 Tax Assessment (Exemption Not Included)]]*$E$7)</f>
        <v>#NAME?</v>
      </c>
      <c r="F14" s="195" t="e">
        <f ca="1">_xlfn.XLOOKUP(Table2[[#This Row],[Acct '#]],'2025 Information'!A:A,'2025 Information'!O:O,0)</f>
        <v>#NAME?</v>
      </c>
      <c r="G14" s="196" t="e">
        <f ca="1">SUM(Table2[[#This Row],[2025 Estimated                         Tax Assessment                  (Exemption Not Included)]]/$H$6)</f>
        <v>#NAME?</v>
      </c>
      <c r="H14" s="206" t="e">
        <f ca="1">SUM(Table2[[#This Row],[2025 Estimated                         Tax Assessment                  (Exemption Not Included)]]*$H$7)</f>
        <v>#NAME?</v>
      </c>
      <c r="I14" s="203" t="e">
        <f ca="1">SUM(Table2[[#This Row],[2025 Estimated                         Tax Assessment                  (Exemption Not Included)]]-Table2[[#This Row],[2024 Tax Assessment (Exemption Not Included)]])</f>
        <v>#NAME?</v>
      </c>
      <c r="J14" s="225" t="e">
        <f ca="1">SUM(Table2[[#This Row],[2025 Estimated                      Tax Amount                             (Exemption Not Included)]]-Table2[[#This Row],[2024 Tax Amount (Exemption Not Included)]])</f>
        <v>#NAME?</v>
      </c>
      <c r="K14" s="204" t="e">
        <f ca="1">SUM(Table2[[#This Row],[Overall % Of Town ]]-Table2[[#This Row],[Overall % Of Town]])</f>
        <v>#NAME?</v>
      </c>
      <c r="L14" s="227" t="e">
        <f ca="1">SUM(Table2[[#This Row],[2024 Tax Assessment (Exemption Not Included)]])*$N$7</f>
        <v>#NAME?</v>
      </c>
      <c r="M14" s="205" t="e">
        <f ca="1">SUM(Table2[[#This Row],[2025 Tax Amount                   (w/o Reval)                       (Exmption Not Included)]]-Table2[[#This Row],[2024 Tax Amount (Exemption Not Included)]])</f>
        <v>#NAME?</v>
      </c>
      <c r="N14" s="206" t="e">
        <f ca="1">SUM(Table2[[#This Row],[2025 Tax Amount                   (w/o Reval)                       (Exmption Not Included)]]-Table2[[#This Row],[2025 Estimated                      Tax Amount                             (Exemption Not Included)]])</f>
        <v>#NAME?</v>
      </c>
      <c r="O14" s="207" t="s">
        <v>7433</v>
      </c>
      <c r="P14" s="208" t="s">
        <v>7433</v>
      </c>
      <c r="Q14" s="208" t="s">
        <v>7433</v>
      </c>
      <c r="R14" s="208" t="s">
        <v>7433</v>
      </c>
      <c r="S14" s="208" t="s">
        <v>7433</v>
      </c>
      <c r="T14" s="209" t="s">
        <v>7433</v>
      </c>
    </row>
    <row r="15" spans="1:20">
      <c r="A15" s="202" t="s">
        <v>1893</v>
      </c>
      <c r="B15" s="202">
        <v>442</v>
      </c>
      <c r="C15" s="195" t="e">
        <f ca="1">_xlfn.XLOOKUP(Table2[[#This Row],[Acct '#]],'2024 Information'!A:A,'2024 Information'!L:L,0)</f>
        <v>#NAME?</v>
      </c>
      <c r="D15" s="196" t="e">
        <f ca="1">SUM(Table2[[#This Row],[2024 Tax Assessment (Exemption Not Included)]]/$E$6)</f>
        <v>#NAME?</v>
      </c>
      <c r="E15" s="206" t="e">
        <f ca="1">SUM(Table2[[#This Row],[2024 Tax Assessment (Exemption Not Included)]]*$E$7)</f>
        <v>#NAME?</v>
      </c>
      <c r="F15" s="195" t="e">
        <f ca="1">_xlfn.XLOOKUP(Table2[[#This Row],[Acct '#]],'2025 Information'!A:A,'2025 Information'!O:O,0)</f>
        <v>#NAME?</v>
      </c>
      <c r="G15" s="196" t="e">
        <f ca="1">SUM(Table2[[#This Row],[2025 Estimated                         Tax Assessment                  (Exemption Not Included)]]/$H$6)</f>
        <v>#NAME?</v>
      </c>
      <c r="H15" s="206" t="e">
        <f ca="1">SUM(Table2[[#This Row],[2025 Estimated                         Tax Assessment                  (Exemption Not Included)]]*$H$7)</f>
        <v>#NAME?</v>
      </c>
      <c r="I15" s="203" t="e">
        <f ca="1">SUM(Table2[[#This Row],[2025 Estimated                         Tax Assessment                  (Exemption Not Included)]]-Table2[[#This Row],[2024 Tax Assessment (Exemption Not Included)]])</f>
        <v>#NAME?</v>
      </c>
      <c r="J15" s="225" t="e">
        <f ca="1">SUM(Table2[[#This Row],[2025 Estimated                      Tax Amount                             (Exemption Not Included)]]-Table2[[#This Row],[2024 Tax Amount (Exemption Not Included)]])</f>
        <v>#NAME?</v>
      </c>
      <c r="K15" s="204" t="e">
        <f ca="1">SUM(Table2[[#This Row],[Overall % Of Town ]]-Table2[[#This Row],[Overall % Of Town]])</f>
        <v>#NAME?</v>
      </c>
      <c r="L15" s="227" t="e">
        <f ca="1">SUM(Table2[[#This Row],[2024 Tax Assessment (Exemption Not Included)]])*$N$7</f>
        <v>#NAME?</v>
      </c>
      <c r="M15" s="205" t="e">
        <f ca="1">SUM(Table2[[#This Row],[2025 Tax Amount                   (w/o Reval)                       (Exmption Not Included)]]-Table2[[#This Row],[2024 Tax Amount (Exemption Not Included)]])</f>
        <v>#NAME?</v>
      </c>
      <c r="N15" s="206" t="e">
        <f ca="1">SUM(Table2[[#This Row],[2025 Tax Amount                   (w/o Reval)                       (Exmption Not Included)]]-Table2[[#This Row],[2025 Estimated                      Tax Amount                             (Exemption Not Included)]])</f>
        <v>#NAME?</v>
      </c>
      <c r="O15" s="207" t="s">
        <v>7433</v>
      </c>
      <c r="P15" s="208" t="s">
        <v>7433</v>
      </c>
      <c r="Q15" s="208" t="s">
        <v>7433</v>
      </c>
      <c r="R15" s="208" t="s">
        <v>7433</v>
      </c>
      <c r="S15" s="208" t="s">
        <v>7433</v>
      </c>
      <c r="T15" s="209" t="s">
        <v>7433</v>
      </c>
    </row>
    <row r="16" spans="1:20">
      <c r="A16" s="202" t="s">
        <v>2645</v>
      </c>
      <c r="B16" s="202">
        <v>88</v>
      </c>
      <c r="C16" s="195" t="e">
        <f ca="1">_xlfn.XLOOKUP(Table2[[#This Row],[Acct '#]],'2024 Information'!A:A,'2024 Information'!L:L,0)</f>
        <v>#NAME?</v>
      </c>
      <c r="D16" s="196" t="e">
        <f ca="1">SUM(Table2[[#This Row],[2024 Tax Assessment (Exemption Not Included)]]/$E$6)</f>
        <v>#NAME?</v>
      </c>
      <c r="E16" s="206" t="e">
        <f ca="1">SUM(Table2[[#This Row],[2024 Tax Assessment (Exemption Not Included)]]*$E$7)</f>
        <v>#NAME?</v>
      </c>
      <c r="F16" s="195" t="e">
        <f ca="1">_xlfn.XLOOKUP(Table2[[#This Row],[Acct '#]],'2025 Information'!A:A,'2025 Information'!O:O,0)</f>
        <v>#NAME?</v>
      </c>
      <c r="G16" s="196" t="e">
        <f ca="1">SUM(Table2[[#This Row],[2025 Estimated                         Tax Assessment                  (Exemption Not Included)]]/$H$6)</f>
        <v>#NAME?</v>
      </c>
      <c r="H16" s="206" t="e">
        <f ca="1">SUM(Table2[[#This Row],[2025 Estimated                         Tax Assessment                  (Exemption Not Included)]]*$H$7)</f>
        <v>#NAME?</v>
      </c>
      <c r="I16" s="203" t="e">
        <f ca="1">SUM(Table2[[#This Row],[2025 Estimated                         Tax Assessment                  (Exemption Not Included)]]-Table2[[#This Row],[2024 Tax Assessment (Exemption Not Included)]])</f>
        <v>#NAME?</v>
      </c>
      <c r="J16" s="225" t="e">
        <f ca="1">SUM(Table2[[#This Row],[2025 Estimated                      Tax Amount                             (Exemption Not Included)]]-Table2[[#This Row],[2024 Tax Amount (Exemption Not Included)]])</f>
        <v>#NAME?</v>
      </c>
      <c r="K16" s="204" t="e">
        <f ca="1">SUM(Table2[[#This Row],[Overall % Of Town ]]-Table2[[#This Row],[Overall % Of Town]])</f>
        <v>#NAME?</v>
      </c>
      <c r="L16" s="227" t="e">
        <f ca="1">SUM(Table2[[#This Row],[2024 Tax Assessment (Exemption Not Included)]])*$N$7</f>
        <v>#NAME?</v>
      </c>
      <c r="M16" s="205" t="e">
        <f ca="1">SUM(Table2[[#This Row],[2025 Tax Amount                   (w/o Reval)                       (Exmption Not Included)]]-Table2[[#This Row],[2024 Tax Amount (Exemption Not Included)]])</f>
        <v>#NAME?</v>
      </c>
      <c r="N16" s="206" t="e">
        <f ca="1">SUM(Table2[[#This Row],[2025 Tax Amount                   (w/o Reval)                       (Exmption Not Included)]]-Table2[[#This Row],[2025 Estimated                      Tax Amount                             (Exemption Not Included)]])</f>
        <v>#NAME?</v>
      </c>
      <c r="O16" s="207" t="s">
        <v>7433</v>
      </c>
      <c r="P16" s="208" t="s">
        <v>7433</v>
      </c>
      <c r="Q16" s="208" t="s">
        <v>7433</v>
      </c>
      <c r="R16" s="208" t="s">
        <v>7433</v>
      </c>
      <c r="S16" s="208" t="s">
        <v>7433</v>
      </c>
      <c r="T16" s="209" t="s">
        <v>7433</v>
      </c>
    </row>
    <row r="17" spans="1:20">
      <c r="A17" s="202" t="s">
        <v>754</v>
      </c>
      <c r="B17" s="202">
        <v>940</v>
      </c>
      <c r="C17" s="195" t="e">
        <f ca="1">_xlfn.XLOOKUP(Table2[[#This Row],[Acct '#]],'2024 Information'!A:A,'2024 Information'!L:L,0)</f>
        <v>#NAME?</v>
      </c>
      <c r="D17" s="196" t="e">
        <f ca="1">SUM(Table2[[#This Row],[2024 Tax Assessment (Exemption Not Included)]]/$E$6)</f>
        <v>#NAME?</v>
      </c>
      <c r="E17" s="206" t="e">
        <f ca="1">SUM(Table2[[#This Row],[2024 Tax Assessment (Exemption Not Included)]]*$E$7)</f>
        <v>#NAME?</v>
      </c>
      <c r="F17" s="195" t="e">
        <f ca="1">_xlfn.XLOOKUP(Table2[[#This Row],[Acct '#]],'2025 Information'!A:A,'2025 Information'!O:O,0)</f>
        <v>#NAME?</v>
      </c>
      <c r="G17" s="196" t="e">
        <f ca="1">SUM(Table2[[#This Row],[2025 Estimated                         Tax Assessment                  (Exemption Not Included)]]/$H$6)</f>
        <v>#NAME?</v>
      </c>
      <c r="H17" s="206" t="e">
        <f ca="1">SUM(Table2[[#This Row],[2025 Estimated                         Tax Assessment                  (Exemption Not Included)]]*$H$7)</f>
        <v>#NAME?</v>
      </c>
      <c r="I17" s="203" t="e">
        <f ca="1">SUM(Table2[[#This Row],[2025 Estimated                         Tax Assessment                  (Exemption Not Included)]]-Table2[[#This Row],[2024 Tax Assessment (Exemption Not Included)]])</f>
        <v>#NAME?</v>
      </c>
      <c r="J17" s="225" t="e">
        <f ca="1">SUM(Table2[[#This Row],[2025 Estimated                      Tax Amount                             (Exemption Not Included)]]-Table2[[#This Row],[2024 Tax Amount (Exemption Not Included)]])</f>
        <v>#NAME?</v>
      </c>
      <c r="K17" s="204" t="e">
        <f ca="1">SUM(Table2[[#This Row],[Overall % Of Town ]]-Table2[[#This Row],[Overall % Of Town]])</f>
        <v>#NAME?</v>
      </c>
      <c r="L17" s="227" t="e">
        <f ca="1">SUM(Table2[[#This Row],[2024 Tax Assessment (Exemption Not Included)]])*$N$7</f>
        <v>#NAME?</v>
      </c>
      <c r="M17" s="205" t="e">
        <f ca="1">SUM(Table2[[#This Row],[2025 Tax Amount                   (w/o Reval)                       (Exmption Not Included)]]-Table2[[#This Row],[2024 Tax Amount (Exemption Not Included)]])</f>
        <v>#NAME?</v>
      </c>
      <c r="N17" s="206" t="e">
        <f ca="1">SUM(Table2[[#This Row],[2025 Tax Amount                   (w/o Reval)                       (Exmption Not Included)]]-Table2[[#This Row],[2025 Estimated                      Tax Amount                             (Exemption Not Included)]])</f>
        <v>#NAME?</v>
      </c>
      <c r="O17" s="210" t="e">
        <f ca="1">_xlfn.XLOOKUP(Table2[[#This Row],[Map/Lot]],'Sales Data'!$H$2:$H$185,'Sales Data'!$G$2:$G$185,0)</f>
        <v>#NAME?</v>
      </c>
      <c r="P17" s="211" t="e">
        <f ca="1">_xlfn.XLOOKUP(Table2[[#This Row],[Map/Lot]],'Sales Data'!$H$2:$H$185,'Sales Data'!$F$2:$F$185,0)</f>
        <v>#NAME?</v>
      </c>
      <c r="Q17" s="208">
        <v>1.7</v>
      </c>
      <c r="R17" s="212" t="e">
        <f ca="1">SUM(Table2[[#This Row],[Adjustment for Time Since Sale]]*Table2[[#This Row],[Sale Amount]])</f>
        <v>#NAME?</v>
      </c>
      <c r="S17" s="212" t="e">
        <f ca="1">SUM(Table2[[#This Row],[2025 Estimated                         Tax Assessment                  (Exemption Not Included)]]-Table2[[#This Row],[Adjusted Sale Price]])</f>
        <v>#NAME?</v>
      </c>
      <c r="T17" s="213" t="e">
        <f ca="1">_xlfn.XLOOKUP(Table2[[#This Row],[Map/Lot]],'Sales Data'!$H$2:$H$185,'Sales Data'!$I$2:$I$185,0)</f>
        <v>#NAME?</v>
      </c>
    </row>
    <row r="18" spans="1:20">
      <c r="A18" s="202" t="s">
        <v>985</v>
      </c>
      <c r="B18" s="202">
        <v>850</v>
      </c>
      <c r="C18" s="195" t="e">
        <f ca="1">_xlfn.XLOOKUP(Table2[[#This Row],[Acct '#]],'2024 Information'!A:A,'2024 Information'!L:L,0)</f>
        <v>#NAME?</v>
      </c>
      <c r="D18" s="196" t="e">
        <f ca="1">SUM(Table2[[#This Row],[2024 Tax Assessment (Exemption Not Included)]]/$E$6)</f>
        <v>#NAME?</v>
      </c>
      <c r="E18" s="206" t="e">
        <f ca="1">SUM(Table2[[#This Row],[2024 Tax Assessment (Exemption Not Included)]]*$E$7)</f>
        <v>#NAME?</v>
      </c>
      <c r="F18" s="195" t="e">
        <f ca="1">_xlfn.XLOOKUP(Table2[[#This Row],[Acct '#]],'2025 Information'!A:A,'2025 Information'!O:O,0)</f>
        <v>#NAME?</v>
      </c>
      <c r="G18" s="196" t="e">
        <f ca="1">SUM(Table2[[#This Row],[2025 Estimated                         Tax Assessment                  (Exemption Not Included)]]/$H$6)</f>
        <v>#NAME?</v>
      </c>
      <c r="H18" s="206" t="e">
        <f ca="1">SUM(Table2[[#This Row],[2025 Estimated                         Tax Assessment                  (Exemption Not Included)]]*$H$7)</f>
        <v>#NAME?</v>
      </c>
      <c r="I18" s="203" t="e">
        <f ca="1">SUM(Table2[[#This Row],[2025 Estimated                         Tax Assessment                  (Exemption Not Included)]]-Table2[[#This Row],[2024 Tax Assessment (Exemption Not Included)]])</f>
        <v>#NAME?</v>
      </c>
      <c r="J18" s="225" t="e">
        <f ca="1">SUM(Table2[[#This Row],[2025 Estimated                      Tax Amount                             (Exemption Not Included)]]-Table2[[#This Row],[2024 Tax Amount (Exemption Not Included)]])</f>
        <v>#NAME?</v>
      </c>
      <c r="K18" s="204" t="e">
        <f ca="1">SUM(Table2[[#This Row],[Overall % Of Town ]]-Table2[[#This Row],[Overall % Of Town]])</f>
        <v>#NAME?</v>
      </c>
      <c r="L18" s="227" t="e">
        <f ca="1">SUM(Table2[[#This Row],[2024 Tax Assessment (Exemption Not Included)]])*$N$7</f>
        <v>#NAME?</v>
      </c>
      <c r="M18" s="205" t="e">
        <f ca="1">SUM(Table2[[#This Row],[2025 Tax Amount                   (w/o Reval)                       (Exmption Not Included)]]-Table2[[#This Row],[2024 Tax Amount (Exemption Not Included)]])</f>
        <v>#NAME?</v>
      </c>
      <c r="N18" s="206" t="e">
        <f ca="1">SUM(Table2[[#This Row],[2025 Tax Amount                   (w/o Reval)                       (Exmption Not Included)]]-Table2[[#This Row],[2025 Estimated                      Tax Amount                             (Exemption Not Included)]])</f>
        <v>#NAME?</v>
      </c>
      <c r="O18" s="207" t="s">
        <v>7433</v>
      </c>
      <c r="P18" s="208" t="s">
        <v>7433</v>
      </c>
      <c r="Q18" s="208" t="s">
        <v>7433</v>
      </c>
      <c r="R18" s="208" t="s">
        <v>7433</v>
      </c>
      <c r="S18" s="208" t="s">
        <v>7433</v>
      </c>
      <c r="T18" s="209" t="s">
        <v>7433</v>
      </c>
    </row>
    <row r="19" spans="1:20">
      <c r="A19" s="202" t="s">
        <v>1969</v>
      </c>
      <c r="B19" s="202">
        <v>405</v>
      </c>
      <c r="C19" s="195" t="e">
        <f ca="1">_xlfn.XLOOKUP(Table2[[#This Row],[Acct '#]],'2024 Information'!A:A,'2024 Information'!L:L,0)</f>
        <v>#NAME?</v>
      </c>
      <c r="D19" s="196" t="e">
        <f ca="1">SUM(Table2[[#This Row],[2024 Tax Assessment (Exemption Not Included)]]/$E$6)</f>
        <v>#NAME?</v>
      </c>
      <c r="E19" s="206" t="e">
        <f ca="1">SUM(Table2[[#This Row],[2024 Tax Assessment (Exemption Not Included)]]*$E$7)</f>
        <v>#NAME?</v>
      </c>
      <c r="F19" s="195" t="e">
        <f ca="1">_xlfn.XLOOKUP(Table2[[#This Row],[Acct '#]],'2025 Information'!A:A,'2025 Information'!O:O,0)</f>
        <v>#NAME?</v>
      </c>
      <c r="G19" s="196" t="e">
        <f ca="1">SUM(Table2[[#This Row],[2025 Estimated                         Tax Assessment                  (Exemption Not Included)]]/$H$6)</f>
        <v>#NAME?</v>
      </c>
      <c r="H19" s="206" t="e">
        <f ca="1">SUM(Table2[[#This Row],[2025 Estimated                         Tax Assessment                  (Exemption Not Included)]]*$H$7)</f>
        <v>#NAME?</v>
      </c>
      <c r="I19" s="203" t="e">
        <f ca="1">SUM(Table2[[#This Row],[2025 Estimated                         Tax Assessment                  (Exemption Not Included)]]-Table2[[#This Row],[2024 Tax Assessment (Exemption Not Included)]])</f>
        <v>#NAME?</v>
      </c>
      <c r="J19" s="225" t="e">
        <f ca="1">SUM(Table2[[#This Row],[2025 Estimated                      Tax Amount                             (Exemption Not Included)]]-Table2[[#This Row],[2024 Tax Amount (Exemption Not Included)]])</f>
        <v>#NAME?</v>
      </c>
      <c r="K19" s="204" t="e">
        <f ca="1">SUM(Table2[[#This Row],[Overall % Of Town ]]-Table2[[#This Row],[Overall % Of Town]])</f>
        <v>#NAME?</v>
      </c>
      <c r="L19" s="227" t="e">
        <f ca="1">SUM(Table2[[#This Row],[2024 Tax Assessment (Exemption Not Included)]])*$N$7</f>
        <v>#NAME?</v>
      </c>
      <c r="M19" s="205" t="e">
        <f ca="1">SUM(Table2[[#This Row],[2025 Tax Amount                   (w/o Reval)                       (Exmption Not Included)]]-Table2[[#This Row],[2024 Tax Amount (Exemption Not Included)]])</f>
        <v>#NAME?</v>
      </c>
      <c r="N19" s="206" t="e">
        <f ca="1">SUM(Table2[[#This Row],[2025 Tax Amount                   (w/o Reval)                       (Exmption Not Included)]]-Table2[[#This Row],[2025 Estimated                      Tax Amount                             (Exemption Not Included)]])</f>
        <v>#NAME?</v>
      </c>
      <c r="O19" s="207" t="s">
        <v>7433</v>
      </c>
      <c r="P19" s="208" t="s">
        <v>7433</v>
      </c>
      <c r="Q19" s="208" t="s">
        <v>7433</v>
      </c>
      <c r="R19" s="208" t="s">
        <v>7433</v>
      </c>
      <c r="S19" s="208" t="s">
        <v>7433</v>
      </c>
      <c r="T19" s="209" t="s">
        <v>7433</v>
      </c>
    </row>
    <row r="20" spans="1:20">
      <c r="A20" s="202" t="s">
        <v>1968</v>
      </c>
      <c r="B20" s="202">
        <v>406</v>
      </c>
      <c r="C20" s="195" t="e">
        <f ca="1">_xlfn.XLOOKUP(Table2[[#This Row],[Acct '#]],'2024 Information'!A:A,'2024 Information'!L:L,0)</f>
        <v>#NAME?</v>
      </c>
      <c r="D20" s="196" t="e">
        <f ca="1">SUM(Table2[[#This Row],[2024 Tax Assessment (Exemption Not Included)]]/$E$6)</f>
        <v>#NAME?</v>
      </c>
      <c r="E20" s="206" t="e">
        <f ca="1">SUM(Table2[[#This Row],[2024 Tax Assessment (Exemption Not Included)]]*$E$7)</f>
        <v>#NAME?</v>
      </c>
      <c r="F20" s="195" t="e">
        <f ca="1">_xlfn.XLOOKUP(Table2[[#This Row],[Acct '#]],'2025 Information'!A:A,'2025 Information'!O:O,0)</f>
        <v>#NAME?</v>
      </c>
      <c r="G20" s="196" t="e">
        <f ca="1">SUM(Table2[[#This Row],[2025 Estimated                         Tax Assessment                  (Exemption Not Included)]]/$H$6)</f>
        <v>#NAME?</v>
      </c>
      <c r="H20" s="206" t="e">
        <f ca="1">SUM(Table2[[#This Row],[2025 Estimated                         Tax Assessment                  (Exemption Not Included)]]*$H$7)</f>
        <v>#NAME?</v>
      </c>
      <c r="I20" s="203" t="e">
        <f ca="1">SUM(Table2[[#This Row],[2025 Estimated                         Tax Assessment                  (Exemption Not Included)]]-Table2[[#This Row],[2024 Tax Assessment (Exemption Not Included)]])</f>
        <v>#NAME?</v>
      </c>
      <c r="J20" s="225" t="e">
        <f ca="1">SUM(Table2[[#This Row],[2025 Estimated                      Tax Amount                             (Exemption Not Included)]]-Table2[[#This Row],[2024 Tax Amount (Exemption Not Included)]])</f>
        <v>#NAME?</v>
      </c>
      <c r="K20" s="204" t="e">
        <f ca="1">SUM(Table2[[#This Row],[Overall % Of Town ]]-Table2[[#This Row],[Overall % Of Town]])</f>
        <v>#NAME?</v>
      </c>
      <c r="L20" s="227" t="e">
        <f ca="1">SUM(Table2[[#This Row],[2024 Tax Assessment (Exemption Not Included)]])*$N$7</f>
        <v>#NAME?</v>
      </c>
      <c r="M20" s="205" t="e">
        <f ca="1">SUM(Table2[[#This Row],[2025 Tax Amount                   (w/o Reval)                       (Exmption Not Included)]]-Table2[[#This Row],[2024 Tax Amount (Exemption Not Included)]])</f>
        <v>#NAME?</v>
      </c>
      <c r="N20" s="206" t="e">
        <f ca="1">SUM(Table2[[#This Row],[2025 Tax Amount                   (w/o Reval)                       (Exmption Not Included)]]-Table2[[#This Row],[2025 Estimated                      Tax Amount                             (Exemption Not Included)]])</f>
        <v>#NAME?</v>
      </c>
      <c r="O20" s="207" t="s">
        <v>7433</v>
      </c>
      <c r="P20" s="208" t="s">
        <v>7433</v>
      </c>
      <c r="Q20" s="208" t="s">
        <v>7433</v>
      </c>
      <c r="R20" s="208" t="s">
        <v>7433</v>
      </c>
      <c r="S20" s="208" t="s">
        <v>7433</v>
      </c>
      <c r="T20" s="209" t="s">
        <v>7433</v>
      </c>
    </row>
    <row r="21" spans="1:20">
      <c r="A21" s="202" t="s">
        <v>1997</v>
      </c>
      <c r="B21" s="202">
        <v>392</v>
      </c>
      <c r="C21" s="195" t="e">
        <f ca="1">_xlfn.XLOOKUP(Table2[[#This Row],[Acct '#]],'2024 Information'!A:A,'2024 Information'!L:L,0)</f>
        <v>#NAME?</v>
      </c>
      <c r="D21" s="196" t="e">
        <f ca="1">SUM(Table2[[#This Row],[2024 Tax Assessment (Exemption Not Included)]]/$E$6)</f>
        <v>#NAME?</v>
      </c>
      <c r="E21" s="206" t="e">
        <f ca="1">SUM(Table2[[#This Row],[2024 Tax Assessment (Exemption Not Included)]]*$E$7)</f>
        <v>#NAME?</v>
      </c>
      <c r="F21" s="195" t="e">
        <f ca="1">_xlfn.XLOOKUP(Table2[[#This Row],[Acct '#]],'2025 Information'!A:A,'2025 Information'!O:O,0)</f>
        <v>#NAME?</v>
      </c>
      <c r="G21" s="196" t="e">
        <f ca="1">SUM(Table2[[#This Row],[2025 Estimated                         Tax Assessment                  (Exemption Not Included)]]/$H$6)</f>
        <v>#NAME?</v>
      </c>
      <c r="H21" s="206" t="e">
        <f ca="1">SUM(Table2[[#This Row],[2025 Estimated                         Tax Assessment                  (Exemption Not Included)]]*$H$7)</f>
        <v>#NAME?</v>
      </c>
      <c r="I21" s="203" t="e">
        <f ca="1">SUM(Table2[[#This Row],[2025 Estimated                         Tax Assessment                  (Exemption Not Included)]]-Table2[[#This Row],[2024 Tax Assessment (Exemption Not Included)]])</f>
        <v>#NAME?</v>
      </c>
      <c r="J21" s="225" t="e">
        <f ca="1">SUM(Table2[[#This Row],[2025 Estimated                      Tax Amount                             (Exemption Not Included)]]-Table2[[#This Row],[2024 Tax Amount (Exemption Not Included)]])</f>
        <v>#NAME?</v>
      </c>
      <c r="K21" s="204" t="e">
        <f ca="1">SUM(Table2[[#This Row],[Overall % Of Town ]]-Table2[[#This Row],[Overall % Of Town]])</f>
        <v>#NAME?</v>
      </c>
      <c r="L21" s="227" t="e">
        <f ca="1">SUM(Table2[[#This Row],[2024 Tax Assessment (Exemption Not Included)]])*$N$7</f>
        <v>#NAME?</v>
      </c>
      <c r="M21" s="205" t="e">
        <f ca="1">SUM(Table2[[#This Row],[2025 Tax Amount                   (w/o Reval)                       (Exmption Not Included)]]-Table2[[#This Row],[2024 Tax Amount (Exemption Not Included)]])</f>
        <v>#NAME?</v>
      </c>
      <c r="N21" s="206" t="e">
        <f ca="1">SUM(Table2[[#This Row],[2025 Tax Amount                   (w/o Reval)                       (Exmption Not Included)]]-Table2[[#This Row],[2025 Estimated                      Tax Amount                             (Exemption Not Included)]])</f>
        <v>#NAME?</v>
      </c>
      <c r="O21" s="207" t="s">
        <v>7433</v>
      </c>
      <c r="P21" s="208" t="s">
        <v>7433</v>
      </c>
      <c r="Q21" s="208" t="s">
        <v>7433</v>
      </c>
      <c r="R21" s="208" t="s">
        <v>7433</v>
      </c>
      <c r="S21" s="208" t="s">
        <v>7433</v>
      </c>
      <c r="T21" s="209" t="s">
        <v>7433</v>
      </c>
    </row>
    <row r="22" spans="1:20">
      <c r="A22" s="202" t="s">
        <v>1402</v>
      </c>
      <c r="B22" s="202">
        <v>664</v>
      </c>
      <c r="C22" s="195" t="e">
        <f ca="1">_xlfn.XLOOKUP(Table2[[#This Row],[Acct '#]],'2024 Information'!A:A,'2024 Information'!L:L,0)</f>
        <v>#NAME?</v>
      </c>
      <c r="D22" s="196" t="e">
        <f ca="1">SUM(Table2[[#This Row],[2024 Tax Assessment (Exemption Not Included)]]/$E$6)</f>
        <v>#NAME?</v>
      </c>
      <c r="E22" s="206" t="e">
        <f ca="1">SUM(Table2[[#This Row],[2024 Tax Assessment (Exemption Not Included)]]*$E$7)</f>
        <v>#NAME?</v>
      </c>
      <c r="F22" s="195" t="e">
        <f ca="1">_xlfn.XLOOKUP(Table2[[#This Row],[Acct '#]],'2025 Information'!A:A,'2025 Information'!O:O,0)</f>
        <v>#NAME?</v>
      </c>
      <c r="G22" s="196" t="e">
        <f ca="1">SUM(Table2[[#This Row],[2025 Estimated                         Tax Assessment                  (Exemption Not Included)]]/$H$6)</f>
        <v>#NAME?</v>
      </c>
      <c r="H22" s="206" t="e">
        <f ca="1">SUM(Table2[[#This Row],[2025 Estimated                         Tax Assessment                  (Exemption Not Included)]]*$H$7)</f>
        <v>#NAME?</v>
      </c>
      <c r="I22" s="203" t="e">
        <f ca="1">SUM(Table2[[#This Row],[2025 Estimated                         Tax Assessment                  (Exemption Not Included)]]-Table2[[#This Row],[2024 Tax Assessment (Exemption Not Included)]])</f>
        <v>#NAME?</v>
      </c>
      <c r="J22" s="225" t="e">
        <f ca="1">SUM(Table2[[#This Row],[2025 Estimated                      Tax Amount                             (Exemption Not Included)]]-Table2[[#This Row],[2024 Tax Amount (Exemption Not Included)]])</f>
        <v>#NAME?</v>
      </c>
      <c r="K22" s="204" t="e">
        <f ca="1">SUM(Table2[[#This Row],[Overall % Of Town ]]-Table2[[#This Row],[Overall % Of Town]])</f>
        <v>#NAME?</v>
      </c>
      <c r="L22" s="227" t="e">
        <f ca="1">SUM(Table2[[#This Row],[2024 Tax Assessment (Exemption Not Included)]])*$N$7</f>
        <v>#NAME?</v>
      </c>
      <c r="M22" s="205" t="e">
        <f ca="1">SUM(Table2[[#This Row],[2025 Tax Amount                   (w/o Reval)                       (Exmption Not Included)]]-Table2[[#This Row],[2024 Tax Amount (Exemption Not Included)]])</f>
        <v>#NAME?</v>
      </c>
      <c r="N22" s="206" t="e">
        <f ca="1">SUM(Table2[[#This Row],[2025 Tax Amount                   (w/o Reval)                       (Exmption Not Included)]]-Table2[[#This Row],[2025 Estimated                      Tax Amount                             (Exemption Not Included)]])</f>
        <v>#NAME?</v>
      </c>
      <c r="O22" s="207" t="s">
        <v>7433</v>
      </c>
      <c r="P22" s="208" t="s">
        <v>7433</v>
      </c>
      <c r="Q22" s="208" t="s">
        <v>7433</v>
      </c>
      <c r="R22" s="208" t="s">
        <v>7433</v>
      </c>
      <c r="S22" s="208" t="s">
        <v>7433</v>
      </c>
      <c r="T22" s="209" t="s">
        <v>7433</v>
      </c>
    </row>
    <row r="23" spans="1:20">
      <c r="A23" s="202" t="s">
        <v>1966</v>
      </c>
      <c r="B23" s="202">
        <v>407</v>
      </c>
      <c r="C23" s="195" t="e">
        <f ca="1">_xlfn.XLOOKUP(Table2[[#This Row],[Acct '#]],'2024 Information'!A:A,'2024 Information'!L:L,0)</f>
        <v>#NAME?</v>
      </c>
      <c r="D23" s="196" t="e">
        <f ca="1">SUM(Table2[[#This Row],[2024 Tax Assessment (Exemption Not Included)]]/$E$6)</f>
        <v>#NAME?</v>
      </c>
      <c r="E23" s="206" t="e">
        <f ca="1">SUM(Table2[[#This Row],[2024 Tax Assessment (Exemption Not Included)]]*$E$7)</f>
        <v>#NAME?</v>
      </c>
      <c r="F23" s="195" t="e">
        <f ca="1">_xlfn.XLOOKUP(Table2[[#This Row],[Acct '#]],'2025 Information'!A:A,'2025 Information'!O:O,0)</f>
        <v>#NAME?</v>
      </c>
      <c r="G23" s="196" t="e">
        <f ca="1">SUM(Table2[[#This Row],[2025 Estimated                         Tax Assessment                  (Exemption Not Included)]]/$H$6)</f>
        <v>#NAME?</v>
      </c>
      <c r="H23" s="206" t="e">
        <f ca="1">SUM(Table2[[#This Row],[2025 Estimated                         Tax Assessment                  (Exemption Not Included)]]*$H$7)</f>
        <v>#NAME?</v>
      </c>
      <c r="I23" s="203" t="e">
        <f ca="1">SUM(Table2[[#This Row],[2025 Estimated                         Tax Assessment                  (Exemption Not Included)]]-Table2[[#This Row],[2024 Tax Assessment (Exemption Not Included)]])</f>
        <v>#NAME?</v>
      </c>
      <c r="J23" s="225" t="e">
        <f ca="1">SUM(Table2[[#This Row],[2025 Estimated                      Tax Amount                             (Exemption Not Included)]]-Table2[[#This Row],[2024 Tax Amount (Exemption Not Included)]])</f>
        <v>#NAME?</v>
      </c>
      <c r="K23" s="204" t="e">
        <f ca="1">SUM(Table2[[#This Row],[Overall % Of Town ]]-Table2[[#This Row],[Overall % Of Town]])</f>
        <v>#NAME?</v>
      </c>
      <c r="L23" s="227" t="e">
        <f ca="1">SUM(Table2[[#This Row],[2024 Tax Assessment (Exemption Not Included)]])*$N$7</f>
        <v>#NAME?</v>
      </c>
      <c r="M23" s="205" t="e">
        <f ca="1">SUM(Table2[[#This Row],[2025 Tax Amount                   (w/o Reval)                       (Exmption Not Included)]]-Table2[[#This Row],[2024 Tax Amount (Exemption Not Included)]])</f>
        <v>#NAME?</v>
      </c>
      <c r="N23" s="206" t="e">
        <f ca="1">SUM(Table2[[#This Row],[2025 Tax Amount                   (w/o Reval)                       (Exmption Not Included)]]-Table2[[#This Row],[2025 Estimated                      Tax Amount                             (Exemption Not Included)]])</f>
        <v>#NAME?</v>
      </c>
      <c r="O23" s="207" t="s">
        <v>7433</v>
      </c>
      <c r="P23" s="208" t="s">
        <v>7433</v>
      </c>
      <c r="Q23" s="208" t="s">
        <v>7433</v>
      </c>
      <c r="R23" s="208" t="s">
        <v>7433</v>
      </c>
      <c r="S23" s="208" t="s">
        <v>7433</v>
      </c>
      <c r="T23" s="209" t="s">
        <v>7433</v>
      </c>
    </row>
    <row r="24" spans="1:20">
      <c r="A24" s="202" t="s">
        <v>2614</v>
      </c>
      <c r="B24" s="202">
        <v>101</v>
      </c>
      <c r="C24" s="195" t="e">
        <f ca="1">_xlfn.XLOOKUP(Table2[[#This Row],[Acct '#]],'2024 Information'!A:A,'2024 Information'!L:L,0)</f>
        <v>#NAME?</v>
      </c>
      <c r="D24" s="196" t="e">
        <f ca="1">SUM(Table2[[#This Row],[2024 Tax Assessment (Exemption Not Included)]]/$E$6)</f>
        <v>#NAME?</v>
      </c>
      <c r="E24" s="206" t="e">
        <f ca="1">SUM(Table2[[#This Row],[2024 Tax Assessment (Exemption Not Included)]]*$E$7)</f>
        <v>#NAME?</v>
      </c>
      <c r="F24" s="195" t="e">
        <f ca="1">_xlfn.XLOOKUP(Table2[[#This Row],[Acct '#]],'2025 Information'!A:A,'2025 Information'!O:O,0)</f>
        <v>#NAME?</v>
      </c>
      <c r="G24" s="196" t="e">
        <f ca="1">SUM(Table2[[#This Row],[2025 Estimated                         Tax Assessment                  (Exemption Not Included)]]/$H$6)</f>
        <v>#NAME?</v>
      </c>
      <c r="H24" s="206" t="e">
        <f ca="1">SUM(Table2[[#This Row],[2025 Estimated                         Tax Assessment                  (Exemption Not Included)]]*$H$7)</f>
        <v>#NAME?</v>
      </c>
      <c r="I24" s="203" t="e">
        <f ca="1">SUM(Table2[[#This Row],[2025 Estimated                         Tax Assessment                  (Exemption Not Included)]]-Table2[[#This Row],[2024 Tax Assessment (Exemption Not Included)]])</f>
        <v>#NAME?</v>
      </c>
      <c r="J24" s="225" t="e">
        <f ca="1">SUM(Table2[[#This Row],[2025 Estimated                      Tax Amount                             (Exemption Not Included)]]-Table2[[#This Row],[2024 Tax Amount (Exemption Not Included)]])</f>
        <v>#NAME?</v>
      </c>
      <c r="K24" s="204" t="e">
        <f ca="1">SUM(Table2[[#This Row],[Overall % Of Town ]]-Table2[[#This Row],[Overall % Of Town]])</f>
        <v>#NAME?</v>
      </c>
      <c r="L24" s="227" t="e">
        <f ca="1">SUM(Table2[[#This Row],[2024 Tax Assessment (Exemption Not Included)]])*$N$7</f>
        <v>#NAME?</v>
      </c>
      <c r="M24" s="205" t="e">
        <f ca="1">SUM(Table2[[#This Row],[2025 Tax Amount                   (w/o Reval)                       (Exmption Not Included)]]-Table2[[#This Row],[2024 Tax Amount (Exemption Not Included)]])</f>
        <v>#NAME?</v>
      </c>
      <c r="N24" s="206" t="e">
        <f ca="1">SUM(Table2[[#This Row],[2025 Tax Amount                   (w/o Reval)                       (Exmption Not Included)]]-Table2[[#This Row],[2025 Estimated                      Tax Amount                             (Exemption Not Included)]])</f>
        <v>#NAME?</v>
      </c>
      <c r="O24" s="207" t="s">
        <v>7433</v>
      </c>
      <c r="P24" s="208" t="s">
        <v>7433</v>
      </c>
      <c r="Q24" s="208" t="s">
        <v>7433</v>
      </c>
      <c r="R24" s="208" t="s">
        <v>7433</v>
      </c>
      <c r="S24" s="208" t="s">
        <v>7433</v>
      </c>
      <c r="T24" s="209" t="s">
        <v>7433</v>
      </c>
    </row>
    <row r="25" spans="1:20">
      <c r="A25" s="202" t="s">
        <v>2213</v>
      </c>
      <c r="B25" s="202">
        <v>291</v>
      </c>
      <c r="C25" s="195" t="e">
        <f ca="1">_xlfn.XLOOKUP(Table2[[#This Row],[Acct '#]],'2024 Information'!A:A,'2024 Information'!L:L,0)</f>
        <v>#NAME?</v>
      </c>
      <c r="D25" s="196" t="e">
        <f ca="1">SUM(Table2[[#This Row],[2024 Tax Assessment (Exemption Not Included)]]/$E$6)</f>
        <v>#NAME?</v>
      </c>
      <c r="E25" s="206" t="e">
        <f ca="1">SUM(Table2[[#This Row],[2024 Tax Assessment (Exemption Not Included)]]*$E$7)</f>
        <v>#NAME?</v>
      </c>
      <c r="F25" s="195" t="e">
        <f ca="1">_xlfn.XLOOKUP(Table2[[#This Row],[Acct '#]],'2025 Information'!A:A,'2025 Information'!O:O,0)</f>
        <v>#NAME?</v>
      </c>
      <c r="G25" s="196" t="e">
        <f ca="1">SUM(Table2[[#This Row],[2025 Estimated                         Tax Assessment                  (Exemption Not Included)]]/$H$6)</f>
        <v>#NAME?</v>
      </c>
      <c r="H25" s="206" t="e">
        <f ca="1">SUM(Table2[[#This Row],[2025 Estimated                         Tax Assessment                  (Exemption Not Included)]]*$H$7)</f>
        <v>#NAME?</v>
      </c>
      <c r="I25" s="203" t="e">
        <f ca="1">SUM(Table2[[#This Row],[2025 Estimated                         Tax Assessment                  (Exemption Not Included)]]-Table2[[#This Row],[2024 Tax Assessment (Exemption Not Included)]])</f>
        <v>#NAME?</v>
      </c>
      <c r="J25" s="225" t="e">
        <f ca="1">SUM(Table2[[#This Row],[2025 Estimated                      Tax Amount                             (Exemption Not Included)]]-Table2[[#This Row],[2024 Tax Amount (Exemption Not Included)]])</f>
        <v>#NAME?</v>
      </c>
      <c r="K25" s="204" t="e">
        <f ca="1">SUM(Table2[[#This Row],[Overall % Of Town ]]-Table2[[#This Row],[Overall % Of Town]])</f>
        <v>#NAME?</v>
      </c>
      <c r="L25" s="227" t="e">
        <f ca="1">SUM(Table2[[#This Row],[2024 Tax Assessment (Exemption Not Included)]])*$N$7</f>
        <v>#NAME?</v>
      </c>
      <c r="M25" s="205" t="e">
        <f ca="1">SUM(Table2[[#This Row],[2025 Tax Amount                   (w/o Reval)                       (Exmption Not Included)]]-Table2[[#This Row],[2024 Tax Amount (Exemption Not Included)]])</f>
        <v>#NAME?</v>
      </c>
      <c r="N25" s="206" t="e">
        <f ca="1">SUM(Table2[[#This Row],[2025 Tax Amount                   (w/o Reval)                       (Exmption Not Included)]]-Table2[[#This Row],[2025 Estimated                      Tax Amount                             (Exemption Not Included)]])</f>
        <v>#NAME?</v>
      </c>
      <c r="O25" s="207" t="s">
        <v>7433</v>
      </c>
      <c r="P25" s="208" t="s">
        <v>7433</v>
      </c>
      <c r="Q25" s="208" t="s">
        <v>7433</v>
      </c>
      <c r="R25" s="208" t="s">
        <v>7433</v>
      </c>
      <c r="S25" s="208" t="s">
        <v>7433</v>
      </c>
      <c r="T25" s="209" t="s">
        <v>7433</v>
      </c>
    </row>
    <row r="26" spans="1:20">
      <c r="A26" s="202" t="s">
        <v>1962</v>
      </c>
      <c r="B26" s="202">
        <v>409</v>
      </c>
      <c r="C26" s="195" t="e">
        <f ca="1">_xlfn.XLOOKUP(Table2[[#This Row],[Acct '#]],'2024 Information'!A:A,'2024 Information'!L:L,0)</f>
        <v>#NAME?</v>
      </c>
      <c r="D26" s="196" t="e">
        <f ca="1">SUM(Table2[[#This Row],[2024 Tax Assessment (Exemption Not Included)]]/$E$6)</f>
        <v>#NAME?</v>
      </c>
      <c r="E26" s="206" t="e">
        <f ca="1">SUM(Table2[[#This Row],[2024 Tax Assessment (Exemption Not Included)]]*$E$7)</f>
        <v>#NAME?</v>
      </c>
      <c r="F26" s="195" t="e">
        <f ca="1">_xlfn.XLOOKUP(Table2[[#This Row],[Acct '#]],'2025 Information'!A:A,'2025 Information'!O:O,0)</f>
        <v>#NAME?</v>
      </c>
      <c r="G26" s="196" t="e">
        <f ca="1">SUM(Table2[[#This Row],[2025 Estimated                         Tax Assessment                  (Exemption Not Included)]]/$H$6)</f>
        <v>#NAME?</v>
      </c>
      <c r="H26" s="206" t="e">
        <f ca="1">SUM(Table2[[#This Row],[2025 Estimated                         Tax Assessment                  (Exemption Not Included)]]*$H$7)</f>
        <v>#NAME?</v>
      </c>
      <c r="I26" s="203" t="e">
        <f ca="1">SUM(Table2[[#This Row],[2025 Estimated                         Tax Assessment                  (Exemption Not Included)]]-Table2[[#This Row],[2024 Tax Assessment (Exemption Not Included)]])</f>
        <v>#NAME?</v>
      </c>
      <c r="J26" s="225" t="e">
        <f ca="1">SUM(Table2[[#This Row],[2025 Estimated                      Tax Amount                             (Exemption Not Included)]]-Table2[[#This Row],[2024 Tax Amount (Exemption Not Included)]])</f>
        <v>#NAME?</v>
      </c>
      <c r="K26" s="204" t="e">
        <f ca="1">SUM(Table2[[#This Row],[Overall % Of Town ]]-Table2[[#This Row],[Overall % Of Town]])</f>
        <v>#NAME?</v>
      </c>
      <c r="L26" s="227" t="e">
        <f ca="1">SUM(Table2[[#This Row],[2024 Tax Assessment (Exemption Not Included)]])*$N$7</f>
        <v>#NAME?</v>
      </c>
      <c r="M26" s="205" t="e">
        <f ca="1">SUM(Table2[[#This Row],[2025 Tax Amount                   (w/o Reval)                       (Exmption Not Included)]]-Table2[[#This Row],[2024 Tax Amount (Exemption Not Included)]])</f>
        <v>#NAME?</v>
      </c>
      <c r="N26" s="206" t="e">
        <f ca="1">SUM(Table2[[#This Row],[2025 Tax Amount                   (w/o Reval)                       (Exmption Not Included)]]-Table2[[#This Row],[2025 Estimated                      Tax Amount                             (Exemption Not Included)]])</f>
        <v>#NAME?</v>
      </c>
      <c r="O26" s="207" t="s">
        <v>7433</v>
      </c>
      <c r="P26" s="208" t="s">
        <v>7433</v>
      </c>
      <c r="Q26" s="208" t="s">
        <v>7433</v>
      </c>
      <c r="R26" s="208" t="s">
        <v>7433</v>
      </c>
      <c r="S26" s="208" t="s">
        <v>7433</v>
      </c>
      <c r="T26" s="209" t="s">
        <v>7433</v>
      </c>
    </row>
    <row r="27" spans="1:20">
      <c r="A27" s="202" t="s">
        <v>1390</v>
      </c>
      <c r="B27" s="202">
        <v>670</v>
      </c>
      <c r="C27" s="195" t="e">
        <f ca="1">_xlfn.XLOOKUP(Table2[[#This Row],[Acct '#]],'2024 Information'!A:A,'2024 Information'!L:L,0)</f>
        <v>#NAME?</v>
      </c>
      <c r="D27" s="196" t="e">
        <f ca="1">SUM(Table2[[#This Row],[2024 Tax Assessment (Exemption Not Included)]]/$E$6)</f>
        <v>#NAME?</v>
      </c>
      <c r="E27" s="206" t="e">
        <f ca="1">SUM(Table2[[#This Row],[2024 Tax Assessment (Exemption Not Included)]]*$E$7)</f>
        <v>#NAME?</v>
      </c>
      <c r="F27" s="195" t="e">
        <f ca="1">_xlfn.XLOOKUP(Table2[[#This Row],[Acct '#]],'2025 Information'!A:A,'2025 Information'!O:O,0)</f>
        <v>#NAME?</v>
      </c>
      <c r="G27" s="196" t="e">
        <f ca="1">SUM(Table2[[#This Row],[2025 Estimated                         Tax Assessment                  (Exemption Not Included)]]/$H$6)</f>
        <v>#NAME?</v>
      </c>
      <c r="H27" s="206" t="e">
        <f ca="1">SUM(Table2[[#This Row],[2025 Estimated                         Tax Assessment                  (Exemption Not Included)]]*$H$7)</f>
        <v>#NAME?</v>
      </c>
      <c r="I27" s="203" t="e">
        <f ca="1">SUM(Table2[[#This Row],[2025 Estimated                         Tax Assessment                  (Exemption Not Included)]]-Table2[[#This Row],[2024 Tax Assessment (Exemption Not Included)]])</f>
        <v>#NAME?</v>
      </c>
      <c r="J27" s="225" t="e">
        <f ca="1">SUM(Table2[[#This Row],[2025 Estimated                      Tax Amount                             (Exemption Not Included)]]-Table2[[#This Row],[2024 Tax Amount (Exemption Not Included)]])</f>
        <v>#NAME?</v>
      </c>
      <c r="K27" s="204" t="e">
        <f ca="1">SUM(Table2[[#This Row],[Overall % Of Town ]]-Table2[[#This Row],[Overall % Of Town]])</f>
        <v>#NAME?</v>
      </c>
      <c r="L27" s="227" t="e">
        <f ca="1">SUM(Table2[[#This Row],[2024 Tax Assessment (Exemption Not Included)]])*$N$7</f>
        <v>#NAME?</v>
      </c>
      <c r="M27" s="205" t="e">
        <f ca="1">SUM(Table2[[#This Row],[2025 Tax Amount                   (w/o Reval)                       (Exmption Not Included)]]-Table2[[#This Row],[2024 Tax Amount (Exemption Not Included)]])</f>
        <v>#NAME?</v>
      </c>
      <c r="N27" s="206" t="e">
        <f ca="1">SUM(Table2[[#This Row],[2025 Tax Amount                   (w/o Reval)                       (Exmption Not Included)]]-Table2[[#This Row],[2025 Estimated                      Tax Amount                             (Exemption Not Included)]])</f>
        <v>#NAME?</v>
      </c>
      <c r="O27" s="207" t="s">
        <v>7433</v>
      </c>
      <c r="P27" s="208" t="s">
        <v>7433</v>
      </c>
      <c r="Q27" s="208" t="s">
        <v>7433</v>
      </c>
      <c r="R27" s="208" t="s">
        <v>7433</v>
      </c>
      <c r="S27" s="208" t="s">
        <v>7433</v>
      </c>
      <c r="T27" s="209" t="s">
        <v>7433</v>
      </c>
    </row>
    <row r="28" spans="1:20">
      <c r="A28" s="202" t="s">
        <v>1216</v>
      </c>
      <c r="B28" s="202">
        <v>752</v>
      </c>
      <c r="C28" s="195" t="e">
        <f ca="1">_xlfn.XLOOKUP(Table2[[#This Row],[Acct '#]],'2024 Information'!A:A,'2024 Information'!L:L,0)</f>
        <v>#NAME?</v>
      </c>
      <c r="D28" s="196" t="e">
        <f ca="1">SUM(Table2[[#This Row],[2024 Tax Assessment (Exemption Not Included)]]/$E$6)</f>
        <v>#NAME?</v>
      </c>
      <c r="E28" s="206" t="e">
        <f ca="1">SUM(Table2[[#This Row],[2024 Tax Assessment (Exemption Not Included)]]*$E$7)</f>
        <v>#NAME?</v>
      </c>
      <c r="F28" s="195" t="e">
        <f ca="1">_xlfn.XLOOKUP(Table2[[#This Row],[Acct '#]],'2025 Information'!A:A,'2025 Information'!O:O,0)</f>
        <v>#NAME?</v>
      </c>
      <c r="G28" s="196" t="e">
        <f ca="1">SUM(Table2[[#This Row],[2025 Estimated                         Tax Assessment                  (Exemption Not Included)]]/$H$6)</f>
        <v>#NAME?</v>
      </c>
      <c r="H28" s="206" t="e">
        <f ca="1">SUM(Table2[[#This Row],[2025 Estimated                         Tax Assessment                  (Exemption Not Included)]]*$H$7)</f>
        <v>#NAME?</v>
      </c>
      <c r="I28" s="203" t="e">
        <f ca="1">SUM(Table2[[#This Row],[2025 Estimated                         Tax Assessment                  (Exemption Not Included)]]-Table2[[#This Row],[2024 Tax Assessment (Exemption Not Included)]])</f>
        <v>#NAME?</v>
      </c>
      <c r="J28" s="225" t="e">
        <f ca="1">SUM(Table2[[#This Row],[2025 Estimated                      Tax Amount                             (Exemption Not Included)]]-Table2[[#This Row],[2024 Tax Amount (Exemption Not Included)]])</f>
        <v>#NAME?</v>
      </c>
      <c r="K28" s="204" t="e">
        <f ca="1">SUM(Table2[[#This Row],[Overall % Of Town ]]-Table2[[#This Row],[Overall % Of Town]])</f>
        <v>#NAME?</v>
      </c>
      <c r="L28" s="227" t="e">
        <f ca="1">SUM(Table2[[#This Row],[2024 Tax Assessment (Exemption Not Included)]])*$N$7</f>
        <v>#NAME?</v>
      </c>
      <c r="M28" s="205" t="e">
        <f ca="1">SUM(Table2[[#This Row],[2025 Tax Amount                   (w/o Reval)                       (Exmption Not Included)]]-Table2[[#This Row],[2024 Tax Amount (Exemption Not Included)]])</f>
        <v>#NAME?</v>
      </c>
      <c r="N28" s="206" t="e">
        <f ca="1">SUM(Table2[[#This Row],[2025 Tax Amount                   (w/o Reval)                       (Exmption Not Included)]]-Table2[[#This Row],[2025 Estimated                      Tax Amount                             (Exemption Not Included)]])</f>
        <v>#NAME?</v>
      </c>
      <c r="O28" s="207" t="s">
        <v>7433</v>
      </c>
      <c r="P28" s="208" t="s">
        <v>7433</v>
      </c>
      <c r="Q28" s="208" t="s">
        <v>7433</v>
      </c>
      <c r="R28" s="208" t="s">
        <v>7433</v>
      </c>
      <c r="S28" s="208" t="s">
        <v>7433</v>
      </c>
      <c r="T28" s="209" t="s">
        <v>7433</v>
      </c>
    </row>
    <row r="29" spans="1:20">
      <c r="A29" s="202" t="s">
        <v>1214</v>
      </c>
      <c r="B29" s="202">
        <v>753</v>
      </c>
      <c r="C29" s="195" t="e">
        <f ca="1">_xlfn.XLOOKUP(Table2[[#This Row],[Acct '#]],'2024 Information'!A:A,'2024 Information'!L:L,0)</f>
        <v>#NAME?</v>
      </c>
      <c r="D29" s="196" t="e">
        <f ca="1">SUM(Table2[[#This Row],[2024 Tax Assessment (Exemption Not Included)]]/$E$6)</f>
        <v>#NAME?</v>
      </c>
      <c r="E29" s="206" t="e">
        <f ca="1">SUM(Table2[[#This Row],[2024 Tax Assessment (Exemption Not Included)]]*$E$7)</f>
        <v>#NAME?</v>
      </c>
      <c r="F29" s="195" t="e">
        <f ca="1">_xlfn.XLOOKUP(Table2[[#This Row],[Acct '#]],'2025 Information'!A:A,'2025 Information'!O:O,0)</f>
        <v>#NAME?</v>
      </c>
      <c r="G29" s="196" t="e">
        <f ca="1">SUM(Table2[[#This Row],[2025 Estimated                         Tax Assessment                  (Exemption Not Included)]]/$H$6)</f>
        <v>#NAME?</v>
      </c>
      <c r="H29" s="206" t="e">
        <f ca="1">SUM(Table2[[#This Row],[2025 Estimated                         Tax Assessment                  (Exemption Not Included)]]*$H$7)</f>
        <v>#NAME?</v>
      </c>
      <c r="I29" s="203" t="e">
        <f ca="1">SUM(Table2[[#This Row],[2025 Estimated                         Tax Assessment                  (Exemption Not Included)]]-Table2[[#This Row],[2024 Tax Assessment (Exemption Not Included)]])</f>
        <v>#NAME?</v>
      </c>
      <c r="J29" s="225" t="e">
        <f ca="1">SUM(Table2[[#This Row],[2025 Estimated                      Tax Amount                             (Exemption Not Included)]]-Table2[[#This Row],[2024 Tax Amount (Exemption Not Included)]])</f>
        <v>#NAME?</v>
      </c>
      <c r="K29" s="204" t="e">
        <f ca="1">SUM(Table2[[#This Row],[Overall % Of Town ]]-Table2[[#This Row],[Overall % Of Town]])</f>
        <v>#NAME?</v>
      </c>
      <c r="L29" s="227" t="e">
        <f ca="1">SUM(Table2[[#This Row],[2024 Tax Assessment (Exemption Not Included)]])*$N$7</f>
        <v>#NAME?</v>
      </c>
      <c r="M29" s="205" t="e">
        <f ca="1">SUM(Table2[[#This Row],[2025 Tax Amount                   (w/o Reval)                       (Exmption Not Included)]]-Table2[[#This Row],[2024 Tax Amount (Exemption Not Included)]])</f>
        <v>#NAME?</v>
      </c>
      <c r="N29" s="206" t="e">
        <f ca="1">SUM(Table2[[#This Row],[2025 Tax Amount                   (w/o Reval)                       (Exmption Not Included)]]-Table2[[#This Row],[2025 Estimated                      Tax Amount                             (Exemption Not Included)]])</f>
        <v>#NAME?</v>
      </c>
      <c r="O29" s="207" t="s">
        <v>7433</v>
      </c>
      <c r="P29" s="208" t="s">
        <v>7433</v>
      </c>
      <c r="Q29" s="208" t="s">
        <v>7433</v>
      </c>
      <c r="R29" s="208" t="s">
        <v>7433</v>
      </c>
      <c r="S29" s="208" t="s">
        <v>7433</v>
      </c>
      <c r="T29" s="209" t="s">
        <v>7433</v>
      </c>
    </row>
    <row r="30" spans="1:20">
      <c r="A30" s="202" t="s">
        <v>998</v>
      </c>
      <c r="B30" s="202">
        <v>845</v>
      </c>
      <c r="C30" s="195" t="e">
        <f ca="1">_xlfn.XLOOKUP(Table2[[#This Row],[Acct '#]],'2024 Information'!A:A,'2024 Information'!L:L,0)</f>
        <v>#NAME?</v>
      </c>
      <c r="D30" s="196" t="e">
        <f ca="1">SUM(Table2[[#This Row],[2024 Tax Assessment (Exemption Not Included)]]/$E$6)</f>
        <v>#NAME?</v>
      </c>
      <c r="E30" s="206" t="e">
        <f ca="1">SUM(Table2[[#This Row],[2024 Tax Assessment (Exemption Not Included)]]*$E$7)</f>
        <v>#NAME?</v>
      </c>
      <c r="F30" s="195" t="e">
        <f ca="1">_xlfn.XLOOKUP(Table2[[#This Row],[Acct '#]],'2025 Information'!A:A,'2025 Information'!O:O,0)</f>
        <v>#NAME?</v>
      </c>
      <c r="G30" s="196" t="e">
        <f ca="1">SUM(Table2[[#This Row],[2025 Estimated                         Tax Assessment                  (Exemption Not Included)]]/$H$6)</f>
        <v>#NAME?</v>
      </c>
      <c r="H30" s="206" t="e">
        <f ca="1">SUM(Table2[[#This Row],[2025 Estimated                         Tax Assessment                  (Exemption Not Included)]]*$H$7)</f>
        <v>#NAME?</v>
      </c>
      <c r="I30" s="203" t="e">
        <f ca="1">SUM(Table2[[#This Row],[2025 Estimated                         Tax Assessment                  (Exemption Not Included)]]-Table2[[#This Row],[2024 Tax Assessment (Exemption Not Included)]])</f>
        <v>#NAME?</v>
      </c>
      <c r="J30" s="225" t="e">
        <f ca="1">SUM(Table2[[#This Row],[2025 Estimated                      Tax Amount                             (Exemption Not Included)]]-Table2[[#This Row],[2024 Tax Amount (Exemption Not Included)]])</f>
        <v>#NAME?</v>
      </c>
      <c r="K30" s="204" t="e">
        <f ca="1">SUM(Table2[[#This Row],[Overall % Of Town ]]-Table2[[#This Row],[Overall % Of Town]])</f>
        <v>#NAME?</v>
      </c>
      <c r="L30" s="227" t="e">
        <f ca="1">SUM(Table2[[#This Row],[2024 Tax Assessment (Exemption Not Included)]])*$N$7</f>
        <v>#NAME?</v>
      </c>
      <c r="M30" s="205" t="e">
        <f ca="1">SUM(Table2[[#This Row],[2025 Tax Amount                   (w/o Reval)                       (Exmption Not Included)]]-Table2[[#This Row],[2024 Tax Amount (Exemption Not Included)]])</f>
        <v>#NAME?</v>
      </c>
      <c r="N30" s="206" t="e">
        <f ca="1">SUM(Table2[[#This Row],[2025 Tax Amount                   (w/o Reval)                       (Exmption Not Included)]]-Table2[[#This Row],[2025 Estimated                      Tax Amount                             (Exemption Not Included)]])</f>
        <v>#NAME?</v>
      </c>
      <c r="O30" s="207" t="s">
        <v>7433</v>
      </c>
      <c r="P30" s="208" t="s">
        <v>7433</v>
      </c>
      <c r="Q30" s="208" t="s">
        <v>7433</v>
      </c>
      <c r="R30" s="208" t="s">
        <v>7433</v>
      </c>
      <c r="S30" s="208" t="s">
        <v>7433</v>
      </c>
      <c r="T30" s="209" t="s">
        <v>7433</v>
      </c>
    </row>
    <row r="31" spans="1:20">
      <c r="A31" s="202" t="s">
        <v>1387</v>
      </c>
      <c r="B31" s="202">
        <v>673</v>
      </c>
      <c r="C31" s="195" t="e">
        <f ca="1">_xlfn.XLOOKUP(Table2[[#This Row],[Acct '#]],'2024 Information'!A:A,'2024 Information'!L:L,0)</f>
        <v>#NAME?</v>
      </c>
      <c r="D31" s="196" t="e">
        <f ca="1">SUM(Table2[[#This Row],[2024 Tax Assessment (Exemption Not Included)]]/$E$6)</f>
        <v>#NAME?</v>
      </c>
      <c r="E31" s="206" t="e">
        <f ca="1">SUM(Table2[[#This Row],[2024 Tax Assessment (Exemption Not Included)]]*$E$7)</f>
        <v>#NAME?</v>
      </c>
      <c r="F31" s="195" t="e">
        <f ca="1">_xlfn.XLOOKUP(Table2[[#This Row],[Acct '#]],'2025 Information'!A:A,'2025 Information'!O:O,0)</f>
        <v>#NAME?</v>
      </c>
      <c r="G31" s="196" t="e">
        <f ca="1">SUM(Table2[[#This Row],[2025 Estimated                         Tax Assessment                  (Exemption Not Included)]]/$H$6)</f>
        <v>#NAME?</v>
      </c>
      <c r="H31" s="206" t="e">
        <f ca="1">SUM(Table2[[#This Row],[2025 Estimated                         Tax Assessment                  (Exemption Not Included)]]*$H$7)</f>
        <v>#NAME?</v>
      </c>
      <c r="I31" s="203" t="e">
        <f ca="1">SUM(Table2[[#This Row],[2025 Estimated                         Tax Assessment                  (Exemption Not Included)]]-Table2[[#This Row],[2024 Tax Assessment (Exemption Not Included)]])</f>
        <v>#NAME?</v>
      </c>
      <c r="J31" s="225" t="e">
        <f ca="1">SUM(Table2[[#This Row],[2025 Estimated                      Tax Amount                             (Exemption Not Included)]]-Table2[[#This Row],[2024 Tax Amount (Exemption Not Included)]])</f>
        <v>#NAME?</v>
      </c>
      <c r="K31" s="204" t="e">
        <f ca="1">SUM(Table2[[#This Row],[Overall % Of Town ]]-Table2[[#This Row],[Overall % Of Town]])</f>
        <v>#NAME?</v>
      </c>
      <c r="L31" s="227" t="e">
        <f ca="1">SUM(Table2[[#This Row],[2024 Tax Assessment (Exemption Not Included)]])*$N$7</f>
        <v>#NAME?</v>
      </c>
      <c r="M31" s="205" t="e">
        <f ca="1">SUM(Table2[[#This Row],[2025 Tax Amount                   (w/o Reval)                       (Exmption Not Included)]]-Table2[[#This Row],[2024 Tax Amount (Exemption Not Included)]])</f>
        <v>#NAME?</v>
      </c>
      <c r="N31" s="206" t="e">
        <f ca="1">SUM(Table2[[#This Row],[2025 Tax Amount                   (w/o Reval)                       (Exmption Not Included)]]-Table2[[#This Row],[2025 Estimated                      Tax Amount                             (Exemption Not Included)]])</f>
        <v>#NAME?</v>
      </c>
      <c r="O31" s="210" t="e">
        <f ca="1">_xlfn.XLOOKUP(Table2[[#This Row],[Map/Lot]],'Sales Data'!$H$2:$H$185,'Sales Data'!$G$2:$G$185,0)</f>
        <v>#NAME?</v>
      </c>
      <c r="P31" s="211" t="e">
        <f ca="1">_xlfn.XLOOKUP(Table2[[#This Row],[Map/Lot]],'Sales Data'!$H$2:$H$185,'Sales Data'!$F$2:$F$185,0)</f>
        <v>#NAME?</v>
      </c>
      <c r="Q31" s="208">
        <v>1</v>
      </c>
      <c r="R31" s="212" t="e">
        <f ca="1">SUM(Table2[[#This Row],[Adjustment for Time Since Sale]]*Table2[[#This Row],[Sale Amount]])</f>
        <v>#NAME?</v>
      </c>
      <c r="S31" s="212" t="e">
        <f ca="1">SUM(Table2[[#This Row],[2025 Estimated                         Tax Assessment                  (Exemption Not Included)]]-Table2[[#This Row],[Adjusted Sale Price]])</f>
        <v>#NAME?</v>
      </c>
      <c r="T31" s="213" t="e">
        <f ca="1">_xlfn.XLOOKUP(Table2[[#This Row],[Map/Lot]],'Sales Data'!$H$2:$H$185,'Sales Data'!$I$2:$I$185,0)</f>
        <v>#NAME?</v>
      </c>
    </row>
    <row r="32" spans="1:20">
      <c r="A32" s="202" t="s">
        <v>2612</v>
      </c>
      <c r="B32" s="202">
        <v>102</v>
      </c>
      <c r="C32" s="195" t="e">
        <f ca="1">_xlfn.XLOOKUP(Table2[[#This Row],[Acct '#]],'2024 Information'!A:A,'2024 Information'!L:L,0)</f>
        <v>#NAME?</v>
      </c>
      <c r="D32" s="196" t="e">
        <f ca="1">SUM(Table2[[#This Row],[2024 Tax Assessment (Exemption Not Included)]]/$E$6)</f>
        <v>#NAME?</v>
      </c>
      <c r="E32" s="206" t="e">
        <f ca="1">SUM(Table2[[#This Row],[2024 Tax Assessment (Exemption Not Included)]]*$E$7)</f>
        <v>#NAME?</v>
      </c>
      <c r="F32" s="195" t="e">
        <f ca="1">_xlfn.XLOOKUP(Table2[[#This Row],[Acct '#]],'2025 Information'!A:A,'2025 Information'!O:O,0)</f>
        <v>#NAME?</v>
      </c>
      <c r="G32" s="196" t="e">
        <f ca="1">SUM(Table2[[#This Row],[2025 Estimated                         Tax Assessment                  (Exemption Not Included)]]/$H$6)</f>
        <v>#NAME?</v>
      </c>
      <c r="H32" s="206" t="e">
        <f ca="1">SUM(Table2[[#This Row],[2025 Estimated                         Tax Assessment                  (Exemption Not Included)]]*$H$7)</f>
        <v>#NAME?</v>
      </c>
      <c r="I32" s="203" t="e">
        <f ca="1">SUM(Table2[[#This Row],[2025 Estimated                         Tax Assessment                  (Exemption Not Included)]]-Table2[[#This Row],[2024 Tax Assessment (Exemption Not Included)]])</f>
        <v>#NAME?</v>
      </c>
      <c r="J32" s="225" t="e">
        <f ca="1">SUM(Table2[[#This Row],[2025 Estimated                      Tax Amount                             (Exemption Not Included)]]-Table2[[#This Row],[2024 Tax Amount (Exemption Not Included)]])</f>
        <v>#NAME?</v>
      </c>
      <c r="K32" s="204" t="e">
        <f ca="1">SUM(Table2[[#This Row],[Overall % Of Town ]]-Table2[[#This Row],[Overall % Of Town]])</f>
        <v>#NAME?</v>
      </c>
      <c r="L32" s="227" t="e">
        <f ca="1">SUM(Table2[[#This Row],[2024 Tax Assessment (Exemption Not Included)]])*$N$7</f>
        <v>#NAME?</v>
      </c>
      <c r="M32" s="205" t="e">
        <f ca="1">SUM(Table2[[#This Row],[2025 Tax Amount                   (w/o Reval)                       (Exmption Not Included)]]-Table2[[#This Row],[2024 Tax Amount (Exemption Not Included)]])</f>
        <v>#NAME?</v>
      </c>
      <c r="N32" s="206" t="e">
        <f ca="1">SUM(Table2[[#This Row],[2025 Tax Amount                   (w/o Reval)                       (Exmption Not Included)]]-Table2[[#This Row],[2025 Estimated                      Tax Amount                             (Exemption Not Included)]])</f>
        <v>#NAME?</v>
      </c>
      <c r="O32" s="207" t="s">
        <v>7433</v>
      </c>
      <c r="P32" s="208" t="s">
        <v>7433</v>
      </c>
      <c r="Q32" s="208" t="s">
        <v>7433</v>
      </c>
      <c r="R32" s="208" t="s">
        <v>7433</v>
      </c>
      <c r="S32" s="208" t="s">
        <v>7433</v>
      </c>
      <c r="T32" s="209" t="s">
        <v>7433</v>
      </c>
    </row>
    <row r="33" spans="1:20">
      <c r="A33" s="202" t="s">
        <v>1558</v>
      </c>
      <c r="B33" s="202">
        <v>594</v>
      </c>
      <c r="C33" s="195" t="e">
        <f ca="1">_xlfn.XLOOKUP(Table2[[#This Row],[Acct '#]],'2024 Information'!A:A,'2024 Information'!L:L,0)</f>
        <v>#NAME?</v>
      </c>
      <c r="D33" s="196" t="e">
        <f ca="1">SUM(Table2[[#This Row],[2024 Tax Assessment (Exemption Not Included)]]/$E$6)</f>
        <v>#NAME?</v>
      </c>
      <c r="E33" s="206" t="e">
        <f ca="1">SUM(Table2[[#This Row],[2024 Tax Assessment (Exemption Not Included)]]*$E$7)</f>
        <v>#NAME?</v>
      </c>
      <c r="F33" s="195" t="e">
        <f ca="1">_xlfn.XLOOKUP(Table2[[#This Row],[Acct '#]],'2025 Information'!A:A,'2025 Information'!O:O,0)</f>
        <v>#NAME?</v>
      </c>
      <c r="G33" s="196" t="e">
        <f ca="1">SUM(Table2[[#This Row],[2025 Estimated                         Tax Assessment                  (Exemption Not Included)]]/$H$6)</f>
        <v>#NAME?</v>
      </c>
      <c r="H33" s="206" t="e">
        <f ca="1">SUM(Table2[[#This Row],[2025 Estimated                         Tax Assessment                  (Exemption Not Included)]]*$H$7)</f>
        <v>#NAME?</v>
      </c>
      <c r="I33" s="203" t="e">
        <f ca="1">SUM(Table2[[#This Row],[2025 Estimated                         Tax Assessment                  (Exemption Not Included)]]-Table2[[#This Row],[2024 Tax Assessment (Exemption Not Included)]])</f>
        <v>#NAME?</v>
      </c>
      <c r="J33" s="225" t="e">
        <f ca="1">SUM(Table2[[#This Row],[2025 Estimated                      Tax Amount                             (Exemption Not Included)]]-Table2[[#This Row],[2024 Tax Amount (Exemption Not Included)]])</f>
        <v>#NAME?</v>
      </c>
      <c r="K33" s="204" t="e">
        <f ca="1">SUM(Table2[[#This Row],[Overall % Of Town ]]-Table2[[#This Row],[Overall % Of Town]])</f>
        <v>#NAME?</v>
      </c>
      <c r="L33" s="227" t="e">
        <f ca="1">SUM(Table2[[#This Row],[2024 Tax Assessment (Exemption Not Included)]])*$N$7</f>
        <v>#NAME?</v>
      </c>
      <c r="M33" s="205" t="e">
        <f ca="1">SUM(Table2[[#This Row],[2025 Tax Amount                   (w/o Reval)                       (Exmption Not Included)]]-Table2[[#This Row],[2024 Tax Amount (Exemption Not Included)]])</f>
        <v>#NAME?</v>
      </c>
      <c r="N33" s="206" t="e">
        <f ca="1">SUM(Table2[[#This Row],[2025 Tax Amount                   (w/o Reval)                       (Exmption Not Included)]]-Table2[[#This Row],[2025 Estimated                      Tax Amount                             (Exemption Not Included)]])</f>
        <v>#NAME?</v>
      </c>
      <c r="O33" s="207" t="s">
        <v>7433</v>
      </c>
      <c r="P33" s="208" t="s">
        <v>7433</v>
      </c>
      <c r="Q33" s="208" t="s">
        <v>7433</v>
      </c>
      <c r="R33" s="208" t="s">
        <v>7433</v>
      </c>
      <c r="S33" s="208" t="s">
        <v>7433</v>
      </c>
      <c r="T33" s="209" t="s">
        <v>7433</v>
      </c>
    </row>
    <row r="34" spans="1:20">
      <c r="A34" s="202" t="s">
        <v>2237</v>
      </c>
      <c r="B34" s="202">
        <v>280</v>
      </c>
      <c r="C34" s="195" t="e">
        <f ca="1">_xlfn.XLOOKUP(Table2[[#This Row],[Acct '#]],'2024 Information'!A:A,'2024 Information'!L:L,0)</f>
        <v>#NAME?</v>
      </c>
      <c r="D34" s="196" t="e">
        <f ca="1">SUM(Table2[[#This Row],[2024 Tax Assessment (Exemption Not Included)]]/$E$6)</f>
        <v>#NAME?</v>
      </c>
      <c r="E34" s="206" t="e">
        <f ca="1">SUM(Table2[[#This Row],[2024 Tax Assessment (Exemption Not Included)]]*$E$7)</f>
        <v>#NAME?</v>
      </c>
      <c r="F34" s="195" t="e">
        <f ca="1">_xlfn.XLOOKUP(Table2[[#This Row],[Acct '#]],'2025 Information'!A:A,'2025 Information'!O:O,0)</f>
        <v>#NAME?</v>
      </c>
      <c r="G34" s="196" t="e">
        <f ca="1">SUM(Table2[[#This Row],[2025 Estimated                         Tax Assessment                  (Exemption Not Included)]]/$H$6)</f>
        <v>#NAME?</v>
      </c>
      <c r="H34" s="206" t="e">
        <f ca="1">SUM(Table2[[#This Row],[2025 Estimated                         Tax Assessment                  (Exemption Not Included)]]*$H$7)</f>
        <v>#NAME?</v>
      </c>
      <c r="I34" s="203" t="e">
        <f ca="1">SUM(Table2[[#This Row],[2025 Estimated                         Tax Assessment                  (Exemption Not Included)]]-Table2[[#This Row],[2024 Tax Assessment (Exemption Not Included)]])</f>
        <v>#NAME?</v>
      </c>
      <c r="J34" s="225" t="e">
        <f ca="1">SUM(Table2[[#This Row],[2025 Estimated                      Tax Amount                             (Exemption Not Included)]]-Table2[[#This Row],[2024 Tax Amount (Exemption Not Included)]])</f>
        <v>#NAME?</v>
      </c>
      <c r="K34" s="204" t="e">
        <f ca="1">SUM(Table2[[#This Row],[Overall % Of Town ]]-Table2[[#This Row],[Overall % Of Town]])</f>
        <v>#NAME?</v>
      </c>
      <c r="L34" s="227" t="e">
        <f ca="1">SUM(Table2[[#This Row],[2024 Tax Assessment (Exemption Not Included)]])*$N$7</f>
        <v>#NAME?</v>
      </c>
      <c r="M34" s="205" t="e">
        <f ca="1">SUM(Table2[[#This Row],[2025 Tax Amount                   (w/o Reval)                       (Exmption Not Included)]]-Table2[[#This Row],[2024 Tax Amount (Exemption Not Included)]])</f>
        <v>#NAME?</v>
      </c>
      <c r="N34" s="206" t="e">
        <f ca="1">SUM(Table2[[#This Row],[2025 Tax Amount                   (w/o Reval)                       (Exmption Not Included)]]-Table2[[#This Row],[2025 Estimated                      Tax Amount                             (Exemption Not Included)]])</f>
        <v>#NAME?</v>
      </c>
      <c r="O34" s="207" t="s">
        <v>7433</v>
      </c>
      <c r="P34" s="208" t="s">
        <v>7433</v>
      </c>
      <c r="Q34" s="208" t="s">
        <v>7433</v>
      </c>
      <c r="R34" s="208" t="s">
        <v>7433</v>
      </c>
      <c r="S34" s="208" t="s">
        <v>7433</v>
      </c>
      <c r="T34" s="209" t="s">
        <v>7433</v>
      </c>
    </row>
    <row r="35" spans="1:20">
      <c r="A35" s="202" t="s">
        <v>2349</v>
      </c>
      <c r="B35" s="202">
        <v>232</v>
      </c>
      <c r="C35" s="195" t="e">
        <f ca="1">_xlfn.XLOOKUP(Table2[[#This Row],[Acct '#]],'2024 Information'!A:A,'2024 Information'!L:L,0)</f>
        <v>#NAME?</v>
      </c>
      <c r="D35" s="196" t="e">
        <f ca="1">SUM(Table2[[#This Row],[2024 Tax Assessment (Exemption Not Included)]]/$E$6)</f>
        <v>#NAME?</v>
      </c>
      <c r="E35" s="206" t="e">
        <f ca="1">SUM(Table2[[#This Row],[2024 Tax Assessment (Exemption Not Included)]]*$E$7)</f>
        <v>#NAME?</v>
      </c>
      <c r="F35" s="195" t="e">
        <f ca="1">_xlfn.XLOOKUP(Table2[[#This Row],[Acct '#]],'2025 Information'!A:A,'2025 Information'!O:O,0)</f>
        <v>#NAME?</v>
      </c>
      <c r="G35" s="196" t="e">
        <f ca="1">SUM(Table2[[#This Row],[2025 Estimated                         Tax Assessment                  (Exemption Not Included)]]/$H$6)</f>
        <v>#NAME?</v>
      </c>
      <c r="H35" s="206" t="e">
        <f ca="1">SUM(Table2[[#This Row],[2025 Estimated                         Tax Assessment                  (Exemption Not Included)]]*$H$7)</f>
        <v>#NAME?</v>
      </c>
      <c r="I35" s="203" t="e">
        <f ca="1">SUM(Table2[[#This Row],[2025 Estimated                         Tax Assessment                  (Exemption Not Included)]]-Table2[[#This Row],[2024 Tax Assessment (Exemption Not Included)]])</f>
        <v>#NAME?</v>
      </c>
      <c r="J35" s="225" t="e">
        <f ca="1">SUM(Table2[[#This Row],[2025 Estimated                      Tax Amount                             (Exemption Not Included)]]-Table2[[#This Row],[2024 Tax Amount (Exemption Not Included)]])</f>
        <v>#NAME?</v>
      </c>
      <c r="K35" s="204" t="e">
        <f ca="1">SUM(Table2[[#This Row],[Overall % Of Town ]]-Table2[[#This Row],[Overall % Of Town]])</f>
        <v>#NAME?</v>
      </c>
      <c r="L35" s="227" t="e">
        <f ca="1">SUM(Table2[[#This Row],[2024 Tax Assessment (Exemption Not Included)]])*$N$7</f>
        <v>#NAME?</v>
      </c>
      <c r="M35" s="205" t="e">
        <f ca="1">SUM(Table2[[#This Row],[2025 Tax Amount                   (w/o Reval)                       (Exmption Not Included)]]-Table2[[#This Row],[2024 Tax Amount (Exemption Not Included)]])</f>
        <v>#NAME?</v>
      </c>
      <c r="N35" s="206" t="e">
        <f ca="1">SUM(Table2[[#This Row],[2025 Tax Amount                   (w/o Reval)                       (Exmption Not Included)]]-Table2[[#This Row],[2025 Estimated                      Tax Amount                             (Exemption Not Included)]])</f>
        <v>#NAME?</v>
      </c>
      <c r="O35" s="207" t="s">
        <v>7433</v>
      </c>
      <c r="P35" s="208" t="s">
        <v>7433</v>
      </c>
      <c r="Q35" s="208" t="s">
        <v>7433</v>
      </c>
      <c r="R35" s="208" t="s">
        <v>7433</v>
      </c>
      <c r="S35" s="208" t="s">
        <v>7433</v>
      </c>
      <c r="T35" s="209" t="s">
        <v>7433</v>
      </c>
    </row>
    <row r="36" spans="1:20">
      <c r="A36" s="202" t="s">
        <v>292</v>
      </c>
      <c r="B36" s="202">
        <v>1119</v>
      </c>
      <c r="C36" s="195" t="e">
        <f ca="1">_xlfn.XLOOKUP(Table2[[#This Row],[Acct '#]],'2024 Information'!A:A,'2024 Information'!L:L,0)</f>
        <v>#NAME?</v>
      </c>
      <c r="D36" s="196" t="e">
        <f ca="1">SUM(Table2[[#This Row],[2024 Tax Assessment (Exemption Not Included)]]/$E$6)</f>
        <v>#NAME?</v>
      </c>
      <c r="E36" s="206" t="e">
        <f ca="1">SUM(Table2[[#This Row],[2024 Tax Assessment (Exemption Not Included)]]*$E$7)</f>
        <v>#NAME?</v>
      </c>
      <c r="F36" s="195" t="e">
        <f ca="1">_xlfn.XLOOKUP(Table2[[#This Row],[Acct '#]],'2025 Information'!A:A,'2025 Information'!O:O,0)</f>
        <v>#NAME?</v>
      </c>
      <c r="G36" s="196" t="e">
        <f ca="1">SUM(Table2[[#This Row],[2025 Estimated                         Tax Assessment                  (Exemption Not Included)]]/$H$6)</f>
        <v>#NAME?</v>
      </c>
      <c r="H36" s="206" t="e">
        <f ca="1">SUM(Table2[[#This Row],[2025 Estimated                         Tax Assessment                  (Exemption Not Included)]]*$H$7)</f>
        <v>#NAME?</v>
      </c>
      <c r="I36" s="203" t="e">
        <f ca="1">SUM(Table2[[#This Row],[2025 Estimated                         Tax Assessment                  (Exemption Not Included)]]-Table2[[#This Row],[2024 Tax Assessment (Exemption Not Included)]])</f>
        <v>#NAME?</v>
      </c>
      <c r="J36" s="225" t="e">
        <f ca="1">SUM(Table2[[#This Row],[2025 Estimated                      Tax Amount                             (Exemption Not Included)]]-Table2[[#This Row],[2024 Tax Amount (Exemption Not Included)]])</f>
        <v>#NAME?</v>
      </c>
      <c r="K36" s="204" t="e">
        <f ca="1">SUM(Table2[[#This Row],[Overall % Of Town ]]-Table2[[#This Row],[Overall % Of Town]])</f>
        <v>#NAME?</v>
      </c>
      <c r="L36" s="227" t="e">
        <f ca="1">SUM(Table2[[#This Row],[2024 Tax Assessment (Exemption Not Included)]])*$N$7</f>
        <v>#NAME?</v>
      </c>
      <c r="M36" s="205" t="e">
        <f ca="1">SUM(Table2[[#This Row],[2025 Tax Amount                   (w/o Reval)                       (Exmption Not Included)]]-Table2[[#This Row],[2024 Tax Amount (Exemption Not Included)]])</f>
        <v>#NAME?</v>
      </c>
      <c r="N36" s="206" t="e">
        <f ca="1">SUM(Table2[[#This Row],[2025 Tax Amount                   (w/o Reval)                       (Exmption Not Included)]]-Table2[[#This Row],[2025 Estimated                      Tax Amount                             (Exemption Not Included)]])</f>
        <v>#NAME?</v>
      </c>
      <c r="O36" s="207" t="s">
        <v>7433</v>
      </c>
      <c r="P36" s="208" t="s">
        <v>7433</v>
      </c>
      <c r="Q36" s="208" t="s">
        <v>7433</v>
      </c>
      <c r="R36" s="208" t="s">
        <v>7433</v>
      </c>
      <c r="S36" s="208" t="s">
        <v>7433</v>
      </c>
      <c r="T36" s="209" t="s">
        <v>7433</v>
      </c>
    </row>
    <row r="37" spans="1:20">
      <c r="A37" s="202" t="s">
        <v>2254</v>
      </c>
      <c r="B37" s="202">
        <v>272</v>
      </c>
      <c r="C37" s="195" t="e">
        <f ca="1">_xlfn.XLOOKUP(Table2[[#This Row],[Acct '#]],'2024 Information'!A:A,'2024 Information'!L:L,0)</f>
        <v>#NAME?</v>
      </c>
      <c r="D37" s="196" t="e">
        <f ca="1">SUM(Table2[[#This Row],[2024 Tax Assessment (Exemption Not Included)]]/$E$6)</f>
        <v>#NAME?</v>
      </c>
      <c r="E37" s="206" t="e">
        <f ca="1">SUM(Table2[[#This Row],[2024 Tax Assessment (Exemption Not Included)]]*$E$7)</f>
        <v>#NAME?</v>
      </c>
      <c r="F37" s="195" t="e">
        <f ca="1">_xlfn.XLOOKUP(Table2[[#This Row],[Acct '#]],'2025 Information'!A:A,'2025 Information'!O:O,0)</f>
        <v>#NAME?</v>
      </c>
      <c r="G37" s="196" t="e">
        <f ca="1">SUM(Table2[[#This Row],[2025 Estimated                         Tax Assessment                  (Exemption Not Included)]]/$H$6)</f>
        <v>#NAME?</v>
      </c>
      <c r="H37" s="206" t="e">
        <f ca="1">SUM(Table2[[#This Row],[2025 Estimated                         Tax Assessment                  (Exemption Not Included)]]*$H$7)</f>
        <v>#NAME?</v>
      </c>
      <c r="I37" s="203" t="e">
        <f ca="1">SUM(Table2[[#This Row],[2025 Estimated                         Tax Assessment                  (Exemption Not Included)]]-Table2[[#This Row],[2024 Tax Assessment (Exemption Not Included)]])</f>
        <v>#NAME?</v>
      </c>
      <c r="J37" s="225" t="e">
        <f ca="1">SUM(Table2[[#This Row],[2025 Estimated                      Tax Amount                             (Exemption Not Included)]]-Table2[[#This Row],[2024 Tax Amount (Exemption Not Included)]])</f>
        <v>#NAME?</v>
      </c>
      <c r="K37" s="204" t="e">
        <f ca="1">SUM(Table2[[#This Row],[Overall % Of Town ]]-Table2[[#This Row],[Overall % Of Town]])</f>
        <v>#NAME?</v>
      </c>
      <c r="L37" s="227" t="e">
        <f ca="1">SUM(Table2[[#This Row],[2024 Tax Assessment (Exemption Not Included)]])*$N$7</f>
        <v>#NAME?</v>
      </c>
      <c r="M37" s="205" t="e">
        <f ca="1">SUM(Table2[[#This Row],[2025 Tax Amount                   (w/o Reval)                       (Exmption Not Included)]]-Table2[[#This Row],[2024 Tax Amount (Exemption Not Included)]])</f>
        <v>#NAME?</v>
      </c>
      <c r="N37" s="206" t="e">
        <f ca="1">SUM(Table2[[#This Row],[2025 Tax Amount                   (w/o Reval)                       (Exmption Not Included)]]-Table2[[#This Row],[2025 Estimated                      Tax Amount                             (Exemption Not Included)]])</f>
        <v>#NAME?</v>
      </c>
      <c r="O37" s="207" t="s">
        <v>7433</v>
      </c>
      <c r="P37" s="208" t="s">
        <v>7433</v>
      </c>
      <c r="Q37" s="208" t="s">
        <v>7433</v>
      </c>
      <c r="R37" s="208" t="s">
        <v>7433</v>
      </c>
      <c r="S37" s="208" t="s">
        <v>7433</v>
      </c>
      <c r="T37" s="209" t="s">
        <v>7433</v>
      </c>
    </row>
    <row r="38" spans="1:20">
      <c r="A38" s="202" t="s">
        <v>1568</v>
      </c>
      <c r="B38" s="202">
        <v>589</v>
      </c>
      <c r="C38" s="195" t="e">
        <f ca="1">_xlfn.XLOOKUP(Table2[[#This Row],[Acct '#]],'2024 Information'!A:A,'2024 Information'!L:L,0)</f>
        <v>#NAME?</v>
      </c>
      <c r="D38" s="196" t="e">
        <f ca="1">SUM(Table2[[#This Row],[2024 Tax Assessment (Exemption Not Included)]]/$E$6)</f>
        <v>#NAME?</v>
      </c>
      <c r="E38" s="206" t="e">
        <f ca="1">SUM(Table2[[#This Row],[2024 Tax Assessment (Exemption Not Included)]]*$E$7)</f>
        <v>#NAME?</v>
      </c>
      <c r="F38" s="195" t="e">
        <f ca="1">_xlfn.XLOOKUP(Table2[[#This Row],[Acct '#]],'2025 Information'!A:A,'2025 Information'!O:O,0)</f>
        <v>#NAME?</v>
      </c>
      <c r="G38" s="196" t="e">
        <f ca="1">SUM(Table2[[#This Row],[2025 Estimated                         Tax Assessment                  (Exemption Not Included)]]/$H$6)</f>
        <v>#NAME?</v>
      </c>
      <c r="H38" s="206" t="e">
        <f ca="1">SUM(Table2[[#This Row],[2025 Estimated                         Tax Assessment                  (Exemption Not Included)]]*$H$7)</f>
        <v>#NAME?</v>
      </c>
      <c r="I38" s="203" t="e">
        <f ca="1">SUM(Table2[[#This Row],[2025 Estimated                         Tax Assessment                  (Exemption Not Included)]]-Table2[[#This Row],[2024 Tax Assessment (Exemption Not Included)]])</f>
        <v>#NAME?</v>
      </c>
      <c r="J38" s="225" t="e">
        <f ca="1">SUM(Table2[[#This Row],[2025 Estimated                      Tax Amount                             (Exemption Not Included)]]-Table2[[#This Row],[2024 Tax Amount (Exemption Not Included)]])</f>
        <v>#NAME?</v>
      </c>
      <c r="K38" s="204" t="e">
        <f ca="1">SUM(Table2[[#This Row],[Overall % Of Town ]]-Table2[[#This Row],[Overall % Of Town]])</f>
        <v>#NAME?</v>
      </c>
      <c r="L38" s="227" t="e">
        <f ca="1">SUM(Table2[[#This Row],[2024 Tax Assessment (Exemption Not Included)]])*$N$7</f>
        <v>#NAME?</v>
      </c>
      <c r="M38" s="205" t="e">
        <f ca="1">SUM(Table2[[#This Row],[2025 Tax Amount                   (w/o Reval)                       (Exmption Not Included)]]-Table2[[#This Row],[2024 Tax Amount (Exemption Not Included)]])</f>
        <v>#NAME?</v>
      </c>
      <c r="N38" s="206" t="e">
        <f ca="1">SUM(Table2[[#This Row],[2025 Tax Amount                   (w/o Reval)                       (Exmption Not Included)]]-Table2[[#This Row],[2025 Estimated                      Tax Amount                             (Exemption Not Included)]])</f>
        <v>#NAME?</v>
      </c>
      <c r="O38" s="207" t="s">
        <v>7433</v>
      </c>
      <c r="P38" s="208" t="s">
        <v>7433</v>
      </c>
      <c r="Q38" s="208" t="s">
        <v>7433</v>
      </c>
      <c r="R38" s="208" t="s">
        <v>7433</v>
      </c>
      <c r="S38" s="208" t="s">
        <v>7433</v>
      </c>
      <c r="T38" s="209" t="s">
        <v>7433</v>
      </c>
    </row>
    <row r="39" spans="1:20">
      <c r="A39" s="202" t="s">
        <v>2729</v>
      </c>
      <c r="B39" s="202">
        <v>40</v>
      </c>
      <c r="C39" s="195" t="e">
        <f ca="1">_xlfn.XLOOKUP(Table2[[#This Row],[Acct '#]],'2024 Information'!A:A,'2024 Information'!L:L,0)</f>
        <v>#NAME?</v>
      </c>
      <c r="D39" s="196" t="e">
        <f ca="1">SUM(Table2[[#This Row],[2024 Tax Assessment (Exemption Not Included)]]/$E$6)</f>
        <v>#NAME?</v>
      </c>
      <c r="E39" s="206" t="e">
        <f ca="1">SUM(Table2[[#This Row],[2024 Tax Assessment (Exemption Not Included)]]*$E$7)</f>
        <v>#NAME?</v>
      </c>
      <c r="F39" s="195" t="e">
        <f ca="1">_xlfn.XLOOKUP(Table2[[#This Row],[Acct '#]],'2025 Information'!A:A,'2025 Information'!O:O,0)</f>
        <v>#NAME?</v>
      </c>
      <c r="G39" s="196" t="e">
        <f ca="1">SUM(Table2[[#This Row],[2025 Estimated                         Tax Assessment                  (Exemption Not Included)]]/$H$6)</f>
        <v>#NAME?</v>
      </c>
      <c r="H39" s="206" t="e">
        <f ca="1">SUM(Table2[[#This Row],[2025 Estimated                         Tax Assessment                  (Exemption Not Included)]]*$H$7)</f>
        <v>#NAME?</v>
      </c>
      <c r="I39" s="203" t="e">
        <f ca="1">SUM(Table2[[#This Row],[2025 Estimated                         Tax Assessment                  (Exemption Not Included)]]-Table2[[#This Row],[2024 Tax Assessment (Exemption Not Included)]])</f>
        <v>#NAME?</v>
      </c>
      <c r="J39" s="225" t="e">
        <f ca="1">SUM(Table2[[#This Row],[2025 Estimated                      Tax Amount                             (Exemption Not Included)]]-Table2[[#This Row],[2024 Tax Amount (Exemption Not Included)]])</f>
        <v>#NAME?</v>
      </c>
      <c r="K39" s="204" t="e">
        <f ca="1">SUM(Table2[[#This Row],[Overall % Of Town ]]-Table2[[#This Row],[Overall % Of Town]])</f>
        <v>#NAME?</v>
      </c>
      <c r="L39" s="227" t="e">
        <f ca="1">SUM(Table2[[#This Row],[2024 Tax Assessment (Exemption Not Included)]])*$N$7</f>
        <v>#NAME?</v>
      </c>
      <c r="M39" s="205" t="e">
        <f ca="1">SUM(Table2[[#This Row],[2025 Tax Amount                   (w/o Reval)                       (Exmption Not Included)]]-Table2[[#This Row],[2024 Tax Amount (Exemption Not Included)]])</f>
        <v>#NAME?</v>
      </c>
      <c r="N39" s="206" t="e">
        <f ca="1">SUM(Table2[[#This Row],[2025 Tax Amount                   (w/o Reval)                       (Exmption Not Included)]]-Table2[[#This Row],[2025 Estimated                      Tax Amount                             (Exemption Not Included)]])</f>
        <v>#NAME?</v>
      </c>
      <c r="O39" s="207" t="s">
        <v>7433</v>
      </c>
      <c r="P39" s="208" t="s">
        <v>7433</v>
      </c>
      <c r="Q39" s="208" t="s">
        <v>7433</v>
      </c>
      <c r="R39" s="208" t="s">
        <v>7433</v>
      </c>
      <c r="S39" s="208" t="s">
        <v>7433</v>
      </c>
      <c r="T39" s="209" t="s">
        <v>7433</v>
      </c>
    </row>
    <row r="40" spans="1:20">
      <c r="A40" s="202" t="s">
        <v>340</v>
      </c>
      <c r="B40" s="202">
        <v>1101</v>
      </c>
      <c r="C40" s="195" t="e">
        <f ca="1">_xlfn.XLOOKUP(Table2[[#This Row],[Acct '#]],'2024 Information'!A:A,'2024 Information'!L:L,0)</f>
        <v>#NAME?</v>
      </c>
      <c r="D40" s="196" t="e">
        <f ca="1">SUM(Table2[[#This Row],[2024 Tax Assessment (Exemption Not Included)]]/$E$6)</f>
        <v>#NAME?</v>
      </c>
      <c r="E40" s="206" t="e">
        <f ca="1">SUM(Table2[[#This Row],[2024 Tax Assessment (Exemption Not Included)]]*$E$7)</f>
        <v>#NAME?</v>
      </c>
      <c r="F40" s="195" t="e">
        <f ca="1">_xlfn.XLOOKUP(Table2[[#This Row],[Acct '#]],'2025 Information'!A:A,'2025 Information'!O:O,0)</f>
        <v>#NAME?</v>
      </c>
      <c r="G40" s="196" t="e">
        <f ca="1">SUM(Table2[[#This Row],[2025 Estimated                         Tax Assessment                  (Exemption Not Included)]]/$H$6)</f>
        <v>#NAME?</v>
      </c>
      <c r="H40" s="206" t="e">
        <f ca="1">SUM(Table2[[#This Row],[2025 Estimated                         Tax Assessment                  (Exemption Not Included)]]*$H$7)</f>
        <v>#NAME?</v>
      </c>
      <c r="I40" s="203" t="e">
        <f ca="1">SUM(Table2[[#This Row],[2025 Estimated                         Tax Assessment                  (Exemption Not Included)]]-Table2[[#This Row],[2024 Tax Assessment (Exemption Not Included)]])</f>
        <v>#NAME?</v>
      </c>
      <c r="J40" s="225" t="e">
        <f ca="1">SUM(Table2[[#This Row],[2025 Estimated                      Tax Amount                             (Exemption Not Included)]]-Table2[[#This Row],[2024 Tax Amount (Exemption Not Included)]])</f>
        <v>#NAME?</v>
      </c>
      <c r="K40" s="204" t="e">
        <f ca="1">SUM(Table2[[#This Row],[Overall % Of Town ]]-Table2[[#This Row],[Overall % Of Town]])</f>
        <v>#NAME?</v>
      </c>
      <c r="L40" s="227" t="e">
        <f ca="1">SUM(Table2[[#This Row],[2024 Tax Assessment (Exemption Not Included)]])*$N$7</f>
        <v>#NAME?</v>
      </c>
      <c r="M40" s="205" t="e">
        <f ca="1">SUM(Table2[[#This Row],[2025 Tax Amount                   (w/o Reval)                       (Exmption Not Included)]]-Table2[[#This Row],[2024 Tax Amount (Exemption Not Included)]])</f>
        <v>#NAME?</v>
      </c>
      <c r="N40" s="206" t="e">
        <f ca="1">SUM(Table2[[#This Row],[2025 Tax Amount                   (w/o Reval)                       (Exmption Not Included)]]-Table2[[#This Row],[2025 Estimated                      Tax Amount                             (Exemption Not Included)]])</f>
        <v>#NAME?</v>
      </c>
      <c r="O40" s="207" t="s">
        <v>7433</v>
      </c>
      <c r="P40" s="208" t="s">
        <v>7433</v>
      </c>
      <c r="Q40" s="208" t="s">
        <v>7433</v>
      </c>
      <c r="R40" s="208" t="s">
        <v>7433</v>
      </c>
      <c r="S40" s="208" t="s">
        <v>7433</v>
      </c>
      <c r="T40" s="209" t="s">
        <v>7433</v>
      </c>
    </row>
    <row r="41" spans="1:20">
      <c r="A41" s="202" t="s">
        <v>1977</v>
      </c>
      <c r="B41" s="202">
        <v>402</v>
      </c>
      <c r="C41" s="195" t="e">
        <f ca="1">_xlfn.XLOOKUP(Table2[[#This Row],[Acct '#]],'2024 Information'!A:A,'2024 Information'!L:L,0)</f>
        <v>#NAME?</v>
      </c>
      <c r="D41" s="196" t="e">
        <f ca="1">SUM(Table2[[#This Row],[2024 Tax Assessment (Exemption Not Included)]]/$E$6)</f>
        <v>#NAME?</v>
      </c>
      <c r="E41" s="206" t="e">
        <f ca="1">SUM(Table2[[#This Row],[2024 Tax Assessment (Exemption Not Included)]]*$E$7)</f>
        <v>#NAME?</v>
      </c>
      <c r="F41" s="195" t="e">
        <f ca="1">_xlfn.XLOOKUP(Table2[[#This Row],[Acct '#]],'2025 Information'!A:A,'2025 Information'!O:O,0)</f>
        <v>#NAME?</v>
      </c>
      <c r="G41" s="196" t="e">
        <f ca="1">SUM(Table2[[#This Row],[2025 Estimated                         Tax Assessment                  (Exemption Not Included)]]/$H$6)</f>
        <v>#NAME?</v>
      </c>
      <c r="H41" s="206" t="e">
        <f ca="1">SUM(Table2[[#This Row],[2025 Estimated                         Tax Assessment                  (Exemption Not Included)]]*$H$7)</f>
        <v>#NAME?</v>
      </c>
      <c r="I41" s="203" t="e">
        <f ca="1">SUM(Table2[[#This Row],[2025 Estimated                         Tax Assessment                  (Exemption Not Included)]]-Table2[[#This Row],[2024 Tax Assessment (Exemption Not Included)]])</f>
        <v>#NAME?</v>
      </c>
      <c r="J41" s="225" t="e">
        <f ca="1">SUM(Table2[[#This Row],[2025 Estimated                      Tax Amount                             (Exemption Not Included)]]-Table2[[#This Row],[2024 Tax Amount (Exemption Not Included)]])</f>
        <v>#NAME?</v>
      </c>
      <c r="K41" s="204" t="e">
        <f ca="1">SUM(Table2[[#This Row],[Overall % Of Town ]]-Table2[[#This Row],[Overall % Of Town]])</f>
        <v>#NAME?</v>
      </c>
      <c r="L41" s="227" t="e">
        <f ca="1">SUM(Table2[[#This Row],[2024 Tax Assessment (Exemption Not Included)]])*$N$7</f>
        <v>#NAME?</v>
      </c>
      <c r="M41" s="205" t="e">
        <f ca="1">SUM(Table2[[#This Row],[2025 Tax Amount                   (w/o Reval)                       (Exmption Not Included)]]-Table2[[#This Row],[2024 Tax Amount (Exemption Not Included)]])</f>
        <v>#NAME?</v>
      </c>
      <c r="N41" s="206" t="e">
        <f ca="1">SUM(Table2[[#This Row],[2025 Tax Amount                   (w/o Reval)                       (Exmption Not Included)]]-Table2[[#This Row],[2025 Estimated                      Tax Amount                             (Exemption Not Included)]])</f>
        <v>#NAME?</v>
      </c>
      <c r="O41" s="207" t="s">
        <v>7433</v>
      </c>
      <c r="P41" s="208" t="s">
        <v>7433</v>
      </c>
      <c r="Q41" s="208" t="s">
        <v>7433</v>
      </c>
      <c r="R41" s="208" t="s">
        <v>7433</v>
      </c>
      <c r="S41" s="208" t="s">
        <v>7433</v>
      </c>
      <c r="T41" s="209" t="s">
        <v>7433</v>
      </c>
    </row>
    <row r="42" spans="1:20">
      <c r="A42" s="202" t="s">
        <v>2350</v>
      </c>
      <c r="B42" s="202">
        <v>231</v>
      </c>
      <c r="C42" s="195" t="e">
        <f ca="1">_xlfn.XLOOKUP(Table2[[#This Row],[Acct '#]],'2024 Information'!A:A,'2024 Information'!L:L,0)</f>
        <v>#NAME?</v>
      </c>
      <c r="D42" s="196" t="e">
        <f ca="1">SUM(Table2[[#This Row],[2024 Tax Assessment (Exemption Not Included)]]/$E$6)</f>
        <v>#NAME?</v>
      </c>
      <c r="E42" s="206" t="e">
        <f ca="1">SUM(Table2[[#This Row],[2024 Tax Assessment (Exemption Not Included)]]*$E$7)</f>
        <v>#NAME?</v>
      </c>
      <c r="F42" s="195" t="e">
        <f ca="1">_xlfn.XLOOKUP(Table2[[#This Row],[Acct '#]],'2025 Information'!A:A,'2025 Information'!O:O,0)</f>
        <v>#NAME?</v>
      </c>
      <c r="G42" s="196" t="e">
        <f ca="1">SUM(Table2[[#This Row],[2025 Estimated                         Tax Assessment                  (Exemption Not Included)]]/$H$6)</f>
        <v>#NAME?</v>
      </c>
      <c r="H42" s="206" t="e">
        <f ca="1">SUM(Table2[[#This Row],[2025 Estimated                         Tax Assessment                  (Exemption Not Included)]]*$H$7)</f>
        <v>#NAME?</v>
      </c>
      <c r="I42" s="203" t="e">
        <f ca="1">SUM(Table2[[#This Row],[2025 Estimated                         Tax Assessment                  (Exemption Not Included)]]-Table2[[#This Row],[2024 Tax Assessment (Exemption Not Included)]])</f>
        <v>#NAME?</v>
      </c>
      <c r="J42" s="225" t="e">
        <f ca="1">SUM(Table2[[#This Row],[2025 Estimated                      Tax Amount                             (Exemption Not Included)]]-Table2[[#This Row],[2024 Tax Amount (Exemption Not Included)]])</f>
        <v>#NAME?</v>
      </c>
      <c r="K42" s="204" t="e">
        <f ca="1">SUM(Table2[[#This Row],[Overall % Of Town ]]-Table2[[#This Row],[Overall % Of Town]])</f>
        <v>#NAME?</v>
      </c>
      <c r="L42" s="227" t="e">
        <f ca="1">SUM(Table2[[#This Row],[2024 Tax Assessment (Exemption Not Included)]])*$N$7</f>
        <v>#NAME?</v>
      </c>
      <c r="M42" s="205" t="e">
        <f ca="1">SUM(Table2[[#This Row],[2025 Tax Amount                   (w/o Reval)                       (Exmption Not Included)]]-Table2[[#This Row],[2024 Tax Amount (Exemption Not Included)]])</f>
        <v>#NAME?</v>
      </c>
      <c r="N42" s="206" t="e">
        <f ca="1">SUM(Table2[[#This Row],[2025 Tax Amount                   (w/o Reval)                       (Exmption Not Included)]]-Table2[[#This Row],[2025 Estimated                      Tax Amount                             (Exemption Not Included)]])</f>
        <v>#NAME?</v>
      </c>
      <c r="O42" s="207" t="s">
        <v>7433</v>
      </c>
      <c r="P42" s="208" t="s">
        <v>7433</v>
      </c>
      <c r="Q42" s="208" t="s">
        <v>7433</v>
      </c>
      <c r="R42" s="208" t="s">
        <v>7433</v>
      </c>
      <c r="S42" s="208" t="s">
        <v>7433</v>
      </c>
      <c r="T42" s="209" t="s">
        <v>7433</v>
      </c>
    </row>
    <row r="43" spans="1:20">
      <c r="A43" s="202" t="s">
        <v>1272</v>
      </c>
      <c r="B43" s="202">
        <v>726</v>
      </c>
      <c r="C43" s="195" t="e">
        <f ca="1">_xlfn.XLOOKUP(Table2[[#This Row],[Acct '#]],'2024 Information'!A:A,'2024 Information'!L:L,0)</f>
        <v>#NAME?</v>
      </c>
      <c r="D43" s="196" t="e">
        <f ca="1">SUM(Table2[[#This Row],[2024 Tax Assessment (Exemption Not Included)]]/$E$6)</f>
        <v>#NAME?</v>
      </c>
      <c r="E43" s="206" t="e">
        <f ca="1">SUM(Table2[[#This Row],[2024 Tax Assessment (Exemption Not Included)]]*$E$7)</f>
        <v>#NAME?</v>
      </c>
      <c r="F43" s="195" t="e">
        <f ca="1">_xlfn.XLOOKUP(Table2[[#This Row],[Acct '#]],'2025 Information'!A:A,'2025 Information'!O:O,0)</f>
        <v>#NAME?</v>
      </c>
      <c r="G43" s="196" t="e">
        <f ca="1">SUM(Table2[[#This Row],[2025 Estimated                         Tax Assessment                  (Exemption Not Included)]]/$H$6)</f>
        <v>#NAME?</v>
      </c>
      <c r="H43" s="206" t="e">
        <f ca="1">SUM(Table2[[#This Row],[2025 Estimated                         Tax Assessment                  (Exemption Not Included)]]*$H$7)</f>
        <v>#NAME?</v>
      </c>
      <c r="I43" s="203" t="e">
        <f ca="1">SUM(Table2[[#This Row],[2025 Estimated                         Tax Assessment                  (Exemption Not Included)]]-Table2[[#This Row],[2024 Tax Assessment (Exemption Not Included)]])</f>
        <v>#NAME?</v>
      </c>
      <c r="J43" s="225" t="e">
        <f ca="1">SUM(Table2[[#This Row],[2025 Estimated                      Tax Amount                             (Exemption Not Included)]]-Table2[[#This Row],[2024 Tax Amount (Exemption Not Included)]])</f>
        <v>#NAME?</v>
      </c>
      <c r="K43" s="204" t="e">
        <f ca="1">SUM(Table2[[#This Row],[Overall % Of Town ]]-Table2[[#This Row],[Overall % Of Town]])</f>
        <v>#NAME?</v>
      </c>
      <c r="L43" s="227" t="e">
        <f ca="1">SUM(Table2[[#This Row],[2024 Tax Assessment (Exemption Not Included)]])*$N$7</f>
        <v>#NAME?</v>
      </c>
      <c r="M43" s="205" t="e">
        <f ca="1">SUM(Table2[[#This Row],[2025 Tax Amount                   (w/o Reval)                       (Exmption Not Included)]]-Table2[[#This Row],[2024 Tax Amount (Exemption Not Included)]])</f>
        <v>#NAME?</v>
      </c>
      <c r="N43" s="206" t="e">
        <f ca="1">SUM(Table2[[#This Row],[2025 Tax Amount                   (w/o Reval)                       (Exmption Not Included)]]-Table2[[#This Row],[2025 Estimated                      Tax Amount                             (Exemption Not Included)]])</f>
        <v>#NAME?</v>
      </c>
      <c r="O43" s="207" t="s">
        <v>7433</v>
      </c>
      <c r="P43" s="208" t="s">
        <v>7433</v>
      </c>
      <c r="Q43" s="208" t="s">
        <v>7433</v>
      </c>
      <c r="R43" s="208" t="s">
        <v>7433</v>
      </c>
      <c r="S43" s="208" t="s">
        <v>7433</v>
      </c>
      <c r="T43" s="209" t="s">
        <v>7433</v>
      </c>
    </row>
    <row r="44" spans="1:20">
      <c r="A44" s="202" t="s">
        <v>1099</v>
      </c>
      <c r="B44" s="202">
        <v>805</v>
      </c>
      <c r="C44" s="195" t="e">
        <f ca="1">_xlfn.XLOOKUP(Table2[[#This Row],[Acct '#]],'2024 Information'!A:A,'2024 Information'!L:L,0)</f>
        <v>#NAME?</v>
      </c>
      <c r="D44" s="196" t="e">
        <f ca="1">SUM(Table2[[#This Row],[2024 Tax Assessment (Exemption Not Included)]]/$E$6)</f>
        <v>#NAME?</v>
      </c>
      <c r="E44" s="206" t="e">
        <f ca="1">SUM(Table2[[#This Row],[2024 Tax Assessment (Exemption Not Included)]]*$E$7)</f>
        <v>#NAME?</v>
      </c>
      <c r="F44" s="195" t="e">
        <f ca="1">_xlfn.XLOOKUP(Table2[[#This Row],[Acct '#]],'2025 Information'!A:A,'2025 Information'!O:O,0)</f>
        <v>#NAME?</v>
      </c>
      <c r="G44" s="196" t="e">
        <f ca="1">SUM(Table2[[#This Row],[2025 Estimated                         Tax Assessment                  (Exemption Not Included)]]/$H$6)</f>
        <v>#NAME?</v>
      </c>
      <c r="H44" s="206" t="e">
        <f ca="1">SUM(Table2[[#This Row],[2025 Estimated                         Tax Assessment                  (Exemption Not Included)]]*$H$7)</f>
        <v>#NAME?</v>
      </c>
      <c r="I44" s="203" t="e">
        <f ca="1">SUM(Table2[[#This Row],[2025 Estimated                         Tax Assessment                  (Exemption Not Included)]]-Table2[[#This Row],[2024 Tax Assessment (Exemption Not Included)]])</f>
        <v>#NAME?</v>
      </c>
      <c r="J44" s="225" t="e">
        <f ca="1">SUM(Table2[[#This Row],[2025 Estimated                      Tax Amount                             (Exemption Not Included)]]-Table2[[#This Row],[2024 Tax Amount (Exemption Not Included)]])</f>
        <v>#NAME?</v>
      </c>
      <c r="K44" s="204" t="e">
        <f ca="1">SUM(Table2[[#This Row],[Overall % Of Town ]]-Table2[[#This Row],[Overall % Of Town]])</f>
        <v>#NAME?</v>
      </c>
      <c r="L44" s="227" t="e">
        <f ca="1">SUM(Table2[[#This Row],[2024 Tax Assessment (Exemption Not Included)]])*$N$7</f>
        <v>#NAME?</v>
      </c>
      <c r="M44" s="205" t="e">
        <f ca="1">SUM(Table2[[#This Row],[2025 Tax Amount                   (w/o Reval)                       (Exmption Not Included)]]-Table2[[#This Row],[2024 Tax Amount (Exemption Not Included)]])</f>
        <v>#NAME?</v>
      </c>
      <c r="N44" s="206" t="e">
        <f ca="1">SUM(Table2[[#This Row],[2025 Tax Amount                   (w/o Reval)                       (Exmption Not Included)]]-Table2[[#This Row],[2025 Estimated                      Tax Amount                             (Exemption Not Included)]])</f>
        <v>#NAME?</v>
      </c>
      <c r="O44" s="207" t="s">
        <v>7433</v>
      </c>
      <c r="P44" s="208" t="s">
        <v>7433</v>
      </c>
      <c r="Q44" s="208" t="s">
        <v>7433</v>
      </c>
      <c r="R44" s="208" t="s">
        <v>7433</v>
      </c>
      <c r="S44" s="208" t="s">
        <v>7433</v>
      </c>
      <c r="T44" s="209" t="s">
        <v>7433</v>
      </c>
    </row>
    <row r="45" spans="1:20">
      <c r="A45" s="202" t="s">
        <v>1362</v>
      </c>
      <c r="B45" s="202">
        <v>685</v>
      </c>
      <c r="C45" s="195" t="e">
        <f ca="1">_xlfn.XLOOKUP(Table2[[#This Row],[Acct '#]],'2024 Information'!A:A,'2024 Information'!L:L,0)</f>
        <v>#NAME?</v>
      </c>
      <c r="D45" s="196" t="e">
        <f ca="1">SUM(Table2[[#This Row],[2024 Tax Assessment (Exemption Not Included)]]/$E$6)</f>
        <v>#NAME?</v>
      </c>
      <c r="E45" s="206" t="e">
        <f ca="1">SUM(Table2[[#This Row],[2024 Tax Assessment (Exemption Not Included)]]*$E$7)</f>
        <v>#NAME?</v>
      </c>
      <c r="F45" s="195" t="e">
        <f ca="1">_xlfn.XLOOKUP(Table2[[#This Row],[Acct '#]],'2025 Information'!A:A,'2025 Information'!O:O,0)</f>
        <v>#NAME?</v>
      </c>
      <c r="G45" s="196" t="e">
        <f ca="1">SUM(Table2[[#This Row],[2025 Estimated                         Tax Assessment                  (Exemption Not Included)]]/$H$6)</f>
        <v>#NAME?</v>
      </c>
      <c r="H45" s="206" t="e">
        <f ca="1">SUM(Table2[[#This Row],[2025 Estimated                         Tax Assessment                  (Exemption Not Included)]]*$H$7)</f>
        <v>#NAME?</v>
      </c>
      <c r="I45" s="203" t="e">
        <f ca="1">SUM(Table2[[#This Row],[2025 Estimated                         Tax Assessment                  (Exemption Not Included)]]-Table2[[#This Row],[2024 Tax Assessment (Exemption Not Included)]])</f>
        <v>#NAME?</v>
      </c>
      <c r="J45" s="225" t="e">
        <f ca="1">SUM(Table2[[#This Row],[2025 Estimated                      Tax Amount                             (Exemption Not Included)]]-Table2[[#This Row],[2024 Tax Amount (Exemption Not Included)]])</f>
        <v>#NAME?</v>
      </c>
      <c r="K45" s="204" t="e">
        <f ca="1">SUM(Table2[[#This Row],[Overall % Of Town ]]-Table2[[#This Row],[Overall % Of Town]])</f>
        <v>#NAME?</v>
      </c>
      <c r="L45" s="227" t="e">
        <f ca="1">SUM(Table2[[#This Row],[2024 Tax Assessment (Exemption Not Included)]])*$N$7</f>
        <v>#NAME?</v>
      </c>
      <c r="M45" s="205" t="e">
        <f ca="1">SUM(Table2[[#This Row],[2025 Tax Amount                   (w/o Reval)                       (Exmption Not Included)]]-Table2[[#This Row],[2024 Tax Amount (Exemption Not Included)]])</f>
        <v>#NAME?</v>
      </c>
      <c r="N45" s="206" t="e">
        <f ca="1">SUM(Table2[[#This Row],[2025 Tax Amount                   (w/o Reval)                       (Exmption Not Included)]]-Table2[[#This Row],[2025 Estimated                      Tax Amount                             (Exemption Not Included)]])</f>
        <v>#NAME?</v>
      </c>
      <c r="O45" s="207" t="s">
        <v>7433</v>
      </c>
      <c r="P45" s="208" t="s">
        <v>7433</v>
      </c>
      <c r="Q45" s="208" t="s">
        <v>7433</v>
      </c>
      <c r="R45" s="208" t="s">
        <v>7433</v>
      </c>
      <c r="S45" s="208" t="s">
        <v>7433</v>
      </c>
      <c r="T45" s="209" t="s">
        <v>7433</v>
      </c>
    </row>
    <row r="46" spans="1:20">
      <c r="A46" s="202" t="s">
        <v>1009</v>
      </c>
      <c r="B46" s="202">
        <v>841</v>
      </c>
      <c r="C46" s="195" t="e">
        <f ca="1">_xlfn.XLOOKUP(Table2[[#This Row],[Acct '#]],'2024 Information'!A:A,'2024 Information'!L:L,0)</f>
        <v>#NAME?</v>
      </c>
      <c r="D46" s="196" t="e">
        <f ca="1">SUM(Table2[[#This Row],[2024 Tax Assessment (Exemption Not Included)]]/$E$6)</f>
        <v>#NAME?</v>
      </c>
      <c r="E46" s="206" t="e">
        <f ca="1">SUM(Table2[[#This Row],[2024 Tax Assessment (Exemption Not Included)]]*$E$7)</f>
        <v>#NAME?</v>
      </c>
      <c r="F46" s="195" t="e">
        <f ca="1">_xlfn.XLOOKUP(Table2[[#This Row],[Acct '#]],'2025 Information'!A:A,'2025 Information'!O:O,0)</f>
        <v>#NAME?</v>
      </c>
      <c r="G46" s="196" t="e">
        <f ca="1">SUM(Table2[[#This Row],[2025 Estimated                         Tax Assessment                  (Exemption Not Included)]]/$H$6)</f>
        <v>#NAME?</v>
      </c>
      <c r="H46" s="206" t="e">
        <f ca="1">SUM(Table2[[#This Row],[2025 Estimated                         Tax Assessment                  (Exemption Not Included)]]*$H$7)</f>
        <v>#NAME?</v>
      </c>
      <c r="I46" s="203" t="e">
        <f ca="1">SUM(Table2[[#This Row],[2025 Estimated                         Tax Assessment                  (Exemption Not Included)]]-Table2[[#This Row],[2024 Tax Assessment (Exemption Not Included)]])</f>
        <v>#NAME?</v>
      </c>
      <c r="J46" s="225" t="e">
        <f ca="1">SUM(Table2[[#This Row],[2025 Estimated                      Tax Amount                             (Exemption Not Included)]]-Table2[[#This Row],[2024 Tax Amount (Exemption Not Included)]])</f>
        <v>#NAME?</v>
      </c>
      <c r="K46" s="204" t="e">
        <f ca="1">SUM(Table2[[#This Row],[Overall % Of Town ]]-Table2[[#This Row],[Overall % Of Town]])</f>
        <v>#NAME?</v>
      </c>
      <c r="L46" s="227" t="e">
        <f ca="1">SUM(Table2[[#This Row],[2024 Tax Assessment (Exemption Not Included)]])*$N$7</f>
        <v>#NAME?</v>
      </c>
      <c r="M46" s="205" t="e">
        <f ca="1">SUM(Table2[[#This Row],[2025 Tax Amount                   (w/o Reval)                       (Exmption Not Included)]]-Table2[[#This Row],[2024 Tax Amount (Exemption Not Included)]])</f>
        <v>#NAME?</v>
      </c>
      <c r="N46" s="206" t="e">
        <f ca="1">SUM(Table2[[#This Row],[2025 Tax Amount                   (w/o Reval)                       (Exmption Not Included)]]-Table2[[#This Row],[2025 Estimated                      Tax Amount                             (Exemption Not Included)]])</f>
        <v>#NAME?</v>
      </c>
      <c r="O46" s="207" t="s">
        <v>7433</v>
      </c>
      <c r="P46" s="208" t="s">
        <v>7433</v>
      </c>
      <c r="Q46" s="208" t="s">
        <v>7433</v>
      </c>
      <c r="R46" s="208" t="s">
        <v>7433</v>
      </c>
      <c r="S46" s="208" t="s">
        <v>7433</v>
      </c>
      <c r="T46" s="209" t="s">
        <v>7433</v>
      </c>
    </row>
    <row r="47" spans="1:20">
      <c r="A47" s="202" t="s">
        <v>1258</v>
      </c>
      <c r="B47" s="202">
        <v>732</v>
      </c>
      <c r="C47" s="195" t="e">
        <f ca="1">_xlfn.XLOOKUP(Table2[[#This Row],[Acct '#]],'2024 Information'!A:A,'2024 Information'!L:L,0)</f>
        <v>#NAME?</v>
      </c>
      <c r="D47" s="196" t="e">
        <f ca="1">SUM(Table2[[#This Row],[2024 Tax Assessment (Exemption Not Included)]]/$E$6)</f>
        <v>#NAME?</v>
      </c>
      <c r="E47" s="206" t="e">
        <f ca="1">SUM(Table2[[#This Row],[2024 Tax Assessment (Exemption Not Included)]]*$E$7)</f>
        <v>#NAME?</v>
      </c>
      <c r="F47" s="195" t="e">
        <f ca="1">_xlfn.XLOOKUP(Table2[[#This Row],[Acct '#]],'2025 Information'!A:A,'2025 Information'!O:O,0)</f>
        <v>#NAME?</v>
      </c>
      <c r="G47" s="196" t="e">
        <f ca="1">SUM(Table2[[#This Row],[2025 Estimated                         Tax Assessment                  (Exemption Not Included)]]/$H$6)</f>
        <v>#NAME?</v>
      </c>
      <c r="H47" s="206" t="e">
        <f ca="1">SUM(Table2[[#This Row],[2025 Estimated                         Tax Assessment                  (Exemption Not Included)]]*$H$7)</f>
        <v>#NAME?</v>
      </c>
      <c r="I47" s="203" t="e">
        <f ca="1">SUM(Table2[[#This Row],[2025 Estimated                         Tax Assessment                  (Exemption Not Included)]]-Table2[[#This Row],[2024 Tax Assessment (Exemption Not Included)]])</f>
        <v>#NAME?</v>
      </c>
      <c r="J47" s="225" t="e">
        <f ca="1">SUM(Table2[[#This Row],[2025 Estimated                      Tax Amount                             (Exemption Not Included)]]-Table2[[#This Row],[2024 Tax Amount (Exemption Not Included)]])</f>
        <v>#NAME?</v>
      </c>
      <c r="K47" s="204" t="e">
        <f ca="1">SUM(Table2[[#This Row],[Overall % Of Town ]]-Table2[[#This Row],[Overall % Of Town]])</f>
        <v>#NAME?</v>
      </c>
      <c r="L47" s="227" t="e">
        <f ca="1">SUM(Table2[[#This Row],[2024 Tax Assessment (Exemption Not Included)]])*$N$7</f>
        <v>#NAME?</v>
      </c>
      <c r="M47" s="205" t="e">
        <f ca="1">SUM(Table2[[#This Row],[2025 Tax Amount                   (w/o Reval)                       (Exmption Not Included)]]-Table2[[#This Row],[2024 Tax Amount (Exemption Not Included)]])</f>
        <v>#NAME?</v>
      </c>
      <c r="N47" s="206" t="e">
        <f ca="1">SUM(Table2[[#This Row],[2025 Tax Amount                   (w/o Reval)                       (Exmption Not Included)]]-Table2[[#This Row],[2025 Estimated                      Tax Amount                             (Exemption Not Included)]])</f>
        <v>#NAME?</v>
      </c>
      <c r="O47" s="210" t="e">
        <f ca="1">_xlfn.XLOOKUP(Table2[[#This Row],[Map/Lot]],'Sales Data'!$H$2:$H$185,'Sales Data'!$G$2:$G$185,0)</f>
        <v>#NAME?</v>
      </c>
      <c r="P47" s="211" t="e">
        <f ca="1">_xlfn.XLOOKUP(Table2[[#This Row],[Map/Lot]],'Sales Data'!$H$2:$H$185,'Sales Data'!$F$2:$F$185,0)</f>
        <v>#NAME?</v>
      </c>
      <c r="Q47" s="208">
        <v>1.5</v>
      </c>
      <c r="R47" s="212" t="e">
        <f ca="1">SUM(Table2[[#This Row],[Adjustment for Time Since Sale]]*Table2[[#This Row],[Sale Amount]])</f>
        <v>#NAME?</v>
      </c>
      <c r="S47" s="212" t="e">
        <f ca="1">SUM(Table2[[#This Row],[2025 Estimated                         Tax Assessment                  (Exemption Not Included)]]-Table2[[#This Row],[Adjusted Sale Price]])</f>
        <v>#NAME?</v>
      </c>
      <c r="T47" s="213" t="e">
        <f ca="1">_xlfn.XLOOKUP(Table2[[#This Row],[Map/Lot]],'Sales Data'!$H$2:$H$185,'Sales Data'!$I$2:$I$185,0)</f>
        <v>#NAME?</v>
      </c>
    </row>
    <row r="48" spans="1:20">
      <c r="A48" s="202" t="s">
        <v>1070</v>
      </c>
      <c r="B48" s="202">
        <v>817</v>
      </c>
      <c r="C48" s="195" t="e">
        <f ca="1">_xlfn.XLOOKUP(Table2[[#This Row],[Acct '#]],'2024 Information'!A:A,'2024 Information'!L:L,0)</f>
        <v>#NAME?</v>
      </c>
      <c r="D48" s="196" t="e">
        <f ca="1">SUM(Table2[[#This Row],[2024 Tax Assessment (Exemption Not Included)]]/$E$6)</f>
        <v>#NAME?</v>
      </c>
      <c r="E48" s="206" t="e">
        <f ca="1">SUM(Table2[[#This Row],[2024 Tax Assessment (Exemption Not Included)]]*$E$7)</f>
        <v>#NAME?</v>
      </c>
      <c r="F48" s="195" t="e">
        <f ca="1">_xlfn.XLOOKUP(Table2[[#This Row],[Acct '#]],'2025 Information'!A:A,'2025 Information'!O:O,0)</f>
        <v>#NAME?</v>
      </c>
      <c r="G48" s="196" t="e">
        <f ca="1">SUM(Table2[[#This Row],[2025 Estimated                         Tax Assessment                  (Exemption Not Included)]]/$H$6)</f>
        <v>#NAME?</v>
      </c>
      <c r="H48" s="206" t="e">
        <f ca="1">SUM(Table2[[#This Row],[2025 Estimated                         Tax Assessment                  (Exemption Not Included)]]*$H$7)</f>
        <v>#NAME?</v>
      </c>
      <c r="I48" s="203" t="e">
        <f ca="1">SUM(Table2[[#This Row],[2025 Estimated                         Tax Assessment                  (Exemption Not Included)]]-Table2[[#This Row],[2024 Tax Assessment (Exemption Not Included)]])</f>
        <v>#NAME?</v>
      </c>
      <c r="J48" s="225" t="e">
        <f ca="1">SUM(Table2[[#This Row],[2025 Estimated                      Tax Amount                             (Exemption Not Included)]]-Table2[[#This Row],[2024 Tax Amount (Exemption Not Included)]])</f>
        <v>#NAME?</v>
      </c>
      <c r="K48" s="204" t="e">
        <f ca="1">SUM(Table2[[#This Row],[Overall % Of Town ]]-Table2[[#This Row],[Overall % Of Town]])</f>
        <v>#NAME?</v>
      </c>
      <c r="L48" s="227" t="e">
        <f ca="1">SUM(Table2[[#This Row],[2024 Tax Assessment (Exemption Not Included)]])*$N$7</f>
        <v>#NAME?</v>
      </c>
      <c r="M48" s="205" t="e">
        <f ca="1">SUM(Table2[[#This Row],[2025 Tax Amount                   (w/o Reval)                       (Exmption Not Included)]]-Table2[[#This Row],[2024 Tax Amount (Exemption Not Included)]])</f>
        <v>#NAME?</v>
      </c>
      <c r="N48" s="206" t="e">
        <f ca="1">SUM(Table2[[#This Row],[2025 Tax Amount                   (w/o Reval)                       (Exmption Not Included)]]-Table2[[#This Row],[2025 Estimated                      Tax Amount                             (Exemption Not Included)]])</f>
        <v>#NAME?</v>
      </c>
      <c r="O48" s="207" t="s">
        <v>7433</v>
      </c>
      <c r="P48" s="208" t="s">
        <v>7433</v>
      </c>
      <c r="Q48" s="208" t="s">
        <v>7433</v>
      </c>
      <c r="R48" s="208" t="s">
        <v>7433</v>
      </c>
      <c r="S48" s="208" t="s">
        <v>7433</v>
      </c>
      <c r="T48" s="209" t="s">
        <v>7433</v>
      </c>
    </row>
    <row r="49" spans="1:20">
      <c r="A49" s="202" t="s">
        <v>2682</v>
      </c>
      <c r="B49" s="202">
        <v>67</v>
      </c>
      <c r="C49" s="195" t="e">
        <f ca="1">_xlfn.XLOOKUP(Table2[[#This Row],[Acct '#]],'2024 Information'!A:A,'2024 Information'!L:L,0)</f>
        <v>#NAME?</v>
      </c>
      <c r="D49" s="196" t="e">
        <f ca="1">SUM(Table2[[#This Row],[2024 Tax Assessment (Exemption Not Included)]]/$E$6)</f>
        <v>#NAME?</v>
      </c>
      <c r="E49" s="206" t="e">
        <f ca="1">SUM(Table2[[#This Row],[2024 Tax Assessment (Exemption Not Included)]]*$E$7)</f>
        <v>#NAME?</v>
      </c>
      <c r="F49" s="195" t="e">
        <f ca="1">_xlfn.XLOOKUP(Table2[[#This Row],[Acct '#]],'2025 Information'!A:A,'2025 Information'!O:O,0)</f>
        <v>#NAME?</v>
      </c>
      <c r="G49" s="196" t="e">
        <f ca="1">SUM(Table2[[#This Row],[2025 Estimated                         Tax Assessment                  (Exemption Not Included)]]/$H$6)</f>
        <v>#NAME?</v>
      </c>
      <c r="H49" s="206" t="e">
        <f ca="1">SUM(Table2[[#This Row],[2025 Estimated                         Tax Assessment                  (Exemption Not Included)]]*$H$7)</f>
        <v>#NAME?</v>
      </c>
      <c r="I49" s="203" t="e">
        <f ca="1">SUM(Table2[[#This Row],[2025 Estimated                         Tax Assessment                  (Exemption Not Included)]]-Table2[[#This Row],[2024 Tax Assessment (Exemption Not Included)]])</f>
        <v>#NAME?</v>
      </c>
      <c r="J49" s="225" t="e">
        <f ca="1">SUM(Table2[[#This Row],[2025 Estimated                      Tax Amount                             (Exemption Not Included)]]-Table2[[#This Row],[2024 Tax Amount (Exemption Not Included)]])</f>
        <v>#NAME?</v>
      </c>
      <c r="K49" s="204" t="e">
        <f ca="1">SUM(Table2[[#This Row],[Overall % Of Town ]]-Table2[[#This Row],[Overall % Of Town]])</f>
        <v>#NAME?</v>
      </c>
      <c r="L49" s="227" t="e">
        <f ca="1">SUM(Table2[[#This Row],[2024 Tax Assessment (Exemption Not Included)]])*$N$7</f>
        <v>#NAME?</v>
      </c>
      <c r="M49" s="205" t="e">
        <f ca="1">SUM(Table2[[#This Row],[2025 Tax Amount                   (w/o Reval)                       (Exmption Not Included)]]-Table2[[#This Row],[2024 Tax Amount (Exemption Not Included)]])</f>
        <v>#NAME?</v>
      </c>
      <c r="N49" s="206" t="e">
        <f ca="1">SUM(Table2[[#This Row],[2025 Tax Amount                   (w/o Reval)                       (Exmption Not Included)]]-Table2[[#This Row],[2025 Estimated                      Tax Amount                             (Exemption Not Included)]])</f>
        <v>#NAME?</v>
      </c>
      <c r="O49" s="207" t="s">
        <v>7433</v>
      </c>
      <c r="P49" s="208" t="s">
        <v>7433</v>
      </c>
      <c r="Q49" s="208" t="s">
        <v>7433</v>
      </c>
      <c r="R49" s="208" t="s">
        <v>7433</v>
      </c>
      <c r="S49" s="208" t="s">
        <v>7433</v>
      </c>
      <c r="T49" s="209" t="s">
        <v>7433</v>
      </c>
    </row>
    <row r="50" spans="1:20">
      <c r="A50" s="202" t="s">
        <v>2685</v>
      </c>
      <c r="B50" s="202">
        <v>63</v>
      </c>
      <c r="C50" s="195" t="e">
        <f ca="1">_xlfn.XLOOKUP(Table2[[#This Row],[Acct '#]],'2024 Information'!A:A,'2024 Information'!L:L,0)</f>
        <v>#NAME?</v>
      </c>
      <c r="D50" s="196" t="e">
        <f ca="1">SUM(Table2[[#This Row],[2024 Tax Assessment (Exemption Not Included)]]/$E$6)</f>
        <v>#NAME?</v>
      </c>
      <c r="E50" s="206" t="e">
        <f ca="1">SUM(Table2[[#This Row],[2024 Tax Assessment (Exemption Not Included)]]*$E$7)</f>
        <v>#NAME?</v>
      </c>
      <c r="F50" s="195" t="e">
        <f ca="1">_xlfn.XLOOKUP(Table2[[#This Row],[Acct '#]],'2025 Information'!A:A,'2025 Information'!O:O,0)</f>
        <v>#NAME?</v>
      </c>
      <c r="G50" s="196" t="e">
        <f ca="1">SUM(Table2[[#This Row],[2025 Estimated                         Tax Assessment                  (Exemption Not Included)]]/$H$6)</f>
        <v>#NAME?</v>
      </c>
      <c r="H50" s="206" t="e">
        <f ca="1">SUM(Table2[[#This Row],[2025 Estimated                         Tax Assessment                  (Exemption Not Included)]]*$H$7)</f>
        <v>#NAME?</v>
      </c>
      <c r="I50" s="203" t="e">
        <f ca="1">SUM(Table2[[#This Row],[2025 Estimated                         Tax Assessment                  (Exemption Not Included)]]-Table2[[#This Row],[2024 Tax Assessment (Exemption Not Included)]])</f>
        <v>#NAME?</v>
      </c>
      <c r="J50" s="225" t="e">
        <f ca="1">SUM(Table2[[#This Row],[2025 Estimated                      Tax Amount                             (Exemption Not Included)]]-Table2[[#This Row],[2024 Tax Amount (Exemption Not Included)]])</f>
        <v>#NAME?</v>
      </c>
      <c r="K50" s="204" t="e">
        <f ca="1">SUM(Table2[[#This Row],[Overall % Of Town ]]-Table2[[#This Row],[Overall % Of Town]])</f>
        <v>#NAME?</v>
      </c>
      <c r="L50" s="227" t="e">
        <f ca="1">SUM(Table2[[#This Row],[2024 Tax Assessment (Exemption Not Included)]])*$N$7</f>
        <v>#NAME?</v>
      </c>
      <c r="M50" s="205" t="e">
        <f ca="1">SUM(Table2[[#This Row],[2025 Tax Amount                   (w/o Reval)                       (Exmption Not Included)]]-Table2[[#This Row],[2024 Tax Amount (Exemption Not Included)]])</f>
        <v>#NAME?</v>
      </c>
      <c r="N50" s="206" t="e">
        <f ca="1">SUM(Table2[[#This Row],[2025 Tax Amount                   (w/o Reval)                       (Exmption Not Included)]]-Table2[[#This Row],[2025 Estimated                      Tax Amount                             (Exemption Not Included)]])</f>
        <v>#NAME?</v>
      </c>
      <c r="O50" s="207" t="s">
        <v>7433</v>
      </c>
      <c r="P50" s="208" t="s">
        <v>7433</v>
      </c>
      <c r="Q50" s="208" t="s">
        <v>7433</v>
      </c>
      <c r="R50" s="208" t="s">
        <v>7433</v>
      </c>
      <c r="S50" s="208" t="s">
        <v>7433</v>
      </c>
      <c r="T50" s="209" t="s">
        <v>7433</v>
      </c>
    </row>
    <row r="51" spans="1:20">
      <c r="A51" s="202" t="s">
        <v>1045</v>
      </c>
      <c r="B51" s="202">
        <v>829</v>
      </c>
      <c r="C51" s="195" t="e">
        <f ca="1">_xlfn.XLOOKUP(Table2[[#This Row],[Acct '#]],'2024 Information'!A:A,'2024 Information'!L:L,0)</f>
        <v>#NAME?</v>
      </c>
      <c r="D51" s="196" t="e">
        <f ca="1">SUM(Table2[[#This Row],[2024 Tax Assessment (Exemption Not Included)]]/$E$6)</f>
        <v>#NAME?</v>
      </c>
      <c r="E51" s="206" t="e">
        <f ca="1">SUM(Table2[[#This Row],[2024 Tax Assessment (Exemption Not Included)]]*$E$7)</f>
        <v>#NAME?</v>
      </c>
      <c r="F51" s="195" t="e">
        <f ca="1">_xlfn.XLOOKUP(Table2[[#This Row],[Acct '#]],'2025 Information'!A:A,'2025 Information'!O:O,0)</f>
        <v>#NAME?</v>
      </c>
      <c r="G51" s="196" t="e">
        <f ca="1">SUM(Table2[[#This Row],[2025 Estimated                         Tax Assessment                  (Exemption Not Included)]]/$H$6)</f>
        <v>#NAME?</v>
      </c>
      <c r="H51" s="206" t="e">
        <f ca="1">SUM(Table2[[#This Row],[2025 Estimated                         Tax Assessment                  (Exemption Not Included)]]*$H$7)</f>
        <v>#NAME?</v>
      </c>
      <c r="I51" s="203" t="e">
        <f ca="1">SUM(Table2[[#This Row],[2025 Estimated                         Tax Assessment                  (Exemption Not Included)]]-Table2[[#This Row],[2024 Tax Assessment (Exemption Not Included)]])</f>
        <v>#NAME?</v>
      </c>
      <c r="J51" s="225" t="e">
        <f ca="1">SUM(Table2[[#This Row],[2025 Estimated                      Tax Amount                             (Exemption Not Included)]]-Table2[[#This Row],[2024 Tax Amount (Exemption Not Included)]])</f>
        <v>#NAME?</v>
      </c>
      <c r="K51" s="204" t="e">
        <f ca="1">SUM(Table2[[#This Row],[Overall % Of Town ]]-Table2[[#This Row],[Overall % Of Town]])</f>
        <v>#NAME?</v>
      </c>
      <c r="L51" s="227" t="e">
        <f ca="1">SUM(Table2[[#This Row],[2024 Tax Assessment (Exemption Not Included)]])*$N$7</f>
        <v>#NAME?</v>
      </c>
      <c r="M51" s="205" t="e">
        <f ca="1">SUM(Table2[[#This Row],[2025 Tax Amount                   (w/o Reval)                       (Exmption Not Included)]]-Table2[[#This Row],[2024 Tax Amount (Exemption Not Included)]])</f>
        <v>#NAME?</v>
      </c>
      <c r="N51" s="206" t="e">
        <f ca="1">SUM(Table2[[#This Row],[2025 Tax Amount                   (w/o Reval)                       (Exmption Not Included)]]-Table2[[#This Row],[2025 Estimated                      Tax Amount                             (Exemption Not Included)]])</f>
        <v>#NAME?</v>
      </c>
      <c r="O51" s="207" t="s">
        <v>7433</v>
      </c>
      <c r="P51" s="208" t="s">
        <v>7433</v>
      </c>
      <c r="Q51" s="208" t="s">
        <v>7433</v>
      </c>
      <c r="R51" s="208" t="s">
        <v>7433</v>
      </c>
      <c r="S51" s="208" t="s">
        <v>7433</v>
      </c>
      <c r="T51" s="209" t="s">
        <v>7433</v>
      </c>
    </row>
    <row r="52" spans="1:20">
      <c r="A52" s="202" t="s">
        <v>698</v>
      </c>
      <c r="B52" s="202">
        <v>958</v>
      </c>
      <c r="C52" s="195" t="e">
        <f ca="1">_xlfn.XLOOKUP(Table2[[#This Row],[Acct '#]],'2024 Information'!A:A,'2024 Information'!L:L,0)</f>
        <v>#NAME?</v>
      </c>
      <c r="D52" s="196" t="e">
        <f ca="1">SUM(Table2[[#This Row],[2024 Tax Assessment (Exemption Not Included)]]/$E$6)</f>
        <v>#NAME?</v>
      </c>
      <c r="E52" s="206" t="e">
        <f ca="1">SUM(Table2[[#This Row],[2024 Tax Assessment (Exemption Not Included)]]*$E$7)</f>
        <v>#NAME?</v>
      </c>
      <c r="F52" s="195" t="e">
        <f ca="1">_xlfn.XLOOKUP(Table2[[#This Row],[Acct '#]],'2025 Information'!A:A,'2025 Information'!O:O,0)</f>
        <v>#NAME?</v>
      </c>
      <c r="G52" s="196" t="e">
        <f ca="1">SUM(Table2[[#This Row],[2025 Estimated                         Tax Assessment                  (Exemption Not Included)]]/$H$6)</f>
        <v>#NAME?</v>
      </c>
      <c r="H52" s="206" t="e">
        <f ca="1">SUM(Table2[[#This Row],[2025 Estimated                         Tax Assessment                  (Exemption Not Included)]]*$H$7)</f>
        <v>#NAME?</v>
      </c>
      <c r="I52" s="203" t="e">
        <f ca="1">SUM(Table2[[#This Row],[2025 Estimated                         Tax Assessment                  (Exemption Not Included)]]-Table2[[#This Row],[2024 Tax Assessment (Exemption Not Included)]])</f>
        <v>#NAME?</v>
      </c>
      <c r="J52" s="225" t="e">
        <f ca="1">SUM(Table2[[#This Row],[2025 Estimated                      Tax Amount                             (Exemption Not Included)]]-Table2[[#This Row],[2024 Tax Amount (Exemption Not Included)]])</f>
        <v>#NAME?</v>
      </c>
      <c r="K52" s="204" t="e">
        <f ca="1">SUM(Table2[[#This Row],[Overall % Of Town ]]-Table2[[#This Row],[Overall % Of Town]])</f>
        <v>#NAME?</v>
      </c>
      <c r="L52" s="227" t="e">
        <f ca="1">SUM(Table2[[#This Row],[2024 Tax Assessment (Exemption Not Included)]])*$N$7</f>
        <v>#NAME?</v>
      </c>
      <c r="M52" s="205" t="e">
        <f ca="1">SUM(Table2[[#This Row],[2025 Tax Amount                   (w/o Reval)                       (Exmption Not Included)]]-Table2[[#This Row],[2024 Tax Amount (Exemption Not Included)]])</f>
        <v>#NAME?</v>
      </c>
      <c r="N52" s="206" t="e">
        <f ca="1">SUM(Table2[[#This Row],[2025 Tax Amount                   (w/o Reval)                       (Exmption Not Included)]]-Table2[[#This Row],[2025 Estimated                      Tax Amount                             (Exemption Not Included)]])</f>
        <v>#NAME?</v>
      </c>
      <c r="O52" s="207" t="s">
        <v>7433</v>
      </c>
      <c r="P52" s="208" t="s">
        <v>7433</v>
      </c>
      <c r="Q52" s="208" t="s">
        <v>7433</v>
      </c>
      <c r="R52" s="208" t="s">
        <v>7433</v>
      </c>
      <c r="S52" s="208" t="s">
        <v>7433</v>
      </c>
      <c r="T52" s="209" t="s">
        <v>7433</v>
      </c>
    </row>
    <row r="53" spans="1:20">
      <c r="A53" s="202" t="s">
        <v>2683</v>
      </c>
      <c r="B53" s="202">
        <v>66</v>
      </c>
      <c r="C53" s="195" t="e">
        <f ca="1">_xlfn.XLOOKUP(Table2[[#This Row],[Acct '#]],'2024 Information'!A:A,'2024 Information'!L:L,0)</f>
        <v>#NAME?</v>
      </c>
      <c r="D53" s="196" t="e">
        <f ca="1">SUM(Table2[[#This Row],[2024 Tax Assessment (Exemption Not Included)]]/$E$6)</f>
        <v>#NAME?</v>
      </c>
      <c r="E53" s="206" t="e">
        <f ca="1">SUM(Table2[[#This Row],[2024 Tax Assessment (Exemption Not Included)]]*$E$7)</f>
        <v>#NAME?</v>
      </c>
      <c r="F53" s="195" t="e">
        <f ca="1">_xlfn.XLOOKUP(Table2[[#This Row],[Acct '#]],'2025 Information'!A:A,'2025 Information'!O:O,0)</f>
        <v>#NAME?</v>
      </c>
      <c r="G53" s="196" t="e">
        <f ca="1">SUM(Table2[[#This Row],[2025 Estimated                         Tax Assessment                  (Exemption Not Included)]]/$H$6)</f>
        <v>#NAME?</v>
      </c>
      <c r="H53" s="206" t="e">
        <f ca="1">SUM(Table2[[#This Row],[2025 Estimated                         Tax Assessment                  (Exemption Not Included)]]*$H$7)</f>
        <v>#NAME?</v>
      </c>
      <c r="I53" s="203" t="e">
        <f ca="1">SUM(Table2[[#This Row],[2025 Estimated                         Tax Assessment                  (Exemption Not Included)]]-Table2[[#This Row],[2024 Tax Assessment (Exemption Not Included)]])</f>
        <v>#NAME?</v>
      </c>
      <c r="J53" s="225" t="e">
        <f ca="1">SUM(Table2[[#This Row],[2025 Estimated                      Tax Amount                             (Exemption Not Included)]]-Table2[[#This Row],[2024 Tax Amount (Exemption Not Included)]])</f>
        <v>#NAME?</v>
      </c>
      <c r="K53" s="204" t="e">
        <f ca="1">SUM(Table2[[#This Row],[Overall % Of Town ]]-Table2[[#This Row],[Overall % Of Town]])</f>
        <v>#NAME?</v>
      </c>
      <c r="L53" s="227" t="e">
        <f ca="1">SUM(Table2[[#This Row],[2024 Tax Assessment (Exemption Not Included)]])*$N$7</f>
        <v>#NAME?</v>
      </c>
      <c r="M53" s="205" t="e">
        <f ca="1">SUM(Table2[[#This Row],[2025 Tax Amount                   (w/o Reval)                       (Exmption Not Included)]]-Table2[[#This Row],[2024 Tax Amount (Exemption Not Included)]])</f>
        <v>#NAME?</v>
      </c>
      <c r="N53" s="206" t="e">
        <f ca="1">SUM(Table2[[#This Row],[2025 Tax Amount                   (w/o Reval)                       (Exmption Not Included)]]-Table2[[#This Row],[2025 Estimated                      Tax Amount                             (Exemption Not Included)]])</f>
        <v>#NAME?</v>
      </c>
      <c r="O53" s="207" t="s">
        <v>7433</v>
      </c>
      <c r="P53" s="208" t="s">
        <v>7433</v>
      </c>
      <c r="Q53" s="208" t="s">
        <v>7433</v>
      </c>
      <c r="R53" s="208" t="s">
        <v>7433</v>
      </c>
      <c r="S53" s="208" t="s">
        <v>7433</v>
      </c>
      <c r="T53" s="209" t="s">
        <v>7433</v>
      </c>
    </row>
    <row r="54" spans="1:20">
      <c r="A54" s="202" t="s">
        <v>2022</v>
      </c>
      <c r="B54" s="202">
        <v>382</v>
      </c>
      <c r="C54" s="195" t="e">
        <f ca="1">_xlfn.XLOOKUP(Table2[[#This Row],[Acct '#]],'2024 Information'!A:A,'2024 Information'!L:L,0)</f>
        <v>#NAME?</v>
      </c>
      <c r="D54" s="196" t="e">
        <f ca="1">SUM(Table2[[#This Row],[2024 Tax Assessment (Exemption Not Included)]]/$E$6)</f>
        <v>#NAME?</v>
      </c>
      <c r="E54" s="206" t="e">
        <f ca="1">SUM(Table2[[#This Row],[2024 Tax Assessment (Exemption Not Included)]]*$E$7)</f>
        <v>#NAME?</v>
      </c>
      <c r="F54" s="195" t="e">
        <f ca="1">_xlfn.XLOOKUP(Table2[[#This Row],[Acct '#]],'2025 Information'!A:A,'2025 Information'!O:O,0)</f>
        <v>#NAME?</v>
      </c>
      <c r="G54" s="196" t="e">
        <f ca="1">SUM(Table2[[#This Row],[2025 Estimated                         Tax Assessment                  (Exemption Not Included)]]/$H$6)</f>
        <v>#NAME?</v>
      </c>
      <c r="H54" s="206" t="e">
        <f ca="1">SUM(Table2[[#This Row],[2025 Estimated                         Tax Assessment                  (Exemption Not Included)]]*$H$7)</f>
        <v>#NAME?</v>
      </c>
      <c r="I54" s="203" t="e">
        <f ca="1">SUM(Table2[[#This Row],[2025 Estimated                         Tax Assessment                  (Exemption Not Included)]]-Table2[[#This Row],[2024 Tax Assessment (Exemption Not Included)]])</f>
        <v>#NAME?</v>
      </c>
      <c r="J54" s="225" t="e">
        <f ca="1">SUM(Table2[[#This Row],[2025 Estimated                      Tax Amount                             (Exemption Not Included)]]-Table2[[#This Row],[2024 Tax Amount (Exemption Not Included)]])</f>
        <v>#NAME?</v>
      </c>
      <c r="K54" s="204" t="e">
        <f ca="1">SUM(Table2[[#This Row],[Overall % Of Town ]]-Table2[[#This Row],[Overall % Of Town]])</f>
        <v>#NAME?</v>
      </c>
      <c r="L54" s="227" t="e">
        <f ca="1">SUM(Table2[[#This Row],[2024 Tax Assessment (Exemption Not Included)]])*$N$7</f>
        <v>#NAME?</v>
      </c>
      <c r="M54" s="205" t="e">
        <f ca="1">SUM(Table2[[#This Row],[2025 Tax Amount                   (w/o Reval)                       (Exmption Not Included)]]-Table2[[#This Row],[2024 Tax Amount (Exemption Not Included)]])</f>
        <v>#NAME?</v>
      </c>
      <c r="N54" s="206" t="e">
        <f ca="1">SUM(Table2[[#This Row],[2025 Tax Amount                   (w/o Reval)                       (Exmption Not Included)]]-Table2[[#This Row],[2025 Estimated                      Tax Amount                             (Exemption Not Included)]])</f>
        <v>#NAME?</v>
      </c>
      <c r="O54" s="207" t="s">
        <v>7433</v>
      </c>
      <c r="P54" s="208" t="s">
        <v>7433</v>
      </c>
      <c r="Q54" s="208" t="s">
        <v>7433</v>
      </c>
      <c r="R54" s="208" t="s">
        <v>7433</v>
      </c>
      <c r="S54" s="208" t="s">
        <v>7433</v>
      </c>
      <c r="T54" s="209" t="s">
        <v>7433</v>
      </c>
    </row>
    <row r="55" spans="1:20">
      <c r="A55" s="202" t="s">
        <v>2024</v>
      </c>
      <c r="B55" s="202">
        <v>381</v>
      </c>
      <c r="C55" s="195" t="e">
        <f ca="1">_xlfn.XLOOKUP(Table2[[#This Row],[Acct '#]],'2024 Information'!A:A,'2024 Information'!L:L,0)</f>
        <v>#NAME?</v>
      </c>
      <c r="D55" s="196" t="e">
        <f ca="1">SUM(Table2[[#This Row],[2024 Tax Assessment (Exemption Not Included)]]/$E$6)</f>
        <v>#NAME?</v>
      </c>
      <c r="E55" s="206" t="e">
        <f ca="1">SUM(Table2[[#This Row],[2024 Tax Assessment (Exemption Not Included)]]*$E$7)</f>
        <v>#NAME?</v>
      </c>
      <c r="F55" s="195" t="e">
        <f ca="1">_xlfn.XLOOKUP(Table2[[#This Row],[Acct '#]],'2025 Information'!A:A,'2025 Information'!O:O,0)</f>
        <v>#NAME?</v>
      </c>
      <c r="G55" s="196" t="e">
        <f ca="1">SUM(Table2[[#This Row],[2025 Estimated                         Tax Assessment                  (Exemption Not Included)]]/$H$6)</f>
        <v>#NAME?</v>
      </c>
      <c r="H55" s="206" t="e">
        <f ca="1">SUM(Table2[[#This Row],[2025 Estimated                         Tax Assessment                  (Exemption Not Included)]]*$H$7)</f>
        <v>#NAME?</v>
      </c>
      <c r="I55" s="203" t="e">
        <f ca="1">SUM(Table2[[#This Row],[2025 Estimated                         Tax Assessment                  (Exemption Not Included)]]-Table2[[#This Row],[2024 Tax Assessment (Exemption Not Included)]])</f>
        <v>#NAME?</v>
      </c>
      <c r="J55" s="225" t="e">
        <f ca="1">SUM(Table2[[#This Row],[2025 Estimated                      Tax Amount                             (Exemption Not Included)]]-Table2[[#This Row],[2024 Tax Amount (Exemption Not Included)]])</f>
        <v>#NAME?</v>
      </c>
      <c r="K55" s="204" t="e">
        <f ca="1">SUM(Table2[[#This Row],[Overall % Of Town ]]-Table2[[#This Row],[Overall % Of Town]])</f>
        <v>#NAME?</v>
      </c>
      <c r="L55" s="227" t="e">
        <f ca="1">SUM(Table2[[#This Row],[2024 Tax Assessment (Exemption Not Included)]])*$N$7</f>
        <v>#NAME?</v>
      </c>
      <c r="M55" s="205" t="e">
        <f ca="1">SUM(Table2[[#This Row],[2025 Tax Amount                   (w/o Reval)                       (Exmption Not Included)]]-Table2[[#This Row],[2024 Tax Amount (Exemption Not Included)]])</f>
        <v>#NAME?</v>
      </c>
      <c r="N55" s="206" t="e">
        <f ca="1">SUM(Table2[[#This Row],[2025 Tax Amount                   (w/o Reval)                       (Exmption Not Included)]]-Table2[[#This Row],[2025 Estimated                      Tax Amount                             (Exemption Not Included)]])</f>
        <v>#NAME?</v>
      </c>
      <c r="O55" s="207" t="s">
        <v>7433</v>
      </c>
      <c r="P55" s="208" t="s">
        <v>7433</v>
      </c>
      <c r="Q55" s="208" t="s">
        <v>7433</v>
      </c>
      <c r="R55" s="208" t="s">
        <v>7433</v>
      </c>
      <c r="S55" s="208" t="s">
        <v>7433</v>
      </c>
      <c r="T55" s="209" t="s">
        <v>7433</v>
      </c>
    </row>
    <row r="56" spans="1:20">
      <c r="A56" s="202" t="s">
        <v>2118</v>
      </c>
      <c r="B56" s="202">
        <v>337</v>
      </c>
      <c r="C56" s="195" t="e">
        <f ca="1">_xlfn.XLOOKUP(Table2[[#This Row],[Acct '#]],'2024 Information'!A:A,'2024 Information'!L:L,0)</f>
        <v>#NAME?</v>
      </c>
      <c r="D56" s="196" t="e">
        <f ca="1">SUM(Table2[[#This Row],[2024 Tax Assessment (Exemption Not Included)]]/$E$6)</f>
        <v>#NAME?</v>
      </c>
      <c r="E56" s="206" t="e">
        <f ca="1">SUM(Table2[[#This Row],[2024 Tax Assessment (Exemption Not Included)]]*$E$7)</f>
        <v>#NAME?</v>
      </c>
      <c r="F56" s="195" t="e">
        <f ca="1">_xlfn.XLOOKUP(Table2[[#This Row],[Acct '#]],'2025 Information'!A:A,'2025 Information'!O:O,0)</f>
        <v>#NAME?</v>
      </c>
      <c r="G56" s="196" t="e">
        <f ca="1">SUM(Table2[[#This Row],[2025 Estimated                         Tax Assessment                  (Exemption Not Included)]]/$H$6)</f>
        <v>#NAME?</v>
      </c>
      <c r="H56" s="206" t="e">
        <f ca="1">SUM(Table2[[#This Row],[2025 Estimated                         Tax Assessment                  (Exemption Not Included)]]*$H$7)</f>
        <v>#NAME?</v>
      </c>
      <c r="I56" s="203" t="e">
        <f ca="1">SUM(Table2[[#This Row],[2025 Estimated                         Tax Assessment                  (Exemption Not Included)]]-Table2[[#This Row],[2024 Tax Assessment (Exemption Not Included)]])</f>
        <v>#NAME?</v>
      </c>
      <c r="J56" s="225" t="e">
        <f ca="1">SUM(Table2[[#This Row],[2025 Estimated                      Tax Amount                             (Exemption Not Included)]]-Table2[[#This Row],[2024 Tax Amount (Exemption Not Included)]])</f>
        <v>#NAME?</v>
      </c>
      <c r="K56" s="204" t="e">
        <f ca="1">SUM(Table2[[#This Row],[Overall % Of Town ]]-Table2[[#This Row],[Overall % Of Town]])</f>
        <v>#NAME?</v>
      </c>
      <c r="L56" s="227" t="e">
        <f ca="1">SUM(Table2[[#This Row],[2024 Tax Assessment (Exemption Not Included)]])*$N$7</f>
        <v>#NAME?</v>
      </c>
      <c r="M56" s="205" t="e">
        <f ca="1">SUM(Table2[[#This Row],[2025 Tax Amount                   (w/o Reval)                       (Exmption Not Included)]]-Table2[[#This Row],[2024 Tax Amount (Exemption Not Included)]])</f>
        <v>#NAME?</v>
      </c>
      <c r="N56" s="206" t="e">
        <f ca="1">SUM(Table2[[#This Row],[2025 Tax Amount                   (w/o Reval)                       (Exmption Not Included)]]-Table2[[#This Row],[2025 Estimated                      Tax Amount                             (Exemption Not Included)]])</f>
        <v>#NAME?</v>
      </c>
      <c r="O56" s="207" t="s">
        <v>7433</v>
      </c>
      <c r="P56" s="208" t="s">
        <v>7433</v>
      </c>
      <c r="Q56" s="208" t="s">
        <v>7433</v>
      </c>
      <c r="R56" s="208" t="s">
        <v>7433</v>
      </c>
      <c r="S56" s="208" t="s">
        <v>7433</v>
      </c>
      <c r="T56" s="209" t="s">
        <v>7433</v>
      </c>
    </row>
    <row r="57" spans="1:20">
      <c r="A57" s="202" t="s">
        <v>1247</v>
      </c>
      <c r="B57" s="202">
        <v>736</v>
      </c>
      <c r="C57" s="195" t="e">
        <f ca="1">_xlfn.XLOOKUP(Table2[[#This Row],[Acct '#]],'2024 Information'!A:A,'2024 Information'!L:L,0)</f>
        <v>#NAME?</v>
      </c>
      <c r="D57" s="196" t="e">
        <f ca="1">SUM(Table2[[#This Row],[2024 Tax Assessment (Exemption Not Included)]]/$E$6)</f>
        <v>#NAME?</v>
      </c>
      <c r="E57" s="206" t="e">
        <f ca="1">SUM(Table2[[#This Row],[2024 Tax Assessment (Exemption Not Included)]]*$E$7)</f>
        <v>#NAME?</v>
      </c>
      <c r="F57" s="195" t="e">
        <f ca="1">_xlfn.XLOOKUP(Table2[[#This Row],[Acct '#]],'2025 Information'!A:A,'2025 Information'!O:O,0)</f>
        <v>#NAME?</v>
      </c>
      <c r="G57" s="196" t="e">
        <f ca="1">SUM(Table2[[#This Row],[2025 Estimated                         Tax Assessment                  (Exemption Not Included)]]/$H$6)</f>
        <v>#NAME?</v>
      </c>
      <c r="H57" s="206" t="e">
        <f ca="1">SUM(Table2[[#This Row],[2025 Estimated                         Tax Assessment                  (Exemption Not Included)]]*$H$7)</f>
        <v>#NAME?</v>
      </c>
      <c r="I57" s="203" t="e">
        <f ca="1">SUM(Table2[[#This Row],[2025 Estimated                         Tax Assessment                  (Exemption Not Included)]]-Table2[[#This Row],[2024 Tax Assessment (Exemption Not Included)]])</f>
        <v>#NAME?</v>
      </c>
      <c r="J57" s="225" t="e">
        <f ca="1">SUM(Table2[[#This Row],[2025 Estimated                      Tax Amount                             (Exemption Not Included)]]-Table2[[#This Row],[2024 Tax Amount (Exemption Not Included)]])</f>
        <v>#NAME?</v>
      </c>
      <c r="K57" s="204" t="e">
        <f ca="1">SUM(Table2[[#This Row],[Overall % Of Town ]]-Table2[[#This Row],[Overall % Of Town]])</f>
        <v>#NAME?</v>
      </c>
      <c r="L57" s="227" t="e">
        <f ca="1">SUM(Table2[[#This Row],[2024 Tax Assessment (Exemption Not Included)]])*$N$7</f>
        <v>#NAME?</v>
      </c>
      <c r="M57" s="205" t="e">
        <f ca="1">SUM(Table2[[#This Row],[2025 Tax Amount                   (w/o Reval)                       (Exmption Not Included)]]-Table2[[#This Row],[2024 Tax Amount (Exemption Not Included)]])</f>
        <v>#NAME?</v>
      </c>
      <c r="N57" s="206" t="e">
        <f ca="1">SUM(Table2[[#This Row],[2025 Tax Amount                   (w/o Reval)                       (Exmption Not Included)]]-Table2[[#This Row],[2025 Estimated                      Tax Amount                             (Exemption Not Included)]])</f>
        <v>#NAME?</v>
      </c>
      <c r="O57" s="207" t="s">
        <v>7433</v>
      </c>
      <c r="P57" s="208" t="s">
        <v>7433</v>
      </c>
      <c r="Q57" s="208" t="s">
        <v>7433</v>
      </c>
      <c r="R57" s="208" t="s">
        <v>7433</v>
      </c>
      <c r="S57" s="208" t="s">
        <v>7433</v>
      </c>
      <c r="T57" s="209" t="s">
        <v>7433</v>
      </c>
    </row>
    <row r="58" spans="1:20">
      <c r="A58" s="202" t="s">
        <v>495</v>
      </c>
      <c r="B58" s="202">
        <v>1032</v>
      </c>
      <c r="C58" s="195" t="e">
        <f ca="1">_xlfn.XLOOKUP(Table2[[#This Row],[Acct '#]],'2024 Information'!A:A,'2024 Information'!L:L,0)</f>
        <v>#NAME?</v>
      </c>
      <c r="D58" s="196" t="e">
        <f ca="1">SUM(Table2[[#This Row],[2024 Tax Assessment (Exemption Not Included)]]/$E$6)</f>
        <v>#NAME?</v>
      </c>
      <c r="E58" s="206" t="e">
        <f ca="1">SUM(Table2[[#This Row],[2024 Tax Assessment (Exemption Not Included)]]*$E$7)</f>
        <v>#NAME?</v>
      </c>
      <c r="F58" s="195" t="e">
        <f ca="1">_xlfn.XLOOKUP(Table2[[#This Row],[Acct '#]],'2025 Information'!A:A,'2025 Information'!O:O,0)</f>
        <v>#NAME?</v>
      </c>
      <c r="G58" s="196" t="e">
        <f ca="1">SUM(Table2[[#This Row],[2025 Estimated                         Tax Assessment                  (Exemption Not Included)]]/$H$6)</f>
        <v>#NAME?</v>
      </c>
      <c r="H58" s="206" t="e">
        <f ca="1">SUM(Table2[[#This Row],[2025 Estimated                         Tax Assessment                  (Exemption Not Included)]]*$H$7)</f>
        <v>#NAME?</v>
      </c>
      <c r="I58" s="203" t="e">
        <f ca="1">SUM(Table2[[#This Row],[2025 Estimated                         Tax Assessment                  (Exemption Not Included)]]-Table2[[#This Row],[2024 Tax Assessment (Exemption Not Included)]])</f>
        <v>#NAME?</v>
      </c>
      <c r="J58" s="225" t="e">
        <f ca="1">SUM(Table2[[#This Row],[2025 Estimated                      Tax Amount                             (Exemption Not Included)]]-Table2[[#This Row],[2024 Tax Amount (Exemption Not Included)]])</f>
        <v>#NAME?</v>
      </c>
      <c r="K58" s="204" t="e">
        <f ca="1">SUM(Table2[[#This Row],[Overall % Of Town ]]-Table2[[#This Row],[Overall % Of Town]])</f>
        <v>#NAME?</v>
      </c>
      <c r="L58" s="227" t="e">
        <f ca="1">SUM(Table2[[#This Row],[2024 Tax Assessment (Exemption Not Included)]])*$N$7</f>
        <v>#NAME?</v>
      </c>
      <c r="M58" s="205" t="e">
        <f ca="1">SUM(Table2[[#This Row],[2025 Tax Amount                   (w/o Reval)                       (Exmption Not Included)]]-Table2[[#This Row],[2024 Tax Amount (Exemption Not Included)]])</f>
        <v>#NAME?</v>
      </c>
      <c r="N58" s="206" t="e">
        <f ca="1">SUM(Table2[[#This Row],[2025 Tax Amount                   (w/o Reval)                       (Exmption Not Included)]]-Table2[[#This Row],[2025 Estimated                      Tax Amount                             (Exemption Not Included)]])</f>
        <v>#NAME?</v>
      </c>
      <c r="O58" s="214" t="e">
        <f ca="1">_xlfn.XLOOKUP(Table2[[#This Row],[Map/Lot]],'Sales Data'!$H$2:$H$185,'Sales Data'!$G$2:$G$185,0)</f>
        <v>#NAME?</v>
      </c>
      <c r="P58" s="215" t="e">
        <f ca="1">_xlfn.XLOOKUP(Table2[[#This Row],[Map/Lot]],'Sales Data'!$H$2:$H$185,'Sales Data'!$F$2:$F$185,0)</f>
        <v>#NAME?</v>
      </c>
      <c r="Q58" s="216">
        <v>1.3</v>
      </c>
      <c r="R58" s="217" t="e">
        <f ca="1">SUM(Table2[[#This Row],[Adjustment for Time Since Sale]]*Table2[[#This Row],[Sale Amount]])</f>
        <v>#NAME?</v>
      </c>
      <c r="S58" s="217" t="e">
        <f ca="1">SUM(Table2[[#This Row],[2025 Estimated                         Tax Assessment                  (Exemption Not Included)]]-Table2[[#This Row],[Adjusted Sale Price]])</f>
        <v>#NAME?</v>
      </c>
      <c r="T58" s="218" t="e">
        <f ca="1">_xlfn.XLOOKUP(Table2[[#This Row],[Map/Lot]],'Sales Data'!$H$2:$H$185,'Sales Data'!$I$2:$I$185,0)</f>
        <v>#NAME?</v>
      </c>
    </row>
    <row r="59" spans="1:20">
      <c r="A59" s="202" t="s">
        <v>256</v>
      </c>
      <c r="B59" s="202">
        <v>1134</v>
      </c>
      <c r="C59" s="195" t="e">
        <f ca="1">_xlfn.XLOOKUP(Table2[[#This Row],[Acct '#]],'2024 Information'!A:A,'2024 Information'!L:L,0)</f>
        <v>#NAME?</v>
      </c>
      <c r="D59" s="196" t="e">
        <f ca="1">SUM(Table2[[#This Row],[2024 Tax Assessment (Exemption Not Included)]]/$E$6)</f>
        <v>#NAME?</v>
      </c>
      <c r="E59" s="206" t="e">
        <f ca="1">SUM(Table2[[#This Row],[2024 Tax Assessment (Exemption Not Included)]]*$E$7)</f>
        <v>#NAME?</v>
      </c>
      <c r="F59" s="195" t="e">
        <f ca="1">_xlfn.XLOOKUP(Table2[[#This Row],[Acct '#]],'2025 Information'!A:A,'2025 Information'!O:O,0)</f>
        <v>#NAME?</v>
      </c>
      <c r="G59" s="196" t="e">
        <f ca="1">SUM(Table2[[#This Row],[2025 Estimated                         Tax Assessment                  (Exemption Not Included)]]/$H$6)</f>
        <v>#NAME?</v>
      </c>
      <c r="H59" s="206" t="e">
        <f ca="1">SUM(Table2[[#This Row],[2025 Estimated                         Tax Assessment                  (Exemption Not Included)]]*$H$7)</f>
        <v>#NAME?</v>
      </c>
      <c r="I59" s="203" t="e">
        <f ca="1">SUM(Table2[[#This Row],[2025 Estimated                         Tax Assessment                  (Exemption Not Included)]]-Table2[[#This Row],[2024 Tax Assessment (Exemption Not Included)]])</f>
        <v>#NAME?</v>
      </c>
      <c r="J59" s="225" t="e">
        <f ca="1">SUM(Table2[[#This Row],[2025 Estimated                      Tax Amount                             (Exemption Not Included)]]-Table2[[#This Row],[2024 Tax Amount (Exemption Not Included)]])</f>
        <v>#NAME?</v>
      </c>
      <c r="K59" s="204" t="e">
        <f ca="1">SUM(Table2[[#This Row],[Overall % Of Town ]]-Table2[[#This Row],[Overall % Of Town]])</f>
        <v>#NAME?</v>
      </c>
      <c r="L59" s="227" t="e">
        <f ca="1">SUM(Table2[[#This Row],[2024 Tax Assessment (Exemption Not Included)]])*$N$7</f>
        <v>#NAME?</v>
      </c>
      <c r="M59" s="205" t="e">
        <f ca="1">SUM(Table2[[#This Row],[2025 Tax Amount                   (w/o Reval)                       (Exmption Not Included)]]-Table2[[#This Row],[2024 Tax Amount (Exemption Not Included)]])</f>
        <v>#NAME?</v>
      </c>
      <c r="N59" s="206" t="e">
        <f ca="1">SUM(Table2[[#This Row],[2025 Tax Amount                   (w/o Reval)                       (Exmption Not Included)]]-Table2[[#This Row],[2025 Estimated                      Tax Amount                             (Exemption Not Included)]])</f>
        <v>#NAME?</v>
      </c>
      <c r="O59" s="207" t="s">
        <v>7433</v>
      </c>
      <c r="P59" s="208" t="s">
        <v>7433</v>
      </c>
      <c r="Q59" s="208" t="s">
        <v>7433</v>
      </c>
      <c r="R59" s="208" t="s">
        <v>7433</v>
      </c>
      <c r="S59" s="208" t="s">
        <v>7433</v>
      </c>
      <c r="T59" s="209" t="s">
        <v>7433</v>
      </c>
    </row>
    <row r="60" spans="1:20">
      <c r="A60" s="202" t="s">
        <v>1113</v>
      </c>
      <c r="B60" s="202">
        <v>800</v>
      </c>
      <c r="C60" s="195" t="e">
        <f ca="1">_xlfn.XLOOKUP(Table2[[#This Row],[Acct '#]],'2024 Information'!A:A,'2024 Information'!L:L,0)</f>
        <v>#NAME?</v>
      </c>
      <c r="D60" s="196" t="e">
        <f ca="1">SUM(Table2[[#This Row],[2024 Tax Assessment (Exemption Not Included)]]/$E$6)</f>
        <v>#NAME?</v>
      </c>
      <c r="E60" s="206" t="e">
        <f ca="1">SUM(Table2[[#This Row],[2024 Tax Assessment (Exemption Not Included)]]*$E$7)</f>
        <v>#NAME?</v>
      </c>
      <c r="F60" s="195" t="e">
        <f ca="1">_xlfn.XLOOKUP(Table2[[#This Row],[Acct '#]],'2025 Information'!A:A,'2025 Information'!O:O,0)</f>
        <v>#NAME?</v>
      </c>
      <c r="G60" s="196" t="e">
        <f ca="1">SUM(Table2[[#This Row],[2025 Estimated                         Tax Assessment                  (Exemption Not Included)]]/$H$6)</f>
        <v>#NAME?</v>
      </c>
      <c r="H60" s="206" t="e">
        <f ca="1">SUM(Table2[[#This Row],[2025 Estimated                         Tax Assessment                  (Exemption Not Included)]]*$H$7)</f>
        <v>#NAME?</v>
      </c>
      <c r="I60" s="203" t="e">
        <f ca="1">SUM(Table2[[#This Row],[2025 Estimated                         Tax Assessment                  (Exemption Not Included)]]-Table2[[#This Row],[2024 Tax Assessment (Exemption Not Included)]])</f>
        <v>#NAME?</v>
      </c>
      <c r="J60" s="225" t="e">
        <f ca="1">SUM(Table2[[#This Row],[2025 Estimated                      Tax Amount                             (Exemption Not Included)]]-Table2[[#This Row],[2024 Tax Amount (Exemption Not Included)]])</f>
        <v>#NAME?</v>
      </c>
      <c r="K60" s="204" t="e">
        <f ca="1">SUM(Table2[[#This Row],[Overall % Of Town ]]-Table2[[#This Row],[Overall % Of Town]])</f>
        <v>#NAME?</v>
      </c>
      <c r="L60" s="227" t="e">
        <f ca="1">SUM(Table2[[#This Row],[2024 Tax Assessment (Exemption Not Included)]])*$N$7</f>
        <v>#NAME?</v>
      </c>
      <c r="M60" s="205" t="e">
        <f ca="1">SUM(Table2[[#This Row],[2025 Tax Amount                   (w/o Reval)                       (Exmption Not Included)]]-Table2[[#This Row],[2024 Tax Amount (Exemption Not Included)]])</f>
        <v>#NAME?</v>
      </c>
      <c r="N60" s="206" t="e">
        <f ca="1">SUM(Table2[[#This Row],[2025 Tax Amount                   (w/o Reval)                       (Exmption Not Included)]]-Table2[[#This Row],[2025 Estimated                      Tax Amount                             (Exemption Not Included)]])</f>
        <v>#NAME?</v>
      </c>
      <c r="O60" s="207" t="s">
        <v>7433</v>
      </c>
      <c r="P60" s="208" t="s">
        <v>7433</v>
      </c>
      <c r="Q60" s="208" t="s">
        <v>7433</v>
      </c>
      <c r="R60" s="208" t="s">
        <v>7433</v>
      </c>
      <c r="S60" s="208" t="s">
        <v>7433</v>
      </c>
      <c r="T60" s="209" t="s">
        <v>7433</v>
      </c>
    </row>
    <row r="61" spans="1:20">
      <c r="A61" s="202" t="s">
        <v>1647</v>
      </c>
      <c r="B61" s="202">
        <v>554</v>
      </c>
      <c r="C61" s="195" t="e">
        <f ca="1">_xlfn.XLOOKUP(Table2[[#This Row],[Acct '#]],'2024 Information'!A:A,'2024 Information'!L:L,0)</f>
        <v>#NAME?</v>
      </c>
      <c r="D61" s="196" t="e">
        <f ca="1">SUM(Table2[[#This Row],[2024 Tax Assessment (Exemption Not Included)]]/$E$6)</f>
        <v>#NAME?</v>
      </c>
      <c r="E61" s="206" t="e">
        <f ca="1">SUM(Table2[[#This Row],[2024 Tax Assessment (Exemption Not Included)]]*$E$7)</f>
        <v>#NAME?</v>
      </c>
      <c r="F61" s="195" t="e">
        <f ca="1">_xlfn.XLOOKUP(Table2[[#This Row],[Acct '#]],'2025 Information'!A:A,'2025 Information'!O:O,0)</f>
        <v>#NAME?</v>
      </c>
      <c r="G61" s="196" t="e">
        <f ca="1">SUM(Table2[[#This Row],[2025 Estimated                         Tax Assessment                  (Exemption Not Included)]]/$H$6)</f>
        <v>#NAME?</v>
      </c>
      <c r="H61" s="206" t="e">
        <f ca="1">SUM(Table2[[#This Row],[2025 Estimated                         Tax Assessment                  (Exemption Not Included)]]*$H$7)</f>
        <v>#NAME?</v>
      </c>
      <c r="I61" s="203" t="e">
        <f ca="1">SUM(Table2[[#This Row],[2025 Estimated                         Tax Assessment                  (Exemption Not Included)]]-Table2[[#This Row],[2024 Tax Assessment (Exemption Not Included)]])</f>
        <v>#NAME?</v>
      </c>
      <c r="J61" s="225" t="e">
        <f ca="1">SUM(Table2[[#This Row],[2025 Estimated                      Tax Amount                             (Exemption Not Included)]]-Table2[[#This Row],[2024 Tax Amount (Exemption Not Included)]])</f>
        <v>#NAME?</v>
      </c>
      <c r="K61" s="204" t="e">
        <f ca="1">SUM(Table2[[#This Row],[Overall % Of Town ]]-Table2[[#This Row],[Overall % Of Town]])</f>
        <v>#NAME?</v>
      </c>
      <c r="L61" s="227" t="e">
        <f ca="1">SUM(Table2[[#This Row],[2024 Tax Assessment (Exemption Not Included)]])*$N$7</f>
        <v>#NAME?</v>
      </c>
      <c r="M61" s="205" t="e">
        <f ca="1">SUM(Table2[[#This Row],[2025 Tax Amount                   (w/o Reval)                       (Exmption Not Included)]]-Table2[[#This Row],[2024 Tax Amount (Exemption Not Included)]])</f>
        <v>#NAME?</v>
      </c>
      <c r="N61" s="206" t="e">
        <f ca="1">SUM(Table2[[#This Row],[2025 Tax Amount                   (w/o Reval)                       (Exmption Not Included)]]-Table2[[#This Row],[2025 Estimated                      Tax Amount                             (Exemption Not Included)]])</f>
        <v>#NAME?</v>
      </c>
      <c r="O61" s="207" t="s">
        <v>7433</v>
      </c>
      <c r="P61" s="208" t="s">
        <v>7433</v>
      </c>
      <c r="Q61" s="208" t="s">
        <v>7433</v>
      </c>
      <c r="R61" s="208" t="s">
        <v>7433</v>
      </c>
      <c r="S61" s="208" t="s">
        <v>7433</v>
      </c>
      <c r="T61" s="209" t="s">
        <v>7433</v>
      </c>
    </row>
    <row r="62" spans="1:20">
      <c r="A62" s="202" t="s">
        <v>1887</v>
      </c>
      <c r="B62" s="202">
        <v>445</v>
      </c>
      <c r="C62" s="195" t="e">
        <f ca="1">_xlfn.XLOOKUP(Table2[[#This Row],[Acct '#]],'2024 Information'!A:A,'2024 Information'!L:L,0)</f>
        <v>#NAME?</v>
      </c>
      <c r="D62" s="196" t="e">
        <f ca="1">SUM(Table2[[#This Row],[2024 Tax Assessment (Exemption Not Included)]]/$E$6)</f>
        <v>#NAME?</v>
      </c>
      <c r="E62" s="206" t="e">
        <f ca="1">SUM(Table2[[#This Row],[2024 Tax Assessment (Exemption Not Included)]]*$E$7)</f>
        <v>#NAME?</v>
      </c>
      <c r="F62" s="195" t="e">
        <f ca="1">_xlfn.XLOOKUP(Table2[[#This Row],[Acct '#]],'2025 Information'!A:A,'2025 Information'!O:O,0)</f>
        <v>#NAME?</v>
      </c>
      <c r="G62" s="196" t="e">
        <f ca="1">SUM(Table2[[#This Row],[2025 Estimated                         Tax Assessment                  (Exemption Not Included)]]/$H$6)</f>
        <v>#NAME?</v>
      </c>
      <c r="H62" s="206" t="e">
        <f ca="1">SUM(Table2[[#This Row],[2025 Estimated                         Tax Assessment                  (Exemption Not Included)]]*$H$7)</f>
        <v>#NAME?</v>
      </c>
      <c r="I62" s="203" t="e">
        <f ca="1">SUM(Table2[[#This Row],[2025 Estimated                         Tax Assessment                  (Exemption Not Included)]]-Table2[[#This Row],[2024 Tax Assessment (Exemption Not Included)]])</f>
        <v>#NAME?</v>
      </c>
      <c r="J62" s="225" t="e">
        <f ca="1">SUM(Table2[[#This Row],[2025 Estimated                      Tax Amount                             (Exemption Not Included)]]-Table2[[#This Row],[2024 Tax Amount (Exemption Not Included)]])</f>
        <v>#NAME?</v>
      </c>
      <c r="K62" s="204" t="e">
        <f ca="1">SUM(Table2[[#This Row],[Overall % Of Town ]]-Table2[[#This Row],[Overall % Of Town]])</f>
        <v>#NAME?</v>
      </c>
      <c r="L62" s="227" t="e">
        <f ca="1">SUM(Table2[[#This Row],[2024 Tax Assessment (Exemption Not Included)]])*$N$7</f>
        <v>#NAME?</v>
      </c>
      <c r="M62" s="205" t="e">
        <f ca="1">SUM(Table2[[#This Row],[2025 Tax Amount                   (w/o Reval)                       (Exmption Not Included)]]-Table2[[#This Row],[2024 Tax Amount (Exemption Not Included)]])</f>
        <v>#NAME?</v>
      </c>
      <c r="N62" s="206" t="e">
        <f ca="1">SUM(Table2[[#This Row],[2025 Tax Amount                   (w/o Reval)                       (Exmption Not Included)]]-Table2[[#This Row],[2025 Estimated                      Tax Amount                             (Exemption Not Included)]])</f>
        <v>#NAME?</v>
      </c>
      <c r="O62" s="207" t="s">
        <v>7433</v>
      </c>
      <c r="P62" s="208" t="s">
        <v>7433</v>
      </c>
      <c r="Q62" s="208" t="s">
        <v>7433</v>
      </c>
      <c r="R62" s="208" t="s">
        <v>7433</v>
      </c>
      <c r="S62" s="208" t="s">
        <v>7433</v>
      </c>
      <c r="T62" s="209" t="s">
        <v>7433</v>
      </c>
    </row>
    <row r="63" spans="1:20">
      <c r="A63" s="202" t="s">
        <v>1868</v>
      </c>
      <c r="B63" s="202">
        <v>453</v>
      </c>
      <c r="C63" s="195" t="e">
        <f ca="1">_xlfn.XLOOKUP(Table2[[#This Row],[Acct '#]],'2024 Information'!A:A,'2024 Information'!L:L,0)</f>
        <v>#NAME?</v>
      </c>
      <c r="D63" s="196" t="e">
        <f ca="1">SUM(Table2[[#This Row],[2024 Tax Assessment (Exemption Not Included)]]/$E$6)</f>
        <v>#NAME?</v>
      </c>
      <c r="E63" s="206" t="e">
        <f ca="1">SUM(Table2[[#This Row],[2024 Tax Assessment (Exemption Not Included)]]*$E$7)</f>
        <v>#NAME?</v>
      </c>
      <c r="F63" s="195" t="e">
        <f ca="1">_xlfn.XLOOKUP(Table2[[#This Row],[Acct '#]],'2025 Information'!A:A,'2025 Information'!O:O,0)</f>
        <v>#NAME?</v>
      </c>
      <c r="G63" s="196" t="e">
        <f ca="1">SUM(Table2[[#This Row],[2025 Estimated                         Tax Assessment                  (Exemption Not Included)]]/$H$6)</f>
        <v>#NAME?</v>
      </c>
      <c r="H63" s="206" t="e">
        <f ca="1">SUM(Table2[[#This Row],[2025 Estimated                         Tax Assessment                  (Exemption Not Included)]]*$H$7)</f>
        <v>#NAME?</v>
      </c>
      <c r="I63" s="203" t="e">
        <f ca="1">SUM(Table2[[#This Row],[2025 Estimated                         Tax Assessment                  (Exemption Not Included)]]-Table2[[#This Row],[2024 Tax Assessment (Exemption Not Included)]])</f>
        <v>#NAME?</v>
      </c>
      <c r="J63" s="225" t="e">
        <f ca="1">SUM(Table2[[#This Row],[2025 Estimated                      Tax Amount                             (Exemption Not Included)]]-Table2[[#This Row],[2024 Tax Amount (Exemption Not Included)]])</f>
        <v>#NAME?</v>
      </c>
      <c r="K63" s="204" t="e">
        <f ca="1">SUM(Table2[[#This Row],[Overall % Of Town ]]-Table2[[#This Row],[Overall % Of Town]])</f>
        <v>#NAME?</v>
      </c>
      <c r="L63" s="227" t="e">
        <f ca="1">SUM(Table2[[#This Row],[2024 Tax Assessment (Exemption Not Included)]])*$N$7</f>
        <v>#NAME?</v>
      </c>
      <c r="M63" s="205" t="e">
        <f ca="1">SUM(Table2[[#This Row],[2025 Tax Amount                   (w/o Reval)                       (Exmption Not Included)]]-Table2[[#This Row],[2024 Tax Amount (Exemption Not Included)]])</f>
        <v>#NAME?</v>
      </c>
      <c r="N63" s="206" t="e">
        <f ca="1">SUM(Table2[[#This Row],[2025 Tax Amount                   (w/o Reval)                       (Exmption Not Included)]]-Table2[[#This Row],[2025 Estimated                      Tax Amount                             (Exemption Not Included)]])</f>
        <v>#NAME?</v>
      </c>
      <c r="O63" s="207" t="s">
        <v>7433</v>
      </c>
      <c r="P63" s="208" t="s">
        <v>7433</v>
      </c>
      <c r="Q63" s="208" t="s">
        <v>7433</v>
      </c>
      <c r="R63" s="208" t="s">
        <v>7433</v>
      </c>
      <c r="S63" s="208" t="s">
        <v>7433</v>
      </c>
      <c r="T63" s="209" t="s">
        <v>7433</v>
      </c>
    </row>
    <row r="64" spans="1:20">
      <c r="A64" s="202" t="s">
        <v>2058</v>
      </c>
      <c r="B64" s="202">
        <v>364</v>
      </c>
      <c r="C64" s="195" t="e">
        <f ca="1">_xlfn.XLOOKUP(Table2[[#This Row],[Acct '#]],'2024 Information'!A:A,'2024 Information'!L:L,0)</f>
        <v>#NAME?</v>
      </c>
      <c r="D64" s="196" t="e">
        <f ca="1">SUM(Table2[[#This Row],[2024 Tax Assessment (Exemption Not Included)]]/$E$6)</f>
        <v>#NAME?</v>
      </c>
      <c r="E64" s="206" t="e">
        <f ca="1">SUM(Table2[[#This Row],[2024 Tax Assessment (Exemption Not Included)]]*$E$7)</f>
        <v>#NAME?</v>
      </c>
      <c r="F64" s="195" t="e">
        <f ca="1">_xlfn.XLOOKUP(Table2[[#This Row],[Acct '#]],'2025 Information'!A:A,'2025 Information'!O:O,0)</f>
        <v>#NAME?</v>
      </c>
      <c r="G64" s="196" t="e">
        <f ca="1">SUM(Table2[[#This Row],[2025 Estimated                         Tax Assessment                  (Exemption Not Included)]]/$H$6)</f>
        <v>#NAME?</v>
      </c>
      <c r="H64" s="206" t="e">
        <f ca="1">SUM(Table2[[#This Row],[2025 Estimated                         Tax Assessment                  (Exemption Not Included)]]*$H$7)</f>
        <v>#NAME?</v>
      </c>
      <c r="I64" s="203" t="e">
        <f ca="1">SUM(Table2[[#This Row],[2025 Estimated                         Tax Assessment                  (Exemption Not Included)]]-Table2[[#This Row],[2024 Tax Assessment (Exemption Not Included)]])</f>
        <v>#NAME?</v>
      </c>
      <c r="J64" s="225" t="e">
        <f ca="1">SUM(Table2[[#This Row],[2025 Estimated                      Tax Amount                             (Exemption Not Included)]]-Table2[[#This Row],[2024 Tax Amount (Exemption Not Included)]])</f>
        <v>#NAME?</v>
      </c>
      <c r="K64" s="204" t="e">
        <f ca="1">SUM(Table2[[#This Row],[Overall % Of Town ]]-Table2[[#This Row],[Overall % Of Town]])</f>
        <v>#NAME?</v>
      </c>
      <c r="L64" s="227" t="e">
        <f ca="1">SUM(Table2[[#This Row],[2024 Tax Assessment (Exemption Not Included)]])*$N$7</f>
        <v>#NAME?</v>
      </c>
      <c r="M64" s="205" t="e">
        <f ca="1">SUM(Table2[[#This Row],[2025 Tax Amount                   (w/o Reval)                       (Exmption Not Included)]]-Table2[[#This Row],[2024 Tax Amount (Exemption Not Included)]])</f>
        <v>#NAME?</v>
      </c>
      <c r="N64" s="206" t="e">
        <f ca="1">SUM(Table2[[#This Row],[2025 Tax Amount                   (w/o Reval)                       (Exmption Not Included)]]-Table2[[#This Row],[2025 Estimated                      Tax Amount                             (Exemption Not Included)]])</f>
        <v>#NAME?</v>
      </c>
      <c r="O64" s="210" t="e">
        <f ca="1">_xlfn.XLOOKUP(Table2[[#This Row],[Map/Lot]],'Sales Data'!$H$2:$H$185,'Sales Data'!$G$2:$G$185,0)</f>
        <v>#NAME?</v>
      </c>
      <c r="P64" s="211" t="e">
        <f ca="1">_xlfn.XLOOKUP(Table2[[#This Row],[Map/Lot]],'Sales Data'!$H$2:$H$185,'Sales Data'!$F$2:$F$185,0)</f>
        <v>#NAME?</v>
      </c>
      <c r="Q64" s="208">
        <v>1.3</v>
      </c>
      <c r="R64" s="212" t="e">
        <f ca="1">SUM(Table2[[#This Row],[Adjustment for Time Since Sale]]*Table2[[#This Row],[Sale Amount]])</f>
        <v>#NAME?</v>
      </c>
      <c r="S64" s="212" t="e">
        <f ca="1">SUM(Table2[[#This Row],[2025 Estimated                         Tax Assessment                  (Exemption Not Included)]]-Table2[[#This Row],[Adjusted Sale Price]])</f>
        <v>#NAME?</v>
      </c>
      <c r="T64" s="213" t="e">
        <f ca="1">_xlfn.XLOOKUP(Table2[[#This Row],[Map/Lot]],'Sales Data'!$H$2:$H$185,'Sales Data'!$I$2:$I$185,0)</f>
        <v>#NAME?</v>
      </c>
    </row>
    <row r="65" spans="1:20">
      <c r="A65" s="202" t="s">
        <v>821</v>
      </c>
      <c r="B65" s="202">
        <v>915</v>
      </c>
      <c r="C65" s="195" t="e">
        <f ca="1">_xlfn.XLOOKUP(Table2[[#This Row],[Acct '#]],'2024 Information'!A:A,'2024 Information'!L:L,0)</f>
        <v>#NAME?</v>
      </c>
      <c r="D65" s="196" t="e">
        <f ca="1">SUM(Table2[[#This Row],[2024 Tax Assessment (Exemption Not Included)]]/$E$6)</f>
        <v>#NAME?</v>
      </c>
      <c r="E65" s="206" t="e">
        <f ca="1">SUM(Table2[[#This Row],[2024 Tax Assessment (Exemption Not Included)]]*$E$7)</f>
        <v>#NAME?</v>
      </c>
      <c r="F65" s="195" t="e">
        <f ca="1">_xlfn.XLOOKUP(Table2[[#This Row],[Acct '#]],'2025 Information'!A:A,'2025 Information'!O:O,0)</f>
        <v>#NAME?</v>
      </c>
      <c r="G65" s="196" t="e">
        <f ca="1">SUM(Table2[[#This Row],[2025 Estimated                         Tax Assessment                  (Exemption Not Included)]]/$H$6)</f>
        <v>#NAME?</v>
      </c>
      <c r="H65" s="206" t="e">
        <f ca="1">SUM(Table2[[#This Row],[2025 Estimated                         Tax Assessment                  (Exemption Not Included)]]*$H$7)</f>
        <v>#NAME?</v>
      </c>
      <c r="I65" s="203" t="e">
        <f ca="1">SUM(Table2[[#This Row],[2025 Estimated                         Tax Assessment                  (Exemption Not Included)]]-Table2[[#This Row],[2024 Tax Assessment (Exemption Not Included)]])</f>
        <v>#NAME?</v>
      </c>
      <c r="J65" s="225" t="e">
        <f ca="1">SUM(Table2[[#This Row],[2025 Estimated                      Tax Amount                             (Exemption Not Included)]]-Table2[[#This Row],[2024 Tax Amount (Exemption Not Included)]])</f>
        <v>#NAME?</v>
      </c>
      <c r="K65" s="204" t="e">
        <f ca="1">SUM(Table2[[#This Row],[Overall % Of Town ]]-Table2[[#This Row],[Overall % Of Town]])</f>
        <v>#NAME?</v>
      </c>
      <c r="L65" s="227" t="e">
        <f ca="1">SUM(Table2[[#This Row],[2024 Tax Assessment (Exemption Not Included)]])*$N$7</f>
        <v>#NAME?</v>
      </c>
      <c r="M65" s="205" t="e">
        <f ca="1">SUM(Table2[[#This Row],[2025 Tax Amount                   (w/o Reval)                       (Exmption Not Included)]]-Table2[[#This Row],[2024 Tax Amount (Exemption Not Included)]])</f>
        <v>#NAME?</v>
      </c>
      <c r="N65" s="206" t="e">
        <f ca="1">SUM(Table2[[#This Row],[2025 Tax Amount                   (w/o Reval)                       (Exmption Not Included)]]-Table2[[#This Row],[2025 Estimated                      Tax Amount                             (Exemption Not Included)]])</f>
        <v>#NAME?</v>
      </c>
      <c r="O65" s="207" t="s">
        <v>7433</v>
      </c>
      <c r="P65" s="208" t="s">
        <v>7433</v>
      </c>
      <c r="Q65" s="208" t="s">
        <v>7433</v>
      </c>
      <c r="R65" s="208" t="s">
        <v>7433</v>
      </c>
      <c r="S65" s="208" t="s">
        <v>7433</v>
      </c>
      <c r="T65" s="209" t="s">
        <v>7433</v>
      </c>
    </row>
    <row r="66" spans="1:20">
      <c r="A66" s="202" t="s">
        <v>1898</v>
      </c>
      <c r="B66" s="202">
        <v>440</v>
      </c>
      <c r="C66" s="195" t="e">
        <f ca="1">_xlfn.XLOOKUP(Table2[[#This Row],[Acct '#]],'2024 Information'!A:A,'2024 Information'!L:L,0)</f>
        <v>#NAME?</v>
      </c>
      <c r="D66" s="196" t="e">
        <f ca="1">SUM(Table2[[#This Row],[2024 Tax Assessment (Exemption Not Included)]]/$E$6)</f>
        <v>#NAME?</v>
      </c>
      <c r="E66" s="206" t="e">
        <f ca="1">SUM(Table2[[#This Row],[2024 Tax Assessment (Exemption Not Included)]]*$E$7)</f>
        <v>#NAME?</v>
      </c>
      <c r="F66" s="195" t="e">
        <f ca="1">_xlfn.XLOOKUP(Table2[[#This Row],[Acct '#]],'2025 Information'!A:A,'2025 Information'!O:O,0)</f>
        <v>#NAME?</v>
      </c>
      <c r="G66" s="196" t="e">
        <f ca="1">SUM(Table2[[#This Row],[2025 Estimated                         Tax Assessment                  (Exemption Not Included)]]/$H$6)</f>
        <v>#NAME?</v>
      </c>
      <c r="H66" s="206" t="e">
        <f ca="1">SUM(Table2[[#This Row],[2025 Estimated                         Tax Assessment                  (Exemption Not Included)]]*$H$7)</f>
        <v>#NAME?</v>
      </c>
      <c r="I66" s="203" t="e">
        <f ca="1">SUM(Table2[[#This Row],[2025 Estimated                         Tax Assessment                  (Exemption Not Included)]]-Table2[[#This Row],[2024 Tax Assessment (Exemption Not Included)]])</f>
        <v>#NAME?</v>
      </c>
      <c r="J66" s="225" t="e">
        <f ca="1">SUM(Table2[[#This Row],[2025 Estimated                      Tax Amount                             (Exemption Not Included)]]-Table2[[#This Row],[2024 Tax Amount (Exemption Not Included)]])</f>
        <v>#NAME?</v>
      </c>
      <c r="K66" s="204" t="e">
        <f ca="1">SUM(Table2[[#This Row],[Overall % Of Town ]]-Table2[[#This Row],[Overall % Of Town]])</f>
        <v>#NAME?</v>
      </c>
      <c r="L66" s="227" t="e">
        <f ca="1">SUM(Table2[[#This Row],[2024 Tax Assessment (Exemption Not Included)]])*$N$7</f>
        <v>#NAME?</v>
      </c>
      <c r="M66" s="205" t="e">
        <f ca="1">SUM(Table2[[#This Row],[2025 Tax Amount                   (w/o Reval)                       (Exmption Not Included)]]-Table2[[#This Row],[2024 Tax Amount (Exemption Not Included)]])</f>
        <v>#NAME?</v>
      </c>
      <c r="N66" s="206" t="e">
        <f ca="1">SUM(Table2[[#This Row],[2025 Tax Amount                   (w/o Reval)                       (Exmption Not Included)]]-Table2[[#This Row],[2025 Estimated                      Tax Amount                             (Exemption Not Included)]])</f>
        <v>#NAME?</v>
      </c>
      <c r="O66" s="207" t="s">
        <v>7433</v>
      </c>
      <c r="P66" s="208" t="s">
        <v>7433</v>
      </c>
      <c r="Q66" s="208" t="s">
        <v>7433</v>
      </c>
      <c r="R66" s="208" t="s">
        <v>7433</v>
      </c>
      <c r="S66" s="208" t="s">
        <v>7433</v>
      </c>
      <c r="T66" s="209" t="s">
        <v>7433</v>
      </c>
    </row>
    <row r="67" spans="1:20">
      <c r="A67" s="202" t="s">
        <v>1895</v>
      </c>
      <c r="B67" s="202">
        <v>441</v>
      </c>
      <c r="C67" s="195" t="e">
        <f ca="1">_xlfn.XLOOKUP(Table2[[#This Row],[Acct '#]],'2024 Information'!A:A,'2024 Information'!L:L,0)</f>
        <v>#NAME?</v>
      </c>
      <c r="D67" s="196" t="e">
        <f ca="1">SUM(Table2[[#This Row],[2024 Tax Assessment (Exemption Not Included)]]/$E$6)</f>
        <v>#NAME?</v>
      </c>
      <c r="E67" s="206" t="e">
        <f ca="1">SUM(Table2[[#This Row],[2024 Tax Assessment (Exemption Not Included)]]*$E$7)</f>
        <v>#NAME?</v>
      </c>
      <c r="F67" s="195" t="e">
        <f ca="1">_xlfn.XLOOKUP(Table2[[#This Row],[Acct '#]],'2025 Information'!A:A,'2025 Information'!O:O,0)</f>
        <v>#NAME?</v>
      </c>
      <c r="G67" s="196" t="e">
        <f ca="1">SUM(Table2[[#This Row],[2025 Estimated                         Tax Assessment                  (Exemption Not Included)]]/$H$6)</f>
        <v>#NAME?</v>
      </c>
      <c r="H67" s="206" t="e">
        <f ca="1">SUM(Table2[[#This Row],[2025 Estimated                         Tax Assessment                  (Exemption Not Included)]]*$H$7)</f>
        <v>#NAME?</v>
      </c>
      <c r="I67" s="203" t="e">
        <f ca="1">SUM(Table2[[#This Row],[2025 Estimated                         Tax Assessment                  (Exemption Not Included)]]-Table2[[#This Row],[2024 Tax Assessment (Exemption Not Included)]])</f>
        <v>#NAME?</v>
      </c>
      <c r="J67" s="225" t="e">
        <f ca="1">SUM(Table2[[#This Row],[2025 Estimated                      Tax Amount                             (Exemption Not Included)]]-Table2[[#This Row],[2024 Tax Amount (Exemption Not Included)]])</f>
        <v>#NAME?</v>
      </c>
      <c r="K67" s="204" t="e">
        <f ca="1">SUM(Table2[[#This Row],[Overall % Of Town ]]-Table2[[#This Row],[Overall % Of Town]])</f>
        <v>#NAME?</v>
      </c>
      <c r="L67" s="227" t="e">
        <f ca="1">SUM(Table2[[#This Row],[2024 Tax Assessment (Exemption Not Included)]])*$N$7</f>
        <v>#NAME?</v>
      </c>
      <c r="M67" s="205" t="e">
        <f ca="1">SUM(Table2[[#This Row],[2025 Tax Amount                   (w/o Reval)                       (Exmption Not Included)]]-Table2[[#This Row],[2024 Tax Amount (Exemption Not Included)]])</f>
        <v>#NAME?</v>
      </c>
      <c r="N67" s="206" t="e">
        <f ca="1">SUM(Table2[[#This Row],[2025 Tax Amount                   (w/o Reval)                       (Exmption Not Included)]]-Table2[[#This Row],[2025 Estimated                      Tax Amount                             (Exemption Not Included)]])</f>
        <v>#NAME?</v>
      </c>
      <c r="O67" s="207" t="s">
        <v>7433</v>
      </c>
      <c r="P67" s="208" t="s">
        <v>7433</v>
      </c>
      <c r="Q67" s="208" t="s">
        <v>7433</v>
      </c>
      <c r="R67" s="208" t="s">
        <v>7433</v>
      </c>
      <c r="S67" s="208" t="s">
        <v>7433</v>
      </c>
      <c r="T67" s="209" t="s">
        <v>7433</v>
      </c>
    </row>
    <row r="68" spans="1:20">
      <c r="A68" s="202" t="s">
        <v>856</v>
      </c>
      <c r="B68" s="202">
        <v>901</v>
      </c>
      <c r="C68" s="195" t="e">
        <f ca="1">_xlfn.XLOOKUP(Table2[[#This Row],[Acct '#]],'2024 Information'!A:A,'2024 Information'!L:L,0)</f>
        <v>#NAME?</v>
      </c>
      <c r="D68" s="196" t="e">
        <f ca="1">SUM(Table2[[#This Row],[2024 Tax Assessment (Exemption Not Included)]]/$E$6)</f>
        <v>#NAME?</v>
      </c>
      <c r="E68" s="206" t="e">
        <f ca="1">SUM(Table2[[#This Row],[2024 Tax Assessment (Exemption Not Included)]]*$E$7)</f>
        <v>#NAME?</v>
      </c>
      <c r="F68" s="195" t="e">
        <f ca="1">_xlfn.XLOOKUP(Table2[[#This Row],[Acct '#]],'2025 Information'!A:A,'2025 Information'!O:O,0)</f>
        <v>#NAME?</v>
      </c>
      <c r="G68" s="196" t="e">
        <f ca="1">SUM(Table2[[#This Row],[2025 Estimated                         Tax Assessment                  (Exemption Not Included)]]/$H$6)</f>
        <v>#NAME?</v>
      </c>
      <c r="H68" s="206" t="e">
        <f ca="1">SUM(Table2[[#This Row],[2025 Estimated                         Tax Assessment                  (Exemption Not Included)]]*$H$7)</f>
        <v>#NAME?</v>
      </c>
      <c r="I68" s="203" t="e">
        <f ca="1">SUM(Table2[[#This Row],[2025 Estimated                         Tax Assessment                  (Exemption Not Included)]]-Table2[[#This Row],[2024 Tax Assessment (Exemption Not Included)]])</f>
        <v>#NAME?</v>
      </c>
      <c r="J68" s="225" t="e">
        <f ca="1">SUM(Table2[[#This Row],[2025 Estimated                      Tax Amount                             (Exemption Not Included)]]-Table2[[#This Row],[2024 Tax Amount (Exemption Not Included)]])</f>
        <v>#NAME?</v>
      </c>
      <c r="K68" s="204" t="e">
        <f ca="1">SUM(Table2[[#This Row],[Overall % Of Town ]]-Table2[[#This Row],[Overall % Of Town]])</f>
        <v>#NAME?</v>
      </c>
      <c r="L68" s="227" t="e">
        <f ca="1">SUM(Table2[[#This Row],[2024 Tax Assessment (Exemption Not Included)]])*$N$7</f>
        <v>#NAME?</v>
      </c>
      <c r="M68" s="205" t="e">
        <f ca="1">SUM(Table2[[#This Row],[2025 Tax Amount                   (w/o Reval)                       (Exmption Not Included)]]-Table2[[#This Row],[2024 Tax Amount (Exemption Not Included)]])</f>
        <v>#NAME?</v>
      </c>
      <c r="N68" s="206" t="e">
        <f ca="1">SUM(Table2[[#This Row],[2025 Tax Amount                   (w/o Reval)                       (Exmption Not Included)]]-Table2[[#This Row],[2025 Estimated                      Tax Amount                             (Exemption Not Included)]])</f>
        <v>#NAME?</v>
      </c>
      <c r="O68" s="207" t="s">
        <v>7433</v>
      </c>
      <c r="P68" s="208" t="s">
        <v>7433</v>
      </c>
      <c r="Q68" s="208" t="s">
        <v>7433</v>
      </c>
      <c r="R68" s="208" t="s">
        <v>7433</v>
      </c>
      <c r="S68" s="208" t="s">
        <v>7433</v>
      </c>
      <c r="T68" s="209" t="s">
        <v>7433</v>
      </c>
    </row>
    <row r="69" spans="1:20">
      <c r="A69" s="202" t="s">
        <v>2310</v>
      </c>
      <c r="B69" s="202">
        <v>246</v>
      </c>
      <c r="C69" s="195" t="e">
        <f ca="1">_xlfn.XLOOKUP(Table2[[#This Row],[Acct '#]],'2024 Information'!A:A,'2024 Information'!L:L,0)</f>
        <v>#NAME?</v>
      </c>
      <c r="D69" s="196" t="e">
        <f ca="1">SUM(Table2[[#This Row],[2024 Tax Assessment (Exemption Not Included)]]/$E$6)</f>
        <v>#NAME?</v>
      </c>
      <c r="E69" s="206" t="e">
        <f ca="1">SUM(Table2[[#This Row],[2024 Tax Assessment (Exemption Not Included)]]*$E$7)</f>
        <v>#NAME?</v>
      </c>
      <c r="F69" s="195" t="e">
        <f ca="1">_xlfn.XLOOKUP(Table2[[#This Row],[Acct '#]],'2025 Information'!A:A,'2025 Information'!O:O,0)</f>
        <v>#NAME?</v>
      </c>
      <c r="G69" s="196" t="e">
        <f ca="1">SUM(Table2[[#This Row],[2025 Estimated                         Tax Assessment                  (Exemption Not Included)]]/$H$6)</f>
        <v>#NAME?</v>
      </c>
      <c r="H69" s="206" t="e">
        <f ca="1">SUM(Table2[[#This Row],[2025 Estimated                         Tax Assessment                  (Exemption Not Included)]]*$H$7)</f>
        <v>#NAME?</v>
      </c>
      <c r="I69" s="203" t="e">
        <f ca="1">SUM(Table2[[#This Row],[2025 Estimated                         Tax Assessment                  (Exemption Not Included)]]-Table2[[#This Row],[2024 Tax Assessment (Exemption Not Included)]])</f>
        <v>#NAME?</v>
      </c>
      <c r="J69" s="225" t="e">
        <f ca="1">SUM(Table2[[#This Row],[2025 Estimated                      Tax Amount                             (Exemption Not Included)]]-Table2[[#This Row],[2024 Tax Amount (Exemption Not Included)]])</f>
        <v>#NAME?</v>
      </c>
      <c r="K69" s="204" t="e">
        <f ca="1">SUM(Table2[[#This Row],[Overall % Of Town ]]-Table2[[#This Row],[Overall % Of Town]])</f>
        <v>#NAME?</v>
      </c>
      <c r="L69" s="227" t="e">
        <f ca="1">SUM(Table2[[#This Row],[2024 Tax Assessment (Exemption Not Included)]])*$N$7</f>
        <v>#NAME?</v>
      </c>
      <c r="M69" s="205" t="e">
        <f ca="1">SUM(Table2[[#This Row],[2025 Tax Amount                   (w/o Reval)                       (Exmption Not Included)]]-Table2[[#This Row],[2024 Tax Amount (Exemption Not Included)]])</f>
        <v>#NAME?</v>
      </c>
      <c r="N69" s="206" t="e">
        <f ca="1">SUM(Table2[[#This Row],[2025 Tax Amount                   (w/o Reval)                       (Exmption Not Included)]]-Table2[[#This Row],[2025 Estimated                      Tax Amount                             (Exemption Not Included)]])</f>
        <v>#NAME?</v>
      </c>
      <c r="O69" s="207" t="s">
        <v>7433</v>
      </c>
      <c r="P69" s="208" t="s">
        <v>7433</v>
      </c>
      <c r="Q69" s="208" t="s">
        <v>7433</v>
      </c>
      <c r="R69" s="208" t="s">
        <v>7433</v>
      </c>
      <c r="S69" s="208" t="s">
        <v>7433</v>
      </c>
      <c r="T69" s="209" t="s">
        <v>7433</v>
      </c>
    </row>
    <row r="70" spans="1:20">
      <c r="A70" s="202" t="s">
        <v>1078</v>
      </c>
      <c r="B70" s="202">
        <v>814</v>
      </c>
      <c r="C70" s="195" t="e">
        <f ca="1">_xlfn.XLOOKUP(Table2[[#This Row],[Acct '#]],'2024 Information'!A:A,'2024 Information'!L:L,0)</f>
        <v>#NAME?</v>
      </c>
      <c r="D70" s="196" t="e">
        <f ca="1">SUM(Table2[[#This Row],[2024 Tax Assessment (Exemption Not Included)]]/$E$6)</f>
        <v>#NAME?</v>
      </c>
      <c r="E70" s="206" t="e">
        <f ca="1">SUM(Table2[[#This Row],[2024 Tax Assessment (Exemption Not Included)]]*$E$7)</f>
        <v>#NAME?</v>
      </c>
      <c r="F70" s="195" t="e">
        <f ca="1">_xlfn.XLOOKUP(Table2[[#This Row],[Acct '#]],'2025 Information'!A:A,'2025 Information'!O:O,0)</f>
        <v>#NAME?</v>
      </c>
      <c r="G70" s="196" t="e">
        <f ca="1">SUM(Table2[[#This Row],[2025 Estimated                         Tax Assessment                  (Exemption Not Included)]]/$H$6)</f>
        <v>#NAME?</v>
      </c>
      <c r="H70" s="206" t="e">
        <f ca="1">SUM(Table2[[#This Row],[2025 Estimated                         Tax Assessment                  (Exemption Not Included)]]*$H$7)</f>
        <v>#NAME?</v>
      </c>
      <c r="I70" s="203" t="e">
        <f ca="1">SUM(Table2[[#This Row],[2025 Estimated                         Tax Assessment                  (Exemption Not Included)]]-Table2[[#This Row],[2024 Tax Assessment (Exemption Not Included)]])</f>
        <v>#NAME?</v>
      </c>
      <c r="J70" s="225" t="e">
        <f ca="1">SUM(Table2[[#This Row],[2025 Estimated                      Tax Amount                             (Exemption Not Included)]]-Table2[[#This Row],[2024 Tax Amount (Exemption Not Included)]])</f>
        <v>#NAME?</v>
      </c>
      <c r="K70" s="204" t="e">
        <f ca="1">SUM(Table2[[#This Row],[Overall % Of Town ]]-Table2[[#This Row],[Overall % Of Town]])</f>
        <v>#NAME?</v>
      </c>
      <c r="L70" s="227" t="e">
        <f ca="1">SUM(Table2[[#This Row],[2024 Tax Assessment (Exemption Not Included)]])*$N$7</f>
        <v>#NAME?</v>
      </c>
      <c r="M70" s="205" t="e">
        <f ca="1">SUM(Table2[[#This Row],[2025 Tax Amount                   (w/o Reval)                       (Exmption Not Included)]]-Table2[[#This Row],[2024 Tax Amount (Exemption Not Included)]])</f>
        <v>#NAME?</v>
      </c>
      <c r="N70" s="206" t="e">
        <f ca="1">SUM(Table2[[#This Row],[2025 Tax Amount                   (w/o Reval)                       (Exmption Not Included)]]-Table2[[#This Row],[2025 Estimated                      Tax Amount                             (Exemption Not Included)]])</f>
        <v>#NAME?</v>
      </c>
      <c r="O70" s="207" t="s">
        <v>7433</v>
      </c>
      <c r="P70" s="208" t="s">
        <v>7433</v>
      </c>
      <c r="Q70" s="208" t="s">
        <v>7433</v>
      </c>
      <c r="R70" s="208" t="s">
        <v>7433</v>
      </c>
      <c r="S70" s="208" t="s">
        <v>7433</v>
      </c>
      <c r="T70" s="209" t="s">
        <v>7433</v>
      </c>
    </row>
    <row r="71" spans="1:20">
      <c r="A71" s="202" t="s">
        <v>420</v>
      </c>
      <c r="B71" s="202">
        <v>1065</v>
      </c>
      <c r="C71" s="195" t="e">
        <f ca="1">_xlfn.XLOOKUP(Table2[[#This Row],[Acct '#]],'2024 Information'!A:A,'2024 Information'!L:L,0)</f>
        <v>#NAME?</v>
      </c>
      <c r="D71" s="196" t="e">
        <f ca="1">SUM(Table2[[#This Row],[2024 Tax Assessment (Exemption Not Included)]]/$E$6)</f>
        <v>#NAME?</v>
      </c>
      <c r="E71" s="206" t="e">
        <f ca="1">SUM(Table2[[#This Row],[2024 Tax Assessment (Exemption Not Included)]]*$E$7)</f>
        <v>#NAME?</v>
      </c>
      <c r="F71" s="195" t="e">
        <f ca="1">_xlfn.XLOOKUP(Table2[[#This Row],[Acct '#]],'2025 Information'!A:A,'2025 Information'!O:O,0)</f>
        <v>#NAME?</v>
      </c>
      <c r="G71" s="196" t="e">
        <f ca="1">SUM(Table2[[#This Row],[2025 Estimated                         Tax Assessment                  (Exemption Not Included)]]/$H$6)</f>
        <v>#NAME?</v>
      </c>
      <c r="H71" s="206" t="e">
        <f ca="1">SUM(Table2[[#This Row],[2025 Estimated                         Tax Assessment                  (Exemption Not Included)]]*$H$7)</f>
        <v>#NAME?</v>
      </c>
      <c r="I71" s="203" t="e">
        <f ca="1">SUM(Table2[[#This Row],[2025 Estimated                         Tax Assessment                  (Exemption Not Included)]]-Table2[[#This Row],[2024 Tax Assessment (Exemption Not Included)]])</f>
        <v>#NAME?</v>
      </c>
      <c r="J71" s="225" t="e">
        <f ca="1">SUM(Table2[[#This Row],[2025 Estimated                      Tax Amount                             (Exemption Not Included)]]-Table2[[#This Row],[2024 Tax Amount (Exemption Not Included)]])</f>
        <v>#NAME?</v>
      </c>
      <c r="K71" s="204" t="e">
        <f ca="1">SUM(Table2[[#This Row],[Overall % Of Town ]]-Table2[[#This Row],[Overall % Of Town]])</f>
        <v>#NAME?</v>
      </c>
      <c r="L71" s="227" t="e">
        <f ca="1">SUM(Table2[[#This Row],[2024 Tax Assessment (Exemption Not Included)]])*$N$7</f>
        <v>#NAME?</v>
      </c>
      <c r="M71" s="205" t="e">
        <f ca="1">SUM(Table2[[#This Row],[2025 Tax Amount                   (w/o Reval)                       (Exmption Not Included)]]-Table2[[#This Row],[2024 Tax Amount (Exemption Not Included)]])</f>
        <v>#NAME?</v>
      </c>
      <c r="N71" s="206" t="e">
        <f ca="1">SUM(Table2[[#This Row],[2025 Tax Amount                   (w/o Reval)                       (Exmption Not Included)]]-Table2[[#This Row],[2025 Estimated                      Tax Amount                             (Exemption Not Included)]])</f>
        <v>#NAME?</v>
      </c>
      <c r="O71" s="207" t="s">
        <v>7433</v>
      </c>
      <c r="P71" s="208" t="s">
        <v>7433</v>
      </c>
      <c r="Q71" s="208" t="s">
        <v>7433</v>
      </c>
      <c r="R71" s="208" t="s">
        <v>7433</v>
      </c>
      <c r="S71" s="208" t="s">
        <v>7433</v>
      </c>
      <c r="T71" s="209" t="s">
        <v>7433</v>
      </c>
    </row>
    <row r="72" spans="1:20">
      <c r="A72" s="202" t="s">
        <v>1706</v>
      </c>
      <c r="B72" s="202">
        <v>528</v>
      </c>
      <c r="C72" s="195" t="e">
        <f ca="1">_xlfn.XLOOKUP(Table2[[#This Row],[Acct '#]],'2024 Information'!A:A,'2024 Information'!L:L,0)</f>
        <v>#NAME?</v>
      </c>
      <c r="D72" s="196" t="e">
        <f ca="1">SUM(Table2[[#This Row],[2024 Tax Assessment (Exemption Not Included)]]/$E$6)</f>
        <v>#NAME?</v>
      </c>
      <c r="E72" s="206" t="e">
        <f ca="1">SUM(Table2[[#This Row],[2024 Tax Assessment (Exemption Not Included)]]*$E$7)</f>
        <v>#NAME?</v>
      </c>
      <c r="F72" s="195" t="e">
        <f ca="1">_xlfn.XLOOKUP(Table2[[#This Row],[Acct '#]],'2025 Information'!A:A,'2025 Information'!O:O,0)</f>
        <v>#NAME?</v>
      </c>
      <c r="G72" s="196" t="e">
        <f ca="1">SUM(Table2[[#This Row],[2025 Estimated                         Tax Assessment                  (Exemption Not Included)]]/$H$6)</f>
        <v>#NAME?</v>
      </c>
      <c r="H72" s="206" t="e">
        <f ca="1">SUM(Table2[[#This Row],[2025 Estimated                         Tax Assessment                  (Exemption Not Included)]]*$H$7)</f>
        <v>#NAME?</v>
      </c>
      <c r="I72" s="203" t="e">
        <f ca="1">SUM(Table2[[#This Row],[2025 Estimated                         Tax Assessment                  (Exemption Not Included)]]-Table2[[#This Row],[2024 Tax Assessment (Exemption Not Included)]])</f>
        <v>#NAME?</v>
      </c>
      <c r="J72" s="225" t="e">
        <f ca="1">SUM(Table2[[#This Row],[2025 Estimated                      Tax Amount                             (Exemption Not Included)]]-Table2[[#This Row],[2024 Tax Amount (Exemption Not Included)]])</f>
        <v>#NAME?</v>
      </c>
      <c r="K72" s="204" t="e">
        <f ca="1">SUM(Table2[[#This Row],[Overall % Of Town ]]-Table2[[#This Row],[Overall % Of Town]])</f>
        <v>#NAME?</v>
      </c>
      <c r="L72" s="227" t="e">
        <f ca="1">SUM(Table2[[#This Row],[2024 Tax Assessment (Exemption Not Included)]])*$N$7</f>
        <v>#NAME?</v>
      </c>
      <c r="M72" s="205" t="e">
        <f ca="1">SUM(Table2[[#This Row],[2025 Tax Amount                   (w/o Reval)                       (Exmption Not Included)]]-Table2[[#This Row],[2024 Tax Amount (Exemption Not Included)]])</f>
        <v>#NAME?</v>
      </c>
      <c r="N72" s="206" t="e">
        <f ca="1">SUM(Table2[[#This Row],[2025 Tax Amount                   (w/o Reval)                       (Exmption Not Included)]]-Table2[[#This Row],[2025 Estimated                      Tax Amount                             (Exemption Not Included)]])</f>
        <v>#NAME?</v>
      </c>
      <c r="O72" s="207" t="s">
        <v>7433</v>
      </c>
      <c r="P72" s="208" t="s">
        <v>7433</v>
      </c>
      <c r="Q72" s="208" t="s">
        <v>7433</v>
      </c>
      <c r="R72" s="208" t="s">
        <v>7433</v>
      </c>
      <c r="S72" s="208" t="s">
        <v>7433</v>
      </c>
      <c r="T72" s="209" t="s">
        <v>7433</v>
      </c>
    </row>
    <row r="73" spans="1:20">
      <c r="A73" s="202" t="s">
        <v>2672</v>
      </c>
      <c r="B73" s="202">
        <v>72</v>
      </c>
      <c r="C73" s="195" t="e">
        <f ca="1">_xlfn.XLOOKUP(Table2[[#This Row],[Acct '#]],'2024 Information'!A:A,'2024 Information'!L:L,0)</f>
        <v>#NAME?</v>
      </c>
      <c r="D73" s="196" t="e">
        <f ca="1">SUM(Table2[[#This Row],[2024 Tax Assessment (Exemption Not Included)]]/$E$6)</f>
        <v>#NAME?</v>
      </c>
      <c r="E73" s="206" t="e">
        <f ca="1">SUM(Table2[[#This Row],[2024 Tax Assessment (Exemption Not Included)]]*$E$7)</f>
        <v>#NAME?</v>
      </c>
      <c r="F73" s="195" t="e">
        <f ca="1">_xlfn.XLOOKUP(Table2[[#This Row],[Acct '#]],'2025 Information'!A:A,'2025 Information'!O:O,0)</f>
        <v>#NAME?</v>
      </c>
      <c r="G73" s="196" t="e">
        <f ca="1">SUM(Table2[[#This Row],[2025 Estimated                         Tax Assessment                  (Exemption Not Included)]]/$H$6)</f>
        <v>#NAME?</v>
      </c>
      <c r="H73" s="206" t="e">
        <f ca="1">SUM(Table2[[#This Row],[2025 Estimated                         Tax Assessment                  (Exemption Not Included)]]*$H$7)</f>
        <v>#NAME?</v>
      </c>
      <c r="I73" s="203" t="e">
        <f ca="1">SUM(Table2[[#This Row],[2025 Estimated                         Tax Assessment                  (Exemption Not Included)]]-Table2[[#This Row],[2024 Tax Assessment (Exemption Not Included)]])</f>
        <v>#NAME?</v>
      </c>
      <c r="J73" s="225" t="e">
        <f ca="1">SUM(Table2[[#This Row],[2025 Estimated                      Tax Amount                             (Exemption Not Included)]]-Table2[[#This Row],[2024 Tax Amount (Exemption Not Included)]])</f>
        <v>#NAME?</v>
      </c>
      <c r="K73" s="204" t="e">
        <f ca="1">SUM(Table2[[#This Row],[Overall % Of Town ]]-Table2[[#This Row],[Overall % Of Town]])</f>
        <v>#NAME?</v>
      </c>
      <c r="L73" s="227" t="e">
        <f ca="1">SUM(Table2[[#This Row],[2024 Tax Assessment (Exemption Not Included)]])*$N$7</f>
        <v>#NAME?</v>
      </c>
      <c r="M73" s="205" t="e">
        <f ca="1">SUM(Table2[[#This Row],[2025 Tax Amount                   (w/o Reval)                       (Exmption Not Included)]]-Table2[[#This Row],[2024 Tax Amount (Exemption Not Included)]])</f>
        <v>#NAME?</v>
      </c>
      <c r="N73" s="206" t="e">
        <f ca="1">SUM(Table2[[#This Row],[2025 Tax Amount                   (w/o Reval)                       (Exmption Not Included)]]-Table2[[#This Row],[2025 Estimated                      Tax Amount                             (Exemption Not Included)]])</f>
        <v>#NAME?</v>
      </c>
      <c r="O73" s="207" t="s">
        <v>7433</v>
      </c>
      <c r="P73" s="208" t="s">
        <v>7433</v>
      </c>
      <c r="Q73" s="208" t="s">
        <v>7433</v>
      </c>
      <c r="R73" s="208" t="s">
        <v>7433</v>
      </c>
      <c r="S73" s="208" t="s">
        <v>7433</v>
      </c>
      <c r="T73" s="209" t="s">
        <v>7433</v>
      </c>
    </row>
    <row r="74" spans="1:20">
      <c r="A74" s="202" t="s">
        <v>2126</v>
      </c>
      <c r="B74" s="202">
        <v>332</v>
      </c>
      <c r="C74" s="195" t="e">
        <f ca="1">_xlfn.XLOOKUP(Table2[[#This Row],[Acct '#]],'2024 Information'!A:A,'2024 Information'!L:L,0)</f>
        <v>#NAME?</v>
      </c>
      <c r="D74" s="196" t="e">
        <f ca="1">SUM(Table2[[#This Row],[2024 Tax Assessment (Exemption Not Included)]]/$E$6)</f>
        <v>#NAME?</v>
      </c>
      <c r="E74" s="206" t="e">
        <f ca="1">SUM(Table2[[#This Row],[2024 Tax Assessment (Exemption Not Included)]]*$E$7)</f>
        <v>#NAME?</v>
      </c>
      <c r="F74" s="195" t="e">
        <f ca="1">_xlfn.XLOOKUP(Table2[[#This Row],[Acct '#]],'2025 Information'!A:A,'2025 Information'!O:O,0)</f>
        <v>#NAME?</v>
      </c>
      <c r="G74" s="196" t="e">
        <f ca="1">SUM(Table2[[#This Row],[2025 Estimated                         Tax Assessment                  (Exemption Not Included)]]/$H$6)</f>
        <v>#NAME?</v>
      </c>
      <c r="H74" s="206" t="e">
        <f ca="1">SUM(Table2[[#This Row],[2025 Estimated                         Tax Assessment                  (Exemption Not Included)]]*$H$7)</f>
        <v>#NAME?</v>
      </c>
      <c r="I74" s="203" t="e">
        <f ca="1">SUM(Table2[[#This Row],[2025 Estimated                         Tax Assessment                  (Exemption Not Included)]]-Table2[[#This Row],[2024 Tax Assessment (Exemption Not Included)]])</f>
        <v>#NAME?</v>
      </c>
      <c r="J74" s="225" t="e">
        <f ca="1">SUM(Table2[[#This Row],[2025 Estimated                      Tax Amount                             (Exemption Not Included)]]-Table2[[#This Row],[2024 Tax Amount (Exemption Not Included)]])</f>
        <v>#NAME?</v>
      </c>
      <c r="K74" s="204" t="e">
        <f ca="1">SUM(Table2[[#This Row],[Overall % Of Town ]]-Table2[[#This Row],[Overall % Of Town]])</f>
        <v>#NAME?</v>
      </c>
      <c r="L74" s="227" t="e">
        <f ca="1">SUM(Table2[[#This Row],[2024 Tax Assessment (Exemption Not Included)]])*$N$7</f>
        <v>#NAME?</v>
      </c>
      <c r="M74" s="205" t="e">
        <f ca="1">SUM(Table2[[#This Row],[2025 Tax Amount                   (w/o Reval)                       (Exmption Not Included)]]-Table2[[#This Row],[2024 Tax Amount (Exemption Not Included)]])</f>
        <v>#NAME?</v>
      </c>
      <c r="N74" s="206" t="e">
        <f ca="1">SUM(Table2[[#This Row],[2025 Tax Amount                   (w/o Reval)                       (Exmption Not Included)]]-Table2[[#This Row],[2025 Estimated                      Tax Amount                             (Exemption Not Included)]])</f>
        <v>#NAME?</v>
      </c>
      <c r="O74" s="207" t="s">
        <v>7433</v>
      </c>
      <c r="P74" s="208" t="s">
        <v>7433</v>
      </c>
      <c r="Q74" s="208" t="s">
        <v>7433</v>
      </c>
      <c r="R74" s="208" t="s">
        <v>7433</v>
      </c>
      <c r="S74" s="208" t="s">
        <v>7433</v>
      </c>
      <c r="T74" s="209" t="s">
        <v>7433</v>
      </c>
    </row>
    <row r="75" spans="1:20">
      <c r="A75" s="202" t="s">
        <v>1264</v>
      </c>
      <c r="B75" s="202">
        <v>730</v>
      </c>
      <c r="C75" s="195" t="e">
        <f ca="1">_xlfn.XLOOKUP(Table2[[#This Row],[Acct '#]],'2024 Information'!A:A,'2024 Information'!L:L,0)</f>
        <v>#NAME?</v>
      </c>
      <c r="D75" s="196" t="e">
        <f ca="1">SUM(Table2[[#This Row],[2024 Tax Assessment (Exemption Not Included)]]/$E$6)</f>
        <v>#NAME?</v>
      </c>
      <c r="E75" s="206" t="e">
        <f ca="1">SUM(Table2[[#This Row],[2024 Tax Assessment (Exemption Not Included)]]*$E$7)</f>
        <v>#NAME?</v>
      </c>
      <c r="F75" s="195" t="e">
        <f ca="1">_xlfn.XLOOKUP(Table2[[#This Row],[Acct '#]],'2025 Information'!A:A,'2025 Information'!O:O,0)</f>
        <v>#NAME?</v>
      </c>
      <c r="G75" s="196" t="e">
        <f ca="1">SUM(Table2[[#This Row],[2025 Estimated                         Tax Assessment                  (Exemption Not Included)]]/$H$6)</f>
        <v>#NAME?</v>
      </c>
      <c r="H75" s="206" t="e">
        <f ca="1">SUM(Table2[[#This Row],[2025 Estimated                         Tax Assessment                  (Exemption Not Included)]]*$H$7)</f>
        <v>#NAME?</v>
      </c>
      <c r="I75" s="203" t="e">
        <f ca="1">SUM(Table2[[#This Row],[2025 Estimated                         Tax Assessment                  (Exemption Not Included)]]-Table2[[#This Row],[2024 Tax Assessment (Exemption Not Included)]])</f>
        <v>#NAME?</v>
      </c>
      <c r="J75" s="225" t="e">
        <f ca="1">SUM(Table2[[#This Row],[2025 Estimated                      Tax Amount                             (Exemption Not Included)]]-Table2[[#This Row],[2024 Tax Amount (Exemption Not Included)]])</f>
        <v>#NAME?</v>
      </c>
      <c r="K75" s="204" t="e">
        <f ca="1">SUM(Table2[[#This Row],[Overall % Of Town ]]-Table2[[#This Row],[Overall % Of Town]])</f>
        <v>#NAME?</v>
      </c>
      <c r="L75" s="227" t="e">
        <f ca="1">SUM(Table2[[#This Row],[2024 Tax Assessment (Exemption Not Included)]])*$N$7</f>
        <v>#NAME?</v>
      </c>
      <c r="M75" s="205" t="e">
        <f ca="1">SUM(Table2[[#This Row],[2025 Tax Amount                   (w/o Reval)                       (Exmption Not Included)]]-Table2[[#This Row],[2024 Tax Amount (Exemption Not Included)]])</f>
        <v>#NAME?</v>
      </c>
      <c r="N75" s="206" t="e">
        <f ca="1">SUM(Table2[[#This Row],[2025 Tax Amount                   (w/o Reval)                       (Exmption Not Included)]]-Table2[[#This Row],[2025 Estimated                      Tax Amount                             (Exemption Not Included)]])</f>
        <v>#NAME?</v>
      </c>
      <c r="O75" s="207" t="s">
        <v>7433</v>
      </c>
      <c r="P75" s="208" t="s">
        <v>7433</v>
      </c>
      <c r="Q75" s="208" t="s">
        <v>7433</v>
      </c>
      <c r="R75" s="208" t="s">
        <v>7433</v>
      </c>
      <c r="S75" s="208" t="s">
        <v>7433</v>
      </c>
      <c r="T75" s="209" t="s">
        <v>7433</v>
      </c>
    </row>
    <row r="76" spans="1:20">
      <c r="A76" s="202" t="s">
        <v>1836</v>
      </c>
      <c r="B76" s="202">
        <v>466</v>
      </c>
      <c r="C76" s="195" t="e">
        <f ca="1">_xlfn.XLOOKUP(Table2[[#This Row],[Acct '#]],'2024 Information'!A:A,'2024 Information'!L:L,0)</f>
        <v>#NAME?</v>
      </c>
      <c r="D76" s="196" t="e">
        <f ca="1">SUM(Table2[[#This Row],[2024 Tax Assessment (Exemption Not Included)]]/$E$6)</f>
        <v>#NAME?</v>
      </c>
      <c r="E76" s="206" t="e">
        <f ca="1">SUM(Table2[[#This Row],[2024 Tax Assessment (Exemption Not Included)]]*$E$7)</f>
        <v>#NAME?</v>
      </c>
      <c r="F76" s="195" t="e">
        <f ca="1">_xlfn.XLOOKUP(Table2[[#This Row],[Acct '#]],'2025 Information'!A:A,'2025 Information'!O:O,0)</f>
        <v>#NAME?</v>
      </c>
      <c r="G76" s="196" t="e">
        <f ca="1">SUM(Table2[[#This Row],[2025 Estimated                         Tax Assessment                  (Exemption Not Included)]]/$H$6)</f>
        <v>#NAME?</v>
      </c>
      <c r="H76" s="206" t="e">
        <f ca="1">SUM(Table2[[#This Row],[2025 Estimated                         Tax Assessment                  (Exemption Not Included)]]*$H$7)</f>
        <v>#NAME?</v>
      </c>
      <c r="I76" s="203" t="e">
        <f ca="1">SUM(Table2[[#This Row],[2025 Estimated                         Tax Assessment                  (Exemption Not Included)]]-Table2[[#This Row],[2024 Tax Assessment (Exemption Not Included)]])</f>
        <v>#NAME?</v>
      </c>
      <c r="J76" s="225" t="e">
        <f ca="1">SUM(Table2[[#This Row],[2025 Estimated                      Tax Amount                             (Exemption Not Included)]]-Table2[[#This Row],[2024 Tax Amount (Exemption Not Included)]])</f>
        <v>#NAME?</v>
      </c>
      <c r="K76" s="204" t="e">
        <f ca="1">SUM(Table2[[#This Row],[Overall % Of Town ]]-Table2[[#This Row],[Overall % Of Town]])</f>
        <v>#NAME?</v>
      </c>
      <c r="L76" s="227" t="e">
        <f ca="1">SUM(Table2[[#This Row],[2024 Tax Assessment (Exemption Not Included)]])*$N$7</f>
        <v>#NAME?</v>
      </c>
      <c r="M76" s="205" t="e">
        <f ca="1">SUM(Table2[[#This Row],[2025 Tax Amount                   (w/o Reval)                       (Exmption Not Included)]]-Table2[[#This Row],[2024 Tax Amount (Exemption Not Included)]])</f>
        <v>#NAME?</v>
      </c>
      <c r="N76" s="206" t="e">
        <f ca="1">SUM(Table2[[#This Row],[2025 Tax Amount                   (w/o Reval)                       (Exmption Not Included)]]-Table2[[#This Row],[2025 Estimated                      Tax Amount                             (Exemption Not Included)]])</f>
        <v>#NAME?</v>
      </c>
      <c r="O76" s="207" t="s">
        <v>7433</v>
      </c>
      <c r="P76" s="208" t="s">
        <v>7433</v>
      </c>
      <c r="Q76" s="208" t="s">
        <v>7433</v>
      </c>
      <c r="R76" s="208" t="s">
        <v>7433</v>
      </c>
      <c r="S76" s="208" t="s">
        <v>7433</v>
      </c>
      <c r="T76" s="209" t="s">
        <v>7433</v>
      </c>
    </row>
    <row r="77" spans="1:20">
      <c r="A77" s="202" t="s">
        <v>454</v>
      </c>
      <c r="B77" s="202">
        <v>1047</v>
      </c>
      <c r="C77" s="195" t="e">
        <f ca="1">_xlfn.XLOOKUP(Table2[[#This Row],[Acct '#]],'2024 Information'!A:A,'2024 Information'!L:L,0)</f>
        <v>#NAME?</v>
      </c>
      <c r="D77" s="196" t="e">
        <f ca="1">SUM(Table2[[#This Row],[2024 Tax Assessment (Exemption Not Included)]]/$E$6)</f>
        <v>#NAME?</v>
      </c>
      <c r="E77" s="206" t="e">
        <f ca="1">SUM(Table2[[#This Row],[2024 Tax Assessment (Exemption Not Included)]]*$E$7)</f>
        <v>#NAME?</v>
      </c>
      <c r="F77" s="195" t="e">
        <f ca="1">_xlfn.XLOOKUP(Table2[[#This Row],[Acct '#]],'2025 Information'!A:A,'2025 Information'!O:O,0)</f>
        <v>#NAME?</v>
      </c>
      <c r="G77" s="196" t="e">
        <f ca="1">SUM(Table2[[#This Row],[2025 Estimated                         Tax Assessment                  (Exemption Not Included)]]/$H$6)</f>
        <v>#NAME?</v>
      </c>
      <c r="H77" s="206" t="e">
        <f ca="1">SUM(Table2[[#This Row],[2025 Estimated                         Tax Assessment                  (Exemption Not Included)]]*$H$7)</f>
        <v>#NAME?</v>
      </c>
      <c r="I77" s="203" t="e">
        <f ca="1">SUM(Table2[[#This Row],[2025 Estimated                         Tax Assessment                  (Exemption Not Included)]]-Table2[[#This Row],[2024 Tax Assessment (Exemption Not Included)]])</f>
        <v>#NAME?</v>
      </c>
      <c r="J77" s="225" t="e">
        <f ca="1">SUM(Table2[[#This Row],[2025 Estimated                      Tax Amount                             (Exemption Not Included)]]-Table2[[#This Row],[2024 Tax Amount (Exemption Not Included)]])</f>
        <v>#NAME?</v>
      </c>
      <c r="K77" s="204" t="e">
        <f ca="1">SUM(Table2[[#This Row],[Overall % Of Town ]]-Table2[[#This Row],[Overall % Of Town]])</f>
        <v>#NAME?</v>
      </c>
      <c r="L77" s="227" t="e">
        <f ca="1">SUM(Table2[[#This Row],[2024 Tax Assessment (Exemption Not Included)]])*$N$7</f>
        <v>#NAME?</v>
      </c>
      <c r="M77" s="205" t="e">
        <f ca="1">SUM(Table2[[#This Row],[2025 Tax Amount                   (w/o Reval)                       (Exmption Not Included)]]-Table2[[#This Row],[2024 Tax Amount (Exemption Not Included)]])</f>
        <v>#NAME?</v>
      </c>
      <c r="N77" s="206" t="e">
        <f ca="1">SUM(Table2[[#This Row],[2025 Tax Amount                   (w/o Reval)                       (Exmption Not Included)]]-Table2[[#This Row],[2025 Estimated                      Tax Amount                             (Exemption Not Included)]])</f>
        <v>#NAME?</v>
      </c>
      <c r="O77" s="207" t="s">
        <v>7433</v>
      </c>
      <c r="P77" s="208" t="s">
        <v>7433</v>
      </c>
      <c r="Q77" s="208" t="s">
        <v>7433</v>
      </c>
      <c r="R77" s="208" t="s">
        <v>7433</v>
      </c>
      <c r="S77" s="208" t="s">
        <v>7433</v>
      </c>
      <c r="T77" s="209" t="s">
        <v>7433</v>
      </c>
    </row>
    <row r="78" spans="1:20">
      <c r="A78" s="202" t="s">
        <v>451</v>
      </c>
      <c r="B78" s="202">
        <v>1048</v>
      </c>
      <c r="C78" s="195" t="e">
        <f ca="1">_xlfn.XLOOKUP(Table2[[#This Row],[Acct '#]],'2024 Information'!A:A,'2024 Information'!L:L,0)</f>
        <v>#NAME?</v>
      </c>
      <c r="D78" s="196" t="e">
        <f ca="1">SUM(Table2[[#This Row],[2024 Tax Assessment (Exemption Not Included)]]/$E$6)</f>
        <v>#NAME?</v>
      </c>
      <c r="E78" s="206" t="e">
        <f ca="1">SUM(Table2[[#This Row],[2024 Tax Assessment (Exemption Not Included)]]*$E$7)</f>
        <v>#NAME?</v>
      </c>
      <c r="F78" s="195" t="e">
        <f ca="1">_xlfn.XLOOKUP(Table2[[#This Row],[Acct '#]],'2025 Information'!A:A,'2025 Information'!O:O,0)</f>
        <v>#NAME?</v>
      </c>
      <c r="G78" s="196" t="e">
        <f ca="1">SUM(Table2[[#This Row],[2025 Estimated                         Tax Assessment                  (Exemption Not Included)]]/$H$6)</f>
        <v>#NAME?</v>
      </c>
      <c r="H78" s="206" t="e">
        <f ca="1">SUM(Table2[[#This Row],[2025 Estimated                         Tax Assessment                  (Exemption Not Included)]]*$H$7)</f>
        <v>#NAME?</v>
      </c>
      <c r="I78" s="203" t="e">
        <f ca="1">SUM(Table2[[#This Row],[2025 Estimated                         Tax Assessment                  (Exemption Not Included)]]-Table2[[#This Row],[2024 Tax Assessment (Exemption Not Included)]])</f>
        <v>#NAME?</v>
      </c>
      <c r="J78" s="225" t="e">
        <f ca="1">SUM(Table2[[#This Row],[2025 Estimated                      Tax Amount                             (Exemption Not Included)]]-Table2[[#This Row],[2024 Tax Amount (Exemption Not Included)]])</f>
        <v>#NAME?</v>
      </c>
      <c r="K78" s="204" t="e">
        <f ca="1">SUM(Table2[[#This Row],[Overall % Of Town ]]-Table2[[#This Row],[Overall % Of Town]])</f>
        <v>#NAME?</v>
      </c>
      <c r="L78" s="227" t="e">
        <f ca="1">SUM(Table2[[#This Row],[2024 Tax Assessment (Exemption Not Included)]])*$N$7</f>
        <v>#NAME?</v>
      </c>
      <c r="M78" s="205" t="e">
        <f ca="1">SUM(Table2[[#This Row],[2025 Tax Amount                   (w/o Reval)                       (Exmption Not Included)]]-Table2[[#This Row],[2024 Tax Amount (Exemption Not Included)]])</f>
        <v>#NAME?</v>
      </c>
      <c r="N78" s="206" t="e">
        <f ca="1">SUM(Table2[[#This Row],[2025 Tax Amount                   (w/o Reval)                       (Exmption Not Included)]]-Table2[[#This Row],[2025 Estimated                      Tax Amount                             (Exemption Not Included)]])</f>
        <v>#NAME?</v>
      </c>
      <c r="O78" s="207" t="s">
        <v>7433</v>
      </c>
      <c r="P78" s="208" t="s">
        <v>7433</v>
      </c>
      <c r="Q78" s="208" t="s">
        <v>7433</v>
      </c>
      <c r="R78" s="208" t="s">
        <v>7433</v>
      </c>
      <c r="S78" s="208" t="s">
        <v>7433</v>
      </c>
      <c r="T78" s="209" t="s">
        <v>7433</v>
      </c>
    </row>
    <row r="79" spans="1:20">
      <c r="A79" s="202" t="s">
        <v>531</v>
      </c>
      <c r="B79" s="202">
        <v>1020</v>
      </c>
      <c r="C79" s="195" t="e">
        <f ca="1">_xlfn.XLOOKUP(Table2[[#This Row],[Acct '#]],'2024 Information'!A:A,'2024 Information'!L:L,0)</f>
        <v>#NAME?</v>
      </c>
      <c r="D79" s="196" t="e">
        <f ca="1">SUM(Table2[[#This Row],[2024 Tax Assessment (Exemption Not Included)]]/$E$6)</f>
        <v>#NAME?</v>
      </c>
      <c r="E79" s="206" t="e">
        <f ca="1">SUM(Table2[[#This Row],[2024 Tax Assessment (Exemption Not Included)]]*$E$7)</f>
        <v>#NAME?</v>
      </c>
      <c r="F79" s="195" t="e">
        <f ca="1">_xlfn.XLOOKUP(Table2[[#This Row],[Acct '#]],'2025 Information'!A:A,'2025 Information'!O:O,0)</f>
        <v>#NAME?</v>
      </c>
      <c r="G79" s="196" t="e">
        <f ca="1">SUM(Table2[[#This Row],[2025 Estimated                         Tax Assessment                  (Exemption Not Included)]]/$H$6)</f>
        <v>#NAME?</v>
      </c>
      <c r="H79" s="206" t="e">
        <f ca="1">SUM(Table2[[#This Row],[2025 Estimated                         Tax Assessment                  (Exemption Not Included)]]*$H$7)</f>
        <v>#NAME?</v>
      </c>
      <c r="I79" s="203" t="e">
        <f ca="1">SUM(Table2[[#This Row],[2025 Estimated                         Tax Assessment                  (Exemption Not Included)]]-Table2[[#This Row],[2024 Tax Assessment (Exemption Not Included)]])</f>
        <v>#NAME?</v>
      </c>
      <c r="J79" s="225" t="e">
        <f ca="1">SUM(Table2[[#This Row],[2025 Estimated                      Tax Amount                             (Exemption Not Included)]]-Table2[[#This Row],[2024 Tax Amount (Exemption Not Included)]])</f>
        <v>#NAME?</v>
      </c>
      <c r="K79" s="204" t="e">
        <f ca="1">SUM(Table2[[#This Row],[Overall % Of Town ]]-Table2[[#This Row],[Overall % Of Town]])</f>
        <v>#NAME?</v>
      </c>
      <c r="L79" s="227" t="e">
        <f ca="1">SUM(Table2[[#This Row],[2024 Tax Assessment (Exemption Not Included)]])*$N$7</f>
        <v>#NAME?</v>
      </c>
      <c r="M79" s="205" t="e">
        <f ca="1">SUM(Table2[[#This Row],[2025 Tax Amount                   (w/o Reval)                       (Exmption Not Included)]]-Table2[[#This Row],[2024 Tax Amount (Exemption Not Included)]])</f>
        <v>#NAME?</v>
      </c>
      <c r="N79" s="206" t="e">
        <f ca="1">SUM(Table2[[#This Row],[2025 Tax Amount                   (w/o Reval)                       (Exmption Not Included)]]-Table2[[#This Row],[2025 Estimated                      Tax Amount                             (Exemption Not Included)]])</f>
        <v>#NAME?</v>
      </c>
      <c r="O79" s="207" t="s">
        <v>7433</v>
      </c>
      <c r="P79" s="208" t="s">
        <v>7433</v>
      </c>
      <c r="Q79" s="208" t="s">
        <v>7433</v>
      </c>
      <c r="R79" s="208" t="s">
        <v>7433</v>
      </c>
      <c r="S79" s="208" t="s">
        <v>7433</v>
      </c>
      <c r="T79" s="209" t="s">
        <v>7433</v>
      </c>
    </row>
    <row r="80" spans="1:20">
      <c r="A80" s="202" t="s">
        <v>215</v>
      </c>
      <c r="B80" s="202">
        <v>1149</v>
      </c>
      <c r="C80" s="195" t="e">
        <f ca="1">_xlfn.XLOOKUP(Table2[[#This Row],[Acct '#]],'2024 Information'!A:A,'2024 Information'!L:L,0)</f>
        <v>#NAME?</v>
      </c>
      <c r="D80" s="196" t="e">
        <f ca="1">SUM(Table2[[#This Row],[2024 Tax Assessment (Exemption Not Included)]]/$E$6)</f>
        <v>#NAME?</v>
      </c>
      <c r="E80" s="206" t="e">
        <f ca="1">SUM(Table2[[#This Row],[2024 Tax Assessment (Exemption Not Included)]]*$E$7)</f>
        <v>#NAME?</v>
      </c>
      <c r="F80" s="195" t="e">
        <f ca="1">_xlfn.XLOOKUP(Table2[[#This Row],[Acct '#]],'2025 Information'!A:A,'2025 Information'!O:O,0)</f>
        <v>#NAME?</v>
      </c>
      <c r="G80" s="196" t="e">
        <f ca="1">SUM(Table2[[#This Row],[2025 Estimated                         Tax Assessment                  (Exemption Not Included)]]/$H$6)</f>
        <v>#NAME?</v>
      </c>
      <c r="H80" s="206" t="e">
        <f ca="1">SUM(Table2[[#This Row],[2025 Estimated                         Tax Assessment                  (Exemption Not Included)]]*$H$7)</f>
        <v>#NAME?</v>
      </c>
      <c r="I80" s="203" t="e">
        <f ca="1">SUM(Table2[[#This Row],[2025 Estimated                         Tax Assessment                  (Exemption Not Included)]]-Table2[[#This Row],[2024 Tax Assessment (Exemption Not Included)]])</f>
        <v>#NAME?</v>
      </c>
      <c r="J80" s="225" t="e">
        <f ca="1">SUM(Table2[[#This Row],[2025 Estimated                      Tax Amount                             (Exemption Not Included)]]-Table2[[#This Row],[2024 Tax Amount (Exemption Not Included)]])</f>
        <v>#NAME?</v>
      </c>
      <c r="K80" s="204" t="e">
        <f ca="1">SUM(Table2[[#This Row],[Overall % Of Town ]]-Table2[[#This Row],[Overall % Of Town]])</f>
        <v>#NAME?</v>
      </c>
      <c r="L80" s="227" t="e">
        <f ca="1">SUM(Table2[[#This Row],[2024 Tax Assessment (Exemption Not Included)]])*$N$7</f>
        <v>#NAME?</v>
      </c>
      <c r="M80" s="205" t="e">
        <f ca="1">SUM(Table2[[#This Row],[2025 Tax Amount                   (w/o Reval)                       (Exmption Not Included)]]-Table2[[#This Row],[2024 Tax Amount (Exemption Not Included)]])</f>
        <v>#NAME?</v>
      </c>
      <c r="N80" s="206" t="e">
        <f ca="1">SUM(Table2[[#This Row],[2025 Tax Amount                   (w/o Reval)                       (Exmption Not Included)]]-Table2[[#This Row],[2025 Estimated                      Tax Amount                             (Exemption Not Included)]])</f>
        <v>#NAME?</v>
      </c>
      <c r="O80" s="207" t="s">
        <v>7433</v>
      </c>
      <c r="P80" s="208" t="s">
        <v>7433</v>
      </c>
      <c r="Q80" s="208" t="s">
        <v>7433</v>
      </c>
      <c r="R80" s="208" t="s">
        <v>7433</v>
      </c>
      <c r="S80" s="208" t="s">
        <v>7433</v>
      </c>
      <c r="T80" s="209" t="s">
        <v>7433</v>
      </c>
    </row>
    <row r="81" spans="1:20">
      <c r="A81" s="202" t="s">
        <v>2001</v>
      </c>
      <c r="B81" s="202">
        <v>390</v>
      </c>
      <c r="C81" s="195" t="e">
        <f ca="1">_xlfn.XLOOKUP(Table2[[#This Row],[Acct '#]],'2024 Information'!A:A,'2024 Information'!L:L,0)</f>
        <v>#NAME?</v>
      </c>
      <c r="D81" s="196" t="e">
        <f ca="1">SUM(Table2[[#This Row],[2024 Tax Assessment (Exemption Not Included)]]/$E$6)</f>
        <v>#NAME?</v>
      </c>
      <c r="E81" s="206" t="e">
        <f ca="1">SUM(Table2[[#This Row],[2024 Tax Assessment (Exemption Not Included)]]*$E$7)</f>
        <v>#NAME?</v>
      </c>
      <c r="F81" s="195" t="e">
        <f ca="1">_xlfn.XLOOKUP(Table2[[#This Row],[Acct '#]],'2025 Information'!A:A,'2025 Information'!O:O,0)</f>
        <v>#NAME?</v>
      </c>
      <c r="G81" s="196" t="e">
        <f ca="1">SUM(Table2[[#This Row],[2025 Estimated                         Tax Assessment                  (Exemption Not Included)]]/$H$6)</f>
        <v>#NAME?</v>
      </c>
      <c r="H81" s="206" t="e">
        <f ca="1">SUM(Table2[[#This Row],[2025 Estimated                         Tax Assessment                  (Exemption Not Included)]]*$H$7)</f>
        <v>#NAME?</v>
      </c>
      <c r="I81" s="203" t="e">
        <f ca="1">SUM(Table2[[#This Row],[2025 Estimated                         Tax Assessment                  (Exemption Not Included)]]-Table2[[#This Row],[2024 Tax Assessment (Exemption Not Included)]])</f>
        <v>#NAME?</v>
      </c>
      <c r="J81" s="225" t="e">
        <f ca="1">SUM(Table2[[#This Row],[2025 Estimated                      Tax Amount                             (Exemption Not Included)]]-Table2[[#This Row],[2024 Tax Amount (Exemption Not Included)]])</f>
        <v>#NAME?</v>
      </c>
      <c r="K81" s="204" t="e">
        <f ca="1">SUM(Table2[[#This Row],[Overall % Of Town ]]-Table2[[#This Row],[Overall % Of Town]])</f>
        <v>#NAME?</v>
      </c>
      <c r="L81" s="227" t="e">
        <f ca="1">SUM(Table2[[#This Row],[2024 Tax Assessment (Exemption Not Included)]])*$N$7</f>
        <v>#NAME?</v>
      </c>
      <c r="M81" s="205" t="e">
        <f ca="1">SUM(Table2[[#This Row],[2025 Tax Amount                   (w/o Reval)                       (Exmption Not Included)]]-Table2[[#This Row],[2024 Tax Amount (Exemption Not Included)]])</f>
        <v>#NAME?</v>
      </c>
      <c r="N81" s="206" t="e">
        <f ca="1">SUM(Table2[[#This Row],[2025 Tax Amount                   (w/o Reval)                       (Exmption Not Included)]]-Table2[[#This Row],[2025 Estimated                      Tax Amount                             (Exemption Not Included)]])</f>
        <v>#NAME?</v>
      </c>
      <c r="O81" s="207" t="s">
        <v>7433</v>
      </c>
      <c r="P81" s="208" t="s">
        <v>7433</v>
      </c>
      <c r="Q81" s="208" t="s">
        <v>7433</v>
      </c>
      <c r="R81" s="208" t="s">
        <v>7433</v>
      </c>
      <c r="S81" s="208" t="s">
        <v>7433</v>
      </c>
      <c r="T81" s="209" t="s">
        <v>7433</v>
      </c>
    </row>
    <row r="82" spans="1:20">
      <c r="A82" s="202" t="s">
        <v>2010</v>
      </c>
      <c r="B82" s="202">
        <v>386</v>
      </c>
      <c r="C82" s="195" t="e">
        <f ca="1">_xlfn.XLOOKUP(Table2[[#This Row],[Acct '#]],'2024 Information'!A:A,'2024 Information'!L:L,0)</f>
        <v>#NAME?</v>
      </c>
      <c r="D82" s="196" t="e">
        <f ca="1">SUM(Table2[[#This Row],[2024 Tax Assessment (Exemption Not Included)]]/$E$6)</f>
        <v>#NAME?</v>
      </c>
      <c r="E82" s="206" t="e">
        <f ca="1">SUM(Table2[[#This Row],[2024 Tax Assessment (Exemption Not Included)]]*$E$7)</f>
        <v>#NAME?</v>
      </c>
      <c r="F82" s="195" t="e">
        <f ca="1">_xlfn.XLOOKUP(Table2[[#This Row],[Acct '#]],'2025 Information'!A:A,'2025 Information'!O:O,0)</f>
        <v>#NAME?</v>
      </c>
      <c r="G82" s="196" t="e">
        <f ca="1">SUM(Table2[[#This Row],[2025 Estimated                         Tax Assessment                  (Exemption Not Included)]]/$H$6)</f>
        <v>#NAME?</v>
      </c>
      <c r="H82" s="206" t="e">
        <f ca="1">SUM(Table2[[#This Row],[2025 Estimated                         Tax Assessment                  (Exemption Not Included)]]*$H$7)</f>
        <v>#NAME?</v>
      </c>
      <c r="I82" s="203" t="e">
        <f ca="1">SUM(Table2[[#This Row],[2025 Estimated                         Tax Assessment                  (Exemption Not Included)]]-Table2[[#This Row],[2024 Tax Assessment (Exemption Not Included)]])</f>
        <v>#NAME?</v>
      </c>
      <c r="J82" s="225" t="e">
        <f ca="1">SUM(Table2[[#This Row],[2025 Estimated                      Tax Amount                             (Exemption Not Included)]]-Table2[[#This Row],[2024 Tax Amount (Exemption Not Included)]])</f>
        <v>#NAME?</v>
      </c>
      <c r="K82" s="204" t="e">
        <f ca="1">SUM(Table2[[#This Row],[Overall % Of Town ]]-Table2[[#This Row],[Overall % Of Town]])</f>
        <v>#NAME?</v>
      </c>
      <c r="L82" s="227" t="e">
        <f ca="1">SUM(Table2[[#This Row],[2024 Tax Assessment (Exemption Not Included)]])*$N$7</f>
        <v>#NAME?</v>
      </c>
      <c r="M82" s="205" t="e">
        <f ca="1">SUM(Table2[[#This Row],[2025 Tax Amount                   (w/o Reval)                       (Exmption Not Included)]]-Table2[[#This Row],[2024 Tax Amount (Exemption Not Included)]])</f>
        <v>#NAME?</v>
      </c>
      <c r="N82" s="206" t="e">
        <f ca="1">SUM(Table2[[#This Row],[2025 Tax Amount                   (w/o Reval)                       (Exmption Not Included)]]-Table2[[#This Row],[2025 Estimated                      Tax Amount                             (Exemption Not Included)]])</f>
        <v>#NAME?</v>
      </c>
      <c r="O82" s="207" t="s">
        <v>7433</v>
      </c>
      <c r="P82" s="208" t="s">
        <v>7433</v>
      </c>
      <c r="Q82" s="208" t="s">
        <v>7433</v>
      </c>
      <c r="R82" s="208" t="s">
        <v>7433</v>
      </c>
      <c r="S82" s="208" t="s">
        <v>7433</v>
      </c>
      <c r="T82" s="209" t="s">
        <v>7433</v>
      </c>
    </row>
    <row r="83" spans="1:20">
      <c r="A83" s="202" t="s">
        <v>2009</v>
      </c>
      <c r="B83" s="202">
        <v>387</v>
      </c>
      <c r="C83" s="195" t="e">
        <f ca="1">_xlfn.XLOOKUP(Table2[[#This Row],[Acct '#]],'2024 Information'!A:A,'2024 Information'!L:L,0)</f>
        <v>#NAME?</v>
      </c>
      <c r="D83" s="196" t="e">
        <f ca="1">SUM(Table2[[#This Row],[2024 Tax Assessment (Exemption Not Included)]]/$E$6)</f>
        <v>#NAME?</v>
      </c>
      <c r="E83" s="206" t="e">
        <f ca="1">SUM(Table2[[#This Row],[2024 Tax Assessment (Exemption Not Included)]]*$E$7)</f>
        <v>#NAME?</v>
      </c>
      <c r="F83" s="195" t="e">
        <f ca="1">_xlfn.XLOOKUP(Table2[[#This Row],[Acct '#]],'2025 Information'!A:A,'2025 Information'!O:O,0)</f>
        <v>#NAME?</v>
      </c>
      <c r="G83" s="196" t="e">
        <f ca="1">SUM(Table2[[#This Row],[2025 Estimated                         Tax Assessment                  (Exemption Not Included)]]/$H$6)</f>
        <v>#NAME?</v>
      </c>
      <c r="H83" s="206" t="e">
        <f ca="1">SUM(Table2[[#This Row],[2025 Estimated                         Tax Assessment                  (Exemption Not Included)]]*$H$7)</f>
        <v>#NAME?</v>
      </c>
      <c r="I83" s="203" t="e">
        <f ca="1">SUM(Table2[[#This Row],[2025 Estimated                         Tax Assessment                  (Exemption Not Included)]]-Table2[[#This Row],[2024 Tax Assessment (Exemption Not Included)]])</f>
        <v>#NAME?</v>
      </c>
      <c r="J83" s="225" t="e">
        <f ca="1">SUM(Table2[[#This Row],[2025 Estimated                      Tax Amount                             (Exemption Not Included)]]-Table2[[#This Row],[2024 Tax Amount (Exemption Not Included)]])</f>
        <v>#NAME?</v>
      </c>
      <c r="K83" s="204" t="e">
        <f ca="1">SUM(Table2[[#This Row],[Overall % Of Town ]]-Table2[[#This Row],[Overall % Of Town]])</f>
        <v>#NAME?</v>
      </c>
      <c r="L83" s="227" t="e">
        <f ca="1">SUM(Table2[[#This Row],[2024 Tax Assessment (Exemption Not Included)]])*$N$7</f>
        <v>#NAME?</v>
      </c>
      <c r="M83" s="205" t="e">
        <f ca="1">SUM(Table2[[#This Row],[2025 Tax Amount                   (w/o Reval)                       (Exmption Not Included)]]-Table2[[#This Row],[2024 Tax Amount (Exemption Not Included)]])</f>
        <v>#NAME?</v>
      </c>
      <c r="N83" s="206" t="e">
        <f ca="1">SUM(Table2[[#This Row],[2025 Tax Amount                   (w/o Reval)                       (Exmption Not Included)]]-Table2[[#This Row],[2025 Estimated                      Tax Amount                             (Exemption Not Included)]])</f>
        <v>#NAME?</v>
      </c>
      <c r="O83" s="207" t="s">
        <v>7433</v>
      </c>
      <c r="P83" s="208" t="s">
        <v>7433</v>
      </c>
      <c r="Q83" s="208" t="s">
        <v>7433</v>
      </c>
      <c r="R83" s="208" t="s">
        <v>7433</v>
      </c>
      <c r="S83" s="208" t="s">
        <v>7433</v>
      </c>
      <c r="T83" s="209" t="s">
        <v>7433</v>
      </c>
    </row>
    <row r="84" spans="1:20">
      <c r="A84" s="202" t="s">
        <v>310</v>
      </c>
      <c r="B84" s="202">
        <v>1112</v>
      </c>
      <c r="C84" s="195" t="e">
        <f ca="1">_xlfn.XLOOKUP(Table2[[#This Row],[Acct '#]],'2024 Information'!A:A,'2024 Information'!L:L,0)</f>
        <v>#NAME?</v>
      </c>
      <c r="D84" s="196" t="e">
        <f ca="1">SUM(Table2[[#This Row],[2024 Tax Assessment (Exemption Not Included)]]/$E$6)</f>
        <v>#NAME?</v>
      </c>
      <c r="E84" s="206" t="e">
        <f ca="1">SUM(Table2[[#This Row],[2024 Tax Assessment (Exemption Not Included)]]*$E$7)</f>
        <v>#NAME?</v>
      </c>
      <c r="F84" s="195" t="e">
        <f ca="1">_xlfn.XLOOKUP(Table2[[#This Row],[Acct '#]],'2025 Information'!A:A,'2025 Information'!O:O,0)</f>
        <v>#NAME?</v>
      </c>
      <c r="G84" s="196" t="e">
        <f ca="1">SUM(Table2[[#This Row],[2025 Estimated                         Tax Assessment                  (Exemption Not Included)]]/$H$6)</f>
        <v>#NAME?</v>
      </c>
      <c r="H84" s="206" t="e">
        <f ca="1">SUM(Table2[[#This Row],[2025 Estimated                         Tax Assessment                  (Exemption Not Included)]]*$H$7)</f>
        <v>#NAME?</v>
      </c>
      <c r="I84" s="203" t="e">
        <f ca="1">SUM(Table2[[#This Row],[2025 Estimated                         Tax Assessment                  (Exemption Not Included)]]-Table2[[#This Row],[2024 Tax Assessment (Exemption Not Included)]])</f>
        <v>#NAME?</v>
      </c>
      <c r="J84" s="225" t="e">
        <f ca="1">SUM(Table2[[#This Row],[2025 Estimated                      Tax Amount                             (Exemption Not Included)]]-Table2[[#This Row],[2024 Tax Amount (Exemption Not Included)]])</f>
        <v>#NAME?</v>
      </c>
      <c r="K84" s="204" t="e">
        <f ca="1">SUM(Table2[[#This Row],[Overall % Of Town ]]-Table2[[#This Row],[Overall % Of Town]])</f>
        <v>#NAME?</v>
      </c>
      <c r="L84" s="227" t="e">
        <f ca="1">SUM(Table2[[#This Row],[2024 Tax Assessment (Exemption Not Included)]])*$N$7</f>
        <v>#NAME?</v>
      </c>
      <c r="M84" s="205" t="e">
        <f ca="1">SUM(Table2[[#This Row],[2025 Tax Amount                   (w/o Reval)                       (Exmption Not Included)]]-Table2[[#This Row],[2024 Tax Amount (Exemption Not Included)]])</f>
        <v>#NAME?</v>
      </c>
      <c r="N84" s="206" t="e">
        <f ca="1">SUM(Table2[[#This Row],[2025 Tax Amount                   (w/o Reval)                       (Exmption Not Included)]]-Table2[[#This Row],[2025 Estimated                      Tax Amount                             (Exemption Not Included)]])</f>
        <v>#NAME?</v>
      </c>
      <c r="O84" s="207" t="s">
        <v>7433</v>
      </c>
      <c r="P84" s="208" t="s">
        <v>7433</v>
      </c>
      <c r="Q84" s="208" t="s">
        <v>7433</v>
      </c>
      <c r="R84" s="208" t="s">
        <v>7433</v>
      </c>
      <c r="S84" s="208" t="s">
        <v>7433</v>
      </c>
      <c r="T84" s="209" t="s">
        <v>7433</v>
      </c>
    </row>
    <row r="85" spans="1:20">
      <c r="A85" s="202" t="s">
        <v>2299</v>
      </c>
      <c r="B85" s="202">
        <v>251</v>
      </c>
      <c r="C85" s="195" t="e">
        <f ca="1">_xlfn.XLOOKUP(Table2[[#This Row],[Acct '#]],'2024 Information'!A:A,'2024 Information'!L:L,0)</f>
        <v>#NAME?</v>
      </c>
      <c r="D85" s="196" t="e">
        <f ca="1">SUM(Table2[[#This Row],[2024 Tax Assessment (Exemption Not Included)]]/$E$6)</f>
        <v>#NAME?</v>
      </c>
      <c r="E85" s="206" t="e">
        <f ca="1">SUM(Table2[[#This Row],[2024 Tax Assessment (Exemption Not Included)]]*$E$7)</f>
        <v>#NAME?</v>
      </c>
      <c r="F85" s="195" t="e">
        <f ca="1">_xlfn.XLOOKUP(Table2[[#This Row],[Acct '#]],'2025 Information'!A:A,'2025 Information'!O:O,0)</f>
        <v>#NAME?</v>
      </c>
      <c r="G85" s="196" t="e">
        <f ca="1">SUM(Table2[[#This Row],[2025 Estimated                         Tax Assessment                  (Exemption Not Included)]]/$H$6)</f>
        <v>#NAME?</v>
      </c>
      <c r="H85" s="206" t="e">
        <f ca="1">SUM(Table2[[#This Row],[2025 Estimated                         Tax Assessment                  (Exemption Not Included)]]*$H$7)</f>
        <v>#NAME?</v>
      </c>
      <c r="I85" s="203" t="e">
        <f ca="1">SUM(Table2[[#This Row],[2025 Estimated                         Tax Assessment                  (Exemption Not Included)]]-Table2[[#This Row],[2024 Tax Assessment (Exemption Not Included)]])</f>
        <v>#NAME?</v>
      </c>
      <c r="J85" s="225" t="e">
        <f ca="1">SUM(Table2[[#This Row],[2025 Estimated                      Tax Amount                             (Exemption Not Included)]]-Table2[[#This Row],[2024 Tax Amount (Exemption Not Included)]])</f>
        <v>#NAME?</v>
      </c>
      <c r="K85" s="204" t="e">
        <f ca="1">SUM(Table2[[#This Row],[Overall % Of Town ]]-Table2[[#This Row],[Overall % Of Town]])</f>
        <v>#NAME?</v>
      </c>
      <c r="L85" s="227" t="e">
        <f ca="1">SUM(Table2[[#This Row],[2024 Tax Assessment (Exemption Not Included)]])*$N$7</f>
        <v>#NAME?</v>
      </c>
      <c r="M85" s="205" t="e">
        <f ca="1">SUM(Table2[[#This Row],[2025 Tax Amount                   (w/o Reval)                       (Exmption Not Included)]]-Table2[[#This Row],[2024 Tax Amount (Exemption Not Included)]])</f>
        <v>#NAME?</v>
      </c>
      <c r="N85" s="206" t="e">
        <f ca="1">SUM(Table2[[#This Row],[2025 Tax Amount                   (w/o Reval)                       (Exmption Not Included)]]-Table2[[#This Row],[2025 Estimated                      Tax Amount                             (Exemption Not Included)]])</f>
        <v>#NAME?</v>
      </c>
      <c r="O85" s="207" t="s">
        <v>7433</v>
      </c>
      <c r="P85" s="208" t="s">
        <v>7433</v>
      </c>
      <c r="Q85" s="208" t="s">
        <v>7433</v>
      </c>
      <c r="R85" s="208" t="s">
        <v>7433</v>
      </c>
      <c r="S85" s="208" t="s">
        <v>7433</v>
      </c>
      <c r="T85" s="209" t="s">
        <v>7433</v>
      </c>
    </row>
    <row r="86" spans="1:20">
      <c r="A86" s="202" t="s">
        <v>895</v>
      </c>
      <c r="B86" s="202">
        <v>883</v>
      </c>
      <c r="C86" s="195" t="e">
        <f ca="1">_xlfn.XLOOKUP(Table2[[#This Row],[Acct '#]],'2024 Information'!A:A,'2024 Information'!L:L,0)</f>
        <v>#NAME?</v>
      </c>
      <c r="D86" s="196" t="e">
        <f ca="1">SUM(Table2[[#This Row],[2024 Tax Assessment (Exemption Not Included)]]/$E$6)</f>
        <v>#NAME?</v>
      </c>
      <c r="E86" s="206" t="e">
        <f ca="1">SUM(Table2[[#This Row],[2024 Tax Assessment (Exemption Not Included)]]*$E$7)</f>
        <v>#NAME?</v>
      </c>
      <c r="F86" s="195" t="e">
        <f ca="1">_xlfn.XLOOKUP(Table2[[#This Row],[Acct '#]],'2025 Information'!A:A,'2025 Information'!O:O,0)</f>
        <v>#NAME?</v>
      </c>
      <c r="G86" s="196" t="e">
        <f ca="1">SUM(Table2[[#This Row],[2025 Estimated                         Tax Assessment                  (Exemption Not Included)]]/$H$6)</f>
        <v>#NAME?</v>
      </c>
      <c r="H86" s="206" t="e">
        <f ca="1">SUM(Table2[[#This Row],[2025 Estimated                         Tax Assessment                  (Exemption Not Included)]]*$H$7)</f>
        <v>#NAME?</v>
      </c>
      <c r="I86" s="203" t="e">
        <f ca="1">SUM(Table2[[#This Row],[2025 Estimated                         Tax Assessment                  (Exemption Not Included)]]-Table2[[#This Row],[2024 Tax Assessment (Exemption Not Included)]])</f>
        <v>#NAME?</v>
      </c>
      <c r="J86" s="225" t="e">
        <f ca="1">SUM(Table2[[#This Row],[2025 Estimated                      Tax Amount                             (Exemption Not Included)]]-Table2[[#This Row],[2024 Tax Amount (Exemption Not Included)]])</f>
        <v>#NAME?</v>
      </c>
      <c r="K86" s="204" t="e">
        <f ca="1">SUM(Table2[[#This Row],[Overall % Of Town ]]-Table2[[#This Row],[Overall % Of Town]])</f>
        <v>#NAME?</v>
      </c>
      <c r="L86" s="227" t="e">
        <f ca="1">SUM(Table2[[#This Row],[2024 Tax Assessment (Exemption Not Included)]])*$N$7</f>
        <v>#NAME?</v>
      </c>
      <c r="M86" s="205" t="e">
        <f ca="1">SUM(Table2[[#This Row],[2025 Tax Amount                   (w/o Reval)                       (Exmption Not Included)]]-Table2[[#This Row],[2024 Tax Amount (Exemption Not Included)]])</f>
        <v>#NAME?</v>
      </c>
      <c r="N86" s="206" t="e">
        <f ca="1">SUM(Table2[[#This Row],[2025 Tax Amount                   (w/o Reval)                       (Exmption Not Included)]]-Table2[[#This Row],[2025 Estimated                      Tax Amount                             (Exemption Not Included)]])</f>
        <v>#NAME?</v>
      </c>
      <c r="O86" s="207" t="s">
        <v>7433</v>
      </c>
      <c r="P86" s="208" t="s">
        <v>7433</v>
      </c>
      <c r="Q86" s="208" t="s">
        <v>7433</v>
      </c>
      <c r="R86" s="208" t="s">
        <v>7433</v>
      </c>
      <c r="S86" s="208" t="s">
        <v>7433</v>
      </c>
      <c r="T86" s="209" t="s">
        <v>7433</v>
      </c>
    </row>
    <row r="87" spans="1:20">
      <c r="A87" s="202" t="s">
        <v>897</v>
      </c>
      <c r="B87" s="202">
        <v>882</v>
      </c>
      <c r="C87" s="195" t="e">
        <f ca="1">_xlfn.XLOOKUP(Table2[[#This Row],[Acct '#]],'2024 Information'!A:A,'2024 Information'!L:L,0)</f>
        <v>#NAME?</v>
      </c>
      <c r="D87" s="196" t="e">
        <f ca="1">SUM(Table2[[#This Row],[2024 Tax Assessment (Exemption Not Included)]]/$E$6)</f>
        <v>#NAME?</v>
      </c>
      <c r="E87" s="206" t="e">
        <f ca="1">SUM(Table2[[#This Row],[2024 Tax Assessment (Exemption Not Included)]]*$E$7)</f>
        <v>#NAME?</v>
      </c>
      <c r="F87" s="195" t="e">
        <f ca="1">_xlfn.XLOOKUP(Table2[[#This Row],[Acct '#]],'2025 Information'!A:A,'2025 Information'!O:O,0)</f>
        <v>#NAME?</v>
      </c>
      <c r="G87" s="196" t="e">
        <f ca="1">SUM(Table2[[#This Row],[2025 Estimated                         Tax Assessment                  (Exemption Not Included)]]/$H$6)</f>
        <v>#NAME?</v>
      </c>
      <c r="H87" s="206" t="e">
        <f ca="1">SUM(Table2[[#This Row],[2025 Estimated                         Tax Assessment                  (Exemption Not Included)]]*$H$7)</f>
        <v>#NAME?</v>
      </c>
      <c r="I87" s="203" t="e">
        <f ca="1">SUM(Table2[[#This Row],[2025 Estimated                         Tax Assessment                  (Exemption Not Included)]]-Table2[[#This Row],[2024 Tax Assessment (Exemption Not Included)]])</f>
        <v>#NAME?</v>
      </c>
      <c r="J87" s="225" t="e">
        <f ca="1">SUM(Table2[[#This Row],[2025 Estimated                      Tax Amount                             (Exemption Not Included)]]-Table2[[#This Row],[2024 Tax Amount (Exemption Not Included)]])</f>
        <v>#NAME?</v>
      </c>
      <c r="K87" s="204" t="e">
        <f ca="1">SUM(Table2[[#This Row],[Overall % Of Town ]]-Table2[[#This Row],[Overall % Of Town]])</f>
        <v>#NAME?</v>
      </c>
      <c r="L87" s="227" t="e">
        <f ca="1">SUM(Table2[[#This Row],[2024 Tax Assessment (Exemption Not Included)]])*$N$7</f>
        <v>#NAME?</v>
      </c>
      <c r="M87" s="205" t="e">
        <f ca="1">SUM(Table2[[#This Row],[2025 Tax Amount                   (w/o Reval)                       (Exmption Not Included)]]-Table2[[#This Row],[2024 Tax Amount (Exemption Not Included)]])</f>
        <v>#NAME?</v>
      </c>
      <c r="N87" s="206" t="e">
        <f ca="1">SUM(Table2[[#This Row],[2025 Tax Amount                   (w/o Reval)                       (Exmption Not Included)]]-Table2[[#This Row],[2025 Estimated                      Tax Amount                             (Exemption Not Included)]])</f>
        <v>#NAME?</v>
      </c>
      <c r="O87" s="207" t="s">
        <v>7433</v>
      </c>
      <c r="P87" s="208" t="s">
        <v>7433</v>
      </c>
      <c r="Q87" s="208" t="s">
        <v>7433</v>
      </c>
      <c r="R87" s="208" t="s">
        <v>7433</v>
      </c>
      <c r="S87" s="208" t="s">
        <v>7433</v>
      </c>
      <c r="T87" s="209" t="s">
        <v>7433</v>
      </c>
    </row>
    <row r="88" spans="1:20">
      <c r="A88" s="202" t="s">
        <v>1062</v>
      </c>
      <c r="B88" s="202">
        <v>821</v>
      </c>
      <c r="C88" s="195" t="e">
        <f ca="1">_xlfn.XLOOKUP(Table2[[#This Row],[Acct '#]],'2024 Information'!A:A,'2024 Information'!L:L,0)</f>
        <v>#NAME?</v>
      </c>
      <c r="D88" s="196" t="e">
        <f ca="1">SUM(Table2[[#This Row],[2024 Tax Assessment (Exemption Not Included)]]/$E$6)</f>
        <v>#NAME?</v>
      </c>
      <c r="E88" s="206" t="e">
        <f ca="1">SUM(Table2[[#This Row],[2024 Tax Assessment (Exemption Not Included)]]*$E$7)</f>
        <v>#NAME?</v>
      </c>
      <c r="F88" s="195" t="e">
        <f ca="1">_xlfn.XLOOKUP(Table2[[#This Row],[Acct '#]],'2025 Information'!A:A,'2025 Information'!O:O,0)</f>
        <v>#NAME?</v>
      </c>
      <c r="G88" s="196" t="e">
        <f ca="1">SUM(Table2[[#This Row],[2025 Estimated                         Tax Assessment                  (Exemption Not Included)]]/$H$6)</f>
        <v>#NAME?</v>
      </c>
      <c r="H88" s="206" t="e">
        <f ca="1">SUM(Table2[[#This Row],[2025 Estimated                         Tax Assessment                  (Exemption Not Included)]]*$H$7)</f>
        <v>#NAME?</v>
      </c>
      <c r="I88" s="203" t="e">
        <f ca="1">SUM(Table2[[#This Row],[2025 Estimated                         Tax Assessment                  (Exemption Not Included)]]-Table2[[#This Row],[2024 Tax Assessment (Exemption Not Included)]])</f>
        <v>#NAME?</v>
      </c>
      <c r="J88" s="225" t="e">
        <f ca="1">SUM(Table2[[#This Row],[2025 Estimated                      Tax Amount                             (Exemption Not Included)]]-Table2[[#This Row],[2024 Tax Amount (Exemption Not Included)]])</f>
        <v>#NAME?</v>
      </c>
      <c r="K88" s="204" t="e">
        <f ca="1">SUM(Table2[[#This Row],[Overall % Of Town ]]-Table2[[#This Row],[Overall % Of Town]])</f>
        <v>#NAME?</v>
      </c>
      <c r="L88" s="227" t="e">
        <f ca="1">SUM(Table2[[#This Row],[2024 Tax Assessment (Exemption Not Included)]])*$N$7</f>
        <v>#NAME?</v>
      </c>
      <c r="M88" s="205" t="e">
        <f ca="1">SUM(Table2[[#This Row],[2025 Tax Amount                   (w/o Reval)                       (Exmption Not Included)]]-Table2[[#This Row],[2024 Tax Amount (Exemption Not Included)]])</f>
        <v>#NAME?</v>
      </c>
      <c r="N88" s="206" t="e">
        <f ca="1">SUM(Table2[[#This Row],[2025 Tax Amount                   (w/o Reval)                       (Exmption Not Included)]]-Table2[[#This Row],[2025 Estimated                      Tax Amount                             (Exemption Not Included)]])</f>
        <v>#NAME?</v>
      </c>
      <c r="O88" s="207" t="s">
        <v>7433</v>
      </c>
      <c r="P88" s="208" t="s">
        <v>7433</v>
      </c>
      <c r="Q88" s="208" t="s">
        <v>7433</v>
      </c>
      <c r="R88" s="208" t="s">
        <v>7433</v>
      </c>
      <c r="S88" s="208" t="s">
        <v>7433</v>
      </c>
      <c r="T88" s="209" t="s">
        <v>7433</v>
      </c>
    </row>
    <row r="89" spans="1:20">
      <c r="A89" s="202" t="s">
        <v>2631</v>
      </c>
      <c r="B89" s="202">
        <v>94</v>
      </c>
      <c r="C89" s="195" t="e">
        <f ca="1">_xlfn.XLOOKUP(Table2[[#This Row],[Acct '#]],'2024 Information'!A:A,'2024 Information'!L:L,0)</f>
        <v>#NAME?</v>
      </c>
      <c r="D89" s="196" t="e">
        <f ca="1">SUM(Table2[[#This Row],[2024 Tax Assessment (Exemption Not Included)]]/$E$6)</f>
        <v>#NAME?</v>
      </c>
      <c r="E89" s="206" t="e">
        <f ca="1">SUM(Table2[[#This Row],[2024 Tax Assessment (Exemption Not Included)]]*$E$7)</f>
        <v>#NAME?</v>
      </c>
      <c r="F89" s="195" t="e">
        <f ca="1">_xlfn.XLOOKUP(Table2[[#This Row],[Acct '#]],'2025 Information'!A:A,'2025 Information'!O:O,0)</f>
        <v>#NAME?</v>
      </c>
      <c r="G89" s="196" t="e">
        <f ca="1">SUM(Table2[[#This Row],[2025 Estimated                         Tax Assessment                  (Exemption Not Included)]]/$H$6)</f>
        <v>#NAME?</v>
      </c>
      <c r="H89" s="206" t="e">
        <f ca="1">SUM(Table2[[#This Row],[2025 Estimated                         Tax Assessment                  (Exemption Not Included)]]*$H$7)</f>
        <v>#NAME?</v>
      </c>
      <c r="I89" s="203" t="e">
        <f ca="1">SUM(Table2[[#This Row],[2025 Estimated                         Tax Assessment                  (Exemption Not Included)]]-Table2[[#This Row],[2024 Tax Assessment (Exemption Not Included)]])</f>
        <v>#NAME?</v>
      </c>
      <c r="J89" s="225" t="e">
        <f ca="1">SUM(Table2[[#This Row],[2025 Estimated                      Tax Amount                             (Exemption Not Included)]]-Table2[[#This Row],[2024 Tax Amount (Exemption Not Included)]])</f>
        <v>#NAME?</v>
      </c>
      <c r="K89" s="204" t="e">
        <f ca="1">SUM(Table2[[#This Row],[Overall % Of Town ]]-Table2[[#This Row],[Overall % Of Town]])</f>
        <v>#NAME?</v>
      </c>
      <c r="L89" s="227" t="e">
        <f ca="1">SUM(Table2[[#This Row],[2024 Tax Assessment (Exemption Not Included)]])*$N$7</f>
        <v>#NAME?</v>
      </c>
      <c r="M89" s="205" t="e">
        <f ca="1">SUM(Table2[[#This Row],[2025 Tax Amount                   (w/o Reval)                       (Exmption Not Included)]]-Table2[[#This Row],[2024 Tax Amount (Exemption Not Included)]])</f>
        <v>#NAME?</v>
      </c>
      <c r="N89" s="206" t="e">
        <f ca="1">SUM(Table2[[#This Row],[2025 Tax Amount                   (w/o Reval)                       (Exmption Not Included)]]-Table2[[#This Row],[2025 Estimated                      Tax Amount                             (Exemption Not Included)]])</f>
        <v>#NAME?</v>
      </c>
      <c r="O89" s="207" t="s">
        <v>7433</v>
      </c>
      <c r="P89" s="208" t="s">
        <v>7433</v>
      </c>
      <c r="Q89" s="208" t="s">
        <v>7433</v>
      </c>
      <c r="R89" s="208" t="s">
        <v>7433</v>
      </c>
      <c r="S89" s="208" t="s">
        <v>7433</v>
      </c>
      <c r="T89" s="209" t="s">
        <v>7433</v>
      </c>
    </row>
    <row r="90" spans="1:20">
      <c r="A90" s="202" t="s">
        <v>2748</v>
      </c>
      <c r="B90" s="202">
        <v>29</v>
      </c>
      <c r="C90" s="195" t="e">
        <f ca="1">_xlfn.XLOOKUP(Table2[[#This Row],[Acct '#]],'2024 Information'!A:A,'2024 Information'!L:L,0)</f>
        <v>#NAME?</v>
      </c>
      <c r="D90" s="196" t="e">
        <f ca="1">SUM(Table2[[#This Row],[2024 Tax Assessment (Exemption Not Included)]]/$E$6)</f>
        <v>#NAME?</v>
      </c>
      <c r="E90" s="206" t="e">
        <f ca="1">SUM(Table2[[#This Row],[2024 Tax Assessment (Exemption Not Included)]]*$E$7)</f>
        <v>#NAME?</v>
      </c>
      <c r="F90" s="195" t="e">
        <f ca="1">_xlfn.XLOOKUP(Table2[[#This Row],[Acct '#]],'2025 Information'!A:A,'2025 Information'!O:O,0)</f>
        <v>#NAME?</v>
      </c>
      <c r="G90" s="196" t="e">
        <f ca="1">SUM(Table2[[#This Row],[2025 Estimated                         Tax Assessment                  (Exemption Not Included)]]/$H$6)</f>
        <v>#NAME?</v>
      </c>
      <c r="H90" s="206" t="e">
        <f ca="1">SUM(Table2[[#This Row],[2025 Estimated                         Tax Assessment                  (Exemption Not Included)]]*$H$7)</f>
        <v>#NAME?</v>
      </c>
      <c r="I90" s="203" t="e">
        <f ca="1">SUM(Table2[[#This Row],[2025 Estimated                         Tax Assessment                  (Exemption Not Included)]]-Table2[[#This Row],[2024 Tax Assessment (Exemption Not Included)]])</f>
        <v>#NAME?</v>
      </c>
      <c r="J90" s="225" t="e">
        <f ca="1">SUM(Table2[[#This Row],[2025 Estimated                      Tax Amount                             (Exemption Not Included)]]-Table2[[#This Row],[2024 Tax Amount (Exemption Not Included)]])</f>
        <v>#NAME?</v>
      </c>
      <c r="K90" s="204" t="e">
        <f ca="1">SUM(Table2[[#This Row],[Overall % Of Town ]]-Table2[[#This Row],[Overall % Of Town]])</f>
        <v>#NAME?</v>
      </c>
      <c r="L90" s="227" t="e">
        <f ca="1">SUM(Table2[[#This Row],[2024 Tax Assessment (Exemption Not Included)]])*$N$7</f>
        <v>#NAME?</v>
      </c>
      <c r="M90" s="205" t="e">
        <f ca="1">SUM(Table2[[#This Row],[2025 Tax Amount                   (w/o Reval)                       (Exmption Not Included)]]-Table2[[#This Row],[2024 Tax Amount (Exemption Not Included)]])</f>
        <v>#NAME?</v>
      </c>
      <c r="N90" s="206" t="e">
        <f ca="1">SUM(Table2[[#This Row],[2025 Tax Amount                   (w/o Reval)                       (Exmption Not Included)]]-Table2[[#This Row],[2025 Estimated                      Tax Amount                             (Exemption Not Included)]])</f>
        <v>#NAME?</v>
      </c>
      <c r="O90" s="207" t="s">
        <v>7433</v>
      </c>
      <c r="P90" s="208" t="s">
        <v>7433</v>
      </c>
      <c r="Q90" s="208" t="s">
        <v>7433</v>
      </c>
      <c r="R90" s="208" t="s">
        <v>7433</v>
      </c>
      <c r="S90" s="208" t="s">
        <v>7433</v>
      </c>
      <c r="T90" s="209" t="s">
        <v>7433</v>
      </c>
    </row>
    <row r="91" spans="1:20">
      <c r="A91" s="202" t="s">
        <v>6331</v>
      </c>
      <c r="B91" s="202">
        <v>233</v>
      </c>
      <c r="C91" s="195" t="e">
        <f ca="1">_xlfn.XLOOKUP(Table2[[#This Row],[Acct '#]],'2024 Information'!A:A,'2024 Information'!L:L,0)</f>
        <v>#NAME?</v>
      </c>
      <c r="D91" s="196" t="e">
        <f ca="1">SUM(Table2[[#This Row],[2024 Tax Assessment (Exemption Not Included)]]/$E$6)</f>
        <v>#NAME?</v>
      </c>
      <c r="E91" s="206" t="e">
        <f ca="1">SUM(Table2[[#This Row],[2024 Tax Assessment (Exemption Not Included)]]*$E$7)</f>
        <v>#NAME?</v>
      </c>
      <c r="F91" s="195" t="e">
        <f ca="1">_xlfn.XLOOKUP(Table2[[#This Row],[Acct '#]],'2025 Information'!A:A,'2025 Information'!O:O,0)</f>
        <v>#NAME?</v>
      </c>
      <c r="G91" s="196" t="e">
        <f ca="1">SUM(Table2[[#This Row],[2025 Estimated                         Tax Assessment                  (Exemption Not Included)]]/$H$6)</f>
        <v>#NAME?</v>
      </c>
      <c r="H91" s="206" t="e">
        <f ca="1">SUM(Table2[[#This Row],[2025 Estimated                         Tax Assessment                  (Exemption Not Included)]]*$H$7)</f>
        <v>#NAME?</v>
      </c>
      <c r="I91" s="203" t="e">
        <f ca="1">SUM(Table2[[#This Row],[2025 Estimated                         Tax Assessment                  (Exemption Not Included)]]-Table2[[#This Row],[2024 Tax Assessment (Exemption Not Included)]])</f>
        <v>#NAME?</v>
      </c>
      <c r="J91" s="225" t="e">
        <f ca="1">SUM(Table2[[#This Row],[2025 Estimated                      Tax Amount                             (Exemption Not Included)]]-Table2[[#This Row],[2024 Tax Amount (Exemption Not Included)]])</f>
        <v>#NAME?</v>
      </c>
      <c r="K91" s="204" t="e">
        <f ca="1">SUM(Table2[[#This Row],[Overall % Of Town ]]-Table2[[#This Row],[Overall % Of Town]])</f>
        <v>#NAME?</v>
      </c>
      <c r="L91" s="227" t="e">
        <f ca="1">SUM(Table2[[#This Row],[2024 Tax Assessment (Exemption Not Included)]])*$N$7</f>
        <v>#NAME?</v>
      </c>
      <c r="M91" s="205" t="e">
        <f ca="1">SUM(Table2[[#This Row],[2025 Tax Amount                   (w/o Reval)                       (Exmption Not Included)]]-Table2[[#This Row],[2024 Tax Amount (Exemption Not Included)]])</f>
        <v>#NAME?</v>
      </c>
      <c r="N91" s="206" t="e">
        <f ca="1">SUM(Table2[[#This Row],[2025 Tax Amount                   (w/o Reval)                       (Exmption Not Included)]]-Table2[[#This Row],[2025 Estimated                      Tax Amount                             (Exemption Not Included)]])</f>
        <v>#NAME?</v>
      </c>
      <c r="O91" s="207" t="s">
        <v>7433</v>
      </c>
      <c r="P91" s="208" t="s">
        <v>7433</v>
      </c>
      <c r="Q91" s="208" t="s">
        <v>7433</v>
      </c>
      <c r="R91" s="208" t="s">
        <v>7433</v>
      </c>
      <c r="S91" s="208" t="s">
        <v>7433</v>
      </c>
      <c r="T91" s="209" t="s">
        <v>7433</v>
      </c>
    </row>
    <row r="92" spans="1:20">
      <c r="A92" s="202" t="s">
        <v>1736</v>
      </c>
      <c r="B92" s="202">
        <v>514</v>
      </c>
      <c r="C92" s="195" t="e">
        <f ca="1">_xlfn.XLOOKUP(Table2[[#This Row],[Acct '#]],'2024 Information'!A:A,'2024 Information'!L:L,0)</f>
        <v>#NAME?</v>
      </c>
      <c r="D92" s="196" t="e">
        <f ca="1">SUM(Table2[[#This Row],[2024 Tax Assessment (Exemption Not Included)]]/$E$6)</f>
        <v>#NAME?</v>
      </c>
      <c r="E92" s="206" t="e">
        <f ca="1">SUM(Table2[[#This Row],[2024 Tax Assessment (Exemption Not Included)]]*$E$7)</f>
        <v>#NAME?</v>
      </c>
      <c r="F92" s="195" t="e">
        <f ca="1">_xlfn.XLOOKUP(Table2[[#This Row],[Acct '#]],'2025 Information'!A:A,'2025 Information'!O:O,0)</f>
        <v>#NAME?</v>
      </c>
      <c r="G92" s="196" t="e">
        <f ca="1">SUM(Table2[[#This Row],[2025 Estimated                         Tax Assessment                  (Exemption Not Included)]]/$H$6)</f>
        <v>#NAME?</v>
      </c>
      <c r="H92" s="206" t="e">
        <f ca="1">SUM(Table2[[#This Row],[2025 Estimated                         Tax Assessment                  (Exemption Not Included)]]*$H$7)</f>
        <v>#NAME?</v>
      </c>
      <c r="I92" s="203" t="e">
        <f ca="1">SUM(Table2[[#This Row],[2025 Estimated                         Tax Assessment                  (Exemption Not Included)]]-Table2[[#This Row],[2024 Tax Assessment (Exemption Not Included)]])</f>
        <v>#NAME?</v>
      </c>
      <c r="J92" s="225" t="e">
        <f ca="1">SUM(Table2[[#This Row],[2025 Estimated                      Tax Amount                             (Exemption Not Included)]]-Table2[[#This Row],[2024 Tax Amount (Exemption Not Included)]])</f>
        <v>#NAME?</v>
      </c>
      <c r="K92" s="204" t="e">
        <f ca="1">SUM(Table2[[#This Row],[Overall % Of Town ]]-Table2[[#This Row],[Overall % Of Town]])</f>
        <v>#NAME?</v>
      </c>
      <c r="L92" s="227" t="e">
        <f ca="1">SUM(Table2[[#This Row],[2024 Tax Assessment (Exemption Not Included)]])*$N$7</f>
        <v>#NAME?</v>
      </c>
      <c r="M92" s="205" t="e">
        <f ca="1">SUM(Table2[[#This Row],[2025 Tax Amount                   (w/o Reval)                       (Exmption Not Included)]]-Table2[[#This Row],[2024 Tax Amount (Exemption Not Included)]])</f>
        <v>#NAME?</v>
      </c>
      <c r="N92" s="206" t="e">
        <f ca="1">SUM(Table2[[#This Row],[2025 Tax Amount                   (w/o Reval)                       (Exmption Not Included)]]-Table2[[#This Row],[2025 Estimated                      Tax Amount                             (Exemption Not Included)]])</f>
        <v>#NAME?</v>
      </c>
      <c r="O92" s="210" t="e">
        <f ca="1">_xlfn.XLOOKUP(Table2[[#This Row],[Map/Lot]],'Sales Data'!$H$2:$H$185,'Sales Data'!$G$2:$G$185,0)</f>
        <v>#NAME?</v>
      </c>
      <c r="P92" s="211" t="e">
        <f ca="1">_xlfn.XLOOKUP(Table2[[#This Row],[Map/Lot]],'Sales Data'!$H$2:$H$185,'Sales Data'!$F$2:$F$185,0)</f>
        <v>#NAME?</v>
      </c>
      <c r="Q92" s="208">
        <v>1.5</v>
      </c>
      <c r="R92" s="212" t="e">
        <f ca="1">SUM(Table2[[#This Row],[Adjustment for Time Since Sale]]*Table2[[#This Row],[Sale Amount]])</f>
        <v>#NAME?</v>
      </c>
      <c r="S92" s="212" t="e">
        <f ca="1">SUM(Table2[[#This Row],[2025 Estimated                         Tax Assessment                  (Exemption Not Included)]]-Table2[[#This Row],[Adjusted Sale Price]])</f>
        <v>#NAME?</v>
      </c>
      <c r="T92" s="213" t="e">
        <f ca="1">_xlfn.XLOOKUP(Table2[[#This Row],[Map/Lot]],'Sales Data'!$H$2:$H$185,'Sales Data'!$I$2:$I$185,0)</f>
        <v>#NAME?</v>
      </c>
    </row>
    <row r="93" spans="1:20">
      <c r="A93" s="202" t="s">
        <v>1127</v>
      </c>
      <c r="B93" s="202">
        <v>795</v>
      </c>
      <c r="C93" s="195" t="e">
        <f ca="1">_xlfn.XLOOKUP(Table2[[#This Row],[Acct '#]],'2024 Information'!A:A,'2024 Information'!L:L,0)</f>
        <v>#NAME?</v>
      </c>
      <c r="D93" s="196" t="e">
        <f ca="1">SUM(Table2[[#This Row],[2024 Tax Assessment (Exemption Not Included)]]/$E$6)</f>
        <v>#NAME?</v>
      </c>
      <c r="E93" s="206" t="e">
        <f ca="1">SUM(Table2[[#This Row],[2024 Tax Assessment (Exemption Not Included)]]*$E$7)</f>
        <v>#NAME?</v>
      </c>
      <c r="F93" s="195" t="e">
        <f ca="1">_xlfn.XLOOKUP(Table2[[#This Row],[Acct '#]],'2025 Information'!A:A,'2025 Information'!O:O,0)</f>
        <v>#NAME?</v>
      </c>
      <c r="G93" s="196" t="e">
        <f ca="1">SUM(Table2[[#This Row],[2025 Estimated                         Tax Assessment                  (Exemption Not Included)]]/$H$6)</f>
        <v>#NAME?</v>
      </c>
      <c r="H93" s="206" t="e">
        <f ca="1">SUM(Table2[[#This Row],[2025 Estimated                         Tax Assessment                  (Exemption Not Included)]]*$H$7)</f>
        <v>#NAME?</v>
      </c>
      <c r="I93" s="203" t="e">
        <f ca="1">SUM(Table2[[#This Row],[2025 Estimated                         Tax Assessment                  (Exemption Not Included)]]-Table2[[#This Row],[2024 Tax Assessment (Exemption Not Included)]])</f>
        <v>#NAME?</v>
      </c>
      <c r="J93" s="225" t="e">
        <f ca="1">SUM(Table2[[#This Row],[2025 Estimated                      Tax Amount                             (Exemption Not Included)]]-Table2[[#This Row],[2024 Tax Amount (Exemption Not Included)]])</f>
        <v>#NAME?</v>
      </c>
      <c r="K93" s="204" t="e">
        <f ca="1">SUM(Table2[[#This Row],[Overall % Of Town ]]-Table2[[#This Row],[Overall % Of Town]])</f>
        <v>#NAME?</v>
      </c>
      <c r="L93" s="227" t="e">
        <f ca="1">SUM(Table2[[#This Row],[2024 Tax Assessment (Exemption Not Included)]])*$N$7</f>
        <v>#NAME?</v>
      </c>
      <c r="M93" s="205" t="e">
        <f ca="1">SUM(Table2[[#This Row],[2025 Tax Amount                   (w/o Reval)                       (Exmption Not Included)]]-Table2[[#This Row],[2024 Tax Amount (Exemption Not Included)]])</f>
        <v>#NAME?</v>
      </c>
      <c r="N93" s="206" t="e">
        <f ca="1">SUM(Table2[[#This Row],[2025 Tax Amount                   (w/o Reval)                       (Exmption Not Included)]]-Table2[[#This Row],[2025 Estimated                      Tax Amount                             (Exemption Not Included)]])</f>
        <v>#NAME?</v>
      </c>
      <c r="O93" s="207" t="s">
        <v>7433</v>
      </c>
      <c r="P93" s="208" t="s">
        <v>7433</v>
      </c>
      <c r="Q93" s="208" t="s">
        <v>7433</v>
      </c>
      <c r="R93" s="208" t="s">
        <v>7433</v>
      </c>
      <c r="S93" s="208" t="s">
        <v>7433</v>
      </c>
      <c r="T93" s="209" t="s">
        <v>7433</v>
      </c>
    </row>
    <row r="94" spans="1:20">
      <c r="A94" s="202" t="s">
        <v>866</v>
      </c>
      <c r="B94" s="202">
        <v>897</v>
      </c>
      <c r="C94" s="195" t="e">
        <f ca="1">_xlfn.XLOOKUP(Table2[[#This Row],[Acct '#]],'2024 Information'!A:A,'2024 Information'!L:L,0)</f>
        <v>#NAME?</v>
      </c>
      <c r="D94" s="196" t="e">
        <f ca="1">SUM(Table2[[#This Row],[2024 Tax Assessment (Exemption Not Included)]]/$E$6)</f>
        <v>#NAME?</v>
      </c>
      <c r="E94" s="206" t="e">
        <f ca="1">SUM(Table2[[#This Row],[2024 Tax Assessment (Exemption Not Included)]]*$E$7)</f>
        <v>#NAME?</v>
      </c>
      <c r="F94" s="195" t="e">
        <f ca="1">_xlfn.XLOOKUP(Table2[[#This Row],[Acct '#]],'2025 Information'!A:A,'2025 Information'!O:O,0)</f>
        <v>#NAME?</v>
      </c>
      <c r="G94" s="196" t="e">
        <f ca="1">SUM(Table2[[#This Row],[2025 Estimated                         Tax Assessment                  (Exemption Not Included)]]/$H$6)</f>
        <v>#NAME?</v>
      </c>
      <c r="H94" s="206" t="e">
        <f ca="1">SUM(Table2[[#This Row],[2025 Estimated                         Tax Assessment                  (Exemption Not Included)]]*$H$7)</f>
        <v>#NAME?</v>
      </c>
      <c r="I94" s="203" t="e">
        <f ca="1">SUM(Table2[[#This Row],[2025 Estimated                         Tax Assessment                  (Exemption Not Included)]]-Table2[[#This Row],[2024 Tax Assessment (Exemption Not Included)]])</f>
        <v>#NAME?</v>
      </c>
      <c r="J94" s="225" t="e">
        <f ca="1">SUM(Table2[[#This Row],[2025 Estimated                      Tax Amount                             (Exemption Not Included)]]-Table2[[#This Row],[2024 Tax Amount (Exemption Not Included)]])</f>
        <v>#NAME?</v>
      </c>
      <c r="K94" s="204" t="e">
        <f ca="1">SUM(Table2[[#This Row],[Overall % Of Town ]]-Table2[[#This Row],[Overall % Of Town]])</f>
        <v>#NAME?</v>
      </c>
      <c r="L94" s="227" t="e">
        <f ca="1">SUM(Table2[[#This Row],[2024 Tax Assessment (Exemption Not Included)]])*$N$7</f>
        <v>#NAME?</v>
      </c>
      <c r="M94" s="205" t="e">
        <f ca="1">SUM(Table2[[#This Row],[2025 Tax Amount                   (w/o Reval)                       (Exmption Not Included)]]-Table2[[#This Row],[2024 Tax Amount (Exemption Not Included)]])</f>
        <v>#NAME?</v>
      </c>
      <c r="N94" s="206" t="e">
        <f ca="1">SUM(Table2[[#This Row],[2025 Tax Amount                   (w/o Reval)                       (Exmption Not Included)]]-Table2[[#This Row],[2025 Estimated                      Tax Amount                             (Exemption Not Included)]])</f>
        <v>#NAME?</v>
      </c>
      <c r="O94" s="207" t="s">
        <v>7433</v>
      </c>
      <c r="P94" s="208" t="s">
        <v>7433</v>
      </c>
      <c r="Q94" s="208" t="s">
        <v>7433</v>
      </c>
      <c r="R94" s="208" t="s">
        <v>7433</v>
      </c>
      <c r="S94" s="208" t="s">
        <v>7433</v>
      </c>
      <c r="T94" s="209" t="s">
        <v>7433</v>
      </c>
    </row>
    <row r="95" spans="1:20">
      <c r="A95" s="202" t="s">
        <v>1786</v>
      </c>
      <c r="B95" s="202">
        <v>490</v>
      </c>
      <c r="C95" s="195" t="e">
        <f ca="1">_xlfn.XLOOKUP(Table2[[#This Row],[Acct '#]],'2024 Information'!A:A,'2024 Information'!L:L,0)</f>
        <v>#NAME?</v>
      </c>
      <c r="D95" s="196" t="e">
        <f ca="1">SUM(Table2[[#This Row],[2024 Tax Assessment (Exemption Not Included)]]/$E$6)</f>
        <v>#NAME?</v>
      </c>
      <c r="E95" s="206" t="e">
        <f ca="1">SUM(Table2[[#This Row],[2024 Tax Assessment (Exemption Not Included)]]*$E$7)</f>
        <v>#NAME?</v>
      </c>
      <c r="F95" s="195" t="e">
        <f ca="1">_xlfn.XLOOKUP(Table2[[#This Row],[Acct '#]],'2025 Information'!A:A,'2025 Information'!O:O,0)</f>
        <v>#NAME?</v>
      </c>
      <c r="G95" s="196" t="e">
        <f ca="1">SUM(Table2[[#This Row],[2025 Estimated                         Tax Assessment                  (Exemption Not Included)]]/$H$6)</f>
        <v>#NAME?</v>
      </c>
      <c r="H95" s="206" t="e">
        <f ca="1">SUM(Table2[[#This Row],[2025 Estimated                         Tax Assessment                  (Exemption Not Included)]]*$H$7)</f>
        <v>#NAME?</v>
      </c>
      <c r="I95" s="203" t="e">
        <f ca="1">SUM(Table2[[#This Row],[2025 Estimated                         Tax Assessment                  (Exemption Not Included)]]-Table2[[#This Row],[2024 Tax Assessment (Exemption Not Included)]])</f>
        <v>#NAME?</v>
      </c>
      <c r="J95" s="225" t="e">
        <f ca="1">SUM(Table2[[#This Row],[2025 Estimated                      Tax Amount                             (Exemption Not Included)]]-Table2[[#This Row],[2024 Tax Amount (Exemption Not Included)]])</f>
        <v>#NAME?</v>
      </c>
      <c r="K95" s="204" t="e">
        <f ca="1">SUM(Table2[[#This Row],[Overall % Of Town ]]-Table2[[#This Row],[Overall % Of Town]])</f>
        <v>#NAME?</v>
      </c>
      <c r="L95" s="227" t="e">
        <f ca="1">SUM(Table2[[#This Row],[2024 Tax Assessment (Exemption Not Included)]])*$N$7</f>
        <v>#NAME?</v>
      </c>
      <c r="M95" s="205" t="e">
        <f ca="1">SUM(Table2[[#This Row],[2025 Tax Amount                   (w/o Reval)                       (Exmption Not Included)]]-Table2[[#This Row],[2024 Tax Amount (Exemption Not Included)]])</f>
        <v>#NAME?</v>
      </c>
      <c r="N95" s="206" t="e">
        <f ca="1">SUM(Table2[[#This Row],[2025 Tax Amount                   (w/o Reval)                       (Exmption Not Included)]]-Table2[[#This Row],[2025 Estimated                      Tax Amount                             (Exemption Not Included)]])</f>
        <v>#NAME?</v>
      </c>
      <c r="O95" s="207" t="s">
        <v>7433</v>
      </c>
      <c r="P95" s="208" t="s">
        <v>7433</v>
      </c>
      <c r="Q95" s="208" t="s">
        <v>7433</v>
      </c>
      <c r="R95" s="208" t="s">
        <v>7433</v>
      </c>
      <c r="S95" s="208" t="s">
        <v>7433</v>
      </c>
      <c r="T95" s="209" t="s">
        <v>7433</v>
      </c>
    </row>
    <row r="96" spans="1:20">
      <c r="A96" s="202" t="s">
        <v>1782</v>
      </c>
      <c r="B96" s="202">
        <v>491</v>
      </c>
      <c r="C96" s="195" t="e">
        <f ca="1">_xlfn.XLOOKUP(Table2[[#This Row],[Acct '#]],'2024 Information'!A:A,'2024 Information'!L:L,0)</f>
        <v>#NAME?</v>
      </c>
      <c r="D96" s="196" t="e">
        <f ca="1">SUM(Table2[[#This Row],[2024 Tax Assessment (Exemption Not Included)]]/$E$6)</f>
        <v>#NAME?</v>
      </c>
      <c r="E96" s="206" t="e">
        <f ca="1">SUM(Table2[[#This Row],[2024 Tax Assessment (Exemption Not Included)]]*$E$7)</f>
        <v>#NAME?</v>
      </c>
      <c r="F96" s="195" t="e">
        <f ca="1">_xlfn.XLOOKUP(Table2[[#This Row],[Acct '#]],'2025 Information'!A:A,'2025 Information'!O:O,0)</f>
        <v>#NAME?</v>
      </c>
      <c r="G96" s="196" t="e">
        <f ca="1">SUM(Table2[[#This Row],[2025 Estimated                         Tax Assessment                  (Exemption Not Included)]]/$H$6)</f>
        <v>#NAME?</v>
      </c>
      <c r="H96" s="206" t="e">
        <f ca="1">SUM(Table2[[#This Row],[2025 Estimated                         Tax Assessment                  (Exemption Not Included)]]*$H$7)</f>
        <v>#NAME?</v>
      </c>
      <c r="I96" s="203" t="e">
        <f ca="1">SUM(Table2[[#This Row],[2025 Estimated                         Tax Assessment                  (Exemption Not Included)]]-Table2[[#This Row],[2024 Tax Assessment (Exemption Not Included)]])</f>
        <v>#NAME?</v>
      </c>
      <c r="J96" s="225" t="e">
        <f ca="1">SUM(Table2[[#This Row],[2025 Estimated                      Tax Amount                             (Exemption Not Included)]]-Table2[[#This Row],[2024 Tax Amount (Exemption Not Included)]])</f>
        <v>#NAME?</v>
      </c>
      <c r="K96" s="204" t="e">
        <f ca="1">SUM(Table2[[#This Row],[Overall % Of Town ]]-Table2[[#This Row],[Overall % Of Town]])</f>
        <v>#NAME?</v>
      </c>
      <c r="L96" s="227" t="e">
        <f ca="1">SUM(Table2[[#This Row],[2024 Tax Assessment (Exemption Not Included)]])*$N$7</f>
        <v>#NAME?</v>
      </c>
      <c r="M96" s="205" t="e">
        <f ca="1">SUM(Table2[[#This Row],[2025 Tax Amount                   (w/o Reval)                       (Exmption Not Included)]]-Table2[[#This Row],[2024 Tax Amount (Exemption Not Included)]])</f>
        <v>#NAME?</v>
      </c>
      <c r="N96" s="206" t="e">
        <f ca="1">SUM(Table2[[#This Row],[2025 Tax Amount                   (w/o Reval)                       (Exmption Not Included)]]-Table2[[#This Row],[2025 Estimated                      Tax Amount                             (Exemption Not Included)]])</f>
        <v>#NAME?</v>
      </c>
      <c r="O96" s="207" t="s">
        <v>7433</v>
      </c>
      <c r="P96" s="208" t="s">
        <v>7433</v>
      </c>
      <c r="Q96" s="208" t="s">
        <v>7433</v>
      </c>
      <c r="R96" s="208" t="s">
        <v>7433</v>
      </c>
      <c r="S96" s="208" t="s">
        <v>7433</v>
      </c>
      <c r="T96" s="209" t="s">
        <v>7433</v>
      </c>
    </row>
    <row r="97" spans="1:20">
      <c r="A97" s="202" t="s">
        <v>2247</v>
      </c>
      <c r="B97" s="202">
        <v>276</v>
      </c>
      <c r="C97" s="195" t="e">
        <f ca="1">_xlfn.XLOOKUP(Table2[[#This Row],[Acct '#]],'2024 Information'!A:A,'2024 Information'!L:L,0)</f>
        <v>#NAME?</v>
      </c>
      <c r="D97" s="196" t="e">
        <f ca="1">SUM(Table2[[#This Row],[2024 Tax Assessment (Exemption Not Included)]]/$E$6)</f>
        <v>#NAME?</v>
      </c>
      <c r="E97" s="206" t="e">
        <f ca="1">SUM(Table2[[#This Row],[2024 Tax Assessment (Exemption Not Included)]]*$E$7)</f>
        <v>#NAME?</v>
      </c>
      <c r="F97" s="195" t="e">
        <f ca="1">_xlfn.XLOOKUP(Table2[[#This Row],[Acct '#]],'2025 Information'!A:A,'2025 Information'!O:O,0)</f>
        <v>#NAME?</v>
      </c>
      <c r="G97" s="196" t="e">
        <f ca="1">SUM(Table2[[#This Row],[2025 Estimated                         Tax Assessment                  (Exemption Not Included)]]/$H$6)</f>
        <v>#NAME?</v>
      </c>
      <c r="H97" s="206" t="e">
        <f ca="1">SUM(Table2[[#This Row],[2025 Estimated                         Tax Assessment                  (Exemption Not Included)]]*$H$7)</f>
        <v>#NAME?</v>
      </c>
      <c r="I97" s="203" t="e">
        <f ca="1">SUM(Table2[[#This Row],[2025 Estimated                         Tax Assessment                  (Exemption Not Included)]]-Table2[[#This Row],[2024 Tax Assessment (Exemption Not Included)]])</f>
        <v>#NAME?</v>
      </c>
      <c r="J97" s="225" t="e">
        <f ca="1">SUM(Table2[[#This Row],[2025 Estimated                      Tax Amount                             (Exemption Not Included)]]-Table2[[#This Row],[2024 Tax Amount (Exemption Not Included)]])</f>
        <v>#NAME?</v>
      </c>
      <c r="K97" s="204" t="e">
        <f ca="1">SUM(Table2[[#This Row],[Overall % Of Town ]]-Table2[[#This Row],[Overall % Of Town]])</f>
        <v>#NAME?</v>
      </c>
      <c r="L97" s="227" t="e">
        <f ca="1">SUM(Table2[[#This Row],[2024 Tax Assessment (Exemption Not Included)]])*$N$7</f>
        <v>#NAME?</v>
      </c>
      <c r="M97" s="205" t="e">
        <f ca="1">SUM(Table2[[#This Row],[2025 Tax Amount                   (w/o Reval)                       (Exmption Not Included)]]-Table2[[#This Row],[2024 Tax Amount (Exemption Not Included)]])</f>
        <v>#NAME?</v>
      </c>
      <c r="N97" s="206" t="e">
        <f ca="1">SUM(Table2[[#This Row],[2025 Tax Amount                   (w/o Reval)                       (Exmption Not Included)]]-Table2[[#This Row],[2025 Estimated                      Tax Amount                             (Exemption Not Included)]])</f>
        <v>#NAME?</v>
      </c>
      <c r="O97" s="207" t="s">
        <v>7433</v>
      </c>
      <c r="P97" s="208" t="s">
        <v>7433</v>
      </c>
      <c r="Q97" s="208" t="s">
        <v>7433</v>
      </c>
      <c r="R97" s="208" t="s">
        <v>7433</v>
      </c>
      <c r="S97" s="208" t="s">
        <v>7433</v>
      </c>
      <c r="T97" s="209" t="s">
        <v>7433</v>
      </c>
    </row>
    <row r="98" spans="1:20">
      <c r="A98" s="202" t="s">
        <v>2228</v>
      </c>
      <c r="B98" s="202">
        <v>284</v>
      </c>
      <c r="C98" s="195" t="e">
        <f ca="1">_xlfn.XLOOKUP(Table2[[#This Row],[Acct '#]],'2024 Information'!A:A,'2024 Information'!L:L,0)</f>
        <v>#NAME?</v>
      </c>
      <c r="D98" s="196" t="e">
        <f ca="1">SUM(Table2[[#This Row],[2024 Tax Assessment (Exemption Not Included)]]/$E$6)</f>
        <v>#NAME?</v>
      </c>
      <c r="E98" s="206" t="e">
        <f ca="1">SUM(Table2[[#This Row],[2024 Tax Assessment (Exemption Not Included)]]*$E$7)</f>
        <v>#NAME?</v>
      </c>
      <c r="F98" s="195" t="e">
        <f ca="1">_xlfn.XLOOKUP(Table2[[#This Row],[Acct '#]],'2025 Information'!A:A,'2025 Information'!O:O,0)</f>
        <v>#NAME?</v>
      </c>
      <c r="G98" s="196" t="e">
        <f ca="1">SUM(Table2[[#This Row],[2025 Estimated                         Tax Assessment                  (Exemption Not Included)]]/$H$6)</f>
        <v>#NAME?</v>
      </c>
      <c r="H98" s="206" t="e">
        <f ca="1">SUM(Table2[[#This Row],[2025 Estimated                         Tax Assessment                  (Exemption Not Included)]]*$H$7)</f>
        <v>#NAME?</v>
      </c>
      <c r="I98" s="203" t="e">
        <f ca="1">SUM(Table2[[#This Row],[2025 Estimated                         Tax Assessment                  (Exemption Not Included)]]-Table2[[#This Row],[2024 Tax Assessment (Exemption Not Included)]])</f>
        <v>#NAME?</v>
      </c>
      <c r="J98" s="225" t="e">
        <f ca="1">SUM(Table2[[#This Row],[2025 Estimated                      Tax Amount                             (Exemption Not Included)]]-Table2[[#This Row],[2024 Tax Amount (Exemption Not Included)]])</f>
        <v>#NAME?</v>
      </c>
      <c r="K98" s="204" t="e">
        <f ca="1">SUM(Table2[[#This Row],[Overall % Of Town ]]-Table2[[#This Row],[Overall % Of Town]])</f>
        <v>#NAME?</v>
      </c>
      <c r="L98" s="227" t="e">
        <f ca="1">SUM(Table2[[#This Row],[2024 Tax Assessment (Exemption Not Included)]])*$N$7</f>
        <v>#NAME?</v>
      </c>
      <c r="M98" s="205" t="e">
        <f ca="1">SUM(Table2[[#This Row],[2025 Tax Amount                   (w/o Reval)                       (Exmption Not Included)]]-Table2[[#This Row],[2024 Tax Amount (Exemption Not Included)]])</f>
        <v>#NAME?</v>
      </c>
      <c r="N98" s="206" t="e">
        <f ca="1">SUM(Table2[[#This Row],[2025 Tax Amount                   (w/o Reval)                       (Exmption Not Included)]]-Table2[[#This Row],[2025 Estimated                      Tax Amount                             (Exemption Not Included)]])</f>
        <v>#NAME?</v>
      </c>
      <c r="O98" s="207" t="s">
        <v>7433</v>
      </c>
      <c r="P98" s="208" t="s">
        <v>7433</v>
      </c>
      <c r="Q98" s="208" t="s">
        <v>7433</v>
      </c>
      <c r="R98" s="208" t="s">
        <v>7433</v>
      </c>
      <c r="S98" s="208" t="s">
        <v>7433</v>
      </c>
      <c r="T98" s="209" t="s">
        <v>7433</v>
      </c>
    </row>
    <row r="99" spans="1:20">
      <c r="A99" s="202" t="s">
        <v>2306</v>
      </c>
      <c r="B99" s="202">
        <v>247</v>
      </c>
      <c r="C99" s="195" t="e">
        <f ca="1">_xlfn.XLOOKUP(Table2[[#This Row],[Acct '#]],'2024 Information'!A:A,'2024 Information'!L:L,0)</f>
        <v>#NAME?</v>
      </c>
      <c r="D99" s="196" t="e">
        <f ca="1">SUM(Table2[[#This Row],[2024 Tax Assessment (Exemption Not Included)]]/$E$6)</f>
        <v>#NAME?</v>
      </c>
      <c r="E99" s="206" t="e">
        <f ca="1">SUM(Table2[[#This Row],[2024 Tax Assessment (Exemption Not Included)]]*$E$7)</f>
        <v>#NAME?</v>
      </c>
      <c r="F99" s="195" t="e">
        <f ca="1">_xlfn.XLOOKUP(Table2[[#This Row],[Acct '#]],'2025 Information'!A:A,'2025 Information'!O:O,0)</f>
        <v>#NAME?</v>
      </c>
      <c r="G99" s="196" t="e">
        <f ca="1">SUM(Table2[[#This Row],[2025 Estimated                         Tax Assessment                  (Exemption Not Included)]]/$H$6)</f>
        <v>#NAME?</v>
      </c>
      <c r="H99" s="206" t="e">
        <f ca="1">SUM(Table2[[#This Row],[2025 Estimated                         Tax Assessment                  (Exemption Not Included)]]*$H$7)</f>
        <v>#NAME?</v>
      </c>
      <c r="I99" s="203" t="e">
        <f ca="1">SUM(Table2[[#This Row],[2025 Estimated                         Tax Assessment                  (Exemption Not Included)]]-Table2[[#This Row],[2024 Tax Assessment (Exemption Not Included)]])</f>
        <v>#NAME?</v>
      </c>
      <c r="J99" s="225" t="e">
        <f ca="1">SUM(Table2[[#This Row],[2025 Estimated                      Tax Amount                             (Exemption Not Included)]]-Table2[[#This Row],[2024 Tax Amount (Exemption Not Included)]])</f>
        <v>#NAME?</v>
      </c>
      <c r="K99" s="204" t="e">
        <f ca="1">SUM(Table2[[#This Row],[Overall % Of Town ]]-Table2[[#This Row],[Overall % Of Town]])</f>
        <v>#NAME?</v>
      </c>
      <c r="L99" s="227" t="e">
        <f ca="1">SUM(Table2[[#This Row],[2024 Tax Assessment (Exemption Not Included)]])*$N$7</f>
        <v>#NAME?</v>
      </c>
      <c r="M99" s="205" t="e">
        <f ca="1">SUM(Table2[[#This Row],[2025 Tax Amount                   (w/o Reval)                       (Exmption Not Included)]]-Table2[[#This Row],[2024 Tax Amount (Exemption Not Included)]])</f>
        <v>#NAME?</v>
      </c>
      <c r="N99" s="206" t="e">
        <f ca="1">SUM(Table2[[#This Row],[2025 Tax Amount                   (w/o Reval)                       (Exmption Not Included)]]-Table2[[#This Row],[2025 Estimated                      Tax Amount                             (Exemption Not Included)]])</f>
        <v>#NAME?</v>
      </c>
      <c r="O99" s="207" t="s">
        <v>7433</v>
      </c>
      <c r="P99" s="208" t="s">
        <v>7433</v>
      </c>
      <c r="Q99" s="208" t="s">
        <v>7433</v>
      </c>
      <c r="R99" s="208" t="s">
        <v>7433</v>
      </c>
      <c r="S99" s="208" t="s">
        <v>7433</v>
      </c>
      <c r="T99" s="209" t="s">
        <v>7433</v>
      </c>
    </row>
    <row r="100" spans="1:20">
      <c r="A100" s="202" t="s">
        <v>2805</v>
      </c>
      <c r="B100" s="202">
        <v>2</v>
      </c>
      <c r="C100" s="195" t="e">
        <f ca="1">_xlfn.XLOOKUP(Table2[[#This Row],[Acct '#]],'2024 Information'!A:A,'2024 Information'!L:L,0)</f>
        <v>#NAME?</v>
      </c>
      <c r="D100" s="196" t="e">
        <f ca="1">SUM(Table2[[#This Row],[2024 Tax Assessment (Exemption Not Included)]]/$E$6)</f>
        <v>#NAME?</v>
      </c>
      <c r="E100" s="206" t="e">
        <f ca="1">SUM(Table2[[#This Row],[2024 Tax Assessment (Exemption Not Included)]]*$E$7)</f>
        <v>#NAME?</v>
      </c>
      <c r="F100" s="195" t="e">
        <f ca="1">_xlfn.XLOOKUP(Table2[[#This Row],[Acct '#]],'2025 Information'!A:A,'2025 Information'!O:O,0)</f>
        <v>#NAME?</v>
      </c>
      <c r="G100" s="196" t="e">
        <f ca="1">SUM(Table2[[#This Row],[2025 Estimated                         Tax Assessment                  (Exemption Not Included)]]/$H$6)</f>
        <v>#NAME?</v>
      </c>
      <c r="H100" s="206" t="e">
        <f ca="1">SUM(Table2[[#This Row],[2025 Estimated                         Tax Assessment                  (Exemption Not Included)]]*$H$7)</f>
        <v>#NAME?</v>
      </c>
      <c r="I100" s="203" t="e">
        <f ca="1">SUM(Table2[[#This Row],[2025 Estimated                         Tax Assessment                  (Exemption Not Included)]]-Table2[[#This Row],[2024 Tax Assessment (Exemption Not Included)]])</f>
        <v>#NAME?</v>
      </c>
      <c r="J100" s="225" t="e">
        <f ca="1">SUM(Table2[[#This Row],[2025 Estimated                      Tax Amount                             (Exemption Not Included)]]-Table2[[#This Row],[2024 Tax Amount (Exemption Not Included)]])</f>
        <v>#NAME?</v>
      </c>
      <c r="K100" s="204" t="e">
        <f ca="1">SUM(Table2[[#This Row],[Overall % Of Town ]]-Table2[[#This Row],[Overall % Of Town]])</f>
        <v>#NAME?</v>
      </c>
      <c r="L100" s="227" t="e">
        <f ca="1">SUM(Table2[[#This Row],[2024 Tax Assessment (Exemption Not Included)]])*$N$7</f>
        <v>#NAME?</v>
      </c>
      <c r="M100" s="205" t="e">
        <f ca="1">SUM(Table2[[#This Row],[2025 Tax Amount                   (w/o Reval)                       (Exmption Not Included)]]-Table2[[#This Row],[2024 Tax Amount (Exemption Not Included)]])</f>
        <v>#NAME?</v>
      </c>
      <c r="N100" s="206" t="e">
        <f ca="1">SUM(Table2[[#This Row],[2025 Tax Amount                   (w/o Reval)                       (Exmption Not Included)]]-Table2[[#This Row],[2025 Estimated                      Tax Amount                             (Exemption Not Included)]])</f>
        <v>#NAME?</v>
      </c>
      <c r="O100" s="207" t="s">
        <v>7433</v>
      </c>
      <c r="P100" s="208" t="s">
        <v>7433</v>
      </c>
      <c r="Q100" s="208" t="s">
        <v>7433</v>
      </c>
      <c r="R100" s="208" t="s">
        <v>7433</v>
      </c>
      <c r="S100" s="208" t="s">
        <v>7433</v>
      </c>
      <c r="T100" s="209" t="s">
        <v>7433</v>
      </c>
    </row>
    <row r="101" spans="1:20">
      <c r="A101" s="202" t="s">
        <v>457</v>
      </c>
      <c r="B101" s="202">
        <v>1046</v>
      </c>
      <c r="C101" s="195" t="e">
        <f ca="1">_xlfn.XLOOKUP(Table2[[#This Row],[Acct '#]],'2024 Information'!A:A,'2024 Information'!L:L,0)</f>
        <v>#NAME?</v>
      </c>
      <c r="D101" s="196" t="e">
        <f ca="1">SUM(Table2[[#This Row],[2024 Tax Assessment (Exemption Not Included)]]/$E$6)</f>
        <v>#NAME?</v>
      </c>
      <c r="E101" s="206" t="e">
        <f ca="1">SUM(Table2[[#This Row],[2024 Tax Assessment (Exemption Not Included)]]*$E$7)</f>
        <v>#NAME?</v>
      </c>
      <c r="F101" s="195" t="e">
        <f ca="1">_xlfn.XLOOKUP(Table2[[#This Row],[Acct '#]],'2025 Information'!A:A,'2025 Information'!O:O,0)</f>
        <v>#NAME?</v>
      </c>
      <c r="G101" s="196" t="e">
        <f ca="1">SUM(Table2[[#This Row],[2025 Estimated                         Tax Assessment                  (Exemption Not Included)]]/$H$6)</f>
        <v>#NAME?</v>
      </c>
      <c r="H101" s="206" t="e">
        <f ca="1">SUM(Table2[[#This Row],[2025 Estimated                         Tax Assessment                  (Exemption Not Included)]]*$H$7)</f>
        <v>#NAME?</v>
      </c>
      <c r="I101" s="203" t="e">
        <f ca="1">SUM(Table2[[#This Row],[2025 Estimated                         Tax Assessment                  (Exemption Not Included)]]-Table2[[#This Row],[2024 Tax Assessment (Exemption Not Included)]])</f>
        <v>#NAME?</v>
      </c>
      <c r="J101" s="225" t="e">
        <f ca="1">SUM(Table2[[#This Row],[2025 Estimated                      Tax Amount                             (Exemption Not Included)]]-Table2[[#This Row],[2024 Tax Amount (Exemption Not Included)]])</f>
        <v>#NAME?</v>
      </c>
      <c r="K101" s="204" t="e">
        <f ca="1">SUM(Table2[[#This Row],[Overall % Of Town ]]-Table2[[#This Row],[Overall % Of Town]])</f>
        <v>#NAME?</v>
      </c>
      <c r="L101" s="227" t="e">
        <f ca="1">SUM(Table2[[#This Row],[2024 Tax Assessment (Exemption Not Included)]])*$N$7</f>
        <v>#NAME?</v>
      </c>
      <c r="M101" s="205" t="e">
        <f ca="1">SUM(Table2[[#This Row],[2025 Tax Amount                   (w/o Reval)                       (Exmption Not Included)]]-Table2[[#This Row],[2024 Tax Amount (Exemption Not Included)]])</f>
        <v>#NAME?</v>
      </c>
      <c r="N101" s="206" t="e">
        <f ca="1">SUM(Table2[[#This Row],[2025 Tax Amount                   (w/o Reval)                       (Exmption Not Included)]]-Table2[[#This Row],[2025 Estimated                      Tax Amount                             (Exemption Not Included)]])</f>
        <v>#NAME?</v>
      </c>
      <c r="O101" s="210" t="e">
        <f ca="1">_xlfn.XLOOKUP(Table2[[#This Row],[Map/Lot]],'Sales Data'!$H$2:$H$185,'Sales Data'!$G$2:$G$185,0)</f>
        <v>#NAME?</v>
      </c>
      <c r="P101" s="211" t="e">
        <f ca="1">_xlfn.XLOOKUP(Table2[[#This Row],[Map/Lot]],'Sales Data'!$H$2:$H$185,'Sales Data'!$F$2:$F$185,0)</f>
        <v>#NAME?</v>
      </c>
      <c r="Q101" s="208">
        <v>1</v>
      </c>
      <c r="R101" s="212" t="e">
        <f ca="1">SUM(Table2[[#This Row],[Adjustment for Time Since Sale]]*Table2[[#This Row],[Sale Amount]])</f>
        <v>#NAME?</v>
      </c>
      <c r="S101" s="212" t="e">
        <f ca="1">SUM(Table2[[#This Row],[2025 Estimated                         Tax Assessment                  (Exemption Not Included)]]-Table2[[#This Row],[Adjusted Sale Price]])</f>
        <v>#NAME?</v>
      </c>
      <c r="T101" s="213" t="e">
        <f ca="1">_xlfn.XLOOKUP(Table2[[#This Row],[Map/Lot]],'Sales Data'!$H$2:$H$185,'Sales Data'!$I$2:$I$185,0)</f>
        <v>#NAME?</v>
      </c>
    </row>
    <row r="102" spans="1:20">
      <c r="A102" s="202" t="s">
        <v>2304</v>
      </c>
      <c r="B102" s="202">
        <v>248</v>
      </c>
      <c r="C102" s="195" t="e">
        <f ca="1">_xlfn.XLOOKUP(Table2[[#This Row],[Acct '#]],'2024 Information'!A:A,'2024 Information'!L:L,0)</f>
        <v>#NAME?</v>
      </c>
      <c r="D102" s="196" t="e">
        <f ca="1">SUM(Table2[[#This Row],[2024 Tax Assessment (Exemption Not Included)]]/$E$6)</f>
        <v>#NAME?</v>
      </c>
      <c r="E102" s="206" t="e">
        <f ca="1">SUM(Table2[[#This Row],[2024 Tax Assessment (Exemption Not Included)]]*$E$7)</f>
        <v>#NAME?</v>
      </c>
      <c r="F102" s="195" t="e">
        <f ca="1">_xlfn.XLOOKUP(Table2[[#This Row],[Acct '#]],'2025 Information'!A:A,'2025 Information'!O:O,0)</f>
        <v>#NAME?</v>
      </c>
      <c r="G102" s="196" t="e">
        <f ca="1">SUM(Table2[[#This Row],[2025 Estimated                         Tax Assessment                  (Exemption Not Included)]]/$H$6)</f>
        <v>#NAME?</v>
      </c>
      <c r="H102" s="206" t="e">
        <f ca="1">SUM(Table2[[#This Row],[2025 Estimated                         Tax Assessment                  (Exemption Not Included)]]*$H$7)</f>
        <v>#NAME?</v>
      </c>
      <c r="I102" s="203" t="e">
        <f ca="1">SUM(Table2[[#This Row],[2025 Estimated                         Tax Assessment                  (Exemption Not Included)]]-Table2[[#This Row],[2024 Tax Assessment (Exemption Not Included)]])</f>
        <v>#NAME?</v>
      </c>
      <c r="J102" s="225" t="e">
        <f ca="1">SUM(Table2[[#This Row],[2025 Estimated                      Tax Amount                             (Exemption Not Included)]]-Table2[[#This Row],[2024 Tax Amount (Exemption Not Included)]])</f>
        <v>#NAME?</v>
      </c>
      <c r="K102" s="204" t="e">
        <f ca="1">SUM(Table2[[#This Row],[Overall % Of Town ]]-Table2[[#This Row],[Overall % Of Town]])</f>
        <v>#NAME?</v>
      </c>
      <c r="L102" s="227" t="e">
        <f ca="1">SUM(Table2[[#This Row],[2024 Tax Assessment (Exemption Not Included)]])*$N$7</f>
        <v>#NAME?</v>
      </c>
      <c r="M102" s="205" t="e">
        <f ca="1">SUM(Table2[[#This Row],[2025 Tax Amount                   (w/o Reval)                       (Exmption Not Included)]]-Table2[[#This Row],[2024 Tax Amount (Exemption Not Included)]])</f>
        <v>#NAME?</v>
      </c>
      <c r="N102" s="206" t="e">
        <f ca="1">SUM(Table2[[#This Row],[2025 Tax Amount                   (w/o Reval)                       (Exmption Not Included)]]-Table2[[#This Row],[2025 Estimated                      Tax Amount                             (Exemption Not Included)]])</f>
        <v>#NAME?</v>
      </c>
      <c r="O102" s="207" t="s">
        <v>7433</v>
      </c>
      <c r="P102" s="208" t="s">
        <v>7433</v>
      </c>
      <c r="Q102" s="208" t="s">
        <v>7433</v>
      </c>
      <c r="R102" s="208" t="s">
        <v>7433</v>
      </c>
      <c r="S102" s="208" t="s">
        <v>7433</v>
      </c>
      <c r="T102" s="209" t="s">
        <v>7433</v>
      </c>
    </row>
    <row r="103" spans="1:20">
      <c r="A103" s="202" t="s">
        <v>1331</v>
      </c>
      <c r="B103" s="202">
        <v>701</v>
      </c>
      <c r="C103" s="195" t="e">
        <f ca="1">_xlfn.XLOOKUP(Table2[[#This Row],[Acct '#]],'2024 Information'!A:A,'2024 Information'!L:L,0)</f>
        <v>#NAME?</v>
      </c>
      <c r="D103" s="196" t="e">
        <f ca="1">SUM(Table2[[#This Row],[2024 Tax Assessment (Exemption Not Included)]]/$E$6)</f>
        <v>#NAME?</v>
      </c>
      <c r="E103" s="206" t="e">
        <f ca="1">SUM(Table2[[#This Row],[2024 Tax Assessment (Exemption Not Included)]]*$E$7)</f>
        <v>#NAME?</v>
      </c>
      <c r="F103" s="195" t="e">
        <f ca="1">_xlfn.XLOOKUP(Table2[[#This Row],[Acct '#]],'2025 Information'!A:A,'2025 Information'!O:O,0)</f>
        <v>#NAME?</v>
      </c>
      <c r="G103" s="196" t="e">
        <f ca="1">SUM(Table2[[#This Row],[2025 Estimated                         Tax Assessment                  (Exemption Not Included)]]/$H$6)</f>
        <v>#NAME?</v>
      </c>
      <c r="H103" s="206" t="e">
        <f ca="1">SUM(Table2[[#This Row],[2025 Estimated                         Tax Assessment                  (Exemption Not Included)]]*$H$7)</f>
        <v>#NAME?</v>
      </c>
      <c r="I103" s="203" t="e">
        <f ca="1">SUM(Table2[[#This Row],[2025 Estimated                         Tax Assessment                  (Exemption Not Included)]]-Table2[[#This Row],[2024 Tax Assessment (Exemption Not Included)]])</f>
        <v>#NAME?</v>
      </c>
      <c r="J103" s="225" t="e">
        <f ca="1">SUM(Table2[[#This Row],[2025 Estimated                      Tax Amount                             (Exemption Not Included)]]-Table2[[#This Row],[2024 Tax Amount (Exemption Not Included)]])</f>
        <v>#NAME?</v>
      </c>
      <c r="K103" s="204" t="e">
        <f ca="1">SUM(Table2[[#This Row],[Overall % Of Town ]]-Table2[[#This Row],[Overall % Of Town]])</f>
        <v>#NAME?</v>
      </c>
      <c r="L103" s="227" t="e">
        <f ca="1">SUM(Table2[[#This Row],[2024 Tax Assessment (Exemption Not Included)]])*$N$7</f>
        <v>#NAME?</v>
      </c>
      <c r="M103" s="205" t="e">
        <f ca="1">SUM(Table2[[#This Row],[2025 Tax Amount                   (w/o Reval)                       (Exmption Not Included)]]-Table2[[#This Row],[2024 Tax Amount (Exemption Not Included)]])</f>
        <v>#NAME?</v>
      </c>
      <c r="N103" s="206" t="e">
        <f ca="1">SUM(Table2[[#This Row],[2025 Tax Amount                   (w/o Reval)                       (Exmption Not Included)]]-Table2[[#This Row],[2025 Estimated                      Tax Amount                             (Exemption Not Included)]])</f>
        <v>#NAME?</v>
      </c>
      <c r="O103" s="210" t="e">
        <f ca="1">_xlfn.XLOOKUP(Table2[[#This Row],[Map/Lot]],'Sales Data'!$H$2:$H$185,'Sales Data'!$G$2:$G$185,0)</f>
        <v>#NAME?</v>
      </c>
      <c r="P103" s="211" t="e">
        <f ca="1">_xlfn.XLOOKUP(Table2[[#This Row],[Map/Lot]],'Sales Data'!$H$2:$H$185,'Sales Data'!$F$2:$F$185,0)</f>
        <v>#NAME?</v>
      </c>
      <c r="Q103" s="208">
        <v>1.7</v>
      </c>
      <c r="R103" s="212" t="e">
        <f ca="1">SUM(Table2[[#This Row],[Adjustment for Time Since Sale]]*Table2[[#This Row],[Sale Amount]])</f>
        <v>#NAME?</v>
      </c>
      <c r="S103" s="212" t="e">
        <f ca="1">SUM(Table2[[#This Row],[2025 Estimated                         Tax Assessment                  (Exemption Not Included)]]-Table2[[#This Row],[Adjusted Sale Price]])</f>
        <v>#NAME?</v>
      </c>
      <c r="T103" s="213" t="e">
        <f ca="1">_xlfn.XLOOKUP(Table2[[#This Row],[Map/Lot]],'Sales Data'!$H$2:$H$185,'Sales Data'!$I$2:$I$185,0)</f>
        <v>#NAME?</v>
      </c>
    </row>
    <row r="104" spans="1:20">
      <c r="A104" s="202" t="s">
        <v>1074</v>
      </c>
      <c r="B104" s="202">
        <v>815</v>
      </c>
      <c r="C104" s="195" t="e">
        <f ca="1">_xlfn.XLOOKUP(Table2[[#This Row],[Acct '#]],'2024 Information'!A:A,'2024 Information'!L:L,0)</f>
        <v>#NAME?</v>
      </c>
      <c r="D104" s="196" t="e">
        <f ca="1">SUM(Table2[[#This Row],[2024 Tax Assessment (Exemption Not Included)]]/$E$6)</f>
        <v>#NAME?</v>
      </c>
      <c r="E104" s="206" t="e">
        <f ca="1">SUM(Table2[[#This Row],[2024 Tax Assessment (Exemption Not Included)]]*$E$7)</f>
        <v>#NAME?</v>
      </c>
      <c r="F104" s="195" t="e">
        <f ca="1">_xlfn.XLOOKUP(Table2[[#This Row],[Acct '#]],'2025 Information'!A:A,'2025 Information'!O:O,0)</f>
        <v>#NAME?</v>
      </c>
      <c r="G104" s="196" t="e">
        <f ca="1">SUM(Table2[[#This Row],[2025 Estimated                         Tax Assessment                  (Exemption Not Included)]]/$H$6)</f>
        <v>#NAME?</v>
      </c>
      <c r="H104" s="206" t="e">
        <f ca="1">SUM(Table2[[#This Row],[2025 Estimated                         Tax Assessment                  (Exemption Not Included)]]*$H$7)</f>
        <v>#NAME?</v>
      </c>
      <c r="I104" s="203" t="e">
        <f ca="1">SUM(Table2[[#This Row],[2025 Estimated                         Tax Assessment                  (Exemption Not Included)]]-Table2[[#This Row],[2024 Tax Assessment (Exemption Not Included)]])</f>
        <v>#NAME?</v>
      </c>
      <c r="J104" s="225" t="e">
        <f ca="1">SUM(Table2[[#This Row],[2025 Estimated                      Tax Amount                             (Exemption Not Included)]]-Table2[[#This Row],[2024 Tax Amount (Exemption Not Included)]])</f>
        <v>#NAME?</v>
      </c>
      <c r="K104" s="204" t="e">
        <f ca="1">SUM(Table2[[#This Row],[Overall % Of Town ]]-Table2[[#This Row],[Overall % Of Town]])</f>
        <v>#NAME?</v>
      </c>
      <c r="L104" s="227" t="e">
        <f ca="1">SUM(Table2[[#This Row],[2024 Tax Assessment (Exemption Not Included)]])*$N$7</f>
        <v>#NAME?</v>
      </c>
      <c r="M104" s="205" t="e">
        <f ca="1">SUM(Table2[[#This Row],[2025 Tax Amount                   (w/o Reval)                       (Exmption Not Included)]]-Table2[[#This Row],[2024 Tax Amount (Exemption Not Included)]])</f>
        <v>#NAME?</v>
      </c>
      <c r="N104" s="206" t="e">
        <f ca="1">SUM(Table2[[#This Row],[2025 Tax Amount                   (w/o Reval)                       (Exmption Not Included)]]-Table2[[#This Row],[2025 Estimated                      Tax Amount                             (Exemption Not Included)]])</f>
        <v>#NAME?</v>
      </c>
      <c r="O104" s="207" t="s">
        <v>7433</v>
      </c>
      <c r="P104" s="208" t="s">
        <v>7433</v>
      </c>
      <c r="Q104" s="208" t="s">
        <v>7433</v>
      </c>
      <c r="R104" s="208" t="s">
        <v>7433</v>
      </c>
      <c r="S104" s="208" t="s">
        <v>7433</v>
      </c>
      <c r="T104" s="209" t="s">
        <v>7433</v>
      </c>
    </row>
    <row r="105" spans="1:20">
      <c r="A105" s="202" t="s">
        <v>1148</v>
      </c>
      <c r="B105" s="202">
        <v>785</v>
      </c>
      <c r="C105" s="195" t="e">
        <f ca="1">_xlfn.XLOOKUP(Table2[[#This Row],[Acct '#]],'2024 Information'!A:A,'2024 Information'!L:L,0)</f>
        <v>#NAME?</v>
      </c>
      <c r="D105" s="196" t="e">
        <f ca="1">SUM(Table2[[#This Row],[2024 Tax Assessment (Exemption Not Included)]]/$E$6)</f>
        <v>#NAME?</v>
      </c>
      <c r="E105" s="206" t="e">
        <f ca="1">SUM(Table2[[#This Row],[2024 Tax Assessment (Exemption Not Included)]]*$E$7)</f>
        <v>#NAME?</v>
      </c>
      <c r="F105" s="195" t="e">
        <f ca="1">_xlfn.XLOOKUP(Table2[[#This Row],[Acct '#]],'2025 Information'!A:A,'2025 Information'!O:O,0)</f>
        <v>#NAME?</v>
      </c>
      <c r="G105" s="196" t="e">
        <f ca="1">SUM(Table2[[#This Row],[2025 Estimated                         Tax Assessment                  (Exemption Not Included)]]/$H$6)</f>
        <v>#NAME?</v>
      </c>
      <c r="H105" s="206" t="e">
        <f ca="1">SUM(Table2[[#This Row],[2025 Estimated                         Tax Assessment                  (Exemption Not Included)]]*$H$7)</f>
        <v>#NAME?</v>
      </c>
      <c r="I105" s="203" t="e">
        <f ca="1">SUM(Table2[[#This Row],[2025 Estimated                         Tax Assessment                  (Exemption Not Included)]]-Table2[[#This Row],[2024 Tax Assessment (Exemption Not Included)]])</f>
        <v>#NAME?</v>
      </c>
      <c r="J105" s="225" t="e">
        <f ca="1">SUM(Table2[[#This Row],[2025 Estimated                      Tax Amount                             (Exemption Not Included)]]-Table2[[#This Row],[2024 Tax Amount (Exemption Not Included)]])</f>
        <v>#NAME?</v>
      </c>
      <c r="K105" s="204" t="e">
        <f ca="1">SUM(Table2[[#This Row],[Overall % Of Town ]]-Table2[[#This Row],[Overall % Of Town]])</f>
        <v>#NAME?</v>
      </c>
      <c r="L105" s="227" t="e">
        <f ca="1">SUM(Table2[[#This Row],[2024 Tax Assessment (Exemption Not Included)]])*$N$7</f>
        <v>#NAME?</v>
      </c>
      <c r="M105" s="205" t="e">
        <f ca="1">SUM(Table2[[#This Row],[2025 Tax Amount                   (w/o Reval)                       (Exmption Not Included)]]-Table2[[#This Row],[2024 Tax Amount (Exemption Not Included)]])</f>
        <v>#NAME?</v>
      </c>
      <c r="N105" s="206" t="e">
        <f ca="1">SUM(Table2[[#This Row],[2025 Tax Amount                   (w/o Reval)                       (Exmption Not Included)]]-Table2[[#This Row],[2025 Estimated                      Tax Amount                             (Exemption Not Included)]])</f>
        <v>#NAME?</v>
      </c>
      <c r="O105" s="207" t="s">
        <v>7433</v>
      </c>
      <c r="P105" s="208" t="s">
        <v>7433</v>
      </c>
      <c r="Q105" s="208" t="s">
        <v>7433</v>
      </c>
      <c r="R105" s="208" t="s">
        <v>7433</v>
      </c>
      <c r="S105" s="208" t="s">
        <v>7433</v>
      </c>
      <c r="T105" s="209" t="s">
        <v>7433</v>
      </c>
    </row>
    <row r="106" spans="1:20">
      <c r="A106" s="202" t="s">
        <v>1261</v>
      </c>
      <c r="B106" s="202">
        <v>731</v>
      </c>
      <c r="C106" s="195" t="e">
        <f ca="1">_xlfn.XLOOKUP(Table2[[#This Row],[Acct '#]],'2024 Information'!A:A,'2024 Information'!L:L,0)</f>
        <v>#NAME?</v>
      </c>
      <c r="D106" s="196" t="e">
        <f ca="1">SUM(Table2[[#This Row],[2024 Tax Assessment (Exemption Not Included)]]/$E$6)</f>
        <v>#NAME?</v>
      </c>
      <c r="E106" s="206" t="e">
        <f ca="1">SUM(Table2[[#This Row],[2024 Tax Assessment (Exemption Not Included)]]*$E$7)</f>
        <v>#NAME?</v>
      </c>
      <c r="F106" s="195" t="e">
        <f ca="1">_xlfn.XLOOKUP(Table2[[#This Row],[Acct '#]],'2025 Information'!A:A,'2025 Information'!O:O,0)</f>
        <v>#NAME?</v>
      </c>
      <c r="G106" s="196" t="e">
        <f ca="1">SUM(Table2[[#This Row],[2025 Estimated                         Tax Assessment                  (Exemption Not Included)]]/$H$6)</f>
        <v>#NAME?</v>
      </c>
      <c r="H106" s="206" t="e">
        <f ca="1">SUM(Table2[[#This Row],[2025 Estimated                         Tax Assessment                  (Exemption Not Included)]]*$H$7)</f>
        <v>#NAME?</v>
      </c>
      <c r="I106" s="203" t="e">
        <f ca="1">SUM(Table2[[#This Row],[2025 Estimated                         Tax Assessment                  (Exemption Not Included)]]-Table2[[#This Row],[2024 Tax Assessment (Exemption Not Included)]])</f>
        <v>#NAME?</v>
      </c>
      <c r="J106" s="225" t="e">
        <f ca="1">SUM(Table2[[#This Row],[2025 Estimated                      Tax Amount                             (Exemption Not Included)]]-Table2[[#This Row],[2024 Tax Amount (Exemption Not Included)]])</f>
        <v>#NAME?</v>
      </c>
      <c r="K106" s="204" t="e">
        <f ca="1">SUM(Table2[[#This Row],[Overall % Of Town ]]-Table2[[#This Row],[Overall % Of Town]])</f>
        <v>#NAME?</v>
      </c>
      <c r="L106" s="227" t="e">
        <f ca="1">SUM(Table2[[#This Row],[2024 Tax Assessment (Exemption Not Included)]])*$N$7</f>
        <v>#NAME?</v>
      </c>
      <c r="M106" s="205" t="e">
        <f ca="1">SUM(Table2[[#This Row],[2025 Tax Amount                   (w/o Reval)                       (Exmption Not Included)]]-Table2[[#This Row],[2024 Tax Amount (Exemption Not Included)]])</f>
        <v>#NAME?</v>
      </c>
      <c r="N106" s="206" t="e">
        <f ca="1">SUM(Table2[[#This Row],[2025 Tax Amount                   (w/o Reval)                       (Exmption Not Included)]]-Table2[[#This Row],[2025 Estimated                      Tax Amount                             (Exemption Not Included)]])</f>
        <v>#NAME?</v>
      </c>
      <c r="O106" s="207" t="s">
        <v>7433</v>
      </c>
      <c r="P106" s="208" t="s">
        <v>7433</v>
      </c>
      <c r="Q106" s="208" t="s">
        <v>7433</v>
      </c>
      <c r="R106" s="208" t="s">
        <v>7433</v>
      </c>
      <c r="S106" s="208" t="s">
        <v>7433</v>
      </c>
      <c r="T106" s="209" t="s">
        <v>7433</v>
      </c>
    </row>
    <row r="107" spans="1:20">
      <c r="A107" s="202" t="s">
        <v>2605</v>
      </c>
      <c r="B107" s="202">
        <v>105</v>
      </c>
      <c r="C107" s="195" t="e">
        <f ca="1">_xlfn.XLOOKUP(Table2[[#This Row],[Acct '#]],'2024 Information'!A:A,'2024 Information'!L:L,0)</f>
        <v>#NAME?</v>
      </c>
      <c r="D107" s="196" t="e">
        <f ca="1">SUM(Table2[[#This Row],[2024 Tax Assessment (Exemption Not Included)]]/$E$6)</f>
        <v>#NAME?</v>
      </c>
      <c r="E107" s="206" t="e">
        <f ca="1">SUM(Table2[[#This Row],[2024 Tax Assessment (Exemption Not Included)]]*$E$7)</f>
        <v>#NAME?</v>
      </c>
      <c r="F107" s="195" t="e">
        <f ca="1">_xlfn.XLOOKUP(Table2[[#This Row],[Acct '#]],'2025 Information'!A:A,'2025 Information'!O:O,0)</f>
        <v>#NAME?</v>
      </c>
      <c r="G107" s="196" t="e">
        <f ca="1">SUM(Table2[[#This Row],[2025 Estimated                         Tax Assessment                  (Exemption Not Included)]]/$H$6)</f>
        <v>#NAME?</v>
      </c>
      <c r="H107" s="206" t="e">
        <f ca="1">SUM(Table2[[#This Row],[2025 Estimated                         Tax Assessment                  (Exemption Not Included)]]*$H$7)</f>
        <v>#NAME?</v>
      </c>
      <c r="I107" s="203" t="e">
        <f ca="1">SUM(Table2[[#This Row],[2025 Estimated                         Tax Assessment                  (Exemption Not Included)]]-Table2[[#This Row],[2024 Tax Assessment (Exemption Not Included)]])</f>
        <v>#NAME?</v>
      </c>
      <c r="J107" s="225" t="e">
        <f ca="1">SUM(Table2[[#This Row],[2025 Estimated                      Tax Amount                             (Exemption Not Included)]]-Table2[[#This Row],[2024 Tax Amount (Exemption Not Included)]])</f>
        <v>#NAME?</v>
      </c>
      <c r="K107" s="204" t="e">
        <f ca="1">SUM(Table2[[#This Row],[Overall % Of Town ]]-Table2[[#This Row],[Overall % Of Town]])</f>
        <v>#NAME?</v>
      </c>
      <c r="L107" s="227" t="e">
        <f ca="1">SUM(Table2[[#This Row],[2024 Tax Assessment (Exemption Not Included)]])*$N$7</f>
        <v>#NAME?</v>
      </c>
      <c r="M107" s="205" t="e">
        <f ca="1">SUM(Table2[[#This Row],[2025 Tax Amount                   (w/o Reval)                       (Exmption Not Included)]]-Table2[[#This Row],[2024 Tax Amount (Exemption Not Included)]])</f>
        <v>#NAME?</v>
      </c>
      <c r="N107" s="206" t="e">
        <f ca="1">SUM(Table2[[#This Row],[2025 Tax Amount                   (w/o Reval)                       (Exmption Not Included)]]-Table2[[#This Row],[2025 Estimated                      Tax Amount                             (Exemption Not Included)]])</f>
        <v>#NAME?</v>
      </c>
      <c r="O107" s="214" t="e">
        <f ca="1">_xlfn.XLOOKUP(Table2[[#This Row],[Map/Lot]],'Sales Data'!$H$2:$H$185,'Sales Data'!$G$2:$G$185,0)</f>
        <v>#NAME?</v>
      </c>
      <c r="P107" s="215" t="e">
        <f ca="1">_xlfn.XLOOKUP(Table2[[#This Row],[Map/Lot]],'Sales Data'!$H$2:$H$185,'Sales Data'!$F$2:$F$185,0)</f>
        <v>#NAME?</v>
      </c>
      <c r="Q107" s="216">
        <v>1.7</v>
      </c>
      <c r="R107" s="217" t="e">
        <f ca="1">SUM(Table2[[#This Row],[Adjustment for Time Since Sale]]*Table2[[#This Row],[Sale Amount]])</f>
        <v>#NAME?</v>
      </c>
      <c r="S107" s="217" t="e">
        <f ca="1">SUM(Table2[[#This Row],[2025 Estimated                         Tax Assessment                  (Exemption Not Included)]]-Table2[[#This Row],[Adjusted Sale Price]])</f>
        <v>#NAME?</v>
      </c>
      <c r="T107" s="218" t="e">
        <f ca="1">_xlfn.XLOOKUP(Table2[[#This Row],[Map/Lot]],'Sales Data'!$H$2:$H$185,'Sales Data'!$I$2:$I$185,0)</f>
        <v>#NAME?</v>
      </c>
    </row>
    <row r="108" spans="1:20">
      <c r="A108" s="202" t="s">
        <v>2146</v>
      </c>
      <c r="B108" s="202">
        <v>322</v>
      </c>
      <c r="C108" s="195" t="e">
        <f ca="1">_xlfn.XLOOKUP(Table2[[#This Row],[Acct '#]],'2024 Information'!A:A,'2024 Information'!L:L,0)</f>
        <v>#NAME?</v>
      </c>
      <c r="D108" s="196" t="e">
        <f ca="1">SUM(Table2[[#This Row],[2024 Tax Assessment (Exemption Not Included)]]/$E$6)</f>
        <v>#NAME?</v>
      </c>
      <c r="E108" s="206" t="e">
        <f ca="1">SUM(Table2[[#This Row],[2024 Tax Assessment (Exemption Not Included)]]*$E$7)</f>
        <v>#NAME?</v>
      </c>
      <c r="F108" s="195" t="e">
        <f ca="1">_xlfn.XLOOKUP(Table2[[#This Row],[Acct '#]],'2025 Information'!A:A,'2025 Information'!O:O,0)</f>
        <v>#NAME?</v>
      </c>
      <c r="G108" s="196" t="e">
        <f ca="1">SUM(Table2[[#This Row],[2025 Estimated                         Tax Assessment                  (Exemption Not Included)]]/$H$6)</f>
        <v>#NAME?</v>
      </c>
      <c r="H108" s="206" t="e">
        <f ca="1">SUM(Table2[[#This Row],[2025 Estimated                         Tax Assessment                  (Exemption Not Included)]]*$H$7)</f>
        <v>#NAME?</v>
      </c>
      <c r="I108" s="203" t="e">
        <f ca="1">SUM(Table2[[#This Row],[2025 Estimated                         Tax Assessment                  (Exemption Not Included)]]-Table2[[#This Row],[2024 Tax Assessment (Exemption Not Included)]])</f>
        <v>#NAME?</v>
      </c>
      <c r="J108" s="225" t="e">
        <f ca="1">SUM(Table2[[#This Row],[2025 Estimated                      Tax Amount                             (Exemption Not Included)]]-Table2[[#This Row],[2024 Tax Amount (Exemption Not Included)]])</f>
        <v>#NAME?</v>
      </c>
      <c r="K108" s="204" t="e">
        <f ca="1">SUM(Table2[[#This Row],[Overall % Of Town ]]-Table2[[#This Row],[Overall % Of Town]])</f>
        <v>#NAME?</v>
      </c>
      <c r="L108" s="227" t="e">
        <f ca="1">SUM(Table2[[#This Row],[2024 Tax Assessment (Exemption Not Included)]])*$N$7</f>
        <v>#NAME?</v>
      </c>
      <c r="M108" s="205" t="e">
        <f ca="1">SUM(Table2[[#This Row],[2025 Tax Amount                   (w/o Reval)                       (Exmption Not Included)]]-Table2[[#This Row],[2024 Tax Amount (Exemption Not Included)]])</f>
        <v>#NAME?</v>
      </c>
      <c r="N108" s="206" t="e">
        <f ca="1">SUM(Table2[[#This Row],[2025 Tax Amount                   (w/o Reval)                       (Exmption Not Included)]]-Table2[[#This Row],[2025 Estimated                      Tax Amount                             (Exemption Not Included)]])</f>
        <v>#NAME?</v>
      </c>
      <c r="O108" s="207" t="s">
        <v>7433</v>
      </c>
      <c r="P108" s="208" t="s">
        <v>7433</v>
      </c>
      <c r="Q108" s="208" t="s">
        <v>7433</v>
      </c>
      <c r="R108" s="208" t="s">
        <v>7433</v>
      </c>
      <c r="S108" s="208" t="s">
        <v>7433</v>
      </c>
      <c r="T108" s="209" t="s">
        <v>7433</v>
      </c>
    </row>
    <row r="109" spans="1:20">
      <c r="A109" s="202" t="s">
        <v>2144</v>
      </c>
      <c r="B109" s="202">
        <v>324</v>
      </c>
      <c r="C109" s="195" t="e">
        <f ca="1">_xlfn.XLOOKUP(Table2[[#This Row],[Acct '#]],'2024 Information'!A:A,'2024 Information'!L:L,0)</f>
        <v>#NAME?</v>
      </c>
      <c r="D109" s="196" t="e">
        <f ca="1">SUM(Table2[[#This Row],[2024 Tax Assessment (Exemption Not Included)]]/$E$6)</f>
        <v>#NAME?</v>
      </c>
      <c r="E109" s="206" t="e">
        <f ca="1">SUM(Table2[[#This Row],[2024 Tax Assessment (Exemption Not Included)]]*$E$7)</f>
        <v>#NAME?</v>
      </c>
      <c r="F109" s="195" t="e">
        <f ca="1">_xlfn.XLOOKUP(Table2[[#This Row],[Acct '#]],'2025 Information'!A:A,'2025 Information'!O:O,0)</f>
        <v>#NAME?</v>
      </c>
      <c r="G109" s="196" t="e">
        <f ca="1">SUM(Table2[[#This Row],[2025 Estimated                         Tax Assessment                  (Exemption Not Included)]]/$H$6)</f>
        <v>#NAME?</v>
      </c>
      <c r="H109" s="206" t="e">
        <f ca="1">SUM(Table2[[#This Row],[2025 Estimated                         Tax Assessment                  (Exemption Not Included)]]*$H$7)</f>
        <v>#NAME?</v>
      </c>
      <c r="I109" s="203" t="e">
        <f ca="1">SUM(Table2[[#This Row],[2025 Estimated                         Tax Assessment                  (Exemption Not Included)]]-Table2[[#This Row],[2024 Tax Assessment (Exemption Not Included)]])</f>
        <v>#NAME?</v>
      </c>
      <c r="J109" s="225" t="e">
        <f ca="1">SUM(Table2[[#This Row],[2025 Estimated                      Tax Amount                             (Exemption Not Included)]]-Table2[[#This Row],[2024 Tax Amount (Exemption Not Included)]])</f>
        <v>#NAME?</v>
      </c>
      <c r="K109" s="204" t="e">
        <f ca="1">SUM(Table2[[#This Row],[Overall % Of Town ]]-Table2[[#This Row],[Overall % Of Town]])</f>
        <v>#NAME?</v>
      </c>
      <c r="L109" s="227" t="e">
        <f ca="1">SUM(Table2[[#This Row],[2024 Tax Assessment (Exemption Not Included)]])*$N$7</f>
        <v>#NAME?</v>
      </c>
      <c r="M109" s="205" t="e">
        <f ca="1">SUM(Table2[[#This Row],[2025 Tax Amount                   (w/o Reval)                       (Exmption Not Included)]]-Table2[[#This Row],[2024 Tax Amount (Exemption Not Included)]])</f>
        <v>#NAME?</v>
      </c>
      <c r="N109" s="206" t="e">
        <f ca="1">SUM(Table2[[#This Row],[2025 Tax Amount                   (w/o Reval)                       (Exmption Not Included)]]-Table2[[#This Row],[2025 Estimated                      Tax Amount                             (Exemption Not Included)]])</f>
        <v>#NAME?</v>
      </c>
      <c r="O109" s="207" t="s">
        <v>7433</v>
      </c>
      <c r="P109" s="208" t="s">
        <v>7433</v>
      </c>
      <c r="Q109" s="208" t="s">
        <v>7433</v>
      </c>
      <c r="R109" s="208" t="s">
        <v>7433</v>
      </c>
      <c r="S109" s="208" t="s">
        <v>7433</v>
      </c>
      <c r="T109" s="209" t="s">
        <v>7433</v>
      </c>
    </row>
    <row r="110" spans="1:20">
      <c r="A110" s="202" t="s">
        <v>1552</v>
      </c>
      <c r="B110" s="202">
        <v>597</v>
      </c>
      <c r="C110" s="195" t="e">
        <f ca="1">_xlfn.XLOOKUP(Table2[[#This Row],[Acct '#]],'2024 Information'!A:A,'2024 Information'!L:L,0)</f>
        <v>#NAME?</v>
      </c>
      <c r="D110" s="196" t="e">
        <f ca="1">SUM(Table2[[#This Row],[2024 Tax Assessment (Exemption Not Included)]]/$E$6)</f>
        <v>#NAME?</v>
      </c>
      <c r="E110" s="206" t="e">
        <f ca="1">SUM(Table2[[#This Row],[2024 Tax Assessment (Exemption Not Included)]]*$E$7)</f>
        <v>#NAME?</v>
      </c>
      <c r="F110" s="195" t="e">
        <f ca="1">_xlfn.XLOOKUP(Table2[[#This Row],[Acct '#]],'2025 Information'!A:A,'2025 Information'!O:O,0)</f>
        <v>#NAME?</v>
      </c>
      <c r="G110" s="196" t="e">
        <f ca="1">SUM(Table2[[#This Row],[2025 Estimated                         Tax Assessment                  (Exemption Not Included)]]/$H$6)</f>
        <v>#NAME?</v>
      </c>
      <c r="H110" s="206" t="e">
        <f ca="1">SUM(Table2[[#This Row],[2025 Estimated                         Tax Assessment                  (Exemption Not Included)]]*$H$7)</f>
        <v>#NAME?</v>
      </c>
      <c r="I110" s="203" t="e">
        <f ca="1">SUM(Table2[[#This Row],[2025 Estimated                         Tax Assessment                  (Exemption Not Included)]]-Table2[[#This Row],[2024 Tax Assessment (Exemption Not Included)]])</f>
        <v>#NAME?</v>
      </c>
      <c r="J110" s="225" t="e">
        <f ca="1">SUM(Table2[[#This Row],[2025 Estimated                      Tax Amount                             (Exemption Not Included)]]-Table2[[#This Row],[2024 Tax Amount (Exemption Not Included)]])</f>
        <v>#NAME?</v>
      </c>
      <c r="K110" s="204" t="e">
        <f ca="1">SUM(Table2[[#This Row],[Overall % Of Town ]]-Table2[[#This Row],[Overall % Of Town]])</f>
        <v>#NAME?</v>
      </c>
      <c r="L110" s="227" t="e">
        <f ca="1">SUM(Table2[[#This Row],[2024 Tax Assessment (Exemption Not Included)]])*$N$7</f>
        <v>#NAME?</v>
      </c>
      <c r="M110" s="205" t="e">
        <f ca="1">SUM(Table2[[#This Row],[2025 Tax Amount                   (w/o Reval)                       (Exmption Not Included)]]-Table2[[#This Row],[2024 Tax Amount (Exemption Not Included)]])</f>
        <v>#NAME?</v>
      </c>
      <c r="N110" s="206" t="e">
        <f ca="1">SUM(Table2[[#This Row],[2025 Tax Amount                   (w/o Reval)                       (Exmption Not Included)]]-Table2[[#This Row],[2025 Estimated                      Tax Amount                             (Exemption Not Included)]])</f>
        <v>#NAME?</v>
      </c>
      <c r="O110" s="207" t="s">
        <v>7433</v>
      </c>
      <c r="P110" s="208" t="s">
        <v>7433</v>
      </c>
      <c r="Q110" s="208" t="s">
        <v>7433</v>
      </c>
      <c r="R110" s="208" t="s">
        <v>7433</v>
      </c>
      <c r="S110" s="208" t="s">
        <v>7433</v>
      </c>
      <c r="T110" s="209" t="s">
        <v>7433</v>
      </c>
    </row>
    <row r="111" spans="1:20">
      <c r="A111" s="202" t="s">
        <v>2169</v>
      </c>
      <c r="B111" s="202">
        <v>311</v>
      </c>
      <c r="C111" s="195" t="e">
        <f ca="1">_xlfn.XLOOKUP(Table2[[#This Row],[Acct '#]],'2024 Information'!A:A,'2024 Information'!L:L,0)</f>
        <v>#NAME?</v>
      </c>
      <c r="D111" s="196" t="e">
        <f ca="1">SUM(Table2[[#This Row],[2024 Tax Assessment (Exemption Not Included)]]/$E$6)</f>
        <v>#NAME?</v>
      </c>
      <c r="E111" s="206" t="e">
        <f ca="1">SUM(Table2[[#This Row],[2024 Tax Assessment (Exemption Not Included)]]*$E$7)</f>
        <v>#NAME?</v>
      </c>
      <c r="F111" s="195" t="e">
        <f ca="1">_xlfn.XLOOKUP(Table2[[#This Row],[Acct '#]],'2025 Information'!A:A,'2025 Information'!O:O,0)</f>
        <v>#NAME?</v>
      </c>
      <c r="G111" s="196" t="e">
        <f ca="1">SUM(Table2[[#This Row],[2025 Estimated                         Tax Assessment                  (Exemption Not Included)]]/$H$6)</f>
        <v>#NAME?</v>
      </c>
      <c r="H111" s="206" t="e">
        <f ca="1">SUM(Table2[[#This Row],[2025 Estimated                         Tax Assessment                  (Exemption Not Included)]]*$H$7)</f>
        <v>#NAME?</v>
      </c>
      <c r="I111" s="203" t="e">
        <f ca="1">SUM(Table2[[#This Row],[2025 Estimated                         Tax Assessment                  (Exemption Not Included)]]-Table2[[#This Row],[2024 Tax Assessment (Exemption Not Included)]])</f>
        <v>#NAME?</v>
      </c>
      <c r="J111" s="225" t="e">
        <f ca="1">SUM(Table2[[#This Row],[2025 Estimated                      Tax Amount                             (Exemption Not Included)]]-Table2[[#This Row],[2024 Tax Amount (Exemption Not Included)]])</f>
        <v>#NAME?</v>
      </c>
      <c r="K111" s="204" t="e">
        <f ca="1">SUM(Table2[[#This Row],[Overall % Of Town ]]-Table2[[#This Row],[Overall % Of Town]])</f>
        <v>#NAME?</v>
      </c>
      <c r="L111" s="227" t="e">
        <f ca="1">SUM(Table2[[#This Row],[2024 Tax Assessment (Exemption Not Included)]])*$N$7</f>
        <v>#NAME?</v>
      </c>
      <c r="M111" s="205" t="e">
        <f ca="1">SUM(Table2[[#This Row],[2025 Tax Amount                   (w/o Reval)                       (Exmption Not Included)]]-Table2[[#This Row],[2024 Tax Amount (Exemption Not Included)]])</f>
        <v>#NAME?</v>
      </c>
      <c r="N111" s="206" t="e">
        <f ca="1">SUM(Table2[[#This Row],[2025 Tax Amount                   (w/o Reval)                       (Exmption Not Included)]]-Table2[[#This Row],[2025 Estimated                      Tax Amount                             (Exemption Not Included)]])</f>
        <v>#NAME?</v>
      </c>
      <c r="O111" s="207" t="s">
        <v>7433</v>
      </c>
      <c r="P111" s="208" t="s">
        <v>7433</v>
      </c>
      <c r="Q111" s="208" t="s">
        <v>7433</v>
      </c>
      <c r="R111" s="208" t="s">
        <v>7433</v>
      </c>
      <c r="S111" s="208" t="s">
        <v>7433</v>
      </c>
      <c r="T111" s="209" t="s">
        <v>7433</v>
      </c>
    </row>
    <row r="112" spans="1:20">
      <c r="A112" s="202" t="s">
        <v>790</v>
      </c>
      <c r="B112" s="202">
        <v>925</v>
      </c>
      <c r="C112" s="195" t="e">
        <f ca="1">_xlfn.XLOOKUP(Table2[[#This Row],[Acct '#]],'2024 Information'!A:A,'2024 Information'!L:L,0)</f>
        <v>#NAME?</v>
      </c>
      <c r="D112" s="196" t="e">
        <f ca="1">SUM(Table2[[#This Row],[2024 Tax Assessment (Exemption Not Included)]]/$E$6)</f>
        <v>#NAME?</v>
      </c>
      <c r="E112" s="206" t="e">
        <f ca="1">SUM(Table2[[#This Row],[2024 Tax Assessment (Exemption Not Included)]]*$E$7)</f>
        <v>#NAME?</v>
      </c>
      <c r="F112" s="195" t="e">
        <f ca="1">_xlfn.XLOOKUP(Table2[[#This Row],[Acct '#]],'2025 Information'!A:A,'2025 Information'!O:O,0)</f>
        <v>#NAME?</v>
      </c>
      <c r="G112" s="196" t="e">
        <f ca="1">SUM(Table2[[#This Row],[2025 Estimated                         Tax Assessment                  (Exemption Not Included)]]/$H$6)</f>
        <v>#NAME?</v>
      </c>
      <c r="H112" s="206" t="e">
        <f ca="1">SUM(Table2[[#This Row],[2025 Estimated                         Tax Assessment                  (Exemption Not Included)]]*$H$7)</f>
        <v>#NAME?</v>
      </c>
      <c r="I112" s="203" t="e">
        <f ca="1">SUM(Table2[[#This Row],[2025 Estimated                         Tax Assessment                  (Exemption Not Included)]]-Table2[[#This Row],[2024 Tax Assessment (Exemption Not Included)]])</f>
        <v>#NAME?</v>
      </c>
      <c r="J112" s="225" t="e">
        <f ca="1">SUM(Table2[[#This Row],[2025 Estimated                      Tax Amount                             (Exemption Not Included)]]-Table2[[#This Row],[2024 Tax Amount (Exemption Not Included)]])</f>
        <v>#NAME?</v>
      </c>
      <c r="K112" s="204" t="e">
        <f ca="1">SUM(Table2[[#This Row],[Overall % Of Town ]]-Table2[[#This Row],[Overall % Of Town]])</f>
        <v>#NAME?</v>
      </c>
      <c r="L112" s="227" t="e">
        <f ca="1">SUM(Table2[[#This Row],[2024 Tax Assessment (Exemption Not Included)]])*$N$7</f>
        <v>#NAME?</v>
      </c>
      <c r="M112" s="205" t="e">
        <f ca="1">SUM(Table2[[#This Row],[2025 Tax Amount                   (w/o Reval)                       (Exmption Not Included)]]-Table2[[#This Row],[2024 Tax Amount (Exemption Not Included)]])</f>
        <v>#NAME?</v>
      </c>
      <c r="N112" s="206" t="e">
        <f ca="1">SUM(Table2[[#This Row],[2025 Tax Amount                   (w/o Reval)                       (Exmption Not Included)]]-Table2[[#This Row],[2025 Estimated                      Tax Amount                             (Exemption Not Included)]])</f>
        <v>#NAME?</v>
      </c>
      <c r="O112" s="207" t="s">
        <v>7433</v>
      </c>
      <c r="P112" s="208" t="s">
        <v>7433</v>
      </c>
      <c r="Q112" s="208" t="s">
        <v>7433</v>
      </c>
      <c r="R112" s="208" t="s">
        <v>7433</v>
      </c>
      <c r="S112" s="208" t="s">
        <v>7433</v>
      </c>
      <c r="T112" s="209" t="s">
        <v>7433</v>
      </c>
    </row>
    <row r="113" spans="1:20">
      <c r="A113" s="202" t="s">
        <v>2572</v>
      </c>
      <c r="B113" s="202">
        <v>124</v>
      </c>
      <c r="C113" s="195" t="e">
        <f ca="1">_xlfn.XLOOKUP(Table2[[#This Row],[Acct '#]],'2024 Information'!A:A,'2024 Information'!L:L,0)</f>
        <v>#NAME?</v>
      </c>
      <c r="D113" s="196" t="e">
        <f ca="1">SUM(Table2[[#This Row],[2024 Tax Assessment (Exemption Not Included)]]/$E$6)</f>
        <v>#NAME?</v>
      </c>
      <c r="E113" s="206" t="e">
        <f ca="1">SUM(Table2[[#This Row],[2024 Tax Assessment (Exemption Not Included)]]*$E$7)</f>
        <v>#NAME?</v>
      </c>
      <c r="F113" s="195" t="e">
        <f ca="1">_xlfn.XLOOKUP(Table2[[#This Row],[Acct '#]],'2025 Information'!A:A,'2025 Information'!O:O,0)</f>
        <v>#NAME?</v>
      </c>
      <c r="G113" s="196" t="e">
        <f ca="1">SUM(Table2[[#This Row],[2025 Estimated                         Tax Assessment                  (Exemption Not Included)]]/$H$6)</f>
        <v>#NAME?</v>
      </c>
      <c r="H113" s="206" t="e">
        <f ca="1">SUM(Table2[[#This Row],[2025 Estimated                         Tax Assessment                  (Exemption Not Included)]]*$H$7)</f>
        <v>#NAME?</v>
      </c>
      <c r="I113" s="203" t="e">
        <f ca="1">SUM(Table2[[#This Row],[2025 Estimated                         Tax Assessment                  (Exemption Not Included)]]-Table2[[#This Row],[2024 Tax Assessment (Exemption Not Included)]])</f>
        <v>#NAME?</v>
      </c>
      <c r="J113" s="225" t="e">
        <f ca="1">SUM(Table2[[#This Row],[2025 Estimated                      Tax Amount                             (Exemption Not Included)]]-Table2[[#This Row],[2024 Tax Amount (Exemption Not Included)]])</f>
        <v>#NAME?</v>
      </c>
      <c r="K113" s="204" t="e">
        <f ca="1">SUM(Table2[[#This Row],[Overall % Of Town ]]-Table2[[#This Row],[Overall % Of Town]])</f>
        <v>#NAME?</v>
      </c>
      <c r="L113" s="227" t="e">
        <f ca="1">SUM(Table2[[#This Row],[2024 Tax Assessment (Exemption Not Included)]])*$N$7</f>
        <v>#NAME?</v>
      </c>
      <c r="M113" s="205" t="e">
        <f ca="1">SUM(Table2[[#This Row],[2025 Tax Amount                   (w/o Reval)                       (Exmption Not Included)]]-Table2[[#This Row],[2024 Tax Amount (Exemption Not Included)]])</f>
        <v>#NAME?</v>
      </c>
      <c r="N113" s="206" t="e">
        <f ca="1">SUM(Table2[[#This Row],[2025 Tax Amount                   (w/o Reval)                       (Exmption Not Included)]]-Table2[[#This Row],[2025 Estimated                      Tax Amount                             (Exemption Not Included)]])</f>
        <v>#NAME?</v>
      </c>
      <c r="O113" s="207" t="s">
        <v>7433</v>
      </c>
      <c r="P113" s="208" t="s">
        <v>7433</v>
      </c>
      <c r="Q113" s="208" t="s">
        <v>7433</v>
      </c>
      <c r="R113" s="208" t="s">
        <v>7433</v>
      </c>
      <c r="S113" s="208" t="s">
        <v>7433</v>
      </c>
      <c r="T113" s="209" t="s">
        <v>7433</v>
      </c>
    </row>
    <row r="114" spans="1:20">
      <c r="A114" s="202" t="s">
        <v>2554</v>
      </c>
      <c r="B114" s="202">
        <v>133</v>
      </c>
      <c r="C114" s="195" t="e">
        <f ca="1">_xlfn.XLOOKUP(Table2[[#This Row],[Acct '#]],'2024 Information'!A:A,'2024 Information'!L:L,0)</f>
        <v>#NAME?</v>
      </c>
      <c r="D114" s="196" t="e">
        <f ca="1">SUM(Table2[[#This Row],[2024 Tax Assessment (Exemption Not Included)]]/$E$6)</f>
        <v>#NAME?</v>
      </c>
      <c r="E114" s="206" t="e">
        <f ca="1">SUM(Table2[[#This Row],[2024 Tax Assessment (Exemption Not Included)]]*$E$7)</f>
        <v>#NAME?</v>
      </c>
      <c r="F114" s="195" t="e">
        <f ca="1">_xlfn.XLOOKUP(Table2[[#This Row],[Acct '#]],'2025 Information'!A:A,'2025 Information'!O:O,0)</f>
        <v>#NAME?</v>
      </c>
      <c r="G114" s="196" t="e">
        <f ca="1">SUM(Table2[[#This Row],[2025 Estimated                         Tax Assessment                  (Exemption Not Included)]]/$H$6)</f>
        <v>#NAME?</v>
      </c>
      <c r="H114" s="206" t="e">
        <f ca="1">SUM(Table2[[#This Row],[2025 Estimated                         Tax Assessment                  (Exemption Not Included)]]*$H$7)</f>
        <v>#NAME?</v>
      </c>
      <c r="I114" s="203" t="e">
        <f ca="1">SUM(Table2[[#This Row],[2025 Estimated                         Tax Assessment                  (Exemption Not Included)]]-Table2[[#This Row],[2024 Tax Assessment (Exemption Not Included)]])</f>
        <v>#NAME?</v>
      </c>
      <c r="J114" s="225" t="e">
        <f ca="1">SUM(Table2[[#This Row],[2025 Estimated                      Tax Amount                             (Exemption Not Included)]]-Table2[[#This Row],[2024 Tax Amount (Exemption Not Included)]])</f>
        <v>#NAME?</v>
      </c>
      <c r="K114" s="204" t="e">
        <f ca="1">SUM(Table2[[#This Row],[Overall % Of Town ]]-Table2[[#This Row],[Overall % Of Town]])</f>
        <v>#NAME?</v>
      </c>
      <c r="L114" s="227" t="e">
        <f ca="1">SUM(Table2[[#This Row],[2024 Tax Assessment (Exemption Not Included)]])*$N$7</f>
        <v>#NAME?</v>
      </c>
      <c r="M114" s="205" t="e">
        <f ca="1">SUM(Table2[[#This Row],[2025 Tax Amount                   (w/o Reval)                       (Exmption Not Included)]]-Table2[[#This Row],[2024 Tax Amount (Exemption Not Included)]])</f>
        <v>#NAME?</v>
      </c>
      <c r="N114" s="206" t="e">
        <f ca="1">SUM(Table2[[#This Row],[2025 Tax Amount                   (w/o Reval)                       (Exmption Not Included)]]-Table2[[#This Row],[2025 Estimated                      Tax Amount                             (Exemption Not Included)]])</f>
        <v>#NAME?</v>
      </c>
      <c r="O114" s="207" t="s">
        <v>7433</v>
      </c>
      <c r="P114" s="208" t="s">
        <v>7433</v>
      </c>
      <c r="Q114" s="208" t="s">
        <v>7433</v>
      </c>
      <c r="R114" s="208" t="s">
        <v>7433</v>
      </c>
      <c r="S114" s="208" t="s">
        <v>7433</v>
      </c>
      <c r="T114" s="209" t="s">
        <v>7433</v>
      </c>
    </row>
    <row r="115" spans="1:20">
      <c r="A115" s="202" t="s">
        <v>2278</v>
      </c>
      <c r="B115" s="202">
        <v>260</v>
      </c>
      <c r="C115" s="195" t="e">
        <f ca="1">_xlfn.XLOOKUP(Table2[[#This Row],[Acct '#]],'2024 Information'!A:A,'2024 Information'!L:L,0)</f>
        <v>#NAME?</v>
      </c>
      <c r="D115" s="196" t="e">
        <f ca="1">SUM(Table2[[#This Row],[2024 Tax Assessment (Exemption Not Included)]]/$E$6)</f>
        <v>#NAME?</v>
      </c>
      <c r="E115" s="206" t="e">
        <f ca="1">SUM(Table2[[#This Row],[2024 Tax Assessment (Exemption Not Included)]]*$E$7)</f>
        <v>#NAME?</v>
      </c>
      <c r="F115" s="195" t="e">
        <f ca="1">_xlfn.XLOOKUP(Table2[[#This Row],[Acct '#]],'2025 Information'!A:A,'2025 Information'!O:O,0)</f>
        <v>#NAME?</v>
      </c>
      <c r="G115" s="196" t="e">
        <f ca="1">SUM(Table2[[#This Row],[2025 Estimated                         Tax Assessment                  (Exemption Not Included)]]/$H$6)</f>
        <v>#NAME?</v>
      </c>
      <c r="H115" s="206" t="e">
        <f ca="1">SUM(Table2[[#This Row],[2025 Estimated                         Tax Assessment                  (Exemption Not Included)]]*$H$7)</f>
        <v>#NAME?</v>
      </c>
      <c r="I115" s="203" t="e">
        <f ca="1">SUM(Table2[[#This Row],[2025 Estimated                         Tax Assessment                  (Exemption Not Included)]]-Table2[[#This Row],[2024 Tax Assessment (Exemption Not Included)]])</f>
        <v>#NAME?</v>
      </c>
      <c r="J115" s="225" t="e">
        <f ca="1">SUM(Table2[[#This Row],[2025 Estimated                      Tax Amount                             (Exemption Not Included)]]-Table2[[#This Row],[2024 Tax Amount (Exemption Not Included)]])</f>
        <v>#NAME?</v>
      </c>
      <c r="K115" s="204" t="e">
        <f ca="1">SUM(Table2[[#This Row],[Overall % Of Town ]]-Table2[[#This Row],[Overall % Of Town]])</f>
        <v>#NAME?</v>
      </c>
      <c r="L115" s="227" t="e">
        <f ca="1">SUM(Table2[[#This Row],[2024 Tax Assessment (Exemption Not Included)]])*$N$7</f>
        <v>#NAME?</v>
      </c>
      <c r="M115" s="205" t="e">
        <f ca="1">SUM(Table2[[#This Row],[2025 Tax Amount                   (w/o Reval)                       (Exmption Not Included)]]-Table2[[#This Row],[2024 Tax Amount (Exemption Not Included)]])</f>
        <v>#NAME?</v>
      </c>
      <c r="N115" s="206" t="e">
        <f ca="1">SUM(Table2[[#This Row],[2025 Tax Amount                   (w/o Reval)                       (Exmption Not Included)]]-Table2[[#This Row],[2025 Estimated                      Tax Amount                             (Exemption Not Included)]])</f>
        <v>#NAME?</v>
      </c>
      <c r="O115" s="207" t="s">
        <v>7433</v>
      </c>
      <c r="P115" s="208" t="s">
        <v>7433</v>
      </c>
      <c r="Q115" s="208" t="s">
        <v>7433</v>
      </c>
      <c r="R115" s="208" t="s">
        <v>7433</v>
      </c>
      <c r="S115" s="208" t="s">
        <v>7433</v>
      </c>
      <c r="T115" s="209" t="s">
        <v>7433</v>
      </c>
    </row>
    <row r="116" spans="1:20">
      <c r="A116" s="202" t="s">
        <v>2280</v>
      </c>
      <c r="B116" s="202">
        <v>259</v>
      </c>
      <c r="C116" s="195" t="e">
        <f ca="1">_xlfn.XLOOKUP(Table2[[#This Row],[Acct '#]],'2024 Information'!A:A,'2024 Information'!L:L,0)</f>
        <v>#NAME?</v>
      </c>
      <c r="D116" s="196" t="e">
        <f ca="1">SUM(Table2[[#This Row],[2024 Tax Assessment (Exemption Not Included)]]/$E$6)</f>
        <v>#NAME?</v>
      </c>
      <c r="E116" s="206" t="e">
        <f ca="1">SUM(Table2[[#This Row],[2024 Tax Assessment (Exemption Not Included)]]*$E$7)</f>
        <v>#NAME?</v>
      </c>
      <c r="F116" s="195" t="e">
        <f ca="1">_xlfn.XLOOKUP(Table2[[#This Row],[Acct '#]],'2025 Information'!A:A,'2025 Information'!O:O,0)</f>
        <v>#NAME?</v>
      </c>
      <c r="G116" s="196" t="e">
        <f ca="1">SUM(Table2[[#This Row],[2025 Estimated                         Tax Assessment                  (Exemption Not Included)]]/$H$6)</f>
        <v>#NAME?</v>
      </c>
      <c r="H116" s="206" t="e">
        <f ca="1">SUM(Table2[[#This Row],[2025 Estimated                         Tax Assessment                  (Exemption Not Included)]]*$H$7)</f>
        <v>#NAME?</v>
      </c>
      <c r="I116" s="203" t="e">
        <f ca="1">SUM(Table2[[#This Row],[2025 Estimated                         Tax Assessment                  (Exemption Not Included)]]-Table2[[#This Row],[2024 Tax Assessment (Exemption Not Included)]])</f>
        <v>#NAME?</v>
      </c>
      <c r="J116" s="225" t="e">
        <f ca="1">SUM(Table2[[#This Row],[2025 Estimated                      Tax Amount                             (Exemption Not Included)]]-Table2[[#This Row],[2024 Tax Amount (Exemption Not Included)]])</f>
        <v>#NAME?</v>
      </c>
      <c r="K116" s="204" t="e">
        <f ca="1">SUM(Table2[[#This Row],[Overall % Of Town ]]-Table2[[#This Row],[Overall % Of Town]])</f>
        <v>#NAME?</v>
      </c>
      <c r="L116" s="227" t="e">
        <f ca="1">SUM(Table2[[#This Row],[2024 Tax Assessment (Exemption Not Included)]])*$N$7</f>
        <v>#NAME?</v>
      </c>
      <c r="M116" s="205" t="e">
        <f ca="1">SUM(Table2[[#This Row],[2025 Tax Amount                   (w/o Reval)                       (Exmption Not Included)]]-Table2[[#This Row],[2024 Tax Amount (Exemption Not Included)]])</f>
        <v>#NAME?</v>
      </c>
      <c r="N116" s="206" t="e">
        <f ca="1">SUM(Table2[[#This Row],[2025 Tax Amount                   (w/o Reval)                       (Exmption Not Included)]]-Table2[[#This Row],[2025 Estimated                      Tax Amount                             (Exemption Not Included)]])</f>
        <v>#NAME?</v>
      </c>
      <c r="O116" s="207" t="s">
        <v>7433</v>
      </c>
      <c r="P116" s="208" t="s">
        <v>7433</v>
      </c>
      <c r="Q116" s="208" t="s">
        <v>7433</v>
      </c>
      <c r="R116" s="208" t="s">
        <v>7433</v>
      </c>
      <c r="S116" s="208" t="s">
        <v>7433</v>
      </c>
      <c r="T116" s="209" t="s">
        <v>7433</v>
      </c>
    </row>
    <row r="117" spans="1:20">
      <c r="A117" s="202" t="s">
        <v>2282</v>
      </c>
      <c r="B117" s="202">
        <v>258</v>
      </c>
      <c r="C117" s="195" t="e">
        <f ca="1">_xlfn.XLOOKUP(Table2[[#This Row],[Acct '#]],'2024 Information'!A:A,'2024 Information'!L:L,0)</f>
        <v>#NAME?</v>
      </c>
      <c r="D117" s="196" t="e">
        <f ca="1">SUM(Table2[[#This Row],[2024 Tax Assessment (Exemption Not Included)]]/$E$6)</f>
        <v>#NAME?</v>
      </c>
      <c r="E117" s="206" t="e">
        <f ca="1">SUM(Table2[[#This Row],[2024 Tax Assessment (Exemption Not Included)]]*$E$7)</f>
        <v>#NAME?</v>
      </c>
      <c r="F117" s="195" t="e">
        <f ca="1">_xlfn.XLOOKUP(Table2[[#This Row],[Acct '#]],'2025 Information'!A:A,'2025 Information'!O:O,0)</f>
        <v>#NAME?</v>
      </c>
      <c r="G117" s="196" t="e">
        <f ca="1">SUM(Table2[[#This Row],[2025 Estimated                         Tax Assessment                  (Exemption Not Included)]]/$H$6)</f>
        <v>#NAME?</v>
      </c>
      <c r="H117" s="206" t="e">
        <f ca="1">SUM(Table2[[#This Row],[2025 Estimated                         Tax Assessment                  (Exemption Not Included)]]*$H$7)</f>
        <v>#NAME?</v>
      </c>
      <c r="I117" s="203" t="e">
        <f ca="1">SUM(Table2[[#This Row],[2025 Estimated                         Tax Assessment                  (Exemption Not Included)]]-Table2[[#This Row],[2024 Tax Assessment (Exemption Not Included)]])</f>
        <v>#NAME?</v>
      </c>
      <c r="J117" s="225" t="e">
        <f ca="1">SUM(Table2[[#This Row],[2025 Estimated                      Tax Amount                             (Exemption Not Included)]]-Table2[[#This Row],[2024 Tax Amount (Exemption Not Included)]])</f>
        <v>#NAME?</v>
      </c>
      <c r="K117" s="204" t="e">
        <f ca="1">SUM(Table2[[#This Row],[Overall % Of Town ]]-Table2[[#This Row],[Overall % Of Town]])</f>
        <v>#NAME?</v>
      </c>
      <c r="L117" s="227" t="e">
        <f ca="1">SUM(Table2[[#This Row],[2024 Tax Assessment (Exemption Not Included)]])*$N$7</f>
        <v>#NAME?</v>
      </c>
      <c r="M117" s="205" t="e">
        <f ca="1">SUM(Table2[[#This Row],[2025 Tax Amount                   (w/o Reval)                       (Exmption Not Included)]]-Table2[[#This Row],[2024 Tax Amount (Exemption Not Included)]])</f>
        <v>#NAME?</v>
      </c>
      <c r="N117" s="206" t="e">
        <f ca="1">SUM(Table2[[#This Row],[2025 Tax Amount                   (w/o Reval)                       (Exmption Not Included)]]-Table2[[#This Row],[2025 Estimated                      Tax Amount                             (Exemption Not Included)]])</f>
        <v>#NAME?</v>
      </c>
      <c r="O117" s="207" t="s">
        <v>7433</v>
      </c>
      <c r="P117" s="208" t="s">
        <v>7433</v>
      </c>
      <c r="Q117" s="208" t="s">
        <v>7433</v>
      </c>
      <c r="R117" s="208" t="s">
        <v>7433</v>
      </c>
      <c r="S117" s="208" t="s">
        <v>7433</v>
      </c>
      <c r="T117" s="209" t="s">
        <v>7433</v>
      </c>
    </row>
    <row r="118" spans="1:20">
      <c r="A118" s="202" t="s">
        <v>1279</v>
      </c>
      <c r="B118" s="202">
        <v>723</v>
      </c>
      <c r="C118" s="195" t="e">
        <f ca="1">_xlfn.XLOOKUP(Table2[[#This Row],[Acct '#]],'2024 Information'!A:A,'2024 Information'!L:L,0)</f>
        <v>#NAME?</v>
      </c>
      <c r="D118" s="196" t="e">
        <f ca="1">SUM(Table2[[#This Row],[2024 Tax Assessment (Exemption Not Included)]]/$E$6)</f>
        <v>#NAME?</v>
      </c>
      <c r="E118" s="206" t="e">
        <f ca="1">SUM(Table2[[#This Row],[2024 Tax Assessment (Exemption Not Included)]]*$E$7)</f>
        <v>#NAME?</v>
      </c>
      <c r="F118" s="195" t="e">
        <f ca="1">_xlfn.XLOOKUP(Table2[[#This Row],[Acct '#]],'2025 Information'!A:A,'2025 Information'!O:O,0)</f>
        <v>#NAME?</v>
      </c>
      <c r="G118" s="196" t="e">
        <f ca="1">SUM(Table2[[#This Row],[2025 Estimated                         Tax Assessment                  (Exemption Not Included)]]/$H$6)</f>
        <v>#NAME?</v>
      </c>
      <c r="H118" s="206" t="e">
        <f ca="1">SUM(Table2[[#This Row],[2025 Estimated                         Tax Assessment                  (Exemption Not Included)]]*$H$7)</f>
        <v>#NAME?</v>
      </c>
      <c r="I118" s="203" t="e">
        <f ca="1">SUM(Table2[[#This Row],[2025 Estimated                         Tax Assessment                  (Exemption Not Included)]]-Table2[[#This Row],[2024 Tax Assessment (Exemption Not Included)]])</f>
        <v>#NAME?</v>
      </c>
      <c r="J118" s="225" t="e">
        <f ca="1">SUM(Table2[[#This Row],[2025 Estimated                      Tax Amount                             (Exemption Not Included)]]-Table2[[#This Row],[2024 Tax Amount (Exemption Not Included)]])</f>
        <v>#NAME?</v>
      </c>
      <c r="K118" s="204" t="e">
        <f ca="1">SUM(Table2[[#This Row],[Overall % Of Town ]]-Table2[[#This Row],[Overall % Of Town]])</f>
        <v>#NAME?</v>
      </c>
      <c r="L118" s="227" t="e">
        <f ca="1">SUM(Table2[[#This Row],[2024 Tax Assessment (Exemption Not Included)]])*$N$7</f>
        <v>#NAME?</v>
      </c>
      <c r="M118" s="205" t="e">
        <f ca="1">SUM(Table2[[#This Row],[2025 Tax Amount                   (w/o Reval)                       (Exmption Not Included)]]-Table2[[#This Row],[2024 Tax Amount (Exemption Not Included)]])</f>
        <v>#NAME?</v>
      </c>
      <c r="N118" s="206" t="e">
        <f ca="1">SUM(Table2[[#This Row],[2025 Tax Amount                   (w/o Reval)                       (Exmption Not Included)]]-Table2[[#This Row],[2025 Estimated                      Tax Amount                             (Exemption Not Included)]])</f>
        <v>#NAME?</v>
      </c>
      <c r="O118" s="207" t="s">
        <v>7433</v>
      </c>
      <c r="P118" s="208" t="s">
        <v>7433</v>
      </c>
      <c r="Q118" s="208" t="s">
        <v>7433</v>
      </c>
      <c r="R118" s="208" t="s">
        <v>7433</v>
      </c>
      <c r="S118" s="208" t="s">
        <v>7433</v>
      </c>
      <c r="T118" s="209" t="s">
        <v>7433</v>
      </c>
    </row>
    <row r="119" spans="1:20">
      <c r="A119" s="202" t="s">
        <v>225</v>
      </c>
      <c r="B119" s="202">
        <v>1145</v>
      </c>
      <c r="C119" s="195" t="e">
        <f ca="1">_xlfn.XLOOKUP(Table2[[#This Row],[Acct '#]],'2024 Information'!A:A,'2024 Information'!L:L,0)</f>
        <v>#NAME?</v>
      </c>
      <c r="D119" s="196" t="e">
        <f ca="1">SUM(Table2[[#This Row],[2024 Tax Assessment (Exemption Not Included)]]/$E$6)</f>
        <v>#NAME?</v>
      </c>
      <c r="E119" s="206" t="e">
        <f ca="1">SUM(Table2[[#This Row],[2024 Tax Assessment (Exemption Not Included)]]*$E$7)</f>
        <v>#NAME?</v>
      </c>
      <c r="F119" s="195" t="e">
        <f ca="1">_xlfn.XLOOKUP(Table2[[#This Row],[Acct '#]],'2025 Information'!A:A,'2025 Information'!O:O,0)</f>
        <v>#NAME?</v>
      </c>
      <c r="G119" s="196" t="e">
        <f ca="1">SUM(Table2[[#This Row],[2025 Estimated                         Tax Assessment                  (Exemption Not Included)]]/$H$6)</f>
        <v>#NAME?</v>
      </c>
      <c r="H119" s="206" t="e">
        <f ca="1">SUM(Table2[[#This Row],[2025 Estimated                         Tax Assessment                  (Exemption Not Included)]]*$H$7)</f>
        <v>#NAME?</v>
      </c>
      <c r="I119" s="203" t="e">
        <f ca="1">SUM(Table2[[#This Row],[2025 Estimated                         Tax Assessment                  (Exemption Not Included)]]-Table2[[#This Row],[2024 Tax Assessment (Exemption Not Included)]])</f>
        <v>#NAME?</v>
      </c>
      <c r="J119" s="225" t="e">
        <f ca="1">SUM(Table2[[#This Row],[2025 Estimated                      Tax Amount                             (Exemption Not Included)]]-Table2[[#This Row],[2024 Tax Amount (Exemption Not Included)]])</f>
        <v>#NAME?</v>
      </c>
      <c r="K119" s="204" t="e">
        <f ca="1">SUM(Table2[[#This Row],[Overall % Of Town ]]-Table2[[#This Row],[Overall % Of Town]])</f>
        <v>#NAME?</v>
      </c>
      <c r="L119" s="227" t="e">
        <f ca="1">SUM(Table2[[#This Row],[2024 Tax Assessment (Exemption Not Included)]])*$N$7</f>
        <v>#NAME?</v>
      </c>
      <c r="M119" s="205" t="e">
        <f ca="1">SUM(Table2[[#This Row],[2025 Tax Amount                   (w/o Reval)                       (Exmption Not Included)]]-Table2[[#This Row],[2024 Tax Amount (Exemption Not Included)]])</f>
        <v>#NAME?</v>
      </c>
      <c r="N119" s="206" t="e">
        <f ca="1">SUM(Table2[[#This Row],[2025 Tax Amount                   (w/o Reval)                       (Exmption Not Included)]]-Table2[[#This Row],[2025 Estimated                      Tax Amount                             (Exemption Not Included)]])</f>
        <v>#NAME?</v>
      </c>
      <c r="O119" s="210" t="e">
        <f ca="1">_xlfn.XLOOKUP(Table2[[#This Row],[Map/Lot]],'Sales Data'!$H$2:$H$185,'Sales Data'!$G$2:$G$185,0)</f>
        <v>#NAME?</v>
      </c>
      <c r="P119" s="211" t="e">
        <f ca="1">_xlfn.XLOOKUP(Table2[[#This Row],[Map/Lot]],'Sales Data'!$H$2:$H$185,'Sales Data'!$F$2:$F$185,0)</f>
        <v>#NAME?</v>
      </c>
      <c r="Q119" s="208">
        <v>2</v>
      </c>
      <c r="R119" s="212" t="e">
        <f ca="1">SUM(Table2[[#This Row],[Adjustment for Time Since Sale]]*Table2[[#This Row],[Sale Amount]])</f>
        <v>#NAME?</v>
      </c>
      <c r="S119" s="212" t="e">
        <f ca="1">SUM(Table2[[#This Row],[2025 Estimated                         Tax Assessment                  (Exemption Not Included)]]-Table2[[#This Row],[Adjusted Sale Price]])</f>
        <v>#NAME?</v>
      </c>
      <c r="T119" s="213" t="e">
        <f ca="1">_xlfn.XLOOKUP(Table2[[#This Row],[Map/Lot]],'Sales Data'!$H$2:$H$185,'Sales Data'!$I$2:$I$185,0)</f>
        <v>#NAME?</v>
      </c>
    </row>
    <row r="120" spans="1:20">
      <c r="A120" s="202" t="s">
        <v>1022</v>
      </c>
      <c r="B120" s="202">
        <v>836</v>
      </c>
      <c r="C120" s="195" t="e">
        <f ca="1">_xlfn.XLOOKUP(Table2[[#This Row],[Acct '#]],'2024 Information'!A:A,'2024 Information'!L:L,0)</f>
        <v>#NAME?</v>
      </c>
      <c r="D120" s="196" t="e">
        <f ca="1">SUM(Table2[[#This Row],[2024 Tax Assessment (Exemption Not Included)]]/$E$6)</f>
        <v>#NAME?</v>
      </c>
      <c r="E120" s="206" t="e">
        <f ca="1">SUM(Table2[[#This Row],[2024 Tax Assessment (Exemption Not Included)]]*$E$7)</f>
        <v>#NAME?</v>
      </c>
      <c r="F120" s="195" t="e">
        <f ca="1">_xlfn.XLOOKUP(Table2[[#This Row],[Acct '#]],'2025 Information'!A:A,'2025 Information'!O:O,0)</f>
        <v>#NAME?</v>
      </c>
      <c r="G120" s="196" t="e">
        <f ca="1">SUM(Table2[[#This Row],[2025 Estimated                         Tax Assessment                  (Exemption Not Included)]]/$H$6)</f>
        <v>#NAME?</v>
      </c>
      <c r="H120" s="206" t="e">
        <f ca="1">SUM(Table2[[#This Row],[2025 Estimated                         Tax Assessment                  (Exemption Not Included)]]*$H$7)</f>
        <v>#NAME?</v>
      </c>
      <c r="I120" s="203" t="e">
        <f ca="1">SUM(Table2[[#This Row],[2025 Estimated                         Tax Assessment                  (Exemption Not Included)]]-Table2[[#This Row],[2024 Tax Assessment (Exemption Not Included)]])</f>
        <v>#NAME?</v>
      </c>
      <c r="J120" s="225" t="e">
        <f ca="1">SUM(Table2[[#This Row],[2025 Estimated                      Tax Amount                             (Exemption Not Included)]]-Table2[[#This Row],[2024 Tax Amount (Exemption Not Included)]])</f>
        <v>#NAME?</v>
      </c>
      <c r="K120" s="204" t="e">
        <f ca="1">SUM(Table2[[#This Row],[Overall % Of Town ]]-Table2[[#This Row],[Overall % Of Town]])</f>
        <v>#NAME?</v>
      </c>
      <c r="L120" s="227" t="e">
        <f ca="1">SUM(Table2[[#This Row],[2024 Tax Assessment (Exemption Not Included)]])*$N$7</f>
        <v>#NAME?</v>
      </c>
      <c r="M120" s="205" t="e">
        <f ca="1">SUM(Table2[[#This Row],[2025 Tax Amount                   (w/o Reval)                       (Exmption Not Included)]]-Table2[[#This Row],[2024 Tax Amount (Exemption Not Included)]])</f>
        <v>#NAME?</v>
      </c>
      <c r="N120" s="206" t="e">
        <f ca="1">SUM(Table2[[#This Row],[2025 Tax Amount                   (w/o Reval)                       (Exmption Not Included)]]-Table2[[#This Row],[2025 Estimated                      Tax Amount                             (Exemption Not Included)]])</f>
        <v>#NAME?</v>
      </c>
      <c r="O120" s="207" t="s">
        <v>7433</v>
      </c>
      <c r="P120" s="208" t="s">
        <v>7433</v>
      </c>
      <c r="Q120" s="208" t="s">
        <v>7433</v>
      </c>
      <c r="R120" s="208" t="s">
        <v>7433</v>
      </c>
      <c r="S120" s="208" t="s">
        <v>7433</v>
      </c>
      <c r="T120" s="209" t="s">
        <v>7433</v>
      </c>
    </row>
    <row r="121" spans="1:20">
      <c r="A121" s="202" t="s">
        <v>707</v>
      </c>
      <c r="B121" s="202">
        <v>955</v>
      </c>
      <c r="C121" s="195" t="e">
        <f ca="1">_xlfn.XLOOKUP(Table2[[#This Row],[Acct '#]],'2024 Information'!A:A,'2024 Information'!L:L,0)</f>
        <v>#NAME?</v>
      </c>
      <c r="D121" s="196" t="e">
        <f ca="1">SUM(Table2[[#This Row],[2024 Tax Assessment (Exemption Not Included)]]/$E$6)</f>
        <v>#NAME?</v>
      </c>
      <c r="E121" s="206" t="e">
        <f ca="1">SUM(Table2[[#This Row],[2024 Tax Assessment (Exemption Not Included)]]*$E$7)</f>
        <v>#NAME?</v>
      </c>
      <c r="F121" s="195" t="e">
        <f ca="1">_xlfn.XLOOKUP(Table2[[#This Row],[Acct '#]],'2025 Information'!A:A,'2025 Information'!O:O,0)</f>
        <v>#NAME?</v>
      </c>
      <c r="G121" s="196" t="e">
        <f ca="1">SUM(Table2[[#This Row],[2025 Estimated                         Tax Assessment                  (Exemption Not Included)]]/$H$6)</f>
        <v>#NAME?</v>
      </c>
      <c r="H121" s="206" t="e">
        <f ca="1">SUM(Table2[[#This Row],[2025 Estimated                         Tax Assessment                  (Exemption Not Included)]]*$H$7)</f>
        <v>#NAME?</v>
      </c>
      <c r="I121" s="203" t="e">
        <f ca="1">SUM(Table2[[#This Row],[2025 Estimated                         Tax Assessment                  (Exemption Not Included)]]-Table2[[#This Row],[2024 Tax Assessment (Exemption Not Included)]])</f>
        <v>#NAME?</v>
      </c>
      <c r="J121" s="225" t="e">
        <f ca="1">SUM(Table2[[#This Row],[2025 Estimated                      Tax Amount                             (Exemption Not Included)]]-Table2[[#This Row],[2024 Tax Amount (Exemption Not Included)]])</f>
        <v>#NAME?</v>
      </c>
      <c r="K121" s="204" t="e">
        <f ca="1">SUM(Table2[[#This Row],[Overall % Of Town ]]-Table2[[#This Row],[Overall % Of Town]])</f>
        <v>#NAME?</v>
      </c>
      <c r="L121" s="227" t="e">
        <f ca="1">SUM(Table2[[#This Row],[2024 Tax Assessment (Exemption Not Included)]])*$N$7</f>
        <v>#NAME?</v>
      </c>
      <c r="M121" s="205" t="e">
        <f ca="1">SUM(Table2[[#This Row],[2025 Tax Amount                   (w/o Reval)                       (Exmption Not Included)]]-Table2[[#This Row],[2024 Tax Amount (Exemption Not Included)]])</f>
        <v>#NAME?</v>
      </c>
      <c r="N121" s="206" t="e">
        <f ca="1">SUM(Table2[[#This Row],[2025 Tax Amount                   (w/o Reval)                       (Exmption Not Included)]]-Table2[[#This Row],[2025 Estimated                      Tax Amount                             (Exemption Not Included)]])</f>
        <v>#NAME?</v>
      </c>
      <c r="O121" s="207" t="s">
        <v>7433</v>
      </c>
      <c r="P121" s="208" t="s">
        <v>7433</v>
      </c>
      <c r="Q121" s="208" t="s">
        <v>7433</v>
      </c>
      <c r="R121" s="208" t="s">
        <v>7433</v>
      </c>
      <c r="S121" s="208" t="s">
        <v>7433</v>
      </c>
      <c r="T121" s="209" t="s">
        <v>7433</v>
      </c>
    </row>
    <row r="122" spans="1:20">
      <c r="A122" s="202" t="s">
        <v>1542</v>
      </c>
      <c r="B122" s="202">
        <v>602</v>
      </c>
      <c r="C122" s="195" t="e">
        <f ca="1">_xlfn.XLOOKUP(Table2[[#This Row],[Acct '#]],'2024 Information'!A:A,'2024 Information'!L:L,0)</f>
        <v>#NAME?</v>
      </c>
      <c r="D122" s="196" t="e">
        <f ca="1">SUM(Table2[[#This Row],[2024 Tax Assessment (Exemption Not Included)]]/$E$6)</f>
        <v>#NAME?</v>
      </c>
      <c r="E122" s="206" t="e">
        <f ca="1">SUM(Table2[[#This Row],[2024 Tax Assessment (Exemption Not Included)]]*$E$7)</f>
        <v>#NAME?</v>
      </c>
      <c r="F122" s="195" t="e">
        <f ca="1">_xlfn.XLOOKUP(Table2[[#This Row],[Acct '#]],'2025 Information'!A:A,'2025 Information'!O:O,0)</f>
        <v>#NAME?</v>
      </c>
      <c r="G122" s="196" t="e">
        <f ca="1">SUM(Table2[[#This Row],[2025 Estimated                         Tax Assessment                  (Exemption Not Included)]]/$H$6)</f>
        <v>#NAME?</v>
      </c>
      <c r="H122" s="206" t="e">
        <f ca="1">SUM(Table2[[#This Row],[2025 Estimated                         Tax Assessment                  (Exemption Not Included)]]*$H$7)</f>
        <v>#NAME?</v>
      </c>
      <c r="I122" s="203" t="e">
        <f ca="1">SUM(Table2[[#This Row],[2025 Estimated                         Tax Assessment                  (Exemption Not Included)]]-Table2[[#This Row],[2024 Tax Assessment (Exemption Not Included)]])</f>
        <v>#NAME?</v>
      </c>
      <c r="J122" s="225" t="e">
        <f ca="1">SUM(Table2[[#This Row],[2025 Estimated                      Tax Amount                             (Exemption Not Included)]]-Table2[[#This Row],[2024 Tax Amount (Exemption Not Included)]])</f>
        <v>#NAME?</v>
      </c>
      <c r="K122" s="204" t="e">
        <f ca="1">SUM(Table2[[#This Row],[Overall % Of Town ]]-Table2[[#This Row],[Overall % Of Town]])</f>
        <v>#NAME?</v>
      </c>
      <c r="L122" s="227" t="e">
        <f ca="1">SUM(Table2[[#This Row],[2024 Tax Assessment (Exemption Not Included)]])*$N$7</f>
        <v>#NAME?</v>
      </c>
      <c r="M122" s="205" t="e">
        <f ca="1">SUM(Table2[[#This Row],[2025 Tax Amount                   (w/o Reval)                       (Exmption Not Included)]]-Table2[[#This Row],[2024 Tax Amount (Exemption Not Included)]])</f>
        <v>#NAME?</v>
      </c>
      <c r="N122" s="206" t="e">
        <f ca="1">SUM(Table2[[#This Row],[2025 Tax Amount                   (w/o Reval)                       (Exmption Not Included)]]-Table2[[#This Row],[2025 Estimated                      Tax Amount                             (Exemption Not Included)]])</f>
        <v>#NAME?</v>
      </c>
      <c r="O122" s="214" t="e">
        <f ca="1">_xlfn.XLOOKUP(Table2[[#This Row],[Map/Lot]],'Sales Data'!$H$2:$H$185,'Sales Data'!$G$2:$G$185,0)</f>
        <v>#NAME?</v>
      </c>
      <c r="P122" s="215" t="e">
        <f ca="1">_xlfn.XLOOKUP(Table2[[#This Row],[Map/Lot]],'Sales Data'!$H$2:$H$185,'Sales Data'!$F$2:$F$185,0)</f>
        <v>#NAME?</v>
      </c>
      <c r="Q122" s="216">
        <v>1.5</v>
      </c>
      <c r="R122" s="217" t="e">
        <f ca="1">SUM(Table2[[#This Row],[Adjustment for Time Since Sale]]*Table2[[#This Row],[Sale Amount]])</f>
        <v>#NAME?</v>
      </c>
      <c r="S122" s="217" t="e">
        <f ca="1">SUM(Table2[[#This Row],[2025 Estimated                         Tax Assessment                  (Exemption Not Included)]]-Table2[[#This Row],[Adjusted Sale Price]])</f>
        <v>#NAME?</v>
      </c>
      <c r="T122" s="218" t="e">
        <f ca="1">_xlfn.XLOOKUP(Table2[[#This Row],[Map/Lot]],'Sales Data'!$H$2:$H$185,'Sales Data'!$I$2:$I$185,0)</f>
        <v>#NAME?</v>
      </c>
    </row>
    <row r="123" spans="1:20">
      <c r="A123" s="202" t="s">
        <v>1588</v>
      </c>
      <c r="B123" s="202">
        <v>581</v>
      </c>
      <c r="C123" s="195" t="e">
        <f ca="1">_xlfn.XLOOKUP(Table2[[#This Row],[Acct '#]],'2024 Information'!A:A,'2024 Information'!L:L,0)</f>
        <v>#NAME?</v>
      </c>
      <c r="D123" s="196" t="e">
        <f ca="1">SUM(Table2[[#This Row],[2024 Tax Assessment (Exemption Not Included)]]/$E$6)</f>
        <v>#NAME?</v>
      </c>
      <c r="E123" s="206" t="e">
        <f ca="1">SUM(Table2[[#This Row],[2024 Tax Assessment (Exemption Not Included)]]*$E$7)</f>
        <v>#NAME?</v>
      </c>
      <c r="F123" s="195" t="e">
        <f ca="1">_xlfn.XLOOKUP(Table2[[#This Row],[Acct '#]],'2025 Information'!A:A,'2025 Information'!O:O,0)</f>
        <v>#NAME?</v>
      </c>
      <c r="G123" s="196" t="e">
        <f ca="1">SUM(Table2[[#This Row],[2025 Estimated                         Tax Assessment                  (Exemption Not Included)]]/$H$6)</f>
        <v>#NAME?</v>
      </c>
      <c r="H123" s="206" t="e">
        <f ca="1">SUM(Table2[[#This Row],[2025 Estimated                         Tax Assessment                  (Exemption Not Included)]]*$H$7)</f>
        <v>#NAME?</v>
      </c>
      <c r="I123" s="203" t="e">
        <f ca="1">SUM(Table2[[#This Row],[2025 Estimated                         Tax Assessment                  (Exemption Not Included)]]-Table2[[#This Row],[2024 Tax Assessment (Exemption Not Included)]])</f>
        <v>#NAME?</v>
      </c>
      <c r="J123" s="225" t="e">
        <f ca="1">SUM(Table2[[#This Row],[2025 Estimated                      Tax Amount                             (Exemption Not Included)]]-Table2[[#This Row],[2024 Tax Amount (Exemption Not Included)]])</f>
        <v>#NAME?</v>
      </c>
      <c r="K123" s="204" t="e">
        <f ca="1">SUM(Table2[[#This Row],[Overall % Of Town ]]-Table2[[#This Row],[Overall % Of Town]])</f>
        <v>#NAME?</v>
      </c>
      <c r="L123" s="227" t="e">
        <f ca="1">SUM(Table2[[#This Row],[2024 Tax Assessment (Exemption Not Included)]])*$N$7</f>
        <v>#NAME?</v>
      </c>
      <c r="M123" s="205" t="e">
        <f ca="1">SUM(Table2[[#This Row],[2025 Tax Amount                   (w/o Reval)                       (Exmption Not Included)]]-Table2[[#This Row],[2024 Tax Amount (Exemption Not Included)]])</f>
        <v>#NAME?</v>
      </c>
      <c r="N123" s="206" t="e">
        <f ca="1">SUM(Table2[[#This Row],[2025 Tax Amount                   (w/o Reval)                       (Exmption Not Included)]]-Table2[[#This Row],[2025 Estimated                      Tax Amount                             (Exemption Not Included)]])</f>
        <v>#NAME?</v>
      </c>
      <c r="O123" s="207" t="s">
        <v>7433</v>
      </c>
      <c r="P123" s="208" t="s">
        <v>7433</v>
      </c>
      <c r="Q123" s="208" t="s">
        <v>7433</v>
      </c>
      <c r="R123" s="208" t="s">
        <v>7433</v>
      </c>
      <c r="S123" s="208" t="s">
        <v>7433</v>
      </c>
      <c r="T123" s="209" t="s">
        <v>7433</v>
      </c>
    </row>
    <row r="124" spans="1:20">
      <c r="A124" s="202" t="s">
        <v>1985</v>
      </c>
      <c r="B124" s="202">
        <v>398</v>
      </c>
      <c r="C124" s="195" t="e">
        <f ca="1">_xlfn.XLOOKUP(Table2[[#This Row],[Acct '#]],'2024 Information'!A:A,'2024 Information'!L:L,0)</f>
        <v>#NAME?</v>
      </c>
      <c r="D124" s="196" t="e">
        <f ca="1">SUM(Table2[[#This Row],[2024 Tax Assessment (Exemption Not Included)]]/$E$6)</f>
        <v>#NAME?</v>
      </c>
      <c r="E124" s="206" t="e">
        <f ca="1">SUM(Table2[[#This Row],[2024 Tax Assessment (Exemption Not Included)]]*$E$7)</f>
        <v>#NAME?</v>
      </c>
      <c r="F124" s="195" t="e">
        <f ca="1">_xlfn.XLOOKUP(Table2[[#This Row],[Acct '#]],'2025 Information'!A:A,'2025 Information'!O:O,0)</f>
        <v>#NAME?</v>
      </c>
      <c r="G124" s="196" t="e">
        <f ca="1">SUM(Table2[[#This Row],[2025 Estimated                         Tax Assessment                  (Exemption Not Included)]]/$H$6)</f>
        <v>#NAME?</v>
      </c>
      <c r="H124" s="206" t="e">
        <f ca="1">SUM(Table2[[#This Row],[2025 Estimated                         Tax Assessment                  (Exemption Not Included)]]*$H$7)</f>
        <v>#NAME?</v>
      </c>
      <c r="I124" s="203" t="e">
        <f ca="1">SUM(Table2[[#This Row],[2025 Estimated                         Tax Assessment                  (Exemption Not Included)]]-Table2[[#This Row],[2024 Tax Assessment (Exemption Not Included)]])</f>
        <v>#NAME?</v>
      </c>
      <c r="J124" s="225" t="e">
        <f ca="1">SUM(Table2[[#This Row],[2025 Estimated                      Tax Amount                             (Exemption Not Included)]]-Table2[[#This Row],[2024 Tax Amount (Exemption Not Included)]])</f>
        <v>#NAME?</v>
      </c>
      <c r="K124" s="204" t="e">
        <f ca="1">SUM(Table2[[#This Row],[Overall % Of Town ]]-Table2[[#This Row],[Overall % Of Town]])</f>
        <v>#NAME?</v>
      </c>
      <c r="L124" s="227" t="e">
        <f ca="1">SUM(Table2[[#This Row],[2024 Tax Assessment (Exemption Not Included)]])*$N$7</f>
        <v>#NAME?</v>
      </c>
      <c r="M124" s="205" t="e">
        <f ca="1">SUM(Table2[[#This Row],[2025 Tax Amount                   (w/o Reval)                       (Exmption Not Included)]]-Table2[[#This Row],[2024 Tax Amount (Exemption Not Included)]])</f>
        <v>#NAME?</v>
      </c>
      <c r="N124" s="206" t="e">
        <f ca="1">SUM(Table2[[#This Row],[2025 Tax Amount                   (w/o Reval)                       (Exmption Not Included)]]-Table2[[#This Row],[2025 Estimated                      Tax Amount                             (Exemption Not Included)]])</f>
        <v>#NAME?</v>
      </c>
      <c r="O124" s="214" t="e">
        <f ca="1">_xlfn.XLOOKUP(Table2[[#This Row],[Map/Lot]],'Sales Data'!$H$2:$H$185,'Sales Data'!$G$2:$G$185,0)</f>
        <v>#NAME?</v>
      </c>
      <c r="P124" s="215" t="e">
        <f ca="1">_xlfn.XLOOKUP(Table2[[#This Row],[Map/Lot]],'Sales Data'!$H$2:$H$185,'Sales Data'!$F$2:$F$185,0)</f>
        <v>#NAME?</v>
      </c>
      <c r="Q124" s="216">
        <v>1.5</v>
      </c>
      <c r="R124" s="217" t="e">
        <f ca="1">SUM(Table2[[#This Row],[Adjustment for Time Since Sale]]*Table2[[#This Row],[Sale Amount]])</f>
        <v>#NAME?</v>
      </c>
      <c r="S124" s="217" t="e">
        <f ca="1">SUM(Table2[[#This Row],[2025 Estimated                         Tax Assessment                  (Exemption Not Included)]]-Table2[[#This Row],[Adjusted Sale Price]])</f>
        <v>#NAME?</v>
      </c>
      <c r="T124" s="218" t="e">
        <f ca="1">_xlfn.XLOOKUP(Table2[[#This Row],[Map/Lot]],'Sales Data'!$H$2:$H$185,'Sales Data'!$I$2:$I$185,0)</f>
        <v>#NAME?</v>
      </c>
    </row>
    <row r="125" spans="1:20">
      <c r="A125" s="202" t="s">
        <v>1983</v>
      </c>
      <c r="B125" s="202">
        <v>399</v>
      </c>
      <c r="C125" s="195" t="e">
        <f ca="1">_xlfn.XLOOKUP(Table2[[#This Row],[Acct '#]],'2024 Information'!A:A,'2024 Information'!L:L,0)</f>
        <v>#NAME?</v>
      </c>
      <c r="D125" s="196" t="e">
        <f ca="1">SUM(Table2[[#This Row],[2024 Tax Assessment (Exemption Not Included)]]/$E$6)</f>
        <v>#NAME?</v>
      </c>
      <c r="E125" s="206" t="e">
        <f ca="1">SUM(Table2[[#This Row],[2024 Tax Assessment (Exemption Not Included)]]*$E$7)</f>
        <v>#NAME?</v>
      </c>
      <c r="F125" s="195" t="e">
        <f ca="1">_xlfn.XLOOKUP(Table2[[#This Row],[Acct '#]],'2025 Information'!A:A,'2025 Information'!O:O,0)</f>
        <v>#NAME?</v>
      </c>
      <c r="G125" s="196" t="e">
        <f ca="1">SUM(Table2[[#This Row],[2025 Estimated                         Tax Assessment                  (Exemption Not Included)]]/$H$6)</f>
        <v>#NAME?</v>
      </c>
      <c r="H125" s="206" t="e">
        <f ca="1">SUM(Table2[[#This Row],[2025 Estimated                         Tax Assessment                  (Exemption Not Included)]]*$H$7)</f>
        <v>#NAME?</v>
      </c>
      <c r="I125" s="203" t="e">
        <f ca="1">SUM(Table2[[#This Row],[2025 Estimated                         Tax Assessment                  (Exemption Not Included)]]-Table2[[#This Row],[2024 Tax Assessment (Exemption Not Included)]])</f>
        <v>#NAME?</v>
      </c>
      <c r="J125" s="225" t="e">
        <f ca="1">SUM(Table2[[#This Row],[2025 Estimated                      Tax Amount                             (Exemption Not Included)]]-Table2[[#This Row],[2024 Tax Amount (Exemption Not Included)]])</f>
        <v>#NAME?</v>
      </c>
      <c r="K125" s="204" t="e">
        <f ca="1">SUM(Table2[[#This Row],[Overall % Of Town ]]-Table2[[#This Row],[Overall % Of Town]])</f>
        <v>#NAME?</v>
      </c>
      <c r="L125" s="227" t="e">
        <f ca="1">SUM(Table2[[#This Row],[2024 Tax Assessment (Exemption Not Included)]])*$N$7</f>
        <v>#NAME?</v>
      </c>
      <c r="M125" s="205" t="e">
        <f ca="1">SUM(Table2[[#This Row],[2025 Tax Amount                   (w/o Reval)                       (Exmption Not Included)]]-Table2[[#This Row],[2024 Tax Amount (Exemption Not Included)]])</f>
        <v>#NAME?</v>
      </c>
      <c r="N125" s="206" t="e">
        <f ca="1">SUM(Table2[[#This Row],[2025 Tax Amount                   (w/o Reval)                       (Exmption Not Included)]]-Table2[[#This Row],[2025 Estimated                      Tax Amount                             (Exemption Not Included)]])</f>
        <v>#NAME?</v>
      </c>
      <c r="O125" s="207" t="s">
        <v>7433</v>
      </c>
      <c r="P125" s="208" t="s">
        <v>7433</v>
      </c>
      <c r="Q125" s="208" t="s">
        <v>7433</v>
      </c>
      <c r="R125" s="208" t="s">
        <v>7433</v>
      </c>
      <c r="S125" s="208" t="s">
        <v>7433</v>
      </c>
      <c r="T125" s="209" t="s">
        <v>7433</v>
      </c>
    </row>
    <row r="126" spans="1:20">
      <c r="A126" s="202" t="s">
        <v>1485</v>
      </c>
      <c r="B126" s="202">
        <v>628</v>
      </c>
      <c r="C126" s="195" t="e">
        <f ca="1">_xlfn.XLOOKUP(Table2[[#This Row],[Acct '#]],'2024 Information'!A:A,'2024 Information'!L:L,0)</f>
        <v>#NAME?</v>
      </c>
      <c r="D126" s="196" t="e">
        <f ca="1">SUM(Table2[[#This Row],[2024 Tax Assessment (Exemption Not Included)]]/$E$6)</f>
        <v>#NAME?</v>
      </c>
      <c r="E126" s="206" t="e">
        <f ca="1">SUM(Table2[[#This Row],[2024 Tax Assessment (Exemption Not Included)]]*$E$7)</f>
        <v>#NAME?</v>
      </c>
      <c r="F126" s="195" t="e">
        <f ca="1">_xlfn.XLOOKUP(Table2[[#This Row],[Acct '#]],'2025 Information'!A:A,'2025 Information'!O:O,0)</f>
        <v>#NAME?</v>
      </c>
      <c r="G126" s="196" t="e">
        <f ca="1">SUM(Table2[[#This Row],[2025 Estimated                         Tax Assessment                  (Exemption Not Included)]]/$H$6)</f>
        <v>#NAME?</v>
      </c>
      <c r="H126" s="206" t="e">
        <f ca="1">SUM(Table2[[#This Row],[2025 Estimated                         Tax Assessment                  (Exemption Not Included)]]*$H$7)</f>
        <v>#NAME?</v>
      </c>
      <c r="I126" s="203" t="e">
        <f ca="1">SUM(Table2[[#This Row],[2025 Estimated                         Tax Assessment                  (Exemption Not Included)]]-Table2[[#This Row],[2024 Tax Assessment (Exemption Not Included)]])</f>
        <v>#NAME?</v>
      </c>
      <c r="J126" s="225" t="e">
        <f ca="1">SUM(Table2[[#This Row],[2025 Estimated                      Tax Amount                             (Exemption Not Included)]]-Table2[[#This Row],[2024 Tax Amount (Exemption Not Included)]])</f>
        <v>#NAME?</v>
      </c>
      <c r="K126" s="204" t="e">
        <f ca="1">SUM(Table2[[#This Row],[Overall % Of Town ]]-Table2[[#This Row],[Overall % Of Town]])</f>
        <v>#NAME?</v>
      </c>
      <c r="L126" s="227" t="e">
        <f ca="1">SUM(Table2[[#This Row],[2024 Tax Assessment (Exemption Not Included)]])*$N$7</f>
        <v>#NAME?</v>
      </c>
      <c r="M126" s="205" t="e">
        <f ca="1">SUM(Table2[[#This Row],[2025 Tax Amount                   (w/o Reval)                       (Exmption Not Included)]]-Table2[[#This Row],[2024 Tax Amount (Exemption Not Included)]])</f>
        <v>#NAME?</v>
      </c>
      <c r="N126" s="206" t="e">
        <f ca="1">SUM(Table2[[#This Row],[2025 Tax Amount                   (w/o Reval)                       (Exmption Not Included)]]-Table2[[#This Row],[2025 Estimated                      Tax Amount                             (Exemption Not Included)]])</f>
        <v>#NAME?</v>
      </c>
      <c r="O126" s="207" t="s">
        <v>7433</v>
      </c>
      <c r="P126" s="208" t="s">
        <v>7433</v>
      </c>
      <c r="Q126" s="208" t="s">
        <v>7433</v>
      </c>
      <c r="R126" s="208" t="s">
        <v>7433</v>
      </c>
      <c r="S126" s="208" t="s">
        <v>7433</v>
      </c>
      <c r="T126" s="209" t="s">
        <v>7433</v>
      </c>
    </row>
    <row r="127" spans="1:20">
      <c r="A127" s="202" t="s">
        <v>1219</v>
      </c>
      <c r="B127" s="202">
        <v>750</v>
      </c>
      <c r="C127" s="195" t="e">
        <f ca="1">_xlfn.XLOOKUP(Table2[[#This Row],[Acct '#]],'2024 Information'!A:A,'2024 Information'!L:L,0)</f>
        <v>#NAME?</v>
      </c>
      <c r="D127" s="196" t="e">
        <f ca="1">SUM(Table2[[#This Row],[2024 Tax Assessment (Exemption Not Included)]]/$E$6)</f>
        <v>#NAME?</v>
      </c>
      <c r="E127" s="206" t="e">
        <f ca="1">SUM(Table2[[#This Row],[2024 Tax Assessment (Exemption Not Included)]]*$E$7)</f>
        <v>#NAME?</v>
      </c>
      <c r="F127" s="195" t="e">
        <f ca="1">_xlfn.XLOOKUP(Table2[[#This Row],[Acct '#]],'2025 Information'!A:A,'2025 Information'!O:O,0)</f>
        <v>#NAME?</v>
      </c>
      <c r="G127" s="196" t="e">
        <f ca="1">SUM(Table2[[#This Row],[2025 Estimated                         Tax Assessment                  (Exemption Not Included)]]/$H$6)</f>
        <v>#NAME?</v>
      </c>
      <c r="H127" s="206" t="e">
        <f ca="1">SUM(Table2[[#This Row],[2025 Estimated                         Tax Assessment                  (Exemption Not Included)]]*$H$7)</f>
        <v>#NAME?</v>
      </c>
      <c r="I127" s="203" t="e">
        <f ca="1">SUM(Table2[[#This Row],[2025 Estimated                         Tax Assessment                  (Exemption Not Included)]]-Table2[[#This Row],[2024 Tax Assessment (Exemption Not Included)]])</f>
        <v>#NAME?</v>
      </c>
      <c r="J127" s="225" t="e">
        <f ca="1">SUM(Table2[[#This Row],[2025 Estimated                      Tax Amount                             (Exemption Not Included)]]-Table2[[#This Row],[2024 Tax Amount (Exemption Not Included)]])</f>
        <v>#NAME?</v>
      </c>
      <c r="K127" s="204" t="e">
        <f ca="1">SUM(Table2[[#This Row],[Overall % Of Town ]]-Table2[[#This Row],[Overall % Of Town]])</f>
        <v>#NAME?</v>
      </c>
      <c r="L127" s="227" t="e">
        <f ca="1">SUM(Table2[[#This Row],[2024 Tax Assessment (Exemption Not Included)]])*$N$7</f>
        <v>#NAME?</v>
      </c>
      <c r="M127" s="205" t="e">
        <f ca="1">SUM(Table2[[#This Row],[2025 Tax Amount                   (w/o Reval)                       (Exmption Not Included)]]-Table2[[#This Row],[2024 Tax Amount (Exemption Not Included)]])</f>
        <v>#NAME?</v>
      </c>
      <c r="N127" s="206" t="e">
        <f ca="1">SUM(Table2[[#This Row],[2025 Tax Amount                   (w/o Reval)                       (Exmption Not Included)]]-Table2[[#This Row],[2025 Estimated                      Tax Amount                             (Exemption Not Included)]])</f>
        <v>#NAME?</v>
      </c>
      <c r="O127" s="207" t="s">
        <v>7433</v>
      </c>
      <c r="P127" s="208" t="s">
        <v>7433</v>
      </c>
      <c r="Q127" s="208" t="s">
        <v>7433</v>
      </c>
      <c r="R127" s="208" t="s">
        <v>7433</v>
      </c>
      <c r="S127" s="208" t="s">
        <v>7433</v>
      </c>
      <c r="T127" s="209" t="s">
        <v>7433</v>
      </c>
    </row>
    <row r="128" spans="1:20">
      <c r="A128" s="202" t="s">
        <v>1136</v>
      </c>
      <c r="B128" s="202">
        <v>790</v>
      </c>
      <c r="C128" s="195" t="e">
        <f ca="1">_xlfn.XLOOKUP(Table2[[#This Row],[Acct '#]],'2024 Information'!A:A,'2024 Information'!L:L,0)</f>
        <v>#NAME?</v>
      </c>
      <c r="D128" s="196" t="e">
        <f ca="1">SUM(Table2[[#This Row],[2024 Tax Assessment (Exemption Not Included)]]/$E$6)</f>
        <v>#NAME?</v>
      </c>
      <c r="E128" s="206" t="e">
        <f ca="1">SUM(Table2[[#This Row],[2024 Tax Assessment (Exemption Not Included)]]*$E$7)</f>
        <v>#NAME?</v>
      </c>
      <c r="F128" s="195" t="e">
        <f ca="1">_xlfn.XLOOKUP(Table2[[#This Row],[Acct '#]],'2025 Information'!A:A,'2025 Information'!O:O,0)</f>
        <v>#NAME?</v>
      </c>
      <c r="G128" s="196" t="e">
        <f ca="1">SUM(Table2[[#This Row],[2025 Estimated                         Tax Assessment                  (Exemption Not Included)]]/$H$6)</f>
        <v>#NAME?</v>
      </c>
      <c r="H128" s="206" t="e">
        <f ca="1">SUM(Table2[[#This Row],[2025 Estimated                         Tax Assessment                  (Exemption Not Included)]]*$H$7)</f>
        <v>#NAME?</v>
      </c>
      <c r="I128" s="203" t="e">
        <f ca="1">SUM(Table2[[#This Row],[2025 Estimated                         Tax Assessment                  (Exemption Not Included)]]-Table2[[#This Row],[2024 Tax Assessment (Exemption Not Included)]])</f>
        <v>#NAME?</v>
      </c>
      <c r="J128" s="225" t="e">
        <f ca="1">SUM(Table2[[#This Row],[2025 Estimated                      Tax Amount                             (Exemption Not Included)]]-Table2[[#This Row],[2024 Tax Amount (Exemption Not Included)]])</f>
        <v>#NAME?</v>
      </c>
      <c r="K128" s="204" t="e">
        <f ca="1">SUM(Table2[[#This Row],[Overall % Of Town ]]-Table2[[#This Row],[Overall % Of Town]])</f>
        <v>#NAME?</v>
      </c>
      <c r="L128" s="227" t="e">
        <f ca="1">SUM(Table2[[#This Row],[2024 Tax Assessment (Exemption Not Included)]])*$N$7</f>
        <v>#NAME?</v>
      </c>
      <c r="M128" s="205" t="e">
        <f ca="1">SUM(Table2[[#This Row],[2025 Tax Amount                   (w/o Reval)                       (Exmption Not Included)]]-Table2[[#This Row],[2024 Tax Amount (Exemption Not Included)]])</f>
        <v>#NAME?</v>
      </c>
      <c r="N128" s="206" t="e">
        <f ca="1">SUM(Table2[[#This Row],[2025 Tax Amount                   (w/o Reval)                       (Exmption Not Included)]]-Table2[[#This Row],[2025 Estimated                      Tax Amount                             (Exemption Not Included)]])</f>
        <v>#NAME?</v>
      </c>
      <c r="O128" s="214" t="e">
        <f ca="1">_xlfn.XLOOKUP(Table2[[#This Row],[Map/Lot]],'Sales Data'!$H$2:$H$185,'Sales Data'!$G$2:$G$185,0)</f>
        <v>#NAME?</v>
      </c>
      <c r="P128" s="215" t="e">
        <f ca="1">_xlfn.XLOOKUP(Table2[[#This Row],[Map/Lot]],'Sales Data'!$H$2:$H$185,'Sales Data'!$F$2:$F$185,0)</f>
        <v>#NAME?</v>
      </c>
      <c r="Q128" s="216">
        <v>1.5</v>
      </c>
      <c r="R128" s="217" t="e">
        <f ca="1">SUM(Table2[[#This Row],[Adjustment for Time Since Sale]]*Table2[[#This Row],[Sale Amount]])</f>
        <v>#NAME?</v>
      </c>
      <c r="S128" s="217" t="e">
        <f ca="1">SUM(Table2[[#This Row],[2025 Estimated                         Tax Assessment                  (Exemption Not Included)]]-Table2[[#This Row],[Adjusted Sale Price]])</f>
        <v>#NAME?</v>
      </c>
      <c r="T128" s="218" t="e">
        <f ca="1">_xlfn.XLOOKUP(Table2[[#This Row],[Map/Lot]],'Sales Data'!$H$2:$H$185,'Sales Data'!$I$2:$I$185,0)</f>
        <v>#NAME?</v>
      </c>
    </row>
    <row r="129" spans="1:20">
      <c r="A129" s="202" t="s">
        <v>137</v>
      </c>
      <c r="B129" s="202">
        <v>1175</v>
      </c>
      <c r="C129" s="195" t="e">
        <f ca="1">_xlfn.XLOOKUP(Table2[[#This Row],[Acct '#]],'2024 Information'!A:A,'2024 Information'!L:L,0)</f>
        <v>#NAME?</v>
      </c>
      <c r="D129" s="196" t="e">
        <f ca="1">SUM(Table2[[#This Row],[2024 Tax Assessment (Exemption Not Included)]]/$E$6)</f>
        <v>#NAME?</v>
      </c>
      <c r="E129" s="206" t="e">
        <f ca="1">SUM(Table2[[#This Row],[2024 Tax Assessment (Exemption Not Included)]]*$E$7)</f>
        <v>#NAME?</v>
      </c>
      <c r="F129" s="195" t="e">
        <f ca="1">_xlfn.XLOOKUP(Table2[[#This Row],[Acct '#]],'2025 Information'!A:A,'2025 Information'!O:O,0)</f>
        <v>#NAME?</v>
      </c>
      <c r="G129" s="196" t="e">
        <f ca="1">SUM(Table2[[#This Row],[2025 Estimated                         Tax Assessment                  (Exemption Not Included)]]/$H$6)</f>
        <v>#NAME?</v>
      </c>
      <c r="H129" s="206" t="e">
        <f ca="1">SUM(Table2[[#This Row],[2025 Estimated                         Tax Assessment                  (Exemption Not Included)]]*$H$7)</f>
        <v>#NAME?</v>
      </c>
      <c r="I129" s="203" t="e">
        <f ca="1">SUM(Table2[[#This Row],[2025 Estimated                         Tax Assessment                  (Exemption Not Included)]]-Table2[[#This Row],[2024 Tax Assessment (Exemption Not Included)]])</f>
        <v>#NAME?</v>
      </c>
      <c r="J129" s="225" t="e">
        <f ca="1">SUM(Table2[[#This Row],[2025 Estimated                      Tax Amount                             (Exemption Not Included)]]-Table2[[#This Row],[2024 Tax Amount (Exemption Not Included)]])</f>
        <v>#NAME?</v>
      </c>
      <c r="K129" s="204" t="e">
        <f ca="1">SUM(Table2[[#This Row],[Overall % Of Town ]]-Table2[[#This Row],[Overall % Of Town]])</f>
        <v>#NAME?</v>
      </c>
      <c r="L129" s="227" t="e">
        <f ca="1">SUM(Table2[[#This Row],[2024 Tax Assessment (Exemption Not Included)]])*$N$7</f>
        <v>#NAME?</v>
      </c>
      <c r="M129" s="205" t="e">
        <f ca="1">SUM(Table2[[#This Row],[2025 Tax Amount                   (w/o Reval)                       (Exmption Not Included)]]-Table2[[#This Row],[2024 Tax Amount (Exemption Not Included)]])</f>
        <v>#NAME?</v>
      </c>
      <c r="N129" s="206" t="e">
        <f ca="1">SUM(Table2[[#This Row],[2025 Tax Amount                   (w/o Reval)                       (Exmption Not Included)]]-Table2[[#This Row],[2025 Estimated                      Tax Amount                             (Exemption Not Included)]])</f>
        <v>#NAME?</v>
      </c>
      <c r="O129" s="207" t="s">
        <v>7433</v>
      </c>
      <c r="P129" s="208" t="s">
        <v>7433</v>
      </c>
      <c r="Q129" s="208" t="s">
        <v>7433</v>
      </c>
      <c r="R129" s="208" t="s">
        <v>7433</v>
      </c>
      <c r="S129" s="208" t="s">
        <v>7433</v>
      </c>
      <c r="T129" s="209" t="s">
        <v>7433</v>
      </c>
    </row>
    <row r="130" spans="1:20">
      <c r="A130" s="202" t="s">
        <v>2205</v>
      </c>
      <c r="B130" s="202">
        <v>295</v>
      </c>
      <c r="C130" s="195" t="e">
        <f ca="1">_xlfn.XLOOKUP(Table2[[#This Row],[Acct '#]],'2024 Information'!A:A,'2024 Information'!L:L,0)</f>
        <v>#NAME?</v>
      </c>
      <c r="D130" s="196" t="e">
        <f ca="1">SUM(Table2[[#This Row],[2024 Tax Assessment (Exemption Not Included)]]/$E$6)</f>
        <v>#NAME?</v>
      </c>
      <c r="E130" s="206" t="e">
        <f ca="1">SUM(Table2[[#This Row],[2024 Tax Assessment (Exemption Not Included)]]*$E$7)</f>
        <v>#NAME?</v>
      </c>
      <c r="F130" s="195" t="e">
        <f ca="1">_xlfn.XLOOKUP(Table2[[#This Row],[Acct '#]],'2025 Information'!A:A,'2025 Information'!O:O,0)</f>
        <v>#NAME?</v>
      </c>
      <c r="G130" s="196" t="e">
        <f ca="1">SUM(Table2[[#This Row],[2025 Estimated                         Tax Assessment                  (Exemption Not Included)]]/$H$6)</f>
        <v>#NAME?</v>
      </c>
      <c r="H130" s="206" t="e">
        <f ca="1">SUM(Table2[[#This Row],[2025 Estimated                         Tax Assessment                  (Exemption Not Included)]]*$H$7)</f>
        <v>#NAME?</v>
      </c>
      <c r="I130" s="203" t="e">
        <f ca="1">SUM(Table2[[#This Row],[2025 Estimated                         Tax Assessment                  (Exemption Not Included)]]-Table2[[#This Row],[2024 Tax Assessment (Exemption Not Included)]])</f>
        <v>#NAME?</v>
      </c>
      <c r="J130" s="225" t="e">
        <f ca="1">SUM(Table2[[#This Row],[2025 Estimated                      Tax Amount                             (Exemption Not Included)]]-Table2[[#This Row],[2024 Tax Amount (Exemption Not Included)]])</f>
        <v>#NAME?</v>
      </c>
      <c r="K130" s="204" t="e">
        <f ca="1">SUM(Table2[[#This Row],[Overall % Of Town ]]-Table2[[#This Row],[Overall % Of Town]])</f>
        <v>#NAME?</v>
      </c>
      <c r="L130" s="227" t="e">
        <f ca="1">SUM(Table2[[#This Row],[2024 Tax Assessment (Exemption Not Included)]])*$N$7</f>
        <v>#NAME?</v>
      </c>
      <c r="M130" s="205" t="e">
        <f ca="1">SUM(Table2[[#This Row],[2025 Tax Amount                   (w/o Reval)                       (Exmption Not Included)]]-Table2[[#This Row],[2024 Tax Amount (Exemption Not Included)]])</f>
        <v>#NAME?</v>
      </c>
      <c r="N130" s="206" t="e">
        <f ca="1">SUM(Table2[[#This Row],[2025 Tax Amount                   (w/o Reval)                       (Exmption Not Included)]]-Table2[[#This Row],[2025 Estimated                      Tax Amount                             (Exemption Not Included)]])</f>
        <v>#NAME?</v>
      </c>
      <c r="O130" s="210" t="e">
        <f ca="1">_xlfn.XLOOKUP(Table2[[#This Row],[Map/Lot]],'Sales Data'!$H$2:$H$185,'Sales Data'!$G$2:$G$185,0)</f>
        <v>#NAME?</v>
      </c>
      <c r="P130" s="211" t="e">
        <f ca="1">_xlfn.XLOOKUP(Table2[[#This Row],[Map/Lot]],'Sales Data'!$H$2:$H$185,'Sales Data'!$F$2:$F$185,0)</f>
        <v>#NAME?</v>
      </c>
      <c r="Q130" s="208">
        <v>2</v>
      </c>
      <c r="R130" s="212" t="e">
        <f ca="1">SUM(Table2[[#This Row],[Adjustment for Time Since Sale]]*Table2[[#This Row],[Sale Amount]])</f>
        <v>#NAME?</v>
      </c>
      <c r="S130" s="212" t="e">
        <f ca="1">SUM(Table2[[#This Row],[2025 Estimated                         Tax Assessment                  (Exemption Not Included)]]-Table2[[#This Row],[Adjusted Sale Price]])</f>
        <v>#NAME?</v>
      </c>
      <c r="T130" s="213" t="e">
        <f ca="1">_xlfn.XLOOKUP(Table2[[#This Row],[Map/Lot]],'Sales Data'!$H$2:$H$185,'Sales Data'!$I$2:$I$185,0)</f>
        <v>#NAME?</v>
      </c>
    </row>
    <row r="131" spans="1:20">
      <c r="A131" s="202" t="s">
        <v>1396</v>
      </c>
      <c r="B131" s="202">
        <v>667</v>
      </c>
      <c r="C131" s="195" t="e">
        <f ca="1">_xlfn.XLOOKUP(Table2[[#This Row],[Acct '#]],'2024 Information'!A:A,'2024 Information'!L:L,0)</f>
        <v>#NAME?</v>
      </c>
      <c r="D131" s="196" t="e">
        <f ca="1">SUM(Table2[[#This Row],[2024 Tax Assessment (Exemption Not Included)]]/$E$6)</f>
        <v>#NAME?</v>
      </c>
      <c r="E131" s="206" t="e">
        <f ca="1">SUM(Table2[[#This Row],[2024 Tax Assessment (Exemption Not Included)]]*$E$7)</f>
        <v>#NAME?</v>
      </c>
      <c r="F131" s="195" t="e">
        <f ca="1">_xlfn.XLOOKUP(Table2[[#This Row],[Acct '#]],'2025 Information'!A:A,'2025 Information'!O:O,0)</f>
        <v>#NAME?</v>
      </c>
      <c r="G131" s="196" t="e">
        <f ca="1">SUM(Table2[[#This Row],[2025 Estimated                         Tax Assessment                  (Exemption Not Included)]]/$H$6)</f>
        <v>#NAME?</v>
      </c>
      <c r="H131" s="206" t="e">
        <f ca="1">SUM(Table2[[#This Row],[2025 Estimated                         Tax Assessment                  (Exemption Not Included)]]*$H$7)</f>
        <v>#NAME?</v>
      </c>
      <c r="I131" s="203" t="e">
        <f ca="1">SUM(Table2[[#This Row],[2025 Estimated                         Tax Assessment                  (Exemption Not Included)]]-Table2[[#This Row],[2024 Tax Assessment (Exemption Not Included)]])</f>
        <v>#NAME?</v>
      </c>
      <c r="J131" s="225" t="e">
        <f ca="1">SUM(Table2[[#This Row],[2025 Estimated                      Tax Amount                             (Exemption Not Included)]]-Table2[[#This Row],[2024 Tax Amount (Exemption Not Included)]])</f>
        <v>#NAME?</v>
      </c>
      <c r="K131" s="204" t="e">
        <f ca="1">SUM(Table2[[#This Row],[Overall % Of Town ]]-Table2[[#This Row],[Overall % Of Town]])</f>
        <v>#NAME?</v>
      </c>
      <c r="L131" s="227" t="e">
        <f ca="1">SUM(Table2[[#This Row],[2024 Tax Assessment (Exemption Not Included)]])*$N$7</f>
        <v>#NAME?</v>
      </c>
      <c r="M131" s="205" t="e">
        <f ca="1">SUM(Table2[[#This Row],[2025 Tax Amount                   (w/o Reval)                       (Exmption Not Included)]]-Table2[[#This Row],[2024 Tax Amount (Exemption Not Included)]])</f>
        <v>#NAME?</v>
      </c>
      <c r="N131" s="206" t="e">
        <f ca="1">SUM(Table2[[#This Row],[2025 Tax Amount                   (w/o Reval)                       (Exmption Not Included)]]-Table2[[#This Row],[2025 Estimated                      Tax Amount                             (Exemption Not Included)]])</f>
        <v>#NAME?</v>
      </c>
      <c r="O131" s="207" t="s">
        <v>7433</v>
      </c>
      <c r="P131" s="208" t="s">
        <v>7433</v>
      </c>
      <c r="Q131" s="208" t="s">
        <v>7433</v>
      </c>
      <c r="R131" s="208" t="s">
        <v>7433</v>
      </c>
      <c r="S131" s="208" t="s">
        <v>7433</v>
      </c>
      <c r="T131" s="209" t="s">
        <v>7433</v>
      </c>
    </row>
    <row r="132" spans="1:20">
      <c r="A132" s="202" t="s">
        <v>1481</v>
      </c>
      <c r="B132" s="202">
        <v>630</v>
      </c>
      <c r="C132" s="195" t="e">
        <f ca="1">_xlfn.XLOOKUP(Table2[[#This Row],[Acct '#]],'2024 Information'!A:A,'2024 Information'!L:L,0)</f>
        <v>#NAME?</v>
      </c>
      <c r="D132" s="196" t="e">
        <f ca="1">SUM(Table2[[#This Row],[2024 Tax Assessment (Exemption Not Included)]]/$E$6)</f>
        <v>#NAME?</v>
      </c>
      <c r="E132" s="206" t="e">
        <f ca="1">SUM(Table2[[#This Row],[2024 Tax Assessment (Exemption Not Included)]]*$E$7)</f>
        <v>#NAME?</v>
      </c>
      <c r="F132" s="195" t="e">
        <f ca="1">_xlfn.XLOOKUP(Table2[[#This Row],[Acct '#]],'2025 Information'!A:A,'2025 Information'!O:O,0)</f>
        <v>#NAME?</v>
      </c>
      <c r="G132" s="196" t="e">
        <f ca="1">SUM(Table2[[#This Row],[2025 Estimated                         Tax Assessment                  (Exemption Not Included)]]/$H$6)</f>
        <v>#NAME?</v>
      </c>
      <c r="H132" s="206" t="e">
        <f ca="1">SUM(Table2[[#This Row],[2025 Estimated                         Tax Assessment                  (Exemption Not Included)]]*$H$7)</f>
        <v>#NAME?</v>
      </c>
      <c r="I132" s="203" t="e">
        <f ca="1">SUM(Table2[[#This Row],[2025 Estimated                         Tax Assessment                  (Exemption Not Included)]]-Table2[[#This Row],[2024 Tax Assessment (Exemption Not Included)]])</f>
        <v>#NAME?</v>
      </c>
      <c r="J132" s="225" t="e">
        <f ca="1">SUM(Table2[[#This Row],[2025 Estimated                      Tax Amount                             (Exemption Not Included)]]-Table2[[#This Row],[2024 Tax Amount (Exemption Not Included)]])</f>
        <v>#NAME?</v>
      </c>
      <c r="K132" s="204" t="e">
        <f ca="1">SUM(Table2[[#This Row],[Overall % Of Town ]]-Table2[[#This Row],[Overall % Of Town]])</f>
        <v>#NAME?</v>
      </c>
      <c r="L132" s="227" t="e">
        <f ca="1">SUM(Table2[[#This Row],[2024 Tax Assessment (Exemption Not Included)]])*$N$7</f>
        <v>#NAME?</v>
      </c>
      <c r="M132" s="205" t="e">
        <f ca="1">SUM(Table2[[#This Row],[2025 Tax Amount                   (w/o Reval)                       (Exmption Not Included)]]-Table2[[#This Row],[2024 Tax Amount (Exemption Not Included)]])</f>
        <v>#NAME?</v>
      </c>
      <c r="N132" s="206" t="e">
        <f ca="1">SUM(Table2[[#This Row],[2025 Tax Amount                   (w/o Reval)                       (Exmption Not Included)]]-Table2[[#This Row],[2025 Estimated                      Tax Amount                             (Exemption Not Included)]])</f>
        <v>#NAME?</v>
      </c>
      <c r="O132" s="210" t="e">
        <f ca="1">_xlfn.XLOOKUP(Table2[[#This Row],[Map/Lot]],'Sales Data'!$H$2:$H$185,'Sales Data'!$G$2:$G$185,0)</f>
        <v>#NAME?</v>
      </c>
      <c r="P132" s="211" t="e">
        <f ca="1">_xlfn.XLOOKUP(Table2[[#This Row],[Map/Lot]],'Sales Data'!$H$2:$H$185,'Sales Data'!$F$2:$F$185,0)</f>
        <v>#NAME?</v>
      </c>
      <c r="Q132" s="208">
        <v>2</v>
      </c>
      <c r="R132" s="212" t="e">
        <f ca="1">SUM(Table2[[#This Row],[Adjustment for Time Since Sale]]*Table2[[#This Row],[Sale Amount]])</f>
        <v>#NAME?</v>
      </c>
      <c r="S132" s="212" t="e">
        <f ca="1">SUM(Table2[[#This Row],[2025 Estimated                         Tax Assessment                  (Exemption Not Included)]]-Table2[[#This Row],[Adjusted Sale Price]])</f>
        <v>#NAME?</v>
      </c>
      <c r="T132" s="213" t="e">
        <f ca="1">_xlfn.XLOOKUP(Table2[[#This Row],[Map/Lot]],'Sales Data'!$H$2:$H$185,'Sales Data'!$I$2:$I$185,0)</f>
        <v>#NAME?</v>
      </c>
    </row>
    <row r="133" spans="1:20">
      <c r="A133" s="202" t="s">
        <v>612</v>
      </c>
      <c r="B133" s="202">
        <v>988</v>
      </c>
      <c r="C133" s="195" t="e">
        <f ca="1">_xlfn.XLOOKUP(Table2[[#This Row],[Acct '#]],'2024 Information'!A:A,'2024 Information'!L:L,0)</f>
        <v>#NAME?</v>
      </c>
      <c r="D133" s="196" t="e">
        <f ca="1">SUM(Table2[[#This Row],[2024 Tax Assessment (Exemption Not Included)]]/$E$6)</f>
        <v>#NAME?</v>
      </c>
      <c r="E133" s="206" t="e">
        <f ca="1">SUM(Table2[[#This Row],[2024 Tax Assessment (Exemption Not Included)]]*$E$7)</f>
        <v>#NAME?</v>
      </c>
      <c r="F133" s="195" t="e">
        <f ca="1">_xlfn.XLOOKUP(Table2[[#This Row],[Acct '#]],'2025 Information'!A:A,'2025 Information'!O:O,0)</f>
        <v>#NAME?</v>
      </c>
      <c r="G133" s="196" t="e">
        <f ca="1">SUM(Table2[[#This Row],[2025 Estimated                         Tax Assessment                  (Exemption Not Included)]]/$H$6)</f>
        <v>#NAME?</v>
      </c>
      <c r="H133" s="206" t="e">
        <f ca="1">SUM(Table2[[#This Row],[2025 Estimated                         Tax Assessment                  (Exemption Not Included)]]*$H$7)</f>
        <v>#NAME?</v>
      </c>
      <c r="I133" s="203" t="e">
        <f ca="1">SUM(Table2[[#This Row],[2025 Estimated                         Tax Assessment                  (Exemption Not Included)]]-Table2[[#This Row],[2024 Tax Assessment (Exemption Not Included)]])</f>
        <v>#NAME?</v>
      </c>
      <c r="J133" s="225" t="e">
        <f ca="1">SUM(Table2[[#This Row],[2025 Estimated                      Tax Amount                             (Exemption Not Included)]]-Table2[[#This Row],[2024 Tax Amount (Exemption Not Included)]])</f>
        <v>#NAME?</v>
      </c>
      <c r="K133" s="204" t="e">
        <f ca="1">SUM(Table2[[#This Row],[Overall % Of Town ]]-Table2[[#This Row],[Overall % Of Town]])</f>
        <v>#NAME?</v>
      </c>
      <c r="L133" s="227" t="e">
        <f ca="1">SUM(Table2[[#This Row],[2024 Tax Assessment (Exemption Not Included)]])*$N$7</f>
        <v>#NAME?</v>
      </c>
      <c r="M133" s="205" t="e">
        <f ca="1">SUM(Table2[[#This Row],[2025 Tax Amount                   (w/o Reval)                       (Exmption Not Included)]]-Table2[[#This Row],[2024 Tax Amount (Exemption Not Included)]])</f>
        <v>#NAME?</v>
      </c>
      <c r="N133" s="206" t="e">
        <f ca="1">SUM(Table2[[#This Row],[2025 Tax Amount                   (w/o Reval)                       (Exmption Not Included)]]-Table2[[#This Row],[2025 Estimated                      Tax Amount                             (Exemption Not Included)]])</f>
        <v>#NAME?</v>
      </c>
      <c r="O133" s="207" t="s">
        <v>7433</v>
      </c>
      <c r="P133" s="208" t="s">
        <v>7433</v>
      </c>
      <c r="Q133" s="208" t="s">
        <v>7433</v>
      </c>
      <c r="R133" s="208" t="s">
        <v>7433</v>
      </c>
      <c r="S133" s="208" t="s">
        <v>7433</v>
      </c>
      <c r="T133" s="209" t="s">
        <v>7433</v>
      </c>
    </row>
    <row r="134" spans="1:20">
      <c r="A134" s="202" t="s">
        <v>610</v>
      </c>
      <c r="B134" s="202">
        <v>989</v>
      </c>
      <c r="C134" s="195" t="e">
        <f ca="1">_xlfn.XLOOKUP(Table2[[#This Row],[Acct '#]],'2024 Information'!A:A,'2024 Information'!L:L,0)</f>
        <v>#NAME?</v>
      </c>
      <c r="D134" s="196" t="e">
        <f ca="1">SUM(Table2[[#This Row],[2024 Tax Assessment (Exemption Not Included)]]/$E$6)</f>
        <v>#NAME?</v>
      </c>
      <c r="E134" s="206" t="e">
        <f ca="1">SUM(Table2[[#This Row],[2024 Tax Assessment (Exemption Not Included)]]*$E$7)</f>
        <v>#NAME?</v>
      </c>
      <c r="F134" s="195" t="e">
        <f ca="1">_xlfn.XLOOKUP(Table2[[#This Row],[Acct '#]],'2025 Information'!A:A,'2025 Information'!O:O,0)</f>
        <v>#NAME?</v>
      </c>
      <c r="G134" s="196" t="e">
        <f ca="1">SUM(Table2[[#This Row],[2025 Estimated                         Tax Assessment                  (Exemption Not Included)]]/$H$6)</f>
        <v>#NAME?</v>
      </c>
      <c r="H134" s="206" t="e">
        <f ca="1">SUM(Table2[[#This Row],[2025 Estimated                         Tax Assessment                  (Exemption Not Included)]]*$H$7)</f>
        <v>#NAME?</v>
      </c>
      <c r="I134" s="203" t="e">
        <f ca="1">SUM(Table2[[#This Row],[2025 Estimated                         Tax Assessment                  (Exemption Not Included)]]-Table2[[#This Row],[2024 Tax Assessment (Exemption Not Included)]])</f>
        <v>#NAME?</v>
      </c>
      <c r="J134" s="225" t="e">
        <f ca="1">SUM(Table2[[#This Row],[2025 Estimated                      Tax Amount                             (Exemption Not Included)]]-Table2[[#This Row],[2024 Tax Amount (Exemption Not Included)]])</f>
        <v>#NAME?</v>
      </c>
      <c r="K134" s="204" t="e">
        <f ca="1">SUM(Table2[[#This Row],[Overall % Of Town ]]-Table2[[#This Row],[Overall % Of Town]])</f>
        <v>#NAME?</v>
      </c>
      <c r="L134" s="227" t="e">
        <f ca="1">SUM(Table2[[#This Row],[2024 Tax Assessment (Exemption Not Included)]])*$N$7</f>
        <v>#NAME?</v>
      </c>
      <c r="M134" s="205" t="e">
        <f ca="1">SUM(Table2[[#This Row],[2025 Tax Amount                   (w/o Reval)                       (Exmption Not Included)]]-Table2[[#This Row],[2024 Tax Amount (Exemption Not Included)]])</f>
        <v>#NAME?</v>
      </c>
      <c r="N134" s="206" t="e">
        <f ca="1">SUM(Table2[[#This Row],[2025 Tax Amount                   (w/o Reval)                       (Exmption Not Included)]]-Table2[[#This Row],[2025 Estimated                      Tax Amount                             (Exemption Not Included)]])</f>
        <v>#NAME?</v>
      </c>
      <c r="O134" s="207" t="s">
        <v>7433</v>
      </c>
      <c r="P134" s="208" t="s">
        <v>7433</v>
      </c>
      <c r="Q134" s="208" t="s">
        <v>7433</v>
      </c>
      <c r="R134" s="208" t="s">
        <v>7433</v>
      </c>
      <c r="S134" s="208" t="s">
        <v>7433</v>
      </c>
      <c r="T134" s="209" t="s">
        <v>7433</v>
      </c>
    </row>
    <row r="135" spans="1:20">
      <c r="A135" s="202" t="s">
        <v>238</v>
      </c>
      <c r="B135" s="202">
        <v>1141</v>
      </c>
      <c r="C135" s="195" t="e">
        <f ca="1">_xlfn.XLOOKUP(Table2[[#This Row],[Acct '#]],'2024 Information'!A:A,'2024 Information'!L:L,0)</f>
        <v>#NAME?</v>
      </c>
      <c r="D135" s="196" t="e">
        <f ca="1">SUM(Table2[[#This Row],[2024 Tax Assessment (Exemption Not Included)]]/$E$6)</f>
        <v>#NAME?</v>
      </c>
      <c r="E135" s="206" t="e">
        <f ca="1">SUM(Table2[[#This Row],[2024 Tax Assessment (Exemption Not Included)]]*$E$7)</f>
        <v>#NAME?</v>
      </c>
      <c r="F135" s="195" t="e">
        <f ca="1">_xlfn.XLOOKUP(Table2[[#This Row],[Acct '#]],'2025 Information'!A:A,'2025 Information'!O:O,0)</f>
        <v>#NAME?</v>
      </c>
      <c r="G135" s="196" t="e">
        <f ca="1">SUM(Table2[[#This Row],[2025 Estimated                         Tax Assessment                  (Exemption Not Included)]]/$H$6)</f>
        <v>#NAME?</v>
      </c>
      <c r="H135" s="206" t="e">
        <f ca="1">SUM(Table2[[#This Row],[2025 Estimated                         Tax Assessment                  (Exemption Not Included)]]*$H$7)</f>
        <v>#NAME?</v>
      </c>
      <c r="I135" s="203" t="e">
        <f ca="1">SUM(Table2[[#This Row],[2025 Estimated                         Tax Assessment                  (Exemption Not Included)]]-Table2[[#This Row],[2024 Tax Assessment (Exemption Not Included)]])</f>
        <v>#NAME?</v>
      </c>
      <c r="J135" s="225" t="e">
        <f ca="1">SUM(Table2[[#This Row],[2025 Estimated                      Tax Amount                             (Exemption Not Included)]]-Table2[[#This Row],[2024 Tax Amount (Exemption Not Included)]])</f>
        <v>#NAME?</v>
      </c>
      <c r="K135" s="204" t="e">
        <f ca="1">SUM(Table2[[#This Row],[Overall % Of Town ]]-Table2[[#This Row],[Overall % Of Town]])</f>
        <v>#NAME?</v>
      </c>
      <c r="L135" s="227" t="e">
        <f ca="1">SUM(Table2[[#This Row],[2024 Tax Assessment (Exemption Not Included)]])*$N$7</f>
        <v>#NAME?</v>
      </c>
      <c r="M135" s="205" t="e">
        <f ca="1">SUM(Table2[[#This Row],[2025 Tax Amount                   (w/o Reval)                       (Exmption Not Included)]]-Table2[[#This Row],[2024 Tax Amount (Exemption Not Included)]])</f>
        <v>#NAME?</v>
      </c>
      <c r="N135" s="206" t="e">
        <f ca="1">SUM(Table2[[#This Row],[2025 Tax Amount                   (w/o Reval)                       (Exmption Not Included)]]-Table2[[#This Row],[2025 Estimated                      Tax Amount                             (Exemption Not Included)]])</f>
        <v>#NAME?</v>
      </c>
      <c r="O135" s="207" t="s">
        <v>7433</v>
      </c>
      <c r="P135" s="208" t="s">
        <v>7433</v>
      </c>
      <c r="Q135" s="208" t="s">
        <v>7433</v>
      </c>
      <c r="R135" s="208" t="s">
        <v>7433</v>
      </c>
      <c r="S135" s="208" t="s">
        <v>7433</v>
      </c>
      <c r="T135" s="209" t="s">
        <v>7433</v>
      </c>
    </row>
    <row r="136" spans="1:20">
      <c r="A136" s="202" t="s">
        <v>1513</v>
      </c>
      <c r="B136" s="202">
        <v>615</v>
      </c>
      <c r="C136" s="195" t="e">
        <f ca="1">_xlfn.XLOOKUP(Table2[[#This Row],[Acct '#]],'2024 Information'!A:A,'2024 Information'!L:L,0)</f>
        <v>#NAME?</v>
      </c>
      <c r="D136" s="196" t="e">
        <f ca="1">SUM(Table2[[#This Row],[2024 Tax Assessment (Exemption Not Included)]]/$E$6)</f>
        <v>#NAME?</v>
      </c>
      <c r="E136" s="206" t="e">
        <f ca="1">SUM(Table2[[#This Row],[2024 Tax Assessment (Exemption Not Included)]]*$E$7)</f>
        <v>#NAME?</v>
      </c>
      <c r="F136" s="195" t="e">
        <f ca="1">_xlfn.XLOOKUP(Table2[[#This Row],[Acct '#]],'2025 Information'!A:A,'2025 Information'!O:O,0)</f>
        <v>#NAME?</v>
      </c>
      <c r="G136" s="196" t="e">
        <f ca="1">SUM(Table2[[#This Row],[2025 Estimated                         Tax Assessment                  (Exemption Not Included)]]/$H$6)</f>
        <v>#NAME?</v>
      </c>
      <c r="H136" s="206" t="e">
        <f ca="1">SUM(Table2[[#This Row],[2025 Estimated                         Tax Assessment                  (Exemption Not Included)]]*$H$7)</f>
        <v>#NAME?</v>
      </c>
      <c r="I136" s="203" t="e">
        <f ca="1">SUM(Table2[[#This Row],[2025 Estimated                         Tax Assessment                  (Exemption Not Included)]]-Table2[[#This Row],[2024 Tax Assessment (Exemption Not Included)]])</f>
        <v>#NAME?</v>
      </c>
      <c r="J136" s="225" t="e">
        <f ca="1">SUM(Table2[[#This Row],[2025 Estimated                      Tax Amount                             (Exemption Not Included)]]-Table2[[#This Row],[2024 Tax Amount (Exemption Not Included)]])</f>
        <v>#NAME?</v>
      </c>
      <c r="K136" s="204" t="e">
        <f ca="1">SUM(Table2[[#This Row],[Overall % Of Town ]]-Table2[[#This Row],[Overall % Of Town]])</f>
        <v>#NAME?</v>
      </c>
      <c r="L136" s="227" t="e">
        <f ca="1">SUM(Table2[[#This Row],[2024 Tax Assessment (Exemption Not Included)]])*$N$7</f>
        <v>#NAME?</v>
      </c>
      <c r="M136" s="205" t="e">
        <f ca="1">SUM(Table2[[#This Row],[2025 Tax Amount                   (w/o Reval)                       (Exmption Not Included)]]-Table2[[#This Row],[2024 Tax Amount (Exemption Not Included)]])</f>
        <v>#NAME?</v>
      </c>
      <c r="N136" s="206" t="e">
        <f ca="1">SUM(Table2[[#This Row],[2025 Tax Amount                   (w/o Reval)                       (Exmption Not Included)]]-Table2[[#This Row],[2025 Estimated                      Tax Amount                             (Exemption Not Included)]])</f>
        <v>#NAME?</v>
      </c>
      <c r="O136" s="207" t="s">
        <v>7433</v>
      </c>
      <c r="P136" s="208" t="s">
        <v>7433</v>
      </c>
      <c r="Q136" s="208" t="s">
        <v>7433</v>
      </c>
      <c r="R136" s="208" t="s">
        <v>7433</v>
      </c>
      <c r="S136" s="208" t="s">
        <v>7433</v>
      </c>
      <c r="T136" s="209" t="s">
        <v>7433</v>
      </c>
    </row>
    <row r="137" spans="1:20">
      <c r="A137" s="202" t="s">
        <v>744</v>
      </c>
      <c r="B137" s="202">
        <v>944</v>
      </c>
      <c r="C137" s="195" t="e">
        <f ca="1">_xlfn.XLOOKUP(Table2[[#This Row],[Acct '#]],'2024 Information'!A:A,'2024 Information'!L:L,0)</f>
        <v>#NAME?</v>
      </c>
      <c r="D137" s="196" t="e">
        <f ca="1">SUM(Table2[[#This Row],[2024 Tax Assessment (Exemption Not Included)]]/$E$6)</f>
        <v>#NAME?</v>
      </c>
      <c r="E137" s="206" t="e">
        <f ca="1">SUM(Table2[[#This Row],[2024 Tax Assessment (Exemption Not Included)]]*$E$7)</f>
        <v>#NAME?</v>
      </c>
      <c r="F137" s="195" t="e">
        <f ca="1">_xlfn.XLOOKUP(Table2[[#This Row],[Acct '#]],'2025 Information'!A:A,'2025 Information'!O:O,0)</f>
        <v>#NAME?</v>
      </c>
      <c r="G137" s="196" t="e">
        <f ca="1">SUM(Table2[[#This Row],[2025 Estimated                         Tax Assessment                  (Exemption Not Included)]]/$H$6)</f>
        <v>#NAME?</v>
      </c>
      <c r="H137" s="206" t="e">
        <f ca="1">SUM(Table2[[#This Row],[2025 Estimated                         Tax Assessment                  (Exemption Not Included)]]*$H$7)</f>
        <v>#NAME?</v>
      </c>
      <c r="I137" s="203" t="e">
        <f ca="1">SUM(Table2[[#This Row],[2025 Estimated                         Tax Assessment                  (Exemption Not Included)]]-Table2[[#This Row],[2024 Tax Assessment (Exemption Not Included)]])</f>
        <v>#NAME?</v>
      </c>
      <c r="J137" s="225" t="e">
        <f ca="1">SUM(Table2[[#This Row],[2025 Estimated                      Tax Amount                             (Exemption Not Included)]]-Table2[[#This Row],[2024 Tax Amount (Exemption Not Included)]])</f>
        <v>#NAME?</v>
      </c>
      <c r="K137" s="204" t="e">
        <f ca="1">SUM(Table2[[#This Row],[Overall % Of Town ]]-Table2[[#This Row],[Overall % Of Town]])</f>
        <v>#NAME?</v>
      </c>
      <c r="L137" s="227" t="e">
        <f ca="1">SUM(Table2[[#This Row],[2024 Tax Assessment (Exemption Not Included)]])*$N$7</f>
        <v>#NAME?</v>
      </c>
      <c r="M137" s="205" t="e">
        <f ca="1">SUM(Table2[[#This Row],[2025 Tax Amount                   (w/o Reval)                       (Exmption Not Included)]]-Table2[[#This Row],[2024 Tax Amount (Exemption Not Included)]])</f>
        <v>#NAME?</v>
      </c>
      <c r="N137" s="206" t="e">
        <f ca="1">SUM(Table2[[#This Row],[2025 Tax Amount                   (w/o Reval)                       (Exmption Not Included)]]-Table2[[#This Row],[2025 Estimated                      Tax Amount                             (Exemption Not Included)]])</f>
        <v>#NAME?</v>
      </c>
      <c r="O137" s="207" t="s">
        <v>7433</v>
      </c>
      <c r="P137" s="208" t="s">
        <v>7433</v>
      </c>
      <c r="Q137" s="208" t="s">
        <v>7433</v>
      </c>
      <c r="R137" s="208" t="s">
        <v>7433</v>
      </c>
      <c r="S137" s="208" t="s">
        <v>7433</v>
      </c>
      <c r="T137" s="209" t="s">
        <v>7433</v>
      </c>
    </row>
    <row r="138" spans="1:20">
      <c r="A138" s="202" t="s">
        <v>2803</v>
      </c>
      <c r="B138" s="202">
        <v>3</v>
      </c>
      <c r="C138" s="195" t="e">
        <f ca="1">_xlfn.XLOOKUP(Table2[[#This Row],[Acct '#]],'2024 Information'!A:A,'2024 Information'!L:L,0)</f>
        <v>#NAME?</v>
      </c>
      <c r="D138" s="196" t="e">
        <f ca="1">SUM(Table2[[#This Row],[2024 Tax Assessment (Exemption Not Included)]]/$E$6)</f>
        <v>#NAME?</v>
      </c>
      <c r="E138" s="206" t="e">
        <f ca="1">SUM(Table2[[#This Row],[2024 Tax Assessment (Exemption Not Included)]]*$E$7)</f>
        <v>#NAME?</v>
      </c>
      <c r="F138" s="195" t="e">
        <f ca="1">_xlfn.XLOOKUP(Table2[[#This Row],[Acct '#]],'2025 Information'!A:A,'2025 Information'!O:O,0)</f>
        <v>#NAME?</v>
      </c>
      <c r="G138" s="196" t="e">
        <f ca="1">SUM(Table2[[#This Row],[2025 Estimated                         Tax Assessment                  (Exemption Not Included)]]/$H$6)</f>
        <v>#NAME?</v>
      </c>
      <c r="H138" s="206" t="e">
        <f ca="1">SUM(Table2[[#This Row],[2025 Estimated                         Tax Assessment                  (Exemption Not Included)]]*$H$7)</f>
        <v>#NAME?</v>
      </c>
      <c r="I138" s="203" t="e">
        <f ca="1">SUM(Table2[[#This Row],[2025 Estimated                         Tax Assessment                  (Exemption Not Included)]]-Table2[[#This Row],[2024 Tax Assessment (Exemption Not Included)]])</f>
        <v>#NAME?</v>
      </c>
      <c r="J138" s="225" t="e">
        <f ca="1">SUM(Table2[[#This Row],[2025 Estimated                      Tax Amount                             (Exemption Not Included)]]-Table2[[#This Row],[2024 Tax Amount (Exemption Not Included)]])</f>
        <v>#NAME?</v>
      </c>
      <c r="K138" s="204" t="e">
        <f ca="1">SUM(Table2[[#This Row],[Overall % Of Town ]]-Table2[[#This Row],[Overall % Of Town]])</f>
        <v>#NAME?</v>
      </c>
      <c r="L138" s="227" t="e">
        <f ca="1">SUM(Table2[[#This Row],[2024 Tax Assessment (Exemption Not Included)]])*$N$7</f>
        <v>#NAME?</v>
      </c>
      <c r="M138" s="205" t="e">
        <f ca="1">SUM(Table2[[#This Row],[2025 Tax Amount                   (w/o Reval)                       (Exmption Not Included)]]-Table2[[#This Row],[2024 Tax Amount (Exemption Not Included)]])</f>
        <v>#NAME?</v>
      </c>
      <c r="N138" s="206" t="e">
        <f ca="1">SUM(Table2[[#This Row],[2025 Tax Amount                   (w/o Reval)                       (Exmption Not Included)]]-Table2[[#This Row],[2025 Estimated                      Tax Amount                             (Exemption Not Included)]])</f>
        <v>#NAME?</v>
      </c>
      <c r="O138" s="207" t="s">
        <v>7433</v>
      </c>
      <c r="P138" s="208" t="s">
        <v>7433</v>
      </c>
      <c r="Q138" s="208" t="s">
        <v>7433</v>
      </c>
      <c r="R138" s="208" t="s">
        <v>7433</v>
      </c>
      <c r="S138" s="208" t="s">
        <v>7433</v>
      </c>
      <c r="T138" s="209" t="s">
        <v>7433</v>
      </c>
    </row>
    <row r="139" spans="1:20">
      <c r="A139" s="202" t="s">
        <v>1523</v>
      </c>
      <c r="B139" s="202">
        <v>610</v>
      </c>
      <c r="C139" s="195" t="e">
        <f ca="1">_xlfn.XLOOKUP(Table2[[#This Row],[Acct '#]],'2024 Information'!A:A,'2024 Information'!L:L,0)</f>
        <v>#NAME?</v>
      </c>
      <c r="D139" s="196" t="e">
        <f ca="1">SUM(Table2[[#This Row],[2024 Tax Assessment (Exemption Not Included)]]/$E$6)</f>
        <v>#NAME?</v>
      </c>
      <c r="E139" s="206" t="e">
        <f ca="1">SUM(Table2[[#This Row],[2024 Tax Assessment (Exemption Not Included)]]*$E$7)</f>
        <v>#NAME?</v>
      </c>
      <c r="F139" s="195" t="e">
        <f ca="1">_xlfn.XLOOKUP(Table2[[#This Row],[Acct '#]],'2025 Information'!A:A,'2025 Information'!O:O,0)</f>
        <v>#NAME?</v>
      </c>
      <c r="G139" s="196" t="e">
        <f ca="1">SUM(Table2[[#This Row],[2025 Estimated                         Tax Assessment                  (Exemption Not Included)]]/$H$6)</f>
        <v>#NAME?</v>
      </c>
      <c r="H139" s="206" t="e">
        <f ca="1">SUM(Table2[[#This Row],[2025 Estimated                         Tax Assessment                  (Exemption Not Included)]]*$H$7)</f>
        <v>#NAME?</v>
      </c>
      <c r="I139" s="203" t="e">
        <f ca="1">SUM(Table2[[#This Row],[2025 Estimated                         Tax Assessment                  (Exemption Not Included)]]-Table2[[#This Row],[2024 Tax Assessment (Exemption Not Included)]])</f>
        <v>#NAME?</v>
      </c>
      <c r="J139" s="225" t="e">
        <f ca="1">SUM(Table2[[#This Row],[2025 Estimated                      Tax Amount                             (Exemption Not Included)]]-Table2[[#This Row],[2024 Tax Amount (Exemption Not Included)]])</f>
        <v>#NAME?</v>
      </c>
      <c r="K139" s="204" t="e">
        <f ca="1">SUM(Table2[[#This Row],[Overall % Of Town ]]-Table2[[#This Row],[Overall % Of Town]])</f>
        <v>#NAME?</v>
      </c>
      <c r="L139" s="227" t="e">
        <f ca="1">SUM(Table2[[#This Row],[2024 Tax Assessment (Exemption Not Included)]])*$N$7</f>
        <v>#NAME?</v>
      </c>
      <c r="M139" s="205" t="e">
        <f ca="1">SUM(Table2[[#This Row],[2025 Tax Amount                   (w/o Reval)                       (Exmption Not Included)]]-Table2[[#This Row],[2024 Tax Amount (Exemption Not Included)]])</f>
        <v>#NAME?</v>
      </c>
      <c r="N139" s="206" t="e">
        <f ca="1">SUM(Table2[[#This Row],[2025 Tax Amount                   (w/o Reval)                       (Exmption Not Included)]]-Table2[[#This Row],[2025 Estimated                      Tax Amount                             (Exemption Not Included)]])</f>
        <v>#NAME?</v>
      </c>
      <c r="O139" s="207" t="s">
        <v>7433</v>
      </c>
      <c r="P139" s="208" t="s">
        <v>7433</v>
      </c>
      <c r="Q139" s="208" t="s">
        <v>7433</v>
      </c>
      <c r="R139" s="208" t="s">
        <v>7433</v>
      </c>
      <c r="S139" s="208" t="s">
        <v>7433</v>
      </c>
      <c r="T139" s="209" t="s">
        <v>7433</v>
      </c>
    </row>
    <row r="140" spans="1:20">
      <c r="A140" s="202" t="s">
        <v>1526</v>
      </c>
      <c r="B140" s="202">
        <v>609</v>
      </c>
      <c r="C140" s="195" t="e">
        <f ca="1">_xlfn.XLOOKUP(Table2[[#This Row],[Acct '#]],'2024 Information'!A:A,'2024 Information'!L:L,0)</f>
        <v>#NAME?</v>
      </c>
      <c r="D140" s="196" t="e">
        <f ca="1">SUM(Table2[[#This Row],[2024 Tax Assessment (Exemption Not Included)]]/$E$6)</f>
        <v>#NAME?</v>
      </c>
      <c r="E140" s="206" t="e">
        <f ca="1">SUM(Table2[[#This Row],[2024 Tax Assessment (Exemption Not Included)]]*$E$7)</f>
        <v>#NAME?</v>
      </c>
      <c r="F140" s="195" t="e">
        <f ca="1">_xlfn.XLOOKUP(Table2[[#This Row],[Acct '#]],'2025 Information'!A:A,'2025 Information'!O:O,0)</f>
        <v>#NAME?</v>
      </c>
      <c r="G140" s="196" t="e">
        <f ca="1">SUM(Table2[[#This Row],[2025 Estimated                         Tax Assessment                  (Exemption Not Included)]]/$H$6)</f>
        <v>#NAME?</v>
      </c>
      <c r="H140" s="206" t="e">
        <f ca="1">SUM(Table2[[#This Row],[2025 Estimated                         Tax Assessment                  (Exemption Not Included)]]*$H$7)</f>
        <v>#NAME?</v>
      </c>
      <c r="I140" s="203" t="e">
        <f ca="1">SUM(Table2[[#This Row],[2025 Estimated                         Tax Assessment                  (Exemption Not Included)]]-Table2[[#This Row],[2024 Tax Assessment (Exemption Not Included)]])</f>
        <v>#NAME?</v>
      </c>
      <c r="J140" s="225" t="e">
        <f ca="1">SUM(Table2[[#This Row],[2025 Estimated                      Tax Amount                             (Exemption Not Included)]]-Table2[[#This Row],[2024 Tax Amount (Exemption Not Included)]])</f>
        <v>#NAME?</v>
      </c>
      <c r="K140" s="204" t="e">
        <f ca="1">SUM(Table2[[#This Row],[Overall % Of Town ]]-Table2[[#This Row],[Overall % Of Town]])</f>
        <v>#NAME?</v>
      </c>
      <c r="L140" s="227" t="e">
        <f ca="1">SUM(Table2[[#This Row],[2024 Tax Assessment (Exemption Not Included)]])*$N$7</f>
        <v>#NAME?</v>
      </c>
      <c r="M140" s="205" t="e">
        <f ca="1">SUM(Table2[[#This Row],[2025 Tax Amount                   (w/o Reval)                       (Exmption Not Included)]]-Table2[[#This Row],[2024 Tax Amount (Exemption Not Included)]])</f>
        <v>#NAME?</v>
      </c>
      <c r="N140" s="206" t="e">
        <f ca="1">SUM(Table2[[#This Row],[2025 Tax Amount                   (w/o Reval)                       (Exmption Not Included)]]-Table2[[#This Row],[2025 Estimated                      Tax Amount                             (Exemption Not Included)]])</f>
        <v>#NAME?</v>
      </c>
      <c r="O140" s="207" t="s">
        <v>7433</v>
      </c>
      <c r="P140" s="208" t="s">
        <v>7433</v>
      </c>
      <c r="Q140" s="208" t="s">
        <v>7433</v>
      </c>
      <c r="R140" s="208" t="s">
        <v>7433</v>
      </c>
      <c r="S140" s="208" t="s">
        <v>7433</v>
      </c>
      <c r="T140" s="209" t="s">
        <v>7433</v>
      </c>
    </row>
    <row r="141" spans="1:20">
      <c r="A141" s="202" t="s">
        <v>996</v>
      </c>
      <c r="B141" s="202">
        <v>846</v>
      </c>
      <c r="C141" s="195" t="e">
        <f ca="1">_xlfn.XLOOKUP(Table2[[#This Row],[Acct '#]],'2024 Information'!A:A,'2024 Information'!L:L,0)</f>
        <v>#NAME?</v>
      </c>
      <c r="D141" s="196" t="e">
        <f ca="1">SUM(Table2[[#This Row],[2024 Tax Assessment (Exemption Not Included)]]/$E$6)</f>
        <v>#NAME?</v>
      </c>
      <c r="E141" s="206" t="e">
        <f ca="1">SUM(Table2[[#This Row],[2024 Tax Assessment (Exemption Not Included)]]*$E$7)</f>
        <v>#NAME?</v>
      </c>
      <c r="F141" s="195" t="e">
        <f ca="1">_xlfn.XLOOKUP(Table2[[#This Row],[Acct '#]],'2025 Information'!A:A,'2025 Information'!O:O,0)</f>
        <v>#NAME?</v>
      </c>
      <c r="G141" s="196" t="e">
        <f ca="1">SUM(Table2[[#This Row],[2025 Estimated                         Tax Assessment                  (Exemption Not Included)]]/$H$6)</f>
        <v>#NAME?</v>
      </c>
      <c r="H141" s="206" t="e">
        <f ca="1">SUM(Table2[[#This Row],[2025 Estimated                         Tax Assessment                  (Exemption Not Included)]]*$H$7)</f>
        <v>#NAME?</v>
      </c>
      <c r="I141" s="203" t="e">
        <f ca="1">SUM(Table2[[#This Row],[2025 Estimated                         Tax Assessment                  (Exemption Not Included)]]-Table2[[#This Row],[2024 Tax Assessment (Exemption Not Included)]])</f>
        <v>#NAME?</v>
      </c>
      <c r="J141" s="225" t="e">
        <f ca="1">SUM(Table2[[#This Row],[2025 Estimated                      Tax Amount                             (Exemption Not Included)]]-Table2[[#This Row],[2024 Tax Amount (Exemption Not Included)]])</f>
        <v>#NAME?</v>
      </c>
      <c r="K141" s="204" t="e">
        <f ca="1">SUM(Table2[[#This Row],[Overall % Of Town ]]-Table2[[#This Row],[Overall % Of Town]])</f>
        <v>#NAME?</v>
      </c>
      <c r="L141" s="227" t="e">
        <f ca="1">SUM(Table2[[#This Row],[2024 Tax Assessment (Exemption Not Included)]])*$N$7</f>
        <v>#NAME?</v>
      </c>
      <c r="M141" s="205" t="e">
        <f ca="1">SUM(Table2[[#This Row],[2025 Tax Amount                   (w/o Reval)                       (Exmption Not Included)]]-Table2[[#This Row],[2024 Tax Amount (Exemption Not Included)]])</f>
        <v>#NAME?</v>
      </c>
      <c r="N141" s="206" t="e">
        <f ca="1">SUM(Table2[[#This Row],[2025 Tax Amount                   (w/o Reval)                       (Exmption Not Included)]]-Table2[[#This Row],[2025 Estimated                      Tax Amount                             (Exemption Not Included)]])</f>
        <v>#NAME?</v>
      </c>
      <c r="O141" s="207" t="s">
        <v>7433</v>
      </c>
      <c r="P141" s="208" t="s">
        <v>7433</v>
      </c>
      <c r="Q141" s="208" t="s">
        <v>7433</v>
      </c>
      <c r="R141" s="208" t="s">
        <v>7433</v>
      </c>
      <c r="S141" s="208" t="s">
        <v>7433</v>
      </c>
      <c r="T141" s="209" t="s">
        <v>7433</v>
      </c>
    </row>
    <row r="142" spans="1:20">
      <c r="A142" s="202" t="s">
        <v>2440</v>
      </c>
      <c r="B142" s="202">
        <v>190</v>
      </c>
      <c r="C142" s="195" t="e">
        <f ca="1">_xlfn.XLOOKUP(Table2[[#This Row],[Acct '#]],'2024 Information'!A:A,'2024 Information'!L:L,0)</f>
        <v>#NAME?</v>
      </c>
      <c r="D142" s="196" t="e">
        <f ca="1">SUM(Table2[[#This Row],[2024 Tax Assessment (Exemption Not Included)]]/$E$6)</f>
        <v>#NAME?</v>
      </c>
      <c r="E142" s="206" t="e">
        <f ca="1">SUM(Table2[[#This Row],[2024 Tax Assessment (Exemption Not Included)]]*$E$7)</f>
        <v>#NAME?</v>
      </c>
      <c r="F142" s="195" t="e">
        <f ca="1">_xlfn.XLOOKUP(Table2[[#This Row],[Acct '#]],'2025 Information'!A:A,'2025 Information'!O:O,0)</f>
        <v>#NAME?</v>
      </c>
      <c r="G142" s="196" t="e">
        <f ca="1">SUM(Table2[[#This Row],[2025 Estimated                         Tax Assessment                  (Exemption Not Included)]]/$H$6)</f>
        <v>#NAME?</v>
      </c>
      <c r="H142" s="206" t="e">
        <f ca="1">SUM(Table2[[#This Row],[2025 Estimated                         Tax Assessment                  (Exemption Not Included)]]*$H$7)</f>
        <v>#NAME?</v>
      </c>
      <c r="I142" s="203" t="e">
        <f ca="1">SUM(Table2[[#This Row],[2025 Estimated                         Tax Assessment                  (Exemption Not Included)]]-Table2[[#This Row],[2024 Tax Assessment (Exemption Not Included)]])</f>
        <v>#NAME?</v>
      </c>
      <c r="J142" s="225" t="e">
        <f ca="1">SUM(Table2[[#This Row],[2025 Estimated                      Tax Amount                             (Exemption Not Included)]]-Table2[[#This Row],[2024 Tax Amount (Exemption Not Included)]])</f>
        <v>#NAME?</v>
      </c>
      <c r="K142" s="204" t="e">
        <f ca="1">SUM(Table2[[#This Row],[Overall % Of Town ]]-Table2[[#This Row],[Overall % Of Town]])</f>
        <v>#NAME?</v>
      </c>
      <c r="L142" s="227" t="e">
        <f ca="1">SUM(Table2[[#This Row],[2024 Tax Assessment (Exemption Not Included)]])*$N$7</f>
        <v>#NAME?</v>
      </c>
      <c r="M142" s="205" t="e">
        <f ca="1">SUM(Table2[[#This Row],[2025 Tax Amount                   (w/o Reval)                       (Exmption Not Included)]]-Table2[[#This Row],[2024 Tax Amount (Exemption Not Included)]])</f>
        <v>#NAME?</v>
      </c>
      <c r="N142" s="206" t="e">
        <f ca="1">SUM(Table2[[#This Row],[2025 Tax Amount                   (w/o Reval)                       (Exmption Not Included)]]-Table2[[#This Row],[2025 Estimated                      Tax Amount                             (Exemption Not Included)]])</f>
        <v>#NAME?</v>
      </c>
      <c r="O142" s="207" t="s">
        <v>7433</v>
      </c>
      <c r="P142" s="208" t="s">
        <v>7433</v>
      </c>
      <c r="Q142" s="208" t="s">
        <v>7433</v>
      </c>
      <c r="R142" s="208" t="s">
        <v>7433</v>
      </c>
      <c r="S142" s="208" t="s">
        <v>7433</v>
      </c>
      <c r="T142" s="209" t="s">
        <v>7433</v>
      </c>
    </row>
    <row r="143" spans="1:20">
      <c r="A143" s="202" t="s">
        <v>2441</v>
      </c>
      <c r="B143" s="202">
        <v>189</v>
      </c>
      <c r="C143" s="195" t="e">
        <f ca="1">_xlfn.XLOOKUP(Table2[[#This Row],[Acct '#]],'2024 Information'!A:A,'2024 Information'!L:L,0)</f>
        <v>#NAME?</v>
      </c>
      <c r="D143" s="196" t="e">
        <f ca="1">SUM(Table2[[#This Row],[2024 Tax Assessment (Exemption Not Included)]]/$E$6)</f>
        <v>#NAME?</v>
      </c>
      <c r="E143" s="206" t="e">
        <f ca="1">SUM(Table2[[#This Row],[2024 Tax Assessment (Exemption Not Included)]]*$E$7)</f>
        <v>#NAME?</v>
      </c>
      <c r="F143" s="195" t="e">
        <f ca="1">_xlfn.XLOOKUP(Table2[[#This Row],[Acct '#]],'2025 Information'!A:A,'2025 Information'!O:O,0)</f>
        <v>#NAME?</v>
      </c>
      <c r="G143" s="196" t="e">
        <f ca="1">SUM(Table2[[#This Row],[2025 Estimated                         Tax Assessment                  (Exemption Not Included)]]/$H$6)</f>
        <v>#NAME?</v>
      </c>
      <c r="H143" s="206" t="e">
        <f ca="1">SUM(Table2[[#This Row],[2025 Estimated                         Tax Assessment                  (Exemption Not Included)]]*$H$7)</f>
        <v>#NAME?</v>
      </c>
      <c r="I143" s="203" t="e">
        <f ca="1">SUM(Table2[[#This Row],[2025 Estimated                         Tax Assessment                  (Exemption Not Included)]]-Table2[[#This Row],[2024 Tax Assessment (Exemption Not Included)]])</f>
        <v>#NAME?</v>
      </c>
      <c r="J143" s="225" t="e">
        <f ca="1">SUM(Table2[[#This Row],[2025 Estimated                      Tax Amount                             (Exemption Not Included)]]-Table2[[#This Row],[2024 Tax Amount (Exemption Not Included)]])</f>
        <v>#NAME?</v>
      </c>
      <c r="K143" s="204" t="e">
        <f ca="1">SUM(Table2[[#This Row],[Overall % Of Town ]]-Table2[[#This Row],[Overall % Of Town]])</f>
        <v>#NAME?</v>
      </c>
      <c r="L143" s="227" t="e">
        <f ca="1">SUM(Table2[[#This Row],[2024 Tax Assessment (Exemption Not Included)]])*$N$7</f>
        <v>#NAME?</v>
      </c>
      <c r="M143" s="205" t="e">
        <f ca="1">SUM(Table2[[#This Row],[2025 Tax Amount                   (w/o Reval)                       (Exmption Not Included)]]-Table2[[#This Row],[2024 Tax Amount (Exemption Not Included)]])</f>
        <v>#NAME?</v>
      </c>
      <c r="N143" s="206" t="e">
        <f ca="1">SUM(Table2[[#This Row],[2025 Tax Amount                   (w/o Reval)                       (Exmption Not Included)]]-Table2[[#This Row],[2025 Estimated                      Tax Amount                             (Exemption Not Included)]])</f>
        <v>#NAME?</v>
      </c>
      <c r="O143" s="207" t="s">
        <v>7433</v>
      </c>
      <c r="P143" s="208" t="s">
        <v>7433</v>
      </c>
      <c r="Q143" s="208" t="s">
        <v>7433</v>
      </c>
      <c r="R143" s="208" t="s">
        <v>7433</v>
      </c>
      <c r="S143" s="208" t="s">
        <v>7433</v>
      </c>
      <c r="T143" s="209" t="s">
        <v>7433</v>
      </c>
    </row>
    <row r="144" spans="1:20">
      <c r="A144" s="202" t="s">
        <v>2438</v>
      </c>
      <c r="B144" s="202">
        <v>191</v>
      </c>
      <c r="C144" s="195" t="e">
        <f ca="1">_xlfn.XLOOKUP(Table2[[#This Row],[Acct '#]],'2024 Information'!A:A,'2024 Information'!L:L,0)</f>
        <v>#NAME?</v>
      </c>
      <c r="D144" s="196" t="e">
        <f ca="1">SUM(Table2[[#This Row],[2024 Tax Assessment (Exemption Not Included)]]/$E$6)</f>
        <v>#NAME?</v>
      </c>
      <c r="E144" s="206" t="e">
        <f ca="1">SUM(Table2[[#This Row],[2024 Tax Assessment (Exemption Not Included)]]*$E$7)</f>
        <v>#NAME?</v>
      </c>
      <c r="F144" s="195" t="e">
        <f ca="1">_xlfn.XLOOKUP(Table2[[#This Row],[Acct '#]],'2025 Information'!A:A,'2025 Information'!O:O,0)</f>
        <v>#NAME?</v>
      </c>
      <c r="G144" s="196" t="e">
        <f ca="1">SUM(Table2[[#This Row],[2025 Estimated                         Tax Assessment                  (Exemption Not Included)]]/$H$6)</f>
        <v>#NAME?</v>
      </c>
      <c r="H144" s="206" t="e">
        <f ca="1">SUM(Table2[[#This Row],[2025 Estimated                         Tax Assessment                  (Exemption Not Included)]]*$H$7)</f>
        <v>#NAME?</v>
      </c>
      <c r="I144" s="203" t="e">
        <f ca="1">SUM(Table2[[#This Row],[2025 Estimated                         Tax Assessment                  (Exemption Not Included)]]-Table2[[#This Row],[2024 Tax Assessment (Exemption Not Included)]])</f>
        <v>#NAME?</v>
      </c>
      <c r="J144" s="225" t="e">
        <f ca="1">SUM(Table2[[#This Row],[2025 Estimated                      Tax Amount                             (Exemption Not Included)]]-Table2[[#This Row],[2024 Tax Amount (Exemption Not Included)]])</f>
        <v>#NAME?</v>
      </c>
      <c r="K144" s="204" t="e">
        <f ca="1">SUM(Table2[[#This Row],[Overall % Of Town ]]-Table2[[#This Row],[Overall % Of Town]])</f>
        <v>#NAME?</v>
      </c>
      <c r="L144" s="227" t="e">
        <f ca="1">SUM(Table2[[#This Row],[2024 Tax Assessment (Exemption Not Included)]])*$N$7</f>
        <v>#NAME?</v>
      </c>
      <c r="M144" s="205" t="e">
        <f ca="1">SUM(Table2[[#This Row],[2025 Tax Amount                   (w/o Reval)                       (Exmption Not Included)]]-Table2[[#This Row],[2024 Tax Amount (Exemption Not Included)]])</f>
        <v>#NAME?</v>
      </c>
      <c r="N144" s="206" t="e">
        <f ca="1">SUM(Table2[[#This Row],[2025 Tax Amount                   (w/o Reval)                       (Exmption Not Included)]]-Table2[[#This Row],[2025 Estimated                      Tax Amount                             (Exemption Not Included)]])</f>
        <v>#NAME?</v>
      </c>
      <c r="O144" s="207" t="s">
        <v>7433</v>
      </c>
      <c r="P144" s="208" t="s">
        <v>7433</v>
      </c>
      <c r="Q144" s="208" t="s">
        <v>7433</v>
      </c>
      <c r="R144" s="208" t="s">
        <v>7433</v>
      </c>
      <c r="S144" s="208" t="s">
        <v>7433</v>
      </c>
      <c r="T144" s="209" t="s">
        <v>7433</v>
      </c>
    </row>
    <row r="145" spans="1:20">
      <c r="A145" s="202" t="s">
        <v>1598</v>
      </c>
      <c r="B145" s="202">
        <v>576</v>
      </c>
      <c r="C145" s="195" t="e">
        <f ca="1">_xlfn.XLOOKUP(Table2[[#This Row],[Acct '#]],'2024 Information'!A:A,'2024 Information'!L:L,0)</f>
        <v>#NAME?</v>
      </c>
      <c r="D145" s="196" t="e">
        <f ca="1">SUM(Table2[[#This Row],[2024 Tax Assessment (Exemption Not Included)]]/$E$6)</f>
        <v>#NAME?</v>
      </c>
      <c r="E145" s="206" t="e">
        <f ca="1">SUM(Table2[[#This Row],[2024 Tax Assessment (Exemption Not Included)]]*$E$7)</f>
        <v>#NAME?</v>
      </c>
      <c r="F145" s="195" t="e">
        <f ca="1">_xlfn.XLOOKUP(Table2[[#This Row],[Acct '#]],'2025 Information'!A:A,'2025 Information'!O:O,0)</f>
        <v>#NAME?</v>
      </c>
      <c r="G145" s="196" t="e">
        <f ca="1">SUM(Table2[[#This Row],[2025 Estimated                         Tax Assessment                  (Exemption Not Included)]]/$H$6)</f>
        <v>#NAME?</v>
      </c>
      <c r="H145" s="206" t="e">
        <f ca="1">SUM(Table2[[#This Row],[2025 Estimated                         Tax Assessment                  (Exemption Not Included)]]*$H$7)</f>
        <v>#NAME?</v>
      </c>
      <c r="I145" s="203" t="e">
        <f ca="1">SUM(Table2[[#This Row],[2025 Estimated                         Tax Assessment                  (Exemption Not Included)]]-Table2[[#This Row],[2024 Tax Assessment (Exemption Not Included)]])</f>
        <v>#NAME?</v>
      </c>
      <c r="J145" s="225" t="e">
        <f ca="1">SUM(Table2[[#This Row],[2025 Estimated                      Tax Amount                             (Exemption Not Included)]]-Table2[[#This Row],[2024 Tax Amount (Exemption Not Included)]])</f>
        <v>#NAME?</v>
      </c>
      <c r="K145" s="204" t="e">
        <f ca="1">SUM(Table2[[#This Row],[Overall % Of Town ]]-Table2[[#This Row],[Overall % Of Town]])</f>
        <v>#NAME?</v>
      </c>
      <c r="L145" s="227" t="e">
        <f ca="1">SUM(Table2[[#This Row],[2024 Tax Assessment (Exemption Not Included)]])*$N$7</f>
        <v>#NAME?</v>
      </c>
      <c r="M145" s="205" t="e">
        <f ca="1">SUM(Table2[[#This Row],[2025 Tax Amount                   (w/o Reval)                       (Exmption Not Included)]]-Table2[[#This Row],[2024 Tax Amount (Exemption Not Included)]])</f>
        <v>#NAME?</v>
      </c>
      <c r="N145" s="206" t="e">
        <f ca="1">SUM(Table2[[#This Row],[2025 Tax Amount                   (w/o Reval)                       (Exmption Not Included)]]-Table2[[#This Row],[2025 Estimated                      Tax Amount                             (Exemption Not Included)]])</f>
        <v>#NAME?</v>
      </c>
      <c r="O145" s="207" t="s">
        <v>7433</v>
      </c>
      <c r="P145" s="208" t="s">
        <v>7433</v>
      </c>
      <c r="Q145" s="208" t="s">
        <v>7433</v>
      </c>
      <c r="R145" s="208" t="s">
        <v>7433</v>
      </c>
      <c r="S145" s="208" t="s">
        <v>7433</v>
      </c>
      <c r="T145" s="209" t="s">
        <v>7433</v>
      </c>
    </row>
    <row r="146" spans="1:20">
      <c r="A146" s="202" t="s">
        <v>1207</v>
      </c>
      <c r="B146" s="202">
        <v>756</v>
      </c>
      <c r="C146" s="195" t="e">
        <f ca="1">_xlfn.XLOOKUP(Table2[[#This Row],[Acct '#]],'2024 Information'!A:A,'2024 Information'!L:L,0)</f>
        <v>#NAME?</v>
      </c>
      <c r="D146" s="196" t="e">
        <f ca="1">SUM(Table2[[#This Row],[2024 Tax Assessment (Exemption Not Included)]]/$E$6)</f>
        <v>#NAME?</v>
      </c>
      <c r="E146" s="206" t="e">
        <f ca="1">SUM(Table2[[#This Row],[2024 Tax Assessment (Exemption Not Included)]]*$E$7)</f>
        <v>#NAME?</v>
      </c>
      <c r="F146" s="195" t="e">
        <f ca="1">_xlfn.XLOOKUP(Table2[[#This Row],[Acct '#]],'2025 Information'!A:A,'2025 Information'!O:O,0)</f>
        <v>#NAME?</v>
      </c>
      <c r="G146" s="196" t="e">
        <f ca="1">SUM(Table2[[#This Row],[2025 Estimated                         Tax Assessment                  (Exemption Not Included)]]/$H$6)</f>
        <v>#NAME?</v>
      </c>
      <c r="H146" s="206" t="e">
        <f ca="1">SUM(Table2[[#This Row],[2025 Estimated                         Tax Assessment                  (Exemption Not Included)]]*$H$7)</f>
        <v>#NAME?</v>
      </c>
      <c r="I146" s="203" t="e">
        <f ca="1">SUM(Table2[[#This Row],[2025 Estimated                         Tax Assessment                  (Exemption Not Included)]]-Table2[[#This Row],[2024 Tax Assessment (Exemption Not Included)]])</f>
        <v>#NAME?</v>
      </c>
      <c r="J146" s="225" t="e">
        <f ca="1">SUM(Table2[[#This Row],[2025 Estimated                      Tax Amount                             (Exemption Not Included)]]-Table2[[#This Row],[2024 Tax Amount (Exemption Not Included)]])</f>
        <v>#NAME?</v>
      </c>
      <c r="K146" s="204" t="e">
        <f ca="1">SUM(Table2[[#This Row],[Overall % Of Town ]]-Table2[[#This Row],[Overall % Of Town]])</f>
        <v>#NAME?</v>
      </c>
      <c r="L146" s="227" t="e">
        <f ca="1">SUM(Table2[[#This Row],[2024 Tax Assessment (Exemption Not Included)]])*$N$7</f>
        <v>#NAME?</v>
      </c>
      <c r="M146" s="205" t="e">
        <f ca="1">SUM(Table2[[#This Row],[2025 Tax Amount                   (w/o Reval)                       (Exmption Not Included)]]-Table2[[#This Row],[2024 Tax Amount (Exemption Not Included)]])</f>
        <v>#NAME?</v>
      </c>
      <c r="N146" s="206" t="e">
        <f ca="1">SUM(Table2[[#This Row],[2025 Tax Amount                   (w/o Reval)                       (Exmption Not Included)]]-Table2[[#This Row],[2025 Estimated                      Tax Amount                             (Exemption Not Included)]])</f>
        <v>#NAME?</v>
      </c>
      <c r="O146" s="207" t="s">
        <v>7433</v>
      </c>
      <c r="P146" s="208" t="s">
        <v>7433</v>
      </c>
      <c r="Q146" s="208" t="s">
        <v>7433</v>
      </c>
      <c r="R146" s="208" t="s">
        <v>7433</v>
      </c>
      <c r="S146" s="208" t="s">
        <v>7433</v>
      </c>
      <c r="T146" s="209" t="s">
        <v>7433</v>
      </c>
    </row>
    <row r="147" spans="1:20">
      <c r="A147" s="202" t="s">
        <v>2163</v>
      </c>
      <c r="B147" s="202">
        <v>313</v>
      </c>
      <c r="C147" s="195" t="e">
        <f ca="1">_xlfn.XLOOKUP(Table2[[#This Row],[Acct '#]],'2024 Information'!A:A,'2024 Information'!L:L,0)</f>
        <v>#NAME?</v>
      </c>
      <c r="D147" s="196" t="e">
        <f ca="1">SUM(Table2[[#This Row],[2024 Tax Assessment (Exemption Not Included)]]/$E$6)</f>
        <v>#NAME?</v>
      </c>
      <c r="E147" s="206" t="e">
        <f ca="1">SUM(Table2[[#This Row],[2024 Tax Assessment (Exemption Not Included)]]*$E$7)</f>
        <v>#NAME?</v>
      </c>
      <c r="F147" s="195" t="e">
        <f ca="1">_xlfn.XLOOKUP(Table2[[#This Row],[Acct '#]],'2025 Information'!A:A,'2025 Information'!O:O,0)</f>
        <v>#NAME?</v>
      </c>
      <c r="G147" s="196" t="e">
        <f ca="1">SUM(Table2[[#This Row],[2025 Estimated                         Tax Assessment                  (Exemption Not Included)]]/$H$6)</f>
        <v>#NAME?</v>
      </c>
      <c r="H147" s="206" t="e">
        <f ca="1">SUM(Table2[[#This Row],[2025 Estimated                         Tax Assessment                  (Exemption Not Included)]]*$H$7)</f>
        <v>#NAME?</v>
      </c>
      <c r="I147" s="203" t="e">
        <f ca="1">SUM(Table2[[#This Row],[2025 Estimated                         Tax Assessment                  (Exemption Not Included)]]-Table2[[#This Row],[2024 Tax Assessment (Exemption Not Included)]])</f>
        <v>#NAME?</v>
      </c>
      <c r="J147" s="225" t="e">
        <f ca="1">SUM(Table2[[#This Row],[2025 Estimated                      Tax Amount                             (Exemption Not Included)]]-Table2[[#This Row],[2024 Tax Amount (Exemption Not Included)]])</f>
        <v>#NAME?</v>
      </c>
      <c r="K147" s="204" t="e">
        <f ca="1">SUM(Table2[[#This Row],[Overall % Of Town ]]-Table2[[#This Row],[Overall % Of Town]])</f>
        <v>#NAME?</v>
      </c>
      <c r="L147" s="227" t="e">
        <f ca="1">SUM(Table2[[#This Row],[2024 Tax Assessment (Exemption Not Included)]])*$N$7</f>
        <v>#NAME?</v>
      </c>
      <c r="M147" s="205" t="e">
        <f ca="1">SUM(Table2[[#This Row],[2025 Tax Amount                   (w/o Reval)                       (Exmption Not Included)]]-Table2[[#This Row],[2024 Tax Amount (Exemption Not Included)]])</f>
        <v>#NAME?</v>
      </c>
      <c r="N147" s="206" t="e">
        <f ca="1">SUM(Table2[[#This Row],[2025 Tax Amount                   (w/o Reval)                       (Exmption Not Included)]]-Table2[[#This Row],[2025 Estimated                      Tax Amount                             (Exemption Not Included)]])</f>
        <v>#NAME?</v>
      </c>
      <c r="O147" s="207" t="s">
        <v>7433</v>
      </c>
      <c r="P147" s="208" t="s">
        <v>7433</v>
      </c>
      <c r="Q147" s="208" t="s">
        <v>7433</v>
      </c>
      <c r="R147" s="208" t="s">
        <v>7433</v>
      </c>
      <c r="S147" s="208" t="s">
        <v>7433</v>
      </c>
      <c r="T147" s="209" t="s">
        <v>7433</v>
      </c>
    </row>
    <row r="148" spans="1:20">
      <c r="A148" s="202" t="s">
        <v>2733</v>
      </c>
      <c r="B148" s="202">
        <v>38</v>
      </c>
      <c r="C148" s="195" t="e">
        <f ca="1">_xlfn.XLOOKUP(Table2[[#This Row],[Acct '#]],'2024 Information'!A:A,'2024 Information'!L:L,0)</f>
        <v>#NAME?</v>
      </c>
      <c r="D148" s="196" t="e">
        <f ca="1">SUM(Table2[[#This Row],[2024 Tax Assessment (Exemption Not Included)]]/$E$6)</f>
        <v>#NAME?</v>
      </c>
      <c r="E148" s="206" t="e">
        <f ca="1">SUM(Table2[[#This Row],[2024 Tax Assessment (Exemption Not Included)]]*$E$7)</f>
        <v>#NAME?</v>
      </c>
      <c r="F148" s="195" t="e">
        <f ca="1">_xlfn.XLOOKUP(Table2[[#This Row],[Acct '#]],'2025 Information'!A:A,'2025 Information'!O:O,0)</f>
        <v>#NAME?</v>
      </c>
      <c r="G148" s="196" t="e">
        <f ca="1">SUM(Table2[[#This Row],[2025 Estimated                         Tax Assessment                  (Exemption Not Included)]]/$H$6)</f>
        <v>#NAME?</v>
      </c>
      <c r="H148" s="206" t="e">
        <f ca="1">SUM(Table2[[#This Row],[2025 Estimated                         Tax Assessment                  (Exemption Not Included)]]*$H$7)</f>
        <v>#NAME?</v>
      </c>
      <c r="I148" s="203" t="e">
        <f ca="1">SUM(Table2[[#This Row],[2025 Estimated                         Tax Assessment                  (Exemption Not Included)]]-Table2[[#This Row],[2024 Tax Assessment (Exemption Not Included)]])</f>
        <v>#NAME?</v>
      </c>
      <c r="J148" s="225" t="e">
        <f ca="1">SUM(Table2[[#This Row],[2025 Estimated                      Tax Amount                             (Exemption Not Included)]]-Table2[[#This Row],[2024 Tax Amount (Exemption Not Included)]])</f>
        <v>#NAME?</v>
      </c>
      <c r="K148" s="204" t="e">
        <f ca="1">SUM(Table2[[#This Row],[Overall % Of Town ]]-Table2[[#This Row],[Overall % Of Town]])</f>
        <v>#NAME?</v>
      </c>
      <c r="L148" s="227" t="e">
        <f ca="1">SUM(Table2[[#This Row],[2024 Tax Assessment (Exemption Not Included)]])*$N$7</f>
        <v>#NAME?</v>
      </c>
      <c r="M148" s="205" t="e">
        <f ca="1">SUM(Table2[[#This Row],[2025 Tax Amount                   (w/o Reval)                       (Exmption Not Included)]]-Table2[[#This Row],[2024 Tax Amount (Exemption Not Included)]])</f>
        <v>#NAME?</v>
      </c>
      <c r="N148" s="206" t="e">
        <f ca="1">SUM(Table2[[#This Row],[2025 Tax Amount                   (w/o Reval)                       (Exmption Not Included)]]-Table2[[#This Row],[2025 Estimated                      Tax Amount                             (Exemption Not Included)]])</f>
        <v>#NAME?</v>
      </c>
      <c r="O148" s="207" t="s">
        <v>7433</v>
      </c>
      <c r="P148" s="208" t="s">
        <v>7433</v>
      </c>
      <c r="Q148" s="208" t="s">
        <v>7433</v>
      </c>
      <c r="R148" s="208" t="s">
        <v>7433</v>
      </c>
      <c r="S148" s="208" t="s">
        <v>7433</v>
      </c>
      <c r="T148" s="209" t="s">
        <v>7433</v>
      </c>
    </row>
    <row r="149" spans="1:20">
      <c r="A149" s="202" t="s">
        <v>2151</v>
      </c>
      <c r="B149" s="202">
        <v>320</v>
      </c>
      <c r="C149" s="195" t="e">
        <f ca="1">_xlfn.XLOOKUP(Table2[[#This Row],[Acct '#]],'2024 Information'!A:A,'2024 Information'!L:L,0)</f>
        <v>#NAME?</v>
      </c>
      <c r="D149" s="196" t="e">
        <f ca="1">SUM(Table2[[#This Row],[2024 Tax Assessment (Exemption Not Included)]]/$E$6)</f>
        <v>#NAME?</v>
      </c>
      <c r="E149" s="206" t="e">
        <f ca="1">SUM(Table2[[#This Row],[2024 Tax Assessment (Exemption Not Included)]]*$E$7)</f>
        <v>#NAME?</v>
      </c>
      <c r="F149" s="195" t="e">
        <f ca="1">_xlfn.XLOOKUP(Table2[[#This Row],[Acct '#]],'2025 Information'!A:A,'2025 Information'!O:O,0)</f>
        <v>#NAME?</v>
      </c>
      <c r="G149" s="196" t="e">
        <f ca="1">SUM(Table2[[#This Row],[2025 Estimated                         Tax Assessment                  (Exemption Not Included)]]/$H$6)</f>
        <v>#NAME?</v>
      </c>
      <c r="H149" s="206" t="e">
        <f ca="1">SUM(Table2[[#This Row],[2025 Estimated                         Tax Assessment                  (Exemption Not Included)]]*$H$7)</f>
        <v>#NAME?</v>
      </c>
      <c r="I149" s="203" t="e">
        <f ca="1">SUM(Table2[[#This Row],[2025 Estimated                         Tax Assessment                  (Exemption Not Included)]]-Table2[[#This Row],[2024 Tax Assessment (Exemption Not Included)]])</f>
        <v>#NAME?</v>
      </c>
      <c r="J149" s="225" t="e">
        <f ca="1">SUM(Table2[[#This Row],[2025 Estimated                      Tax Amount                             (Exemption Not Included)]]-Table2[[#This Row],[2024 Tax Amount (Exemption Not Included)]])</f>
        <v>#NAME?</v>
      </c>
      <c r="K149" s="204" t="e">
        <f ca="1">SUM(Table2[[#This Row],[Overall % Of Town ]]-Table2[[#This Row],[Overall % Of Town]])</f>
        <v>#NAME?</v>
      </c>
      <c r="L149" s="227" t="e">
        <f ca="1">SUM(Table2[[#This Row],[2024 Tax Assessment (Exemption Not Included)]])*$N$7</f>
        <v>#NAME?</v>
      </c>
      <c r="M149" s="205" t="e">
        <f ca="1">SUM(Table2[[#This Row],[2025 Tax Amount                   (w/o Reval)                       (Exmption Not Included)]]-Table2[[#This Row],[2024 Tax Amount (Exemption Not Included)]])</f>
        <v>#NAME?</v>
      </c>
      <c r="N149" s="206" t="e">
        <f ca="1">SUM(Table2[[#This Row],[2025 Tax Amount                   (w/o Reval)                       (Exmption Not Included)]]-Table2[[#This Row],[2025 Estimated                      Tax Amount                             (Exemption Not Included)]])</f>
        <v>#NAME?</v>
      </c>
      <c r="O149" s="207" t="s">
        <v>7433</v>
      </c>
      <c r="P149" s="208" t="s">
        <v>7433</v>
      </c>
      <c r="Q149" s="208" t="s">
        <v>7433</v>
      </c>
      <c r="R149" s="208" t="s">
        <v>7433</v>
      </c>
      <c r="S149" s="208" t="s">
        <v>7433</v>
      </c>
      <c r="T149" s="209" t="s">
        <v>7433</v>
      </c>
    </row>
    <row r="150" spans="1:20">
      <c r="A150" s="202" t="s">
        <v>2157</v>
      </c>
      <c r="B150" s="202">
        <v>317</v>
      </c>
      <c r="C150" s="195" t="e">
        <f ca="1">_xlfn.XLOOKUP(Table2[[#This Row],[Acct '#]],'2024 Information'!A:A,'2024 Information'!L:L,0)</f>
        <v>#NAME?</v>
      </c>
      <c r="D150" s="196" t="e">
        <f ca="1">SUM(Table2[[#This Row],[2024 Tax Assessment (Exemption Not Included)]]/$E$6)</f>
        <v>#NAME?</v>
      </c>
      <c r="E150" s="206" t="e">
        <f ca="1">SUM(Table2[[#This Row],[2024 Tax Assessment (Exemption Not Included)]]*$E$7)</f>
        <v>#NAME?</v>
      </c>
      <c r="F150" s="195" t="e">
        <f ca="1">_xlfn.XLOOKUP(Table2[[#This Row],[Acct '#]],'2025 Information'!A:A,'2025 Information'!O:O,0)</f>
        <v>#NAME?</v>
      </c>
      <c r="G150" s="196" t="e">
        <f ca="1">SUM(Table2[[#This Row],[2025 Estimated                         Tax Assessment                  (Exemption Not Included)]]/$H$6)</f>
        <v>#NAME?</v>
      </c>
      <c r="H150" s="206" t="e">
        <f ca="1">SUM(Table2[[#This Row],[2025 Estimated                         Tax Assessment                  (Exemption Not Included)]]*$H$7)</f>
        <v>#NAME?</v>
      </c>
      <c r="I150" s="203" t="e">
        <f ca="1">SUM(Table2[[#This Row],[2025 Estimated                         Tax Assessment                  (Exemption Not Included)]]-Table2[[#This Row],[2024 Tax Assessment (Exemption Not Included)]])</f>
        <v>#NAME?</v>
      </c>
      <c r="J150" s="225" t="e">
        <f ca="1">SUM(Table2[[#This Row],[2025 Estimated                      Tax Amount                             (Exemption Not Included)]]-Table2[[#This Row],[2024 Tax Amount (Exemption Not Included)]])</f>
        <v>#NAME?</v>
      </c>
      <c r="K150" s="204" t="e">
        <f ca="1">SUM(Table2[[#This Row],[Overall % Of Town ]]-Table2[[#This Row],[Overall % Of Town]])</f>
        <v>#NAME?</v>
      </c>
      <c r="L150" s="227" t="e">
        <f ca="1">SUM(Table2[[#This Row],[2024 Tax Assessment (Exemption Not Included)]])*$N$7</f>
        <v>#NAME?</v>
      </c>
      <c r="M150" s="205" t="e">
        <f ca="1">SUM(Table2[[#This Row],[2025 Tax Amount                   (w/o Reval)                       (Exmption Not Included)]]-Table2[[#This Row],[2024 Tax Amount (Exemption Not Included)]])</f>
        <v>#NAME?</v>
      </c>
      <c r="N150" s="206" t="e">
        <f ca="1">SUM(Table2[[#This Row],[2025 Tax Amount                   (w/o Reval)                       (Exmption Not Included)]]-Table2[[#This Row],[2025 Estimated                      Tax Amount                             (Exemption Not Included)]])</f>
        <v>#NAME?</v>
      </c>
      <c r="O150" s="207" t="s">
        <v>7433</v>
      </c>
      <c r="P150" s="208" t="s">
        <v>7433</v>
      </c>
      <c r="Q150" s="208" t="s">
        <v>7433</v>
      </c>
      <c r="R150" s="208" t="s">
        <v>7433</v>
      </c>
      <c r="S150" s="208" t="s">
        <v>7433</v>
      </c>
      <c r="T150" s="209" t="s">
        <v>7433</v>
      </c>
    </row>
    <row r="151" spans="1:20">
      <c r="A151" s="202" t="s">
        <v>36</v>
      </c>
      <c r="B151" s="202">
        <v>1203</v>
      </c>
      <c r="C151" s="195" t="e">
        <f ca="1">_xlfn.XLOOKUP(Table2[[#This Row],[Acct '#]],'2024 Information'!A:A,'2024 Information'!L:L,0)</f>
        <v>#NAME?</v>
      </c>
      <c r="D151" s="196" t="e">
        <f ca="1">SUM(Table2[[#This Row],[2024 Tax Assessment (Exemption Not Included)]]/$E$6)</f>
        <v>#NAME?</v>
      </c>
      <c r="E151" s="206" t="e">
        <f ca="1">SUM(Table2[[#This Row],[2024 Tax Assessment (Exemption Not Included)]]*$E$7)</f>
        <v>#NAME?</v>
      </c>
      <c r="F151" s="195" t="e">
        <f ca="1">_xlfn.XLOOKUP(Table2[[#This Row],[Acct '#]],'2025 Information'!A:A,'2025 Information'!O:O,0)</f>
        <v>#NAME?</v>
      </c>
      <c r="G151" s="196" t="e">
        <f ca="1">SUM(Table2[[#This Row],[2025 Estimated                         Tax Assessment                  (Exemption Not Included)]]/$H$6)</f>
        <v>#NAME?</v>
      </c>
      <c r="H151" s="206" t="e">
        <f ca="1">SUM(Table2[[#This Row],[2025 Estimated                         Tax Assessment                  (Exemption Not Included)]]*$H$7)</f>
        <v>#NAME?</v>
      </c>
      <c r="I151" s="203" t="e">
        <f ca="1">SUM(Table2[[#This Row],[2025 Estimated                         Tax Assessment                  (Exemption Not Included)]]-Table2[[#This Row],[2024 Tax Assessment (Exemption Not Included)]])</f>
        <v>#NAME?</v>
      </c>
      <c r="J151" s="225" t="e">
        <f ca="1">SUM(Table2[[#This Row],[2025 Estimated                      Tax Amount                             (Exemption Not Included)]]-Table2[[#This Row],[2024 Tax Amount (Exemption Not Included)]])</f>
        <v>#NAME?</v>
      </c>
      <c r="K151" s="204" t="e">
        <f ca="1">SUM(Table2[[#This Row],[Overall % Of Town ]]-Table2[[#This Row],[Overall % Of Town]])</f>
        <v>#NAME?</v>
      </c>
      <c r="L151" s="227" t="e">
        <f ca="1">SUM(Table2[[#This Row],[2024 Tax Assessment (Exemption Not Included)]])*$N$7</f>
        <v>#NAME?</v>
      </c>
      <c r="M151" s="205" t="e">
        <f ca="1">SUM(Table2[[#This Row],[2025 Tax Amount                   (w/o Reval)                       (Exmption Not Included)]]-Table2[[#This Row],[2024 Tax Amount (Exemption Not Included)]])</f>
        <v>#NAME?</v>
      </c>
      <c r="N151" s="206" t="e">
        <f ca="1">SUM(Table2[[#This Row],[2025 Tax Amount                   (w/o Reval)                       (Exmption Not Included)]]-Table2[[#This Row],[2025 Estimated                      Tax Amount                             (Exemption Not Included)]])</f>
        <v>#NAME?</v>
      </c>
      <c r="O151" s="207" t="s">
        <v>7433</v>
      </c>
      <c r="P151" s="208" t="s">
        <v>7433</v>
      </c>
      <c r="Q151" s="208" t="s">
        <v>7433</v>
      </c>
      <c r="R151" s="208" t="s">
        <v>7433</v>
      </c>
      <c r="S151" s="208" t="s">
        <v>7433</v>
      </c>
      <c r="T151" s="209" t="s">
        <v>7433</v>
      </c>
    </row>
    <row r="152" spans="1:20">
      <c r="A152" s="202" t="s">
        <v>1301</v>
      </c>
      <c r="B152" s="202">
        <v>715</v>
      </c>
      <c r="C152" s="195" t="e">
        <f ca="1">_xlfn.XLOOKUP(Table2[[#This Row],[Acct '#]],'2024 Information'!A:A,'2024 Information'!L:L,0)</f>
        <v>#NAME?</v>
      </c>
      <c r="D152" s="196" t="e">
        <f ca="1">SUM(Table2[[#This Row],[2024 Tax Assessment (Exemption Not Included)]]/$E$6)</f>
        <v>#NAME?</v>
      </c>
      <c r="E152" s="206" t="e">
        <f ca="1">SUM(Table2[[#This Row],[2024 Tax Assessment (Exemption Not Included)]]*$E$7)</f>
        <v>#NAME?</v>
      </c>
      <c r="F152" s="195" t="e">
        <f ca="1">_xlfn.XLOOKUP(Table2[[#This Row],[Acct '#]],'2025 Information'!A:A,'2025 Information'!O:O,0)</f>
        <v>#NAME?</v>
      </c>
      <c r="G152" s="196" t="e">
        <f ca="1">SUM(Table2[[#This Row],[2025 Estimated                         Tax Assessment                  (Exemption Not Included)]]/$H$6)</f>
        <v>#NAME?</v>
      </c>
      <c r="H152" s="206" t="e">
        <f ca="1">SUM(Table2[[#This Row],[2025 Estimated                         Tax Assessment                  (Exemption Not Included)]]*$H$7)</f>
        <v>#NAME?</v>
      </c>
      <c r="I152" s="203" t="e">
        <f ca="1">SUM(Table2[[#This Row],[2025 Estimated                         Tax Assessment                  (Exemption Not Included)]]-Table2[[#This Row],[2024 Tax Assessment (Exemption Not Included)]])</f>
        <v>#NAME?</v>
      </c>
      <c r="J152" s="225" t="e">
        <f ca="1">SUM(Table2[[#This Row],[2025 Estimated                      Tax Amount                             (Exemption Not Included)]]-Table2[[#This Row],[2024 Tax Amount (Exemption Not Included)]])</f>
        <v>#NAME?</v>
      </c>
      <c r="K152" s="204" t="e">
        <f ca="1">SUM(Table2[[#This Row],[Overall % Of Town ]]-Table2[[#This Row],[Overall % Of Town]])</f>
        <v>#NAME?</v>
      </c>
      <c r="L152" s="227" t="e">
        <f ca="1">SUM(Table2[[#This Row],[2024 Tax Assessment (Exemption Not Included)]])*$N$7</f>
        <v>#NAME?</v>
      </c>
      <c r="M152" s="205" t="e">
        <f ca="1">SUM(Table2[[#This Row],[2025 Tax Amount                   (w/o Reval)                       (Exmption Not Included)]]-Table2[[#This Row],[2024 Tax Amount (Exemption Not Included)]])</f>
        <v>#NAME?</v>
      </c>
      <c r="N152" s="206" t="e">
        <f ca="1">SUM(Table2[[#This Row],[2025 Tax Amount                   (w/o Reval)                       (Exmption Not Included)]]-Table2[[#This Row],[2025 Estimated                      Tax Amount                             (Exemption Not Included)]])</f>
        <v>#NAME?</v>
      </c>
      <c r="O152" s="210" t="e">
        <f ca="1">_xlfn.XLOOKUP(Table2[[#This Row],[Map/Lot]],'Sales Data'!$H$2:$H$185,'Sales Data'!$G$2:$G$185,0)</f>
        <v>#NAME?</v>
      </c>
      <c r="P152" s="211" t="e">
        <f ca="1">_xlfn.XLOOKUP(Table2[[#This Row],[Map/Lot]],'Sales Data'!$H$2:$H$185,'Sales Data'!$F$2:$F$185,0)</f>
        <v>#NAME?</v>
      </c>
      <c r="Q152" s="208">
        <v>1.5</v>
      </c>
      <c r="R152" s="212" t="e">
        <f ca="1">SUM(Table2[[#This Row],[Adjustment for Time Since Sale]]*Table2[[#This Row],[Sale Amount]])</f>
        <v>#NAME?</v>
      </c>
      <c r="S152" s="212" t="e">
        <f ca="1">SUM(Table2[[#This Row],[2025 Estimated                         Tax Assessment                  (Exemption Not Included)]]-Table2[[#This Row],[Adjusted Sale Price]])</f>
        <v>#NAME?</v>
      </c>
      <c r="T152" s="213" t="e">
        <f ca="1">_xlfn.XLOOKUP(Table2[[#This Row],[Map/Lot]],'Sales Data'!$H$2:$H$185,'Sales Data'!$I$2:$I$185,0)</f>
        <v>#NAME?</v>
      </c>
    </row>
    <row r="153" spans="1:20">
      <c r="A153" s="202" t="s">
        <v>1795</v>
      </c>
      <c r="B153" s="202">
        <v>486</v>
      </c>
      <c r="C153" s="195" t="e">
        <f ca="1">_xlfn.XLOOKUP(Table2[[#This Row],[Acct '#]],'2024 Information'!A:A,'2024 Information'!L:L,0)</f>
        <v>#NAME?</v>
      </c>
      <c r="D153" s="196" t="e">
        <f ca="1">SUM(Table2[[#This Row],[2024 Tax Assessment (Exemption Not Included)]]/$E$6)</f>
        <v>#NAME?</v>
      </c>
      <c r="E153" s="206" t="e">
        <f ca="1">SUM(Table2[[#This Row],[2024 Tax Assessment (Exemption Not Included)]]*$E$7)</f>
        <v>#NAME?</v>
      </c>
      <c r="F153" s="195" t="e">
        <f ca="1">_xlfn.XLOOKUP(Table2[[#This Row],[Acct '#]],'2025 Information'!A:A,'2025 Information'!O:O,0)</f>
        <v>#NAME?</v>
      </c>
      <c r="G153" s="196" t="e">
        <f ca="1">SUM(Table2[[#This Row],[2025 Estimated                         Tax Assessment                  (Exemption Not Included)]]/$H$6)</f>
        <v>#NAME?</v>
      </c>
      <c r="H153" s="206" t="e">
        <f ca="1">SUM(Table2[[#This Row],[2025 Estimated                         Tax Assessment                  (Exemption Not Included)]]*$H$7)</f>
        <v>#NAME?</v>
      </c>
      <c r="I153" s="203" t="e">
        <f ca="1">SUM(Table2[[#This Row],[2025 Estimated                         Tax Assessment                  (Exemption Not Included)]]-Table2[[#This Row],[2024 Tax Assessment (Exemption Not Included)]])</f>
        <v>#NAME?</v>
      </c>
      <c r="J153" s="225" t="e">
        <f ca="1">SUM(Table2[[#This Row],[2025 Estimated                      Tax Amount                             (Exemption Not Included)]]-Table2[[#This Row],[2024 Tax Amount (Exemption Not Included)]])</f>
        <v>#NAME?</v>
      </c>
      <c r="K153" s="204" t="e">
        <f ca="1">SUM(Table2[[#This Row],[Overall % Of Town ]]-Table2[[#This Row],[Overall % Of Town]])</f>
        <v>#NAME?</v>
      </c>
      <c r="L153" s="227" t="e">
        <f ca="1">SUM(Table2[[#This Row],[2024 Tax Assessment (Exemption Not Included)]])*$N$7</f>
        <v>#NAME?</v>
      </c>
      <c r="M153" s="205" t="e">
        <f ca="1">SUM(Table2[[#This Row],[2025 Tax Amount                   (w/o Reval)                       (Exmption Not Included)]]-Table2[[#This Row],[2024 Tax Amount (Exemption Not Included)]])</f>
        <v>#NAME?</v>
      </c>
      <c r="N153" s="206" t="e">
        <f ca="1">SUM(Table2[[#This Row],[2025 Tax Amount                   (w/o Reval)                       (Exmption Not Included)]]-Table2[[#This Row],[2025 Estimated                      Tax Amount                             (Exemption Not Included)]])</f>
        <v>#NAME?</v>
      </c>
      <c r="O153" s="207" t="s">
        <v>7433</v>
      </c>
      <c r="P153" s="208" t="s">
        <v>7433</v>
      </c>
      <c r="Q153" s="208" t="s">
        <v>7433</v>
      </c>
      <c r="R153" s="208" t="s">
        <v>7433</v>
      </c>
      <c r="S153" s="208" t="s">
        <v>7433</v>
      </c>
      <c r="T153" s="209" t="s">
        <v>7433</v>
      </c>
    </row>
    <row r="154" spans="1:20">
      <c r="A154" s="202" t="s">
        <v>1052</v>
      </c>
      <c r="B154" s="202">
        <v>826</v>
      </c>
      <c r="C154" s="195" t="e">
        <f ca="1">_xlfn.XLOOKUP(Table2[[#This Row],[Acct '#]],'2024 Information'!A:A,'2024 Information'!L:L,0)</f>
        <v>#NAME?</v>
      </c>
      <c r="D154" s="196" t="e">
        <f ca="1">SUM(Table2[[#This Row],[2024 Tax Assessment (Exemption Not Included)]]/$E$6)</f>
        <v>#NAME?</v>
      </c>
      <c r="E154" s="206" t="e">
        <f ca="1">SUM(Table2[[#This Row],[2024 Tax Assessment (Exemption Not Included)]]*$E$7)</f>
        <v>#NAME?</v>
      </c>
      <c r="F154" s="195" t="e">
        <f ca="1">_xlfn.XLOOKUP(Table2[[#This Row],[Acct '#]],'2025 Information'!A:A,'2025 Information'!O:O,0)</f>
        <v>#NAME?</v>
      </c>
      <c r="G154" s="196" t="e">
        <f ca="1">SUM(Table2[[#This Row],[2025 Estimated                         Tax Assessment                  (Exemption Not Included)]]/$H$6)</f>
        <v>#NAME?</v>
      </c>
      <c r="H154" s="206" t="e">
        <f ca="1">SUM(Table2[[#This Row],[2025 Estimated                         Tax Assessment                  (Exemption Not Included)]]*$H$7)</f>
        <v>#NAME?</v>
      </c>
      <c r="I154" s="203" t="e">
        <f ca="1">SUM(Table2[[#This Row],[2025 Estimated                         Tax Assessment                  (Exemption Not Included)]]-Table2[[#This Row],[2024 Tax Assessment (Exemption Not Included)]])</f>
        <v>#NAME?</v>
      </c>
      <c r="J154" s="225" t="e">
        <f ca="1">SUM(Table2[[#This Row],[2025 Estimated                      Tax Amount                             (Exemption Not Included)]]-Table2[[#This Row],[2024 Tax Amount (Exemption Not Included)]])</f>
        <v>#NAME?</v>
      </c>
      <c r="K154" s="204" t="e">
        <f ca="1">SUM(Table2[[#This Row],[Overall % Of Town ]]-Table2[[#This Row],[Overall % Of Town]])</f>
        <v>#NAME?</v>
      </c>
      <c r="L154" s="227" t="e">
        <f ca="1">SUM(Table2[[#This Row],[2024 Tax Assessment (Exemption Not Included)]])*$N$7</f>
        <v>#NAME?</v>
      </c>
      <c r="M154" s="205" t="e">
        <f ca="1">SUM(Table2[[#This Row],[2025 Tax Amount                   (w/o Reval)                       (Exmption Not Included)]]-Table2[[#This Row],[2024 Tax Amount (Exemption Not Included)]])</f>
        <v>#NAME?</v>
      </c>
      <c r="N154" s="206" t="e">
        <f ca="1">SUM(Table2[[#This Row],[2025 Tax Amount                   (w/o Reval)                       (Exmption Not Included)]]-Table2[[#This Row],[2025 Estimated                      Tax Amount                             (Exemption Not Included)]])</f>
        <v>#NAME?</v>
      </c>
      <c r="O154" s="207" t="s">
        <v>7433</v>
      </c>
      <c r="P154" s="208" t="s">
        <v>7433</v>
      </c>
      <c r="Q154" s="208" t="s">
        <v>7433</v>
      </c>
      <c r="R154" s="208" t="s">
        <v>7433</v>
      </c>
      <c r="S154" s="208" t="s">
        <v>7433</v>
      </c>
      <c r="T154" s="209" t="s">
        <v>7433</v>
      </c>
    </row>
    <row r="155" spans="1:20">
      <c r="A155" s="202" t="s">
        <v>1713</v>
      </c>
      <c r="B155" s="202">
        <v>525</v>
      </c>
      <c r="C155" s="195" t="e">
        <f ca="1">_xlfn.XLOOKUP(Table2[[#This Row],[Acct '#]],'2024 Information'!A:A,'2024 Information'!L:L,0)</f>
        <v>#NAME?</v>
      </c>
      <c r="D155" s="196" t="e">
        <f ca="1">SUM(Table2[[#This Row],[2024 Tax Assessment (Exemption Not Included)]]/$E$6)</f>
        <v>#NAME?</v>
      </c>
      <c r="E155" s="206" t="e">
        <f ca="1">SUM(Table2[[#This Row],[2024 Tax Assessment (Exemption Not Included)]]*$E$7)</f>
        <v>#NAME?</v>
      </c>
      <c r="F155" s="195" t="e">
        <f ca="1">_xlfn.XLOOKUP(Table2[[#This Row],[Acct '#]],'2025 Information'!A:A,'2025 Information'!O:O,0)</f>
        <v>#NAME?</v>
      </c>
      <c r="G155" s="196" t="e">
        <f ca="1">SUM(Table2[[#This Row],[2025 Estimated                         Tax Assessment                  (Exemption Not Included)]]/$H$6)</f>
        <v>#NAME?</v>
      </c>
      <c r="H155" s="206" t="e">
        <f ca="1">SUM(Table2[[#This Row],[2025 Estimated                         Tax Assessment                  (Exemption Not Included)]]*$H$7)</f>
        <v>#NAME?</v>
      </c>
      <c r="I155" s="203" t="e">
        <f ca="1">SUM(Table2[[#This Row],[2025 Estimated                         Tax Assessment                  (Exemption Not Included)]]-Table2[[#This Row],[2024 Tax Assessment (Exemption Not Included)]])</f>
        <v>#NAME?</v>
      </c>
      <c r="J155" s="225" t="e">
        <f ca="1">SUM(Table2[[#This Row],[2025 Estimated                      Tax Amount                             (Exemption Not Included)]]-Table2[[#This Row],[2024 Tax Amount (Exemption Not Included)]])</f>
        <v>#NAME?</v>
      </c>
      <c r="K155" s="204" t="e">
        <f ca="1">SUM(Table2[[#This Row],[Overall % Of Town ]]-Table2[[#This Row],[Overall % Of Town]])</f>
        <v>#NAME?</v>
      </c>
      <c r="L155" s="227" t="e">
        <f ca="1">SUM(Table2[[#This Row],[2024 Tax Assessment (Exemption Not Included)]])*$N$7</f>
        <v>#NAME?</v>
      </c>
      <c r="M155" s="205" t="e">
        <f ca="1">SUM(Table2[[#This Row],[2025 Tax Amount                   (w/o Reval)                       (Exmption Not Included)]]-Table2[[#This Row],[2024 Tax Amount (Exemption Not Included)]])</f>
        <v>#NAME?</v>
      </c>
      <c r="N155" s="206" t="e">
        <f ca="1">SUM(Table2[[#This Row],[2025 Tax Amount                   (w/o Reval)                       (Exmption Not Included)]]-Table2[[#This Row],[2025 Estimated                      Tax Amount                             (Exemption Not Included)]])</f>
        <v>#NAME?</v>
      </c>
      <c r="O155" s="207" t="s">
        <v>7433</v>
      </c>
      <c r="P155" s="208" t="s">
        <v>7433</v>
      </c>
      <c r="Q155" s="208" t="s">
        <v>7433</v>
      </c>
      <c r="R155" s="208" t="s">
        <v>7433</v>
      </c>
      <c r="S155" s="208" t="s">
        <v>7433</v>
      </c>
      <c r="T155" s="209" t="s">
        <v>7433</v>
      </c>
    </row>
    <row r="156" spans="1:20">
      <c r="A156" s="202" t="s">
        <v>2792</v>
      </c>
      <c r="B156" s="202">
        <v>7</v>
      </c>
      <c r="C156" s="195" t="e">
        <f ca="1">_xlfn.XLOOKUP(Table2[[#This Row],[Acct '#]],'2024 Information'!A:A,'2024 Information'!L:L,0)</f>
        <v>#NAME?</v>
      </c>
      <c r="D156" s="196" t="e">
        <f ca="1">SUM(Table2[[#This Row],[2024 Tax Assessment (Exemption Not Included)]]/$E$6)</f>
        <v>#NAME?</v>
      </c>
      <c r="E156" s="206" t="e">
        <f ca="1">SUM(Table2[[#This Row],[2024 Tax Assessment (Exemption Not Included)]]*$E$7)</f>
        <v>#NAME?</v>
      </c>
      <c r="F156" s="195" t="e">
        <f ca="1">_xlfn.XLOOKUP(Table2[[#This Row],[Acct '#]],'2025 Information'!A:A,'2025 Information'!O:O,0)</f>
        <v>#NAME?</v>
      </c>
      <c r="G156" s="196" t="e">
        <f ca="1">SUM(Table2[[#This Row],[2025 Estimated                         Tax Assessment                  (Exemption Not Included)]]/$H$6)</f>
        <v>#NAME?</v>
      </c>
      <c r="H156" s="206" t="e">
        <f ca="1">SUM(Table2[[#This Row],[2025 Estimated                         Tax Assessment                  (Exemption Not Included)]]*$H$7)</f>
        <v>#NAME?</v>
      </c>
      <c r="I156" s="203" t="e">
        <f ca="1">SUM(Table2[[#This Row],[2025 Estimated                         Tax Assessment                  (Exemption Not Included)]]-Table2[[#This Row],[2024 Tax Assessment (Exemption Not Included)]])</f>
        <v>#NAME?</v>
      </c>
      <c r="J156" s="225" t="e">
        <f ca="1">SUM(Table2[[#This Row],[2025 Estimated                      Tax Amount                             (Exemption Not Included)]]-Table2[[#This Row],[2024 Tax Amount (Exemption Not Included)]])</f>
        <v>#NAME?</v>
      </c>
      <c r="K156" s="204" t="e">
        <f ca="1">SUM(Table2[[#This Row],[Overall % Of Town ]]-Table2[[#This Row],[Overall % Of Town]])</f>
        <v>#NAME?</v>
      </c>
      <c r="L156" s="227" t="e">
        <f ca="1">SUM(Table2[[#This Row],[2024 Tax Assessment (Exemption Not Included)]])*$N$7</f>
        <v>#NAME?</v>
      </c>
      <c r="M156" s="205" t="e">
        <f ca="1">SUM(Table2[[#This Row],[2025 Tax Amount                   (w/o Reval)                       (Exmption Not Included)]]-Table2[[#This Row],[2024 Tax Amount (Exemption Not Included)]])</f>
        <v>#NAME?</v>
      </c>
      <c r="N156" s="206" t="e">
        <f ca="1">SUM(Table2[[#This Row],[2025 Tax Amount                   (w/o Reval)                       (Exmption Not Included)]]-Table2[[#This Row],[2025 Estimated                      Tax Amount                             (Exemption Not Included)]])</f>
        <v>#NAME?</v>
      </c>
      <c r="O156" s="207" t="s">
        <v>7433</v>
      </c>
      <c r="P156" s="208" t="s">
        <v>7433</v>
      </c>
      <c r="Q156" s="208" t="s">
        <v>7433</v>
      </c>
      <c r="R156" s="208" t="s">
        <v>7433</v>
      </c>
      <c r="S156" s="208" t="s">
        <v>7433</v>
      </c>
      <c r="T156" s="209" t="s">
        <v>7433</v>
      </c>
    </row>
    <row r="157" spans="1:20">
      <c r="A157" s="202" t="s">
        <v>2790</v>
      </c>
      <c r="B157" s="202">
        <v>8</v>
      </c>
      <c r="C157" s="195" t="e">
        <f ca="1">_xlfn.XLOOKUP(Table2[[#This Row],[Acct '#]],'2024 Information'!A:A,'2024 Information'!L:L,0)</f>
        <v>#NAME?</v>
      </c>
      <c r="D157" s="196" t="e">
        <f ca="1">SUM(Table2[[#This Row],[2024 Tax Assessment (Exemption Not Included)]]/$E$6)</f>
        <v>#NAME?</v>
      </c>
      <c r="E157" s="206" t="e">
        <f ca="1">SUM(Table2[[#This Row],[2024 Tax Assessment (Exemption Not Included)]]*$E$7)</f>
        <v>#NAME?</v>
      </c>
      <c r="F157" s="195" t="e">
        <f ca="1">_xlfn.XLOOKUP(Table2[[#This Row],[Acct '#]],'2025 Information'!A:A,'2025 Information'!O:O,0)</f>
        <v>#NAME?</v>
      </c>
      <c r="G157" s="196" t="e">
        <f ca="1">SUM(Table2[[#This Row],[2025 Estimated                         Tax Assessment                  (Exemption Not Included)]]/$H$6)</f>
        <v>#NAME?</v>
      </c>
      <c r="H157" s="206" t="e">
        <f ca="1">SUM(Table2[[#This Row],[2025 Estimated                         Tax Assessment                  (Exemption Not Included)]]*$H$7)</f>
        <v>#NAME?</v>
      </c>
      <c r="I157" s="203" t="e">
        <f ca="1">SUM(Table2[[#This Row],[2025 Estimated                         Tax Assessment                  (Exemption Not Included)]]-Table2[[#This Row],[2024 Tax Assessment (Exemption Not Included)]])</f>
        <v>#NAME?</v>
      </c>
      <c r="J157" s="225" t="e">
        <f ca="1">SUM(Table2[[#This Row],[2025 Estimated                      Tax Amount                             (Exemption Not Included)]]-Table2[[#This Row],[2024 Tax Amount (Exemption Not Included)]])</f>
        <v>#NAME?</v>
      </c>
      <c r="K157" s="204" t="e">
        <f ca="1">SUM(Table2[[#This Row],[Overall % Of Town ]]-Table2[[#This Row],[Overall % Of Town]])</f>
        <v>#NAME?</v>
      </c>
      <c r="L157" s="227" t="e">
        <f ca="1">SUM(Table2[[#This Row],[2024 Tax Assessment (Exemption Not Included)]])*$N$7</f>
        <v>#NAME?</v>
      </c>
      <c r="M157" s="205" t="e">
        <f ca="1">SUM(Table2[[#This Row],[2025 Tax Amount                   (w/o Reval)                       (Exmption Not Included)]]-Table2[[#This Row],[2024 Tax Amount (Exemption Not Included)]])</f>
        <v>#NAME?</v>
      </c>
      <c r="N157" s="206" t="e">
        <f ca="1">SUM(Table2[[#This Row],[2025 Tax Amount                   (w/o Reval)                       (Exmption Not Included)]]-Table2[[#This Row],[2025 Estimated                      Tax Amount                             (Exemption Not Included)]])</f>
        <v>#NAME?</v>
      </c>
      <c r="O157" s="207" t="s">
        <v>7433</v>
      </c>
      <c r="P157" s="208" t="s">
        <v>7433</v>
      </c>
      <c r="Q157" s="208" t="s">
        <v>7433</v>
      </c>
      <c r="R157" s="208" t="s">
        <v>7433</v>
      </c>
      <c r="S157" s="208" t="s">
        <v>7433</v>
      </c>
      <c r="T157" s="209" t="s">
        <v>7433</v>
      </c>
    </row>
    <row r="158" spans="1:20">
      <c r="A158" s="202" t="s">
        <v>2795</v>
      </c>
      <c r="B158" s="202">
        <v>6</v>
      </c>
      <c r="C158" s="195" t="e">
        <f ca="1">_xlfn.XLOOKUP(Table2[[#This Row],[Acct '#]],'2024 Information'!A:A,'2024 Information'!L:L,0)</f>
        <v>#NAME?</v>
      </c>
      <c r="D158" s="196" t="e">
        <f ca="1">SUM(Table2[[#This Row],[2024 Tax Assessment (Exemption Not Included)]]/$E$6)</f>
        <v>#NAME?</v>
      </c>
      <c r="E158" s="206" t="e">
        <f ca="1">SUM(Table2[[#This Row],[2024 Tax Assessment (Exemption Not Included)]]*$E$7)</f>
        <v>#NAME?</v>
      </c>
      <c r="F158" s="195" t="e">
        <f ca="1">_xlfn.XLOOKUP(Table2[[#This Row],[Acct '#]],'2025 Information'!A:A,'2025 Information'!O:O,0)</f>
        <v>#NAME?</v>
      </c>
      <c r="G158" s="196" t="e">
        <f ca="1">SUM(Table2[[#This Row],[2025 Estimated                         Tax Assessment                  (Exemption Not Included)]]/$H$6)</f>
        <v>#NAME?</v>
      </c>
      <c r="H158" s="206" t="e">
        <f ca="1">SUM(Table2[[#This Row],[2025 Estimated                         Tax Assessment                  (Exemption Not Included)]]*$H$7)</f>
        <v>#NAME?</v>
      </c>
      <c r="I158" s="203" t="e">
        <f ca="1">SUM(Table2[[#This Row],[2025 Estimated                         Tax Assessment                  (Exemption Not Included)]]-Table2[[#This Row],[2024 Tax Assessment (Exemption Not Included)]])</f>
        <v>#NAME?</v>
      </c>
      <c r="J158" s="225" t="e">
        <f ca="1">SUM(Table2[[#This Row],[2025 Estimated                      Tax Amount                             (Exemption Not Included)]]-Table2[[#This Row],[2024 Tax Amount (Exemption Not Included)]])</f>
        <v>#NAME?</v>
      </c>
      <c r="K158" s="204" t="e">
        <f ca="1">SUM(Table2[[#This Row],[Overall % Of Town ]]-Table2[[#This Row],[Overall % Of Town]])</f>
        <v>#NAME?</v>
      </c>
      <c r="L158" s="227" t="e">
        <f ca="1">SUM(Table2[[#This Row],[2024 Tax Assessment (Exemption Not Included)]])*$N$7</f>
        <v>#NAME?</v>
      </c>
      <c r="M158" s="205" t="e">
        <f ca="1">SUM(Table2[[#This Row],[2025 Tax Amount                   (w/o Reval)                       (Exmption Not Included)]]-Table2[[#This Row],[2024 Tax Amount (Exemption Not Included)]])</f>
        <v>#NAME?</v>
      </c>
      <c r="N158" s="206" t="e">
        <f ca="1">SUM(Table2[[#This Row],[2025 Tax Amount                   (w/o Reval)                       (Exmption Not Included)]]-Table2[[#This Row],[2025 Estimated                      Tax Amount                             (Exemption Not Included)]])</f>
        <v>#NAME?</v>
      </c>
      <c r="O158" s="207" t="s">
        <v>7433</v>
      </c>
      <c r="P158" s="208" t="s">
        <v>7433</v>
      </c>
      <c r="Q158" s="208" t="s">
        <v>7433</v>
      </c>
      <c r="R158" s="208" t="s">
        <v>7433</v>
      </c>
      <c r="S158" s="208" t="s">
        <v>7433</v>
      </c>
      <c r="T158" s="209" t="s">
        <v>7433</v>
      </c>
    </row>
    <row r="159" spans="1:20">
      <c r="A159" s="202" t="s">
        <v>2807</v>
      </c>
      <c r="B159" s="202">
        <v>1</v>
      </c>
      <c r="C159" s="195" t="e">
        <f ca="1">_xlfn.XLOOKUP(Table2[[#This Row],[Acct '#]],'2024 Information'!A:A,'2024 Information'!L:L,0)</f>
        <v>#NAME?</v>
      </c>
      <c r="D159" s="196" t="e">
        <f ca="1">SUM(Table2[[#This Row],[2024 Tax Assessment (Exemption Not Included)]]/$E$6)</f>
        <v>#NAME?</v>
      </c>
      <c r="E159" s="206" t="e">
        <f ca="1">SUM(Table2[[#This Row],[2024 Tax Assessment (Exemption Not Included)]]*$E$7)</f>
        <v>#NAME?</v>
      </c>
      <c r="F159" s="195" t="e">
        <f ca="1">_xlfn.XLOOKUP(Table2[[#This Row],[Acct '#]],'2025 Information'!A:A,'2025 Information'!O:O,0)</f>
        <v>#NAME?</v>
      </c>
      <c r="G159" s="196" t="e">
        <f ca="1">SUM(Table2[[#This Row],[2025 Estimated                         Tax Assessment                  (Exemption Not Included)]]/$H$6)</f>
        <v>#NAME?</v>
      </c>
      <c r="H159" s="206" t="e">
        <f ca="1">SUM(Table2[[#This Row],[2025 Estimated                         Tax Assessment                  (Exemption Not Included)]]*$H$7)</f>
        <v>#NAME?</v>
      </c>
      <c r="I159" s="203" t="e">
        <f ca="1">SUM(Table2[[#This Row],[2025 Estimated                         Tax Assessment                  (Exemption Not Included)]]-Table2[[#This Row],[2024 Tax Assessment (Exemption Not Included)]])</f>
        <v>#NAME?</v>
      </c>
      <c r="J159" s="225" t="e">
        <f ca="1">SUM(Table2[[#This Row],[2025 Estimated                      Tax Amount                             (Exemption Not Included)]]-Table2[[#This Row],[2024 Tax Amount (Exemption Not Included)]])</f>
        <v>#NAME?</v>
      </c>
      <c r="K159" s="204" t="e">
        <f ca="1">SUM(Table2[[#This Row],[Overall % Of Town ]]-Table2[[#This Row],[Overall % Of Town]])</f>
        <v>#NAME?</v>
      </c>
      <c r="L159" s="227" t="e">
        <f ca="1">SUM(Table2[[#This Row],[2024 Tax Assessment (Exemption Not Included)]])*$N$7</f>
        <v>#NAME?</v>
      </c>
      <c r="M159" s="205" t="e">
        <f ca="1">SUM(Table2[[#This Row],[2025 Tax Amount                   (w/o Reval)                       (Exmption Not Included)]]-Table2[[#This Row],[2024 Tax Amount (Exemption Not Included)]])</f>
        <v>#NAME?</v>
      </c>
      <c r="N159" s="206" t="e">
        <f ca="1">SUM(Table2[[#This Row],[2025 Tax Amount                   (w/o Reval)                       (Exmption Not Included)]]-Table2[[#This Row],[2025 Estimated                      Tax Amount                             (Exemption Not Included)]])</f>
        <v>#NAME?</v>
      </c>
      <c r="O159" s="207" t="s">
        <v>7433</v>
      </c>
      <c r="P159" s="208" t="s">
        <v>7433</v>
      </c>
      <c r="Q159" s="208" t="s">
        <v>7433</v>
      </c>
      <c r="R159" s="208" t="s">
        <v>7433</v>
      </c>
      <c r="S159" s="208" t="s">
        <v>7433</v>
      </c>
      <c r="T159" s="209" t="s">
        <v>7433</v>
      </c>
    </row>
    <row r="160" spans="1:20">
      <c r="A160" s="202" t="s">
        <v>31</v>
      </c>
      <c r="B160" s="202">
        <v>1204</v>
      </c>
      <c r="C160" s="195" t="e">
        <f ca="1">_xlfn.XLOOKUP(Table2[[#This Row],[Acct '#]],'2024 Information'!A:A,'2024 Information'!L:L,0)</f>
        <v>#NAME?</v>
      </c>
      <c r="D160" s="196" t="e">
        <f ca="1">SUM(Table2[[#This Row],[2024 Tax Assessment (Exemption Not Included)]]/$E$6)</f>
        <v>#NAME?</v>
      </c>
      <c r="E160" s="206" t="e">
        <f ca="1">SUM(Table2[[#This Row],[2024 Tax Assessment (Exemption Not Included)]]*$E$7)</f>
        <v>#NAME?</v>
      </c>
      <c r="F160" s="195" t="e">
        <f ca="1">_xlfn.XLOOKUP(Table2[[#This Row],[Acct '#]],'2025 Information'!A:A,'2025 Information'!O:O,0)</f>
        <v>#NAME?</v>
      </c>
      <c r="G160" s="196" t="e">
        <f ca="1">SUM(Table2[[#This Row],[2025 Estimated                         Tax Assessment                  (Exemption Not Included)]]/$H$6)</f>
        <v>#NAME?</v>
      </c>
      <c r="H160" s="206" t="e">
        <f ca="1">SUM(Table2[[#This Row],[2025 Estimated                         Tax Assessment                  (Exemption Not Included)]]*$H$7)</f>
        <v>#NAME?</v>
      </c>
      <c r="I160" s="203" t="e">
        <f ca="1">SUM(Table2[[#This Row],[2025 Estimated                         Tax Assessment                  (Exemption Not Included)]]-Table2[[#This Row],[2024 Tax Assessment (Exemption Not Included)]])</f>
        <v>#NAME?</v>
      </c>
      <c r="J160" s="225" t="e">
        <f ca="1">SUM(Table2[[#This Row],[2025 Estimated                      Tax Amount                             (Exemption Not Included)]]-Table2[[#This Row],[2024 Tax Amount (Exemption Not Included)]])</f>
        <v>#NAME?</v>
      </c>
      <c r="K160" s="204" t="e">
        <f ca="1">SUM(Table2[[#This Row],[Overall % Of Town ]]-Table2[[#This Row],[Overall % Of Town]])</f>
        <v>#NAME?</v>
      </c>
      <c r="L160" s="227" t="e">
        <f ca="1">SUM(Table2[[#This Row],[2024 Tax Assessment (Exemption Not Included)]])*$N$7</f>
        <v>#NAME?</v>
      </c>
      <c r="M160" s="205" t="e">
        <f ca="1">SUM(Table2[[#This Row],[2025 Tax Amount                   (w/o Reval)                       (Exmption Not Included)]]-Table2[[#This Row],[2024 Tax Amount (Exemption Not Included)]])</f>
        <v>#NAME?</v>
      </c>
      <c r="N160" s="206" t="e">
        <f ca="1">SUM(Table2[[#This Row],[2025 Tax Amount                   (w/o Reval)                       (Exmption Not Included)]]-Table2[[#This Row],[2025 Estimated                      Tax Amount                             (Exemption Not Included)]])</f>
        <v>#NAME?</v>
      </c>
      <c r="O160" s="207" t="s">
        <v>7433</v>
      </c>
      <c r="P160" s="208" t="s">
        <v>7433</v>
      </c>
      <c r="Q160" s="208" t="s">
        <v>7433</v>
      </c>
      <c r="R160" s="208" t="s">
        <v>7433</v>
      </c>
      <c r="S160" s="208" t="s">
        <v>7433</v>
      </c>
      <c r="T160" s="209" t="s">
        <v>7433</v>
      </c>
    </row>
    <row r="161" spans="1:20">
      <c r="A161" s="202" t="s">
        <v>587</v>
      </c>
      <c r="B161" s="202">
        <v>997</v>
      </c>
      <c r="C161" s="195" t="e">
        <f ca="1">_xlfn.XLOOKUP(Table2[[#This Row],[Acct '#]],'2024 Information'!A:A,'2024 Information'!L:L,0)</f>
        <v>#NAME?</v>
      </c>
      <c r="D161" s="196" t="e">
        <f ca="1">SUM(Table2[[#This Row],[2024 Tax Assessment (Exemption Not Included)]]/$E$6)</f>
        <v>#NAME?</v>
      </c>
      <c r="E161" s="206" t="e">
        <f ca="1">SUM(Table2[[#This Row],[2024 Tax Assessment (Exemption Not Included)]]*$E$7)</f>
        <v>#NAME?</v>
      </c>
      <c r="F161" s="195" t="e">
        <f ca="1">_xlfn.XLOOKUP(Table2[[#This Row],[Acct '#]],'2025 Information'!A:A,'2025 Information'!O:O,0)</f>
        <v>#NAME?</v>
      </c>
      <c r="G161" s="196" t="e">
        <f ca="1">SUM(Table2[[#This Row],[2025 Estimated                         Tax Assessment                  (Exemption Not Included)]]/$H$6)</f>
        <v>#NAME?</v>
      </c>
      <c r="H161" s="206" t="e">
        <f ca="1">SUM(Table2[[#This Row],[2025 Estimated                         Tax Assessment                  (Exemption Not Included)]]*$H$7)</f>
        <v>#NAME?</v>
      </c>
      <c r="I161" s="203" t="e">
        <f ca="1">SUM(Table2[[#This Row],[2025 Estimated                         Tax Assessment                  (Exemption Not Included)]]-Table2[[#This Row],[2024 Tax Assessment (Exemption Not Included)]])</f>
        <v>#NAME?</v>
      </c>
      <c r="J161" s="225" t="e">
        <f ca="1">SUM(Table2[[#This Row],[2025 Estimated                      Tax Amount                             (Exemption Not Included)]]-Table2[[#This Row],[2024 Tax Amount (Exemption Not Included)]])</f>
        <v>#NAME?</v>
      </c>
      <c r="K161" s="204" t="e">
        <f ca="1">SUM(Table2[[#This Row],[Overall % Of Town ]]-Table2[[#This Row],[Overall % Of Town]])</f>
        <v>#NAME?</v>
      </c>
      <c r="L161" s="227" t="e">
        <f ca="1">SUM(Table2[[#This Row],[2024 Tax Assessment (Exemption Not Included)]])*$N$7</f>
        <v>#NAME?</v>
      </c>
      <c r="M161" s="205" t="e">
        <f ca="1">SUM(Table2[[#This Row],[2025 Tax Amount                   (w/o Reval)                       (Exmption Not Included)]]-Table2[[#This Row],[2024 Tax Amount (Exemption Not Included)]])</f>
        <v>#NAME?</v>
      </c>
      <c r="N161" s="206" t="e">
        <f ca="1">SUM(Table2[[#This Row],[2025 Tax Amount                   (w/o Reval)                       (Exmption Not Included)]]-Table2[[#This Row],[2025 Estimated                      Tax Amount                             (Exemption Not Included)]])</f>
        <v>#NAME?</v>
      </c>
      <c r="O161" s="207" t="s">
        <v>7433</v>
      </c>
      <c r="P161" s="208" t="s">
        <v>7433</v>
      </c>
      <c r="Q161" s="208" t="s">
        <v>7433</v>
      </c>
      <c r="R161" s="208" t="s">
        <v>7433</v>
      </c>
      <c r="S161" s="208" t="s">
        <v>7433</v>
      </c>
      <c r="T161" s="209" t="s">
        <v>7433</v>
      </c>
    </row>
    <row r="162" spans="1:20">
      <c r="A162" s="202" t="s">
        <v>585</v>
      </c>
      <c r="B162" s="202">
        <v>998</v>
      </c>
      <c r="C162" s="195" t="e">
        <f ca="1">_xlfn.XLOOKUP(Table2[[#This Row],[Acct '#]],'2024 Information'!A:A,'2024 Information'!L:L,0)</f>
        <v>#NAME?</v>
      </c>
      <c r="D162" s="196" t="e">
        <f ca="1">SUM(Table2[[#This Row],[2024 Tax Assessment (Exemption Not Included)]]/$E$6)</f>
        <v>#NAME?</v>
      </c>
      <c r="E162" s="206" t="e">
        <f ca="1">SUM(Table2[[#This Row],[2024 Tax Assessment (Exemption Not Included)]]*$E$7)</f>
        <v>#NAME?</v>
      </c>
      <c r="F162" s="195" t="e">
        <f ca="1">_xlfn.XLOOKUP(Table2[[#This Row],[Acct '#]],'2025 Information'!A:A,'2025 Information'!O:O,0)</f>
        <v>#NAME?</v>
      </c>
      <c r="G162" s="196" t="e">
        <f ca="1">SUM(Table2[[#This Row],[2025 Estimated                         Tax Assessment                  (Exemption Not Included)]]/$H$6)</f>
        <v>#NAME?</v>
      </c>
      <c r="H162" s="206" t="e">
        <f ca="1">SUM(Table2[[#This Row],[2025 Estimated                         Tax Assessment                  (Exemption Not Included)]]*$H$7)</f>
        <v>#NAME?</v>
      </c>
      <c r="I162" s="203" t="e">
        <f ca="1">SUM(Table2[[#This Row],[2025 Estimated                         Tax Assessment                  (Exemption Not Included)]]-Table2[[#This Row],[2024 Tax Assessment (Exemption Not Included)]])</f>
        <v>#NAME?</v>
      </c>
      <c r="J162" s="225" t="e">
        <f ca="1">SUM(Table2[[#This Row],[2025 Estimated                      Tax Amount                             (Exemption Not Included)]]-Table2[[#This Row],[2024 Tax Amount (Exemption Not Included)]])</f>
        <v>#NAME?</v>
      </c>
      <c r="K162" s="204" t="e">
        <f ca="1">SUM(Table2[[#This Row],[Overall % Of Town ]]-Table2[[#This Row],[Overall % Of Town]])</f>
        <v>#NAME?</v>
      </c>
      <c r="L162" s="227" t="e">
        <f ca="1">SUM(Table2[[#This Row],[2024 Tax Assessment (Exemption Not Included)]])*$N$7</f>
        <v>#NAME?</v>
      </c>
      <c r="M162" s="205" t="e">
        <f ca="1">SUM(Table2[[#This Row],[2025 Tax Amount                   (w/o Reval)                       (Exmption Not Included)]]-Table2[[#This Row],[2024 Tax Amount (Exemption Not Included)]])</f>
        <v>#NAME?</v>
      </c>
      <c r="N162" s="206" t="e">
        <f ca="1">SUM(Table2[[#This Row],[2025 Tax Amount                   (w/o Reval)                       (Exmption Not Included)]]-Table2[[#This Row],[2025 Estimated                      Tax Amount                             (Exemption Not Included)]])</f>
        <v>#NAME?</v>
      </c>
      <c r="O162" s="207" t="s">
        <v>7433</v>
      </c>
      <c r="P162" s="208" t="s">
        <v>7433</v>
      </c>
      <c r="Q162" s="208" t="s">
        <v>7433</v>
      </c>
      <c r="R162" s="208" t="s">
        <v>7433</v>
      </c>
      <c r="S162" s="208" t="s">
        <v>7433</v>
      </c>
      <c r="T162" s="209" t="s">
        <v>7433</v>
      </c>
    </row>
    <row r="163" spans="1:20">
      <c r="A163" s="202" t="s">
        <v>2352</v>
      </c>
      <c r="B163" s="202">
        <v>230</v>
      </c>
      <c r="C163" s="195" t="e">
        <f ca="1">_xlfn.XLOOKUP(Table2[[#This Row],[Acct '#]],'2024 Information'!A:A,'2024 Information'!L:L,0)</f>
        <v>#NAME?</v>
      </c>
      <c r="D163" s="196" t="e">
        <f ca="1">SUM(Table2[[#This Row],[2024 Tax Assessment (Exemption Not Included)]]/$E$6)</f>
        <v>#NAME?</v>
      </c>
      <c r="E163" s="206" t="e">
        <f ca="1">SUM(Table2[[#This Row],[2024 Tax Assessment (Exemption Not Included)]]*$E$7)</f>
        <v>#NAME?</v>
      </c>
      <c r="F163" s="195" t="e">
        <f ca="1">_xlfn.XLOOKUP(Table2[[#This Row],[Acct '#]],'2025 Information'!A:A,'2025 Information'!O:O,0)</f>
        <v>#NAME?</v>
      </c>
      <c r="G163" s="196" t="e">
        <f ca="1">SUM(Table2[[#This Row],[2025 Estimated                         Tax Assessment                  (Exemption Not Included)]]/$H$6)</f>
        <v>#NAME?</v>
      </c>
      <c r="H163" s="206" t="e">
        <f ca="1">SUM(Table2[[#This Row],[2025 Estimated                         Tax Assessment                  (Exemption Not Included)]]*$H$7)</f>
        <v>#NAME?</v>
      </c>
      <c r="I163" s="203" t="e">
        <f ca="1">SUM(Table2[[#This Row],[2025 Estimated                         Tax Assessment                  (Exemption Not Included)]]-Table2[[#This Row],[2024 Tax Assessment (Exemption Not Included)]])</f>
        <v>#NAME?</v>
      </c>
      <c r="J163" s="225" t="e">
        <f ca="1">SUM(Table2[[#This Row],[2025 Estimated                      Tax Amount                             (Exemption Not Included)]]-Table2[[#This Row],[2024 Tax Amount (Exemption Not Included)]])</f>
        <v>#NAME?</v>
      </c>
      <c r="K163" s="204" t="e">
        <f ca="1">SUM(Table2[[#This Row],[Overall % Of Town ]]-Table2[[#This Row],[Overall % Of Town]])</f>
        <v>#NAME?</v>
      </c>
      <c r="L163" s="227" t="e">
        <f ca="1">SUM(Table2[[#This Row],[2024 Tax Assessment (Exemption Not Included)]])*$N$7</f>
        <v>#NAME?</v>
      </c>
      <c r="M163" s="205" t="e">
        <f ca="1">SUM(Table2[[#This Row],[2025 Tax Amount                   (w/o Reval)                       (Exmption Not Included)]]-Table2[[#This Row],[2024 Tax Amount (Exemption Not Included)]])</f>
        <v>#NAME?</v>
      </c>
      <c r="N163" s="206" t="e">
        <f ca="1">SUM(Table2[[#This Row],[2025 Tax Amount                   (w/o Reval)                       (Exmption Not Included)]]-Table2[[#This Row],[2025 Estimated                      Tax Amount                             (Exemption Not Included)]])</f>
        <v>#NAME?</v>
      </c>
      <c r="O163" s="207" t="s">
        <v>7433</v>
      </c>
      <c r="P163" s="208" t="s">
        <v>7433</v>
      </c>
      <c r="Q163" s="208" t="s">
        <v>7433</v>
      </c>
      <c r="R163" s="208" t="s">
        <v>7433</v>
      </c>
      <c r="S163" s="208" t="s">
        <v>7433</v>
      </c>
      <c r="T163" s="209" t="s">
        <v>7433</v>
      </c>
    </row>
    <row r="164" spans="1:20">
      <c r="A164" s="202" t="s">
        <v>1607</v>
      </c>
      <c r="B164" s="202">
        <v>572</v>
      </c>
      <c r="C164" s="195" t="e">
        <f ca="1">_xlfn.XLOOKUP(Table2[[#This Row],[Acct '#]],'2024 Information'!A:A,'2024 Information'!L:L,0)</f>
        <v>#NAME?</v>
      </c>
      <c r="D164" s="196" t="e">
        <f ca="1">SUM(Table2[[#This Row],[2024 Tax Assessment (Exemption Not Included)]]/$E$6)</f>
        <v>#NAME?</v>
      </c>
      <c r="E164" s="206" t="e">
        <f ca="1">SUM(Table2[[#This Row],[2024 Tax Assessment (Exemption Not Included)]]*$E$7)</f>
        <v>#NAME?</v>
      </c>
      <c r="F164" s="195" t="e">
        <f ca="1">_xlfn.XLOOKUP(Table2[[#This Row],[Acct '#]],'2025 Information'!A:A,'2025 Information'!O:O,0)</f>
        <v>#NAME?</v>
      </c>
      <c r="G164" s="196" t="e">
        <f ca="1">SUM(Table2[[#This Row],[2025 Estimated                         Tax Assessment                  (Exemption Not Included)]]/$H$6)</f>
        <v>#NAME?</v>
      </c>
      <c r="H164" s="206" t="e">
        <f ca="1">SUM(Table2[[#This Row],[2025 Estimated                         Tax Assessment                  (Exemption Not Included)]]*$H$7)</f>
        <v>#NAME?</v>
      </c>
      <c r="I164" s="203" t="e">
        <f ca="1">SUM(Table2[[#This Row],[2025 Estimated                         Tax Assessment                  (Exemption Not Included)]]-Table2[[#This Row],[2024 Tax Assessment (Exemption Not Included)]])</f>
        <v>#NAME?</v>
      </c>
      <c r="J164" s="225" t="e">
        <f ca="1">SUM(Table2[[#This Row],[2025 Estimated                      Tax Amount                             (Exemption Not Included)]]-Table2[[#This Row],[2024 Tax Amount (Exemption Not Included)]])</f>
        <v>#NAME?</v>
      </c>
      <c r="K164" s="204" t="e">
        <f ca="1">SUM(Table2[[#This Row],[Overall % Of Town ]]-Table2[[#This Row],[Overall % Of Town]])</f>
        <v>#NAME?</v>
      </c>
      <c r="L164" s="227" t="e">
        <f ca="1">SUM(Table2[[#This Row],[2024 Tax Assessment (Exemption Not Included)]])*$N$7</f>
        <v>#NAME?</v>
      </c>
      <c r="M164" s="205" t="e">
        <f ca="1">SUM(Table2[[#This Row],[2025 Tax Amount                   (w/o Reval)                       (Exmption Not Included)]]-Table2[[#This Row],[2024 Tax Amount (Exemption Not Included)]])</f>
        <v>#NAME?</v>
      </c>
      <c r="N164" s="206" t="e">
        <f ca="1">SUM(Table2[[#This Row],[2025 Tax Amount                   (w/o Reval)                       (Exmption Not Included)]]-Table2[[#This Row],[2025 Estimated                      Tax Amount                             (Exemption Not Included)]])</f>
        <v>#NAME?</v>
      </c>
      <c r="O164" s="214" t="e">
        <f ca="1">_xlfn.XLOOKUP(Table2[[#This Row],[Map/Lot]],'Sales Data'!$H$2:$H$185,'Sales Data'!$G$2:$G$185,0)</f>
        <v>#NAME?</v>
      </c>
      <c r="P164" s="215" t="e">
        <f ca="1">_xlfn.XLOOKUP(Table2[[#This Row],[Map/Lot]],'Sales Data'!$H$2:$H$185,'Sales Data'!$F$2:$F$185,0)</f>
        <v>#NAME?</v>
      </c>
      <c r="Q164" s="216">
        <v>1.1000000000000001</v>
      </c>
      <c r="R164" s="217" t="e">
        <f ca="1">SUM(Table2[[#This Row],[Adjustment for Time Since Sale]]*Table2[[#This Row],[Sale Amount]])</f>
        <v>#NAME?</v>
      </c>
      <c r="S164" s="217" t="e">
        <f ca="1">SUM(Table2[[#This Row],[2025 Estimated                         Tax Assessment                  (Exemption Not Included)]]-Table2[[#This Row],[Adjusted Sale Price]])</f>
        <v>#NAME?</v>
      </c>
      <c r="T164" s="218" t="e">
        <f ca="1">_xlfn.XLOOKUP(Table2[[#This Row],[Map/Lot]],'Sales Data'!$H$2:$H$185,'Sales Data'!$I$2:$I$185,0)</f>
        <v>#NAME?</v>
      </c>
    </row>
    <row r="165" spans="1:20">
      <c r="A165" s="202" t="s">
        <v>2797</v>
      </c>
      <c r="B165" s="202">
        <v>5</v>
      </c>
      <c r="C165" s="195" t="e">
        <f ca="1">_xlfn.XLOOKUP(Table2[[#This Row],[Acct '#]],'2024 Information'!A:A,'2024 Information'!L:L,0)</f>
        <v>#NAME?</v>
      </c>
      <c r="D165" s="196" t="e">
        <f ca="1">SUM(Table2[[#This Row],[2024 Tax Assessment (Exemption Not Included)]]/$E$6)</f>
        <v>#NAME?</v>
      </c>
      <c r="E165" s="206" t="e">
        <f ca="1">SUM(Table2[[#This Row],[2024 Tax Assessment (Exemption Not Included)]]*$E$7)</f>
        <v>#NAME?</v>
      </c>
      <c r="F165" s="195" t="e">
        <f ca="1">_xlfn.XLOOKUP(Table2[[#This Row],[Acct '#]],'2025 Information'!A:A,'2025 Information'!O:O,0)</f>
        <v>#NAME?</v>
      </c>
      <c r="G165" s="196" t="e">
        <f ca="1">SUM(Table2[[#This Row],[2025 Estimated                         Tax Assessment                  (Exemption Not Included)]]/$H$6)</f>
        <v>#NAME?</v>
      </c>
      <c r="H165" s="206" t="e">
        <f ca="1">SUM(Table2[[#This Row],[2025 Estimated                         Tax Assessment                  (Exemption Not Included)]]*$H$7)</f>
        <v>#NAME?</v>
      </c>
      <c r="I165" s="203" t="e">
        <f ca="1">SUM(Table2[[#This Row],[2025 Estimated                         Tax Assessment                  (Exemption Not Included)]]-Table2[[#This Row],[2024 Tax Assessment (Exemption Not Included)]])</f>
        <v>#NAME?</v>
      </c>
      <c r="J165" s="225" t="e">
        <f ca="1">SUM(Table2[[#This Row],[2025 Estimated                      Tax Amount                             (Exemption Not Included)]]-Table2[[#This Row],[2024 Tax Amount (Exemption Not Included)]])</f>
        <v>#NAME?</v>
      </c>
      <c r="K165" s="204" t="e">
        <f ca="1">SUM(Table2[[#This Row],[Overall % Of Town ]]-Table2[[#This Row],[Overall % Of Town]])</f>
        <v>#NAME?</v>
      </c>
      <c r="L165" s="227" t="e">
        <f ca="1">SUM(Table2[[#This Row],[2024 Tax Assessment (Exemption Not Included)]])*$N$7</f>
        <v>#NAME?</v>
      </c>
      <c r="M165" s="205" t="e">
        <f ca="1">SUM(Table2[[#This Row],[2025 Tax Amount                   (w/o Reval)                       (Exmption Not Included)]]-Table2[[#This Row],[2024 Tax Amount (Exemption Not Included)]])</f>
        <v>#NAME?</v>
      </c>
      <c r="N165" s="206" t="e">
        <f ca="1">SUM(Table2[[#This Row],[2025 Tax Amount                   (w/o Reval)                       (Exmption Not Included)]]-Table2[[#This Row],[2025 Estimated                      Tax Amount                             (Exemption Not Included)]])</f>
        <v>#NAME?</v>
      </c>
      <c r="O165" s="207" t="s">
        <v>7433</v>
      </c>
      <c r="P165" s="208" t="s">
        <v>7433</v>
      </c>
      <c r="Q165" s="208" t="s">
        <v>7433</v>
      </c>
      <c r="R165" s="208" t="s">
        <v>7433</v>
      </c>
      <c r="S165" s="208" t="s">
        <v>7433</v>
      </c>
      <c r="T165" s="209" t="s">
        <v>7433</v>
      </c>
    </row>
    <row r="166" spans="1:20">
      <c r="A166" s="202" t="s">
        <v>2159</v>
      </c>
      <c r="B166" s="202">
        <v>316</v>
      </c>
      <c r="C166" s="195" t="e">
        <f ca="1">_xlfn.XLOOKUP(Table2[[#This Row],[Acct '#]],'2024 Information'!A:A,'2024 Information'!L:L,0)</f>
        <v>#NAME?</v>
      </c>
      <c r="D166" s="196" t="e">
        <f ca="1">SUM(Table2[[#This Row],[2024 Tax Assessment (Exemption Not Included)]]/$E$6)</f>
        <v>#NAME?</v>
      </c>
      <c r="E166" s="206" t="e">
        <f ca="1">SUM(Table2[[#This Row],[2024 Tax Assessment (Exemption Not Included)]]*$E$7)</f>
        <v>#NAME?</v>
      </c>
      <c r="F166" s="195" t="e">
        <f ca="1">_xlfn.XLOOKUP(Table2[[#This Row],[Acct '#]],'2025 Information'!A:A,'2025 Information'!O:O,0)</f>
        <v>#NAME?</v>
      </c>
      <c r="G166" s="196" t="e">
        <f ca="1">SUM(Table2[[#This Row],[2025 Estimated                         Tax Assessment                  (Exemption Not Included)]]/$H$6)</f>
        <v>#NAME?</v>
      </c>
      <c r="H166" s="206" t="e">
        <f ca="1">SUM(Table2[[#This Row],[2025 Estimated                         Tax Assessment                  (Exemption Not Included)]]*$H$7)</f>
        <v>#NAME?</v>
      </c>
      <c r="I166" s="203" t="e">
        <f ca="1">SUM(Table2[[#This Row],[2025 Estimated                         Tax Assessment                  (Exemption Not Included)]]-Table2[[#This Row],[2024 Tax Assessment (Exemption Not Included)]])</f>
        <v>#NAME?</v>
      </c>
      <c r="J166" s="225" t="e">
        <f ca="1">SUM(Table2[[#This Row],[2025 Estimated                      Tax Amount                             (Exemption Not Included)]]-Table2[[#This Row],[2024 Tax Amount (Exemption Not Included)]])</f>
        <v>#NAME?</v>
      </c>
      <c r="K166" s="204" t="e">
        <f ca="1">SUM(Table2[[#This Row],[Overall % Of Town ]]-Table2[[#This Row],[Overall % Of Town]])</f>
        <v>#NAME?</v>
      </c>
      <c r="L166" s="227" t="e">
        <f ca="1">SUM(Table2[[#This Row],[2024 Tax Assessment (Exemption Not Included)]])*$N$7</f>
        <v>#NAME?</v>
      </c>
      <c r="M166" s="205" t="e">
        <f ca="1">SUM(Table2[[#This Row],[2025 Tax Amount                   (w/o Reval)                       (Exmption Not Included)]]-Table2[[#This Row],[2024 Tax Amount (Exemption Not Included)]])</f>
        <v>#NAME?</v>
      </c>
      <c r="N166" s="206" t="e">
        <f ca="1">SUM(Table2[[#This Row],[2025 Tax Amount                   (w/o Reval)                       (Exmption Not Included)]]-Table2[[#This Row],[2025 Estimated                      Tax Amount                             (Exemption Not Included)]])</f>
        <v>#NAME?</v>
      </c>
      <c r="O166" s="207" t="s">
        <v>7433</v>
      </c>
      <c r="P166" s="208" t="s">
        <v>7433</v>
      </c>
      <c r="Q166" s="208" t="s">
        <v>7433</v>
      </c>
      <c r="R166" s="208" t="s">
        <v>7433</v>
      </c>
      <c r="S166" s="208" t="s">
        <v>7433</v>
      </c>
      <c r="T166" s="209" t="s">
        <v>7433</v>
      </c>
    </row>
    <row r="167" spans="1:20">
      <c r="A167" s="202" t="s">
        <v>2731</v>
      </c>
      <c r="B167" s="202">
        <v>39</v>
      </c>
      <c r="C167" s="195" t="e">
        <f ca="1">_xlfn.XLOOKUP(Table2[[#This Row],[Acct '#]],'2024 Information'!A:A,'2024 Information'!L:L,0)</f>
        <v>#NAME?</v>
      </c>
      <c r="D167" s="196" t="e">
        <f ca="1">SUM(Table2[[#This Row],[2024 Tax Assessment (Exemption Not Included)]]/$E$6)</f>
        <v>#NAME?</v>
      </c>
      <c r="E167" s="206" t="e">
        <f ca="1">SUM(Table2[[#This Row],[2024 Tax Assessment (Exemption Not Included)]]*$E$7)</f>
        <v>#NAME?</v>
      </c>
      <c r="F167" s="195" t="e">
        <f ca="1">_xlfn.XLOOKUP(Table2[[#This Row],[Acct '#]],'2025 Information'!A:A,'2025 Information'!O:O,0)</f>
        <v>#NAME?</v>
      </c>
      <c r="G167" s="196" t="e">
        <f ca="1">SUM(Table2[[#This Row],[2025 Estimated                         Tax Assessment                  (Exemption Not Included)]]/$H$6)</f>
        <v>#NAME?</v>
      </c>
      <c r="H167" s="206" t="e">
        <f ca="1">SUM(Table2[[#This Row],[2025 Estimated                         Tax Assessment                  (Exemption Not Included)]]*$H$7)</f>
        <v>#NAME?</v>
      </c>
      <c r="I167" s="203" t="e">
        <f ca="1">SUM(Table2[[#This Row],[2025 Estimated                         Tax Assessment                  (Exemption Not Included)]]-Table2[[#This Row],[2024 Tax Assessment (Exemption Not Included)]])</f>
        <v>#NAME?</v>
      </c>
      <c r="J167" s="225" t="e">
        <f ca="1">SUM(Table2[[#This Row],[2025 Estimated                      Tax Amount                             (Exemption Not Included)]]-Table2[[#This Row],[2024 Tax Amount (Exemption Not Included)]])</f>
        <v>#NAME?</v>
      </c>
      <c r="K167" s="204" t="e">
        <f ca="1">SUM(Table2[[#This Row],[Overall % Of Town ]]-Table2[[#This Row],[Overall % Of Town]])</f>
        <v>#NAME?</v>
      </c>
      <c r="L167" s="227" t="e">
        <f ca="1">SUM(Table2[[#This Row],[2024 Tax Assessment (Exemption Not Included)]])*$N$7</f>
        <v>#NAME?</v>
      </c>
      <c r="M167" s="205" t="e">
        <f ca="1">SUM(Table2[[#This Row],[2025 Tax Amount                   (w/o Reval)                       (Exmption Not Included)]]-Table2[[#This Row],[2024 Tax Amount (Exemption Not Included)]])</f>
        <v>#NAME?</v>
      </c>
      <c r="N167" s="206" t="e">
        <f ca="1">SUM(Table2[[#This Row],[2025 Tax Amount                   (w/o Reval)                       (Exmption Not Included)]]-Table2[[#This Row],[2025 Estimated                      Tax Amount                             (Exemption Not Included)]])</f>
        <v>#NAME?</v>
      </c>
      <c r="O167" s="207" t="s">
        <v>7433</v>
      </c>
      <c r="P167" s="208" t="s">
        <v>7433</v>
      </c>
      <c r="Q167" s="208" t="s">
        <v>7433</v>
      </c>
      <c r="R167" s="208" t="s">
        <v>7433</v>
      </c>
      <c r="S167" s="208" t="s">
        <v>7433</v>
      </c>
      <c r="T167" s="209" t="s">
        <v>7433</v>
      </c>
    </row>
    <row r="168" spans="1:20">
      <c r="A168" s="202" t="s">
        <v>623</v>
      </c>
      <c r="B168" s="202">
        <v>984</v>
      </c>
      <c r="C168" s="195" t="e">
        <f ca="1">_xlfn.XLOOKUP(Table2[[#This Row],[Acct '#]],'2024 Information'!A:A,'2024 Information'!L:L,0)</f>
        <v>#NAME?</v>
      </c>
      <c r="D168" s="196" t="e">
        <f ca="1">SUM(Table2[[#This Row],[2024 Tax Assessment (Exemption Not Included)]]/$E$6)</f>
        <v>#NAME?</v>
      </c>
      <c r="E168" s="206" t="e">
        <f ca="1">SUM(Table2[[#This Row],[2024 Tax Assessment (Exemption Not Included)]]*$E$7)</f>
        <v>#NAME?</v>
      </c>
      <c r="F168" s="195" t="e">
        <f ca="1">_xlfn.XLOOKUP(Table2[[#This Row],[Acct '#]],'2025 Information'!A:A,'2025 Information'!O:O,0)</f>
        <v>#NAME?</v>
      </c>
      <c r="G168" s="196" t="e">
        <f ca="1">SUM(Table2[[#This Row],[2025 Estimated                         Tax Assessment                  (Exemption Not Included)]]/$H$6)</f>
        <v>#NAME?</v>
      </c>
      <c r="H168" s="206" t="e">
        <f ca="1">SUM(Table2[[#This Row],[2025 Estimated                         Tax Assessment                  (Exemption Not Included)]]*$H$7)</f>
        <v>#NAME?</v>
      </c>
      <c r="I168" s="203" t="e">
        <f ca="1">SUM(Table2[[#This Row],[2025 Estimated                         Tax Assessment                  (Exemption Not Included)]]-Table2[[#This Row],[2024 Tax Assessment (Exemption Not Included)]])</f>
        <v>#NAME?</v>
      </c>
      <c r="J168" s="225" t="e">
        <f ca="1">SUM(Table2[[#This Row],[2025 Estimated                      Tax Amount                             (Exemption Not Included)]]-Table2[[#This Row],[2024 Tax Amount (Exemption Not Included)]])</f>
        <v>#NAME?</v>
      </c>
      <c r="K168" s="204" t="e">
        <f ca="1">SUM(Table2[[#This Row],[Overall % Of Town ]]-Table2[[#This Row],[Overall % Of Town]])</f>
        <v>#NAME?</v>
      </c>
      <c r="L168" s="227" t="e">
        <f ca="1">SUM(Table2[[#This Row],[2024 Tax Assessment (Exemption Not Included)]])*$N$7</f>
        <v>#NAME?</v>
      </c>
      <c r="M168" s="205" t="e">
        <f ca="1">SUM(Table2[[#This Row],[2025 Tax Amount                   (w/o Reval)                       (Exmption Not Included)]]-Table2[[#This Row],[2024 Tax Amount (Exemption Not Included)]])</f>
        <v>#NAME?</v>
      </c>
      <c r="N168" s="206" t="e">
        <f ca="1">SUM(Table2[[#This Row],[2025 Tax Amount                   (w/o Reval)                       (Exmption Not Included)]]-Table2[[#This Row],[2025 Estimated                      Tax Amount                             (Exemption Not Included)]])</f>
        <v>#NAME?</v>
      </c>
      <c r="O168" s="207" t="s">
        <v>7433</v>
      </c>
      <c r="P168" s="208" t="s">
        <v>7433</v>
      </c>
      <c r="Q168" s="208" t="s">
        <v>7433</v>
      </c>
      <c r="R168" s="208" t="s">
        <v>7433</v>
      </c>
      <c r="S168" s="208" t="s">
        <v>7433</v>
      </c>
      <c r="T168" s="209" t="s">
        <v>7433</v>
      </c>
    </row>
    <row r="169" spans="1:20">
      <c r="A169" s="202" t="s">
        <v>2788</v>
      </c>
      <c r="B169" s="202">
        <v>9</v>
      </c>
      <c r="C169" s="195" t="e">
        <f ca="1">_xlfn.XLOOKUP(Table2[[#This Row],[Acct '#]],'2024 Information'!A:A,'2024 Information'!L:L,0)</f>
        <v>#NAME?</v>
      </c>
      <c r="D169" s="196" t="e">
        <f ca="1">SUM(Table2[[#This Row],[2024 Tax Assessment (Exemption Not Included)]]/$E$6)</f>
        <v>#NAME?</v>
      </c>
      <c r="E169" s="206" t="e">
        <f ca="1">SUM(Table2[[#This Row],[2024 Tax Assessment (Exemption Not Included)]]*$E$7)</f>
        <v>#NAME?</v>
      </c>
      <c r="F169" s="195" t="e">
        <f ca="1">_xlfn.XLOOKUP(Table2[[#This Row],[Acct '#]],'2025 Information'!A:A,'2025 Information'!O:O,0)</f>
        <v>#NAME?</v>
      </c>
      <c r="G169" s="196" t="e">
        <f ca="1">SUM(Table2[[#This Row],[2025 Estimated                         Tax Assessment                  (Exemption Not Included)]]/$H$6)</f>
        <v>#NAME?</v>
      </c>
      <c r="H169" s="206" t="e">
        <f ca="1">SUM(Table2[[#This Row],[2025 Estimated                         Tax Assessment                  (Exemption Not Included)]]*$H$7)</f>
        <v>#NAME?</v>
      </c>
      <c r="I169" s="203" t="e">
        <f ca="1">SUM(Table2[[#This Row],[2025 Estimated                         Tax Assessment                  (Exemption Not Included)]]-Table2[[#This Row],[2024 Tax Assessment (Exemption Not Included)]])</f>
        <v>#NAME?</v>
      </c>
      <c r="J169" s="225" t="e">
        <f ca="1">SUM(Table2[[#This Row],[2025 Estimated                      Tax Amount                             (Exemption Not Included)]]-Table2[[#This Row],[2024 Tax Amount (Exemption Not Included)]])</f>
        <v>#NAME?</v>
      </c>
      <c r="K169" s="204" t="e">
        <f ca="1">SUM(Table2[[#This Row],[Overall % Of Town ]]-Table2[[#This Row],[Overall % Of Town]])</f>
        <v>#NAME?</v>
      </c>
      <c r="L169" s="227" t="e">
        <f ca="1">SUM(Table2[[#This Row],[2024 Tax Assessment (Exemption Not Included)]])*$N$7</f>
        <v>#NAME?</v>
      </c>
      <c r="M169" s="205" t="e">
        <f ca="1">SUM(Table2[[#This Row],[2025 Tax Amount                   (w/o Reval)                       (Exmption Not Included)]]-Table2[[#This Row],[2024 Tax Amount (Exemption Not Included)]])</f>
        <v>#NAME?</v>
      </c>
      <c r="N169" s="206" t="e">
        <f ca="1">SUM(Table2[[#This Row],[2025 Tax Amount                   (w/o Reval)                       (Exmption Not Included)]]-Table2[[#This Row],[2025 Estimated                      Tax Amount                             (Exemption Not Included)]])</f>
        <v>#NAME?</v>
      </c>
      <c r="O169" s="207" t="s">
        <v>7433</v>
      </c>
      <c r="P169" s="208" t="s">
        <v>7433</v>
      </c>
      <c r="Q169" s="208" t="s">
        <v>7433</v>
      </c>
      <c r="R169" s="208" t="s">
        <v>7433</v>
      </c>
      <c r="S169" s="208" t="s">
        <v>7433</v>
      </c>
      <c r="T169" s="209" t="s">
        <v>7433</v>
      </c>
    </row>
    <row r="170" spans="1:20">
      <c r="A170" s="202" t="s">
        <v>2511</v>
      </c>
      <c r="B170" s="202">
        <v>156</v>
      </c>
      <c r="C170" s="195" t="e">
        <f ca="1">_xlfn.XLOOKUP(Table2[[#This Row],[Acct '#]],'2024 Information'!A:A,'2024 Information'!L:L,0)</f>
        <v>#NAME?</v>
      </c>
      <c r="D170" s="196" t="e">
        <f ca="1">SUM(Table2[[#This Row],[2024 Tax Assessment (Exemption Not Included)]]/$E$6)</f>
        <v>#NAME?</v>
      </c>
      <c r="E170" s="206" t="e">
        <f ca="1">SUM(Table2[[#This Row],[2024 Tax Assessment (Exemption Not Included)]]*$E$7)</f>
        <v>#NAME?</v>
      </c>
      <c r="F170" s="195" t="e">
        <f ca="1">_xlfn.XLOOKUP(Table2[[#This Row],[Acct '#]],'2025 Information'!A:A,'2025 Information'!O:O,0)</f>
        <v>#NAME?</v>
      </c>
      <c r="G170" s="196" t="e">
        <f ca="1">SUM(Table2[[#This Row],[2025 Estimated                         Tax Assessment                  (Exemption Not Included)]]/$H$6)</f>
        <v>#NAME?</v>
      </c>
      <c r="H170" s="206" t="e">
        <f ca="1">SUM(Table2[[#This Row],[2025 Estimated                         Tax Assessment                  (Exemption Not Included)]]*$H$7)</f>
        <v>#NAME?</v>
      </c>
      <c r="I170" s="203" t="e">
        <f ca="1">SUM(Table2[[#This Row],[2025 Estimated                         Tax Assessment                  (Exemption Not Included)]]-Table2[[#This Row],[2024 Tax Assessment (Exemption Not Included)]])</f>
        <v>#NAME?</v>
      </c>
      <c r="J170" s="225" t="e">
        <f ca="1">SUM(Table2[[#This Row],[2025 Estimated                      Tax Amount                             (Exemption Not Included)]]-Table2[[#This Row],[2024 Tax Amount (Exemption Not Included)]])</f>
        <v>#NAME?</v>
      </c>
      <c r="K170" s="204" t="e">
        <f ca="1">SUM(Table2[[#This Row],[Overall % Of Town ]]-Table2[[#This Row],[Overall % Of Town]])</f>
        <v>#NAME?</v>
      </c>
      <c r="L170" s="227" t="e">
        <f ca="1">SUM(Table2[[#This Row],[2024 Tax Assessment (Exemption Not Included)]])*$N$7</f>
        <v>#NAME?</v>
      </c>
      <c r="M170" s="205" t="e">
        <f ca="1">SUM(Table2[[#This Row],[2025 Tax Amount                   (w/o Reval)                       (Exmption Not Included)]]-Table2[[#This Row],[2024 Tax Amount (Exemption Not Included)]])</f>
        <v>#NAME?</v>
      </c>
      <c r="N170" s="206" t="e">
        <f ca="1">SUM(Table2[[#This Row],[2025 Tax Amount                   (w/o Reval)                       (Exmption Not Included)]]-Table2[[#This Row],[2025 Estimated                      Tax Amount                             (Exemption Not Included)]])</f>
        <v>#NAME?</v>
      </c>
      <c r="O170" s="207" t="s">
        <v>7433</v>
      </c>
      <c r="P170" s="208" t="s">
        <v>7433</v>
      </c>
      <c r="Q170" s="208" t="s">
        <v>7433</v>
      </c>
      <c r="R170" s="208" t="s">
        <v>7433</v>
      </c>
      <c r="S170" s="208" t="s">
        <v>7433</v>
      </c>
      <c r="T170" s="209" t="s">
        <v>7433</v>
      </c>
    </row>
    <row r="171" spans="1:20">
      <c r="A171" s="202" t="s">
        <v>538</v>
      </c>
      <c r="B171" s="202">
        <v>1018</v>
      </c>
      <c r="C171" s="195" t="e">
        <f ca="1">_xlfn.XLOOKUP(Table2[[#This Row],[Acct '#]],'2024 Information'!A:A,'2024 Information'!L:L,0)</f>
        <v>#NAME?</v>
      </c>
      <c r="D171" s="196" t="e">
        <f ca="1">SUM(Table2[[#This Row],[2024 Tax Assessment (Exemption Not Included)]]/$E$6)</f>
        <v>#NAME?</v>
      </c>
      <c r="E171" s="206" t="e">
        <f ca="1">SUM(Table2[[#This Row],[2024 Tax Assessment (Exemption Not Included)]]*$E$7)</f>
        <v>#NAME?</v>
      </c>
      <c r="F171" s="195" t="e">
        <f ca="1">_xlfn.XLOOKUP(Table2[[#This Row],[Acct '#]],'2025 Information'!A:A,'2025 Information'!O:O,0)</f>
        <v>#NAME?</v>
      </c>
      <c r="G171" s="196" t="e">
        <f ca="1">SUM(Table2[[#This Row],[2025 Estimated                         Tax Assessment                  (Exemption Not Included)]]/$H$6)</f>
        <v>#NAME?</v>
      </c>
      <c r="H171" s="206" t="e">
        <f ca="1">SUM(Table2[[#This Row],[2025 Estimated                         Tax Assessment                  (Exemption Not Included)]]*$H$7)</f>
        <v>#NAME?</v>
      </c>
      <c r="I171" s="203" t="e">
        <f ca="1">SUM(Table2[[#This Row],[2025 Estimated                         Tax Assessment                  (Exemption Not Included)]]-Table2[[#This Row],[2024 Tax Assessment (Exemption Not Included)]])</f>
        <v>#NAME?</v>
      </c>
      <c r="J171" s="225" t="e">
        <f ca="1">SUM(Table2[[#This Row],[2025 Estimated                      Tax Amount                             (Exemption Not Included)]]-Table2[[#This Row],[2024 Tax Amount (Exemption Not Included)]])</f>
        <v>#NAME?</v>
      </c>
      <c r="K171" s="204" t="e">
        <f ca="1">SUM(Table2[[#This Row],[Overall % Of Town ]]-Table2[[#This Row],[Overall % Of Town]])</f>
        <v>#NAME?</v>
      </c>
      <c r="L171" s="227" t="e">
        <f ca="1">SUM(Table2[[#This Row],[2024 Tax Assessment (Exemption Not Included)]])*$N$7</f>
        <v>#NAME?</v>
      </c>
      <c r="M171" s="205" t="e">
        <f ca="1">SUM(Table2[[#This Row],[2025 Tax Amount                   (w/o Reval)                       (Exmption Not Included)]]-Table2[[#This Row],[2024 Tax Amount (Exemption Not Included)]])</f>
        <v>#NAME?</v>
      </c>
      <c r="N171" s="206" t="e">
        <f ca="1">SUM(Table2[[#This Row],[2025 Tax Amount                   (w/o Reval)                       (Exmption Not Included)]]-Table2[[#This Row],[2025 Estimated                      Tax Amount                             (Exemption Not Included)]])</f>
        <v>#NAME?</v>
      </c>
      <c r="O171" s="207" t="s">
        <v>7433</v>
      </c>
      <c r="P171" s="208" t="s">
        <v>7433</v>
      </c>
      <c r="Q171" s="208" t="s">
        <v>7433</v>
      </c>
      <c r="R171" s="208" t="s">
        <v>7433</v>
      </c>
      <c r="S171" s="208" t="s">
        <v>7433</v>
      </c>
      <c r="T171" s="209" t="s">
        <v>7433</v>
      </c>
    </row>
    <row r="172" spans="1:20">
      <c r="A172" s="202" t="s">
        <v>1798</v>
      </c>
      <c r="B172" s="202">
        <v>485</v>
      </c>
      <c r="C172" s="195" t="e">
        <f ca="1">_xlfn.XLOOKUP(Table2[[#This Row],[Acct '#]],'2024 Information'!A:A,'2024 Information'!L:L,0)</f>
        <v>#NAME?</v>
      </c>
      <c r="D172" s="196" t="e">
        <f ca="1">SUM(Table2[[#This Row],[2024 Tax Assessment (Exemption Not Included)]]/$E$6)</f>
        <v>#NAME?</v>
      </c>
      <c r="E172" s="206" t="e">
        <f ca="1">SUM(Table2[[#This Row],[2024 Tax Assessment (Exemption Not Included)]]*$E$7)</f>
        <v>#NAME?</v>
      </c>
      <c r="F172" s="195" t="e">
        <f ca="1">_xlfn.XLOOKUP(Table2[[#This Row],[Acct '#]],'2025 Information'!A:A,'2025 Information'!O:O,0)</f>
        <v>#NAME?</v>
      </c>
      <c r="G172" s="196" t="e">
        <f ca="1">SUM(Table2[[#This Row],[2025 Estimated                         Tax Assessment                  (Exemption Not Included)]]/$H$6)</f>
        <v>#NAME?</v>
      </c>
      <c r="H172" s="206" t="e">
        <f ca="1">SUM(Table2[[#This Row],[2025 Estimated                         Tax Assessment                  (Exemption Not Included)]]*$H$7)</f>
        <v>#NAME?</v>
      </c>
      <c r="I172" s="203" t="e">
        <f ca="1">SUM(Table2[[#This Row],[2025 Estimated                         Tax Assessment                  (Exemption Not Included)]]-Table2[[#This Row],[2024 Tax Assessment (Exemption Not Included)]])</f>
        <v>#NAME?</v>
      </c>
      <c r="J172" s="225" t="e">
        <f ca="1">SUM(Table2[[#This Row],[2025 Estimated                      Tax Amount                             (Exemption Not Included)]]-Table2[[#This Row],[2024 Tax Amount (Exemption Not Included)]])</f>
        <v>#NAME?</v>
      </c>
      <c r="K172" s="204" t="e">
        <f ca="1">SUM(Table2[[#This Row],[Overall % Of Town ]]-Table2[[#This Row],[Overall % Of Town]])</f>
        <v>#NAME?</v>
      </c>
      <c r="L172" s="227" t="e">
        <f ca="1">SUM(Table2[[#This Row],[2024 Tax Assessment (Exemption Not Included)]])*$N$7</f>
        <v>#NAME?</v>
      </c>
      <c r="M172" s="205" t="e">
        <f ca="1">SUM(Table2[[#This Row],[2025 Tax Amount                   (w/o Reval)                       (Exmption Not Included)]]-Table2[[#This Row],[2024 Tax Amount (Exemption Not Included)]])</f>
        <v>#NAME?</v>
      </c>
      <c r="N172" s="206" t="e">
        <f ca="1">SUM(Table2[[#This Row],[2025 Tax Amount                   (w/o Reval)                       (Exmption Not Included)]]-Table2[[#This Row],[2025 Estimated                      Tax Amount                             (Exemption Not Included)]])</f>
        <v>#NAME?</v>
      </c>
      <c r="O172" s="210" t="e">
        <f ca="1">_xlfn.XLOOKUP(Table2[[#This Row],[Map/Lot]],'Sales Data'!$H$2:$H$185,'Sales Data'!$G$2:$G$185,0)</f>
        <v>#NAME?</v>
      </c>
      <c r="P172" s="211" t="e">
        <f ca="1">_xlfn.XLOOKUP(Table2[[#This Row],[Map/Lot]],'Sales Data'!$H$2:$H$185,'Sales Data'!$F$2:$F$185,0)</f>
        <v>#NAME?</v>
      </c>
      <c r="Q172" s="208">
        <v>1.3</v>
      </c>
      <c r="R172" s="212" t="e">
        <f ca="1">SUM(Table2[[#This Row],[Adjustment for Time Since Sale]]*Table2[[#This Row],[Sale Amount]])</f>
        <v>#NAME?</v>
      </c>
      <c r="S172" s="212" t="e">
        <f ca="1">SUM(Table2[[#This Row],[2025 Estimated                         Tax Assessment                  (Exemption Not Included)]]-Table2[[#This Row],[Adjusted Sale Price]])</f>
        <v>#NAME?</v>
      </c>
      <c r="T172" s="213" t="e">
        <f ca="1">_xlfn.XLOOKUP(Table2[[#This Row],[Map/Lot]],'Sales Data'!$H$2:$H$185,'Sales Data'!$I$2:$I$185,0)</f>
        <v>#NAME?</v>
      </c>
    </row>
    <row r="173" spans="1:20">
      <c r="A173" s="202" t="s">
        <v>2786</v>
      </c>
      <c r="B173" s="202">
        <v>10</v>
      </c>
      <c r="C173" s="195" t="e">
        <f ca="1">_xlfn.XLOOKUP(Table2[[#This Row],[Acct '#]],'2024 Information'!A:A,'2024 Information'!L:L,0)</f>
        <v>#NAME?</v>
      </c>
      <c r="D173" s="196" t="e">
        <f ca="1">SUM(Table2[[#This Row],[2024 Tax Assessment (Exemption Not Included)]]/$E$6)</f>
        <v>#NAME?</v>
      </c>
      <c r="E173" s="206" t="e">
        <f ca="1">SUM(Table2[[#This Row],[2024 Tax Assessment (Exemption Not Included)]]*$E$7)</f>
        <v>#NAME?</v>
      </c>
      <c r="F173" s="195" t="e">
        <f ca="1">_xlfn.XLOOKUP(Table2[[#This Row],[Acct '#]],'2025 Information'!A:A,'2025 Information'!O:O,0)</f>
        <v>#NAME?</v>
      </c>
      <c r="G173" s="196" t="e">
        <f ca="1">SUM(Table2[[#This Row],[2025 Estimated                         Tax Assessment                  (Exemption Not Included)]]/$H$6)</f>
        <v>#NAME?</v>
      </c>
      <c r="H173" s="206" t="e">
        <f ca="1">SUM(Table2[[#This Row],[2025 Estimated                         Tax Assessment                  (Exemption Not Included)]]*$H$7)</f>
        <v>#NAME?</v>
      </c>
      <c r="I173" s="203" t="e">
        <f ca="1">SUM(Table2[[#This Row],[2025 Estimated                         Tax Assessment                  (Exemption Not Included)]]-Table2[[#This Row],[2024 Tax Assessment (Exemption Not Included)]])</f>
        <v>#NAME?</v>
      </c>
      <c r="J173" s="225" t="e">
        <f ca="1">SUM(Table2[[#This Row],[2025 Estimated                      Tax Amount                             (Exemption Not Included)]]-Table2[[#This Row],[2024 Tax Amount (Exemption Not Included)]])</f>
        <v>#NAME?</v>
      </c>
      <c r="K173" s="204" t="e">
        <f ca="1">SUM(Table2[[#This Row],[Overall % Of Town ]]-Table2[[#This Row],[Overall % Of Town]])</f>
        <v>#NAME?</v>
      </c>
      <c r="L173" s="227" t="e">
        <f ca="1">SUM(Table2[[#This Row],[2024 Tax Assessment (Exemption Not Included)]])*$N$7</f>
        <v>#NAME?</v>
      </c>
      <c r="M173" s="205" t="e">
        <f ca="1">SUM(Table2[[#This Row],[2025 Tax Amount                   (w/o Reval)                       (Exmption Not Included)]]-Table2[[#This Row],[2024 Tax Amount (Exemption Not Included)]])</f>
        <v>#NAME?</v>
      </c>
      <c r="N173" s="206" t="e">
        <f ca="1">SUM(Table2[[#This Row],[2025 Tax Amount                   (w/o Reval)                       (Exmption Not Included)]]-Table2[[#This Row],[2025 Estimated                      Tax Amount                             (Exemption Not Included)]])</f>
        <v>#NAME?</v>
      </c>
      <c r="O173" s="207" t="s">
        <v>7433</v>
      </c>
      <c r="P173" s="208" t="s">
        <v>7433</v>
      </c>
      <c r="Q173" s="208" t="s">
        <v>7433</v>
      </c>
      <c r="R173" s="208" t="s">
        <v>7433</v>
      </c>
      <c r="S173" s="208" t="s">
        <v>7433</v>
      </c>
      <c r="T173" s="209" t="s">
        <v>7433</v>
      </c>
    </row>
    <row r="174" spans="1:20">
      <c r="A174" s="202" t="s">
        <v>2160</v>
      </c>
      <c r="B174" s="202">
        <v>315</v>
      </c>
      <c r="C174" s="195" t="e">
        <f ca="1">_xlfn.XLOOKUP(Table2[[#This Row],[Acct '#]],'2024 Information'!A:A,'2024 Information'!L:L,0)</f>
        <v>#NAME?</v>
      </c>
      <c r="D174" s="196" t="e">
        <f ca="1">SUM(Table2[[#This Row],[2024 Tax Assessment (Exemption Not Included)]]/$E$6)</f>
        <v>#NAME?</v>
      </c>
      <c r="E174" s="206" t="e">
        <f ca="1">SUM(Table2[[#This Row],[2024 Tax Assessment (Exemption Not Included)]]*$E$7)</f>
        <v>#NAME?</v>
      </c>
      <c r="F174" s="195" t="e">
        <f ca="1">_xlfn.XLOOKUP(Table2[[#This Row],[Acct '#]],'2025 Information'!A:A,'2025 Information'!O:O,0)</f>
        <v>#NAME?</v>
      </c>
      <c r="G174" s="196" t="e">
        <f ca="1">SUM(Table2[[#This Row],[2025 Estimated                         Tax Assessment                  (Exemption Not Included)]]/$H$6)</f>
        <v>#NAME?</v>
      </c>
      <c r="H174" s="206" t="e">
        <f ca="1">SUM(Table2[[#This Row],[2025 Estimated                         Tax Assessment                  (Exemption Not Included)]]*$H$7)</f>
        <v>#NAME?</v>
      </c>
      <c r="I174" s="203" t="e">
        <f ca="1">SUM(Table2[[#This Row],[2025 Estimated                         Tax Assessment                  (Exemption Not Included)]]-Table2[[#This Row],[2024 Tax Assessment (Exemption Not Included)]])</f>
        <v>#NAME?</v>
      </c>
      <c r="J174" s="225" t="e">
        <f ca="1">SUM(Table2[[#This Row],[2025 Estimated                      Tax Amount                             (Exemption Not Included)]]-Table2[[#This Row],[2024 Tax Amount (Exemption Not Included)]])</f>
        <v>#NAME?</v>
      </c>
      <c r="K174" s="204" t="e">
        <f ca="1">SUM(Table2[[#This Row],[Overall % Of Town ]]-Table2[[#This Row],[Overall % Of Town]])</f>
        <v>#NAME?</v>
      </c>
      <c r="L174" s="227" t="e">
        <f ca="1">SUM(Table2[[#This Row],[2024 Tax Assessment (Exemption Not Included)]])*$N$7</f>
        <v>#NAME?</v>
      </c>
      <c r="M174" s="205" t="e">
        <f ca="1">SUM(Table2[[#This Row],[2025 Tax Amount                   (w/o Reval)                       (Exmption Not Included)]]-Table2[[#This Row],[2024 Tax Amount (Exemption Not Included)]])</f>
        <v>#NAME?</v>
      </c>
      <c r="N174" s="206" t="e">
        <f ca="1">SUM(Table2[[#This Row],[2025 Tax Amount                   (w/o Reval)                       (Exmption Not Included)]]-Table2[[#This Row],[2025 Estimated                      Tax Amount                             (Exemption Not Included)]])</f>
        <v>#NAME?</v>
      </c>
      <c r="O174" s="207" t="s">
        <v>7433</v>
      </c>
      <c r="P174" s="208" t="s">
        <v>7433</v>
      </c>
      <c r="Q174" s="208" t="s">
        <v>7433</v>
      </c>
      <c r="R174" s="208" t="s">
        <v>7433</v>
      </c>
      <c r="S174" s="208" t="s">
        <v>7433</v>
      </c>
      <c r="T174" s="209" t="s">
        <v>7433</v>
      </c>
    </row>
    <row r="175" spans="1:20">
      <c r="A175" s="202" t="s">
        <v>2184</v>
      </c>
      <c r="B175" s="202">
        <v>305</v>
      </c>
      <c r="C175" s="195" t="e">
        <f ca="1">_xlfn.XLOOKUP(Table2[[#This Row],[Acct '#]],'2024 Information'!A:A,'2024 Information'!L:L,0)</f>
        <v>#NAME?</v>
      </c>
      <c r="D175" s="196" t="e">
        <f ca="1">SUM(Table2[[#This Row],[2024 Tax Assessment (Exemption Not Included)]]/$E$6)</f>
        <v>#NAME?</v>
      </c>
      <c r="E175" s="206" t="e">
        <f ca="1">SUM(Table2[[#This Row],[2024 Tax Assessment (Exemption Not Included)]]*$E$7)</f>
        <v>#NAME?</v>
      </c>
      <c r="F175" s="195" t="e">
        <f ca="1">_xlfn.XLOOKUP(Table2[[#This Row],[Acct '#]],'2025 Information'!A:A,'2025 Information'!O:O,0)</f>
        <v>#NAME?</v>
      </c>
      <c r="G175" s="196" t="e">
        <f ca="1">SUM(Table2[[#This Row],[2025 Estimated                         Tax Assessment                  (Exemption Not Included)]]/$H$6)</f>
        <v>#NAME?</v>
      </c>
      <c r="H175" s="206" t="e">
        <f ca="1">SUM(Table2[[#This Row],[2025 Estimated                         Tax Assessment                  (Exemption Not Included)]]*$H$7)</f>
        <v>#NAME?</v>
      </c>
      <c r="I175" s="203" t="e">
        <f ca="1">SUM(Table2[[#This Row],[2025 Estimated                         Tax Assessment                  (Exemption Not Included)]]-Table2[[#This Row],[2024 Tax Assessment (Exemption Not Included)]])</f>
        <v>#NAME?</v>
      </c>
      <c r="J175" s="225" t="e">
        <f ca="1">SUM(Table2[[#This Row],[2025 Estimated                      Tax Amount                             (Exemption Not Included)]]-Table2[[#This Row],[2024 Tax Amount (Exemption Not Included)]])</f>
        <v>#NAME?</v>
      </c>
      <c r="K175" s="204" t="e">
        <f ca="1">SUM(Table2[[#This Row],[Overall % Of Town ]]-Table2[[#This Row],[Overall % Of Town]])</f>
        <v>#NAME?</v>
      </c>
      <c r="L175" s="227" t="e">
        <f ca="1">SUM(Table2[[#This Row],[2024 Tax Assessment (Exemption Not Included)]])*$N$7</f>
        <v>#NAME?</v>
      </c>
      <c r="M175" s="205" t="e">
        <f ca="1">SUM(Table2[[#This Row],[2025 Tax Amount                   (w/o Reval)                       (Exmption Not Included)]]-Table2[[#This Row],[2024 Tax Amount (Exemption Not Included)]])</f>
        <v>#NAME?</v>
      </c>
      <c r="N175" s="206" t="e">
        <f ca="1">SUM(Table2[[#This Row],[2025 Tax Amount                   (w/o Reval)                       (Exmption Not Included)]]-Table2[[#This Row],[2025 Estimated                      Tax Amount                             (Exemption Not Included)]])</f>
        <v>#NAME?</v>
      </c>
      <c r="O175" s="207" t="s">
        <v>7433</v>
      </c>
      <c r="P175" s="208" t="s">
        <v>7433</v>
      </c>
      <c r="Q175" s="208" t="s">
        <v>7433</v>
      </c>
      <c r="R175" s="208" t="s">
        <v>7433</v>
      </c>
      <c r="S175" s="208" t="s">
        <v>7433</v>
      </c>
      <c r="T175" s="209" t="s">
        <v>7433</v>
      </c>
    </row>
    <row r="176" spans="1:20">
      <c r="A176" s="202" t="s">
        <v>2448</v>
      </c>
      <c r="B176" s="202">
        <v>186</v>
      </c>
      <c r="C176" s="195" t="e">
        <f ca="1">_xlfn.XLOOKUP(Table2[[#This Row],[Acct '#]],'2024 Information'!A:A,'2024 Information'!L:L,0)</f>
        <v>#NAME?</v>
      </c>
      <c r="D176" s="196" t="e">
        <f ca="1">SUM(Table2[[#This Row],[2024 Tax Assessment (Exemption Not Included)]]/$E$6)</f>
        <v>#NAME?</v>
      </c>
      <c r="E176" s="206" t="e">
        <f ca="1">SUM(Table2[[#This Row],[2024 Tax Assessment (Exemption Not Included)]]*$E$7)</f>
        <v>#NAME?</v>
      </c>
      <c r="F176" s="195" t="e">
        <f ca="1">_xlfn.XLOOKUP(Table2[[#This Row],[Acct '#]],'2025 Information'!A:A,'2025 Information'!O:O,0)</f>
        <v>#NAME?</v>
      </c>
      <c r="G176" s="196" t="e">
        <f ca="1">SUM(Table2[[#This Row],[2025 Estimated                         Tax Assessment                  (Exemption Not Included)]]/$H$6)</f>
        <v>#NAME?</v>
      </c>
      <c r="H176" s="206" t="e">
        <f ca="1">SUM(Table2[[#This Row],[2025 Estimated                         Tax Assessment                  (Exemption Not Included)]]*$H$7)</f>
        <v>#NAME?</v>
      </c>
      <c r="I176" s="203" t="e">
        <f ca="1">SUM(Table2[[#This Row],[2025 Estimated                         Tax Assessment                  (Exemption Not Included)]]-Table2[[#This Row],[2024 Tax Assessment (Exemption Not Included)]])</f>
        <v>#NAME?</v>
      </c>
      <c r="J176" s="225" t="e">
        <f ca="1">SUM(Table2[[#This Row],[2025 Estimated                      Tax Amount                             (Exemption Not Included)]]-Table2[[#This Row],[2024 Tax Amount (Exemption Not Included)]])</f>
        <v>#NAME?</v>
      </c>
      <c r="K176" s="204" t="e">
        <f ca="1">SUM(Table2[[#This Row],[Overall % Of Town ]]-Table2[[#This Row],[Overall % Of Town]])</f>
        <v>#NAME?</v>
      </c>
      <c r="L176" s="227" t="e">
        <f ca="1">SUM(Table2[[#This Row],[2024 Tax Assessment (Exemption Not Included)]])*$N$7</f>
        <v>#NAME?</v>
      </c>
      <c r="M176" s="205" t="e">
        <f ca="1">SUM(Table2[[#This Row],[2025 Tax Amount                   (w/o Reval)                       (Exmption Not Included)]]-Table2[[#This Row],[2024 Tax Amount (Exemption Not Included)]])</f>
        <v>#NAME?</v>
      </c>
      <c r="N176" s="206" t="e">
        <f ca="1">SUM(Table2[[#This Row],[2025 Tax Amount                   (w/o Reval)                       (Exmption Not Included)]]-Table2[[#This Row],[2025 Estimated                      Tax Amount                             (Exemption Not Included)]])</f>
        <v>#NAME?</v>
      </c>
      <c r="O176" s="207" t="s">
        <v>7433</v>
      </c>
      <c r="P176" s="208" t="s">
        <v>7433</v>
      </c>
      <c r="Q176" s="208" t="s">
        <v>7433</v>
      </c>
      <c r="R176" s="208" t="s">
        <v>7433</v>
      </c>
      <c r="S176" s="208" t="s">
        <v>7433</v>
      </c>
      <c r="T176" s="209" t="s">
        <v>7433</v>
      </c>
    </row>
    <row r="177" spans="1:20">
      <c r="A177" s="202" t="s">
        <v>570</v>
      </c>
      <c r="B177" s="202">
        <v>1005</v>
      </c>
      <c r="C177" s="195" t="e">
        <f ca="1">_xlfn.XLOOKUP(Table2[[#This Row],[Acct '#]],'2024 Information'!A:A,'2024 Information'!L:L,0)</f>
        <v>#NAME?</v>
      </c>
      <c r="D177" s="196" t="e">
        <f ca="1">SUM(Table2[[#This Row],[2024 Tax Assessment (Exemption Not Included)]]/$E$6)</f>
        <v>#NAME?</v>
      </c>
      <c r="E177" s="206" t="e">
        <f ca="1">SUM(Table2[[#This Row],[2024 Tax Assessment (Exemption Not Included)]]*$E$7)</f>
        <v>#NAME?</v>
      </c>
      <c r="F177" s="195" t="e">
        <f ca="1">_xlfn.XLOOKUP(Table2[[#This Row],[Acct '#]],'2025 Information'!A:A,'2025 Information'!O:O,0)</f>
        <v>#NAME?</v>
      </c>
      <c r="G177" s="196" t="e">
        <f ca="1">SUM(Table2[[#This Row],[2025 Estimated                         Tax Assessment                  (Exemption Not Included)]]/$H$6)</f>
        <v>#NAME?</v>
      </c>
      <c r="H177" s="206" t="e">
        <f ca="1">SUM(Table2[[#This Row],[2025 Estimated                         Tax Assessment                  (Exemption Not Included)]]*$H$7)</f>
        <v>#NAME?</v>
      </c>
      <c r="I177" s="203" t="e">
        <f ca="1">SUM(Table2[[#This Row],[2025 Estimated                         Tax Assessment                  (Exemption Not Included)]]-Table2[[#This Row],[2024 Tax Assessment (Exemption Not Included)]])</f>
        <v>#NAME?</v>
      </c>
      <c r="J177" s="225" t="e">
        <f ca="1">SUM(Table2[[#This Row],[2025 Estimated                      Tax Amount                             (Exemption Not Included)]]-Table2[[#This Row],[2024 Tax Amount (Exemption Not Included)]])</f>
        <v>#NAME?</v>
      </c>
      <c r="K177" s="204" t="e">
        <f ca="1">SUM(Table2[[#This Row],[Overall % Of Town ]]-Table2[[#This Row],[Overall % Of Town]])</f>
        <v>#NAME?</v>
      </c>
      <c r="L177" s="227" t="e">
        <f ca="1">SUM(Table2[[#This Row],[2024 Tax Assessment (Exemption Not Included)]])*$N$7</f>
        <v>#NAME?</v>
      </c>
      <c r="M177" s="205" t="e">
        <f ca="1">SUM(Table2[[#This Row],[2025 Tax Amount                   (w/o Reval)                       (Exmption Not Included)]]-Table2[[#This Row],[2024 Tax Amount (Exemption Not Included)]])</f>
        <v>#NAME?</v>
      </c>
      <c r="N177" s="206" t="e">
        <f ca="1">SUM(Table2[[#This Row],[2025 Tax Amount                   (w/o Reval)                       (Exmption Not Included)]]-Table2[[#This Row],[2025 Estimated                      Tax Amount                             (Exemption Not Included)]])</f>
        <v>#NAME?</v>
      </c>
      <c r="O177" s="207" t="s">
        <v>7433</v>
      </c>
      <c r="P177" s="208" t="s">
        <v>7433</v>
      </c>
      <c r="Q177" s="208" t="s">
        <v>7433</v>
      </c>
      <c r="R177" s="208" t="s">
        <v>7433</v>
      </c>
      <c r="S177" s="208" t="s">
        <v>7433</v>
      </c>
      <c r="T177" s="209" t="s">
        <v>7433</v>
      </c>
    </row>
    <row r="178" spans="1:20">
      <c r="A178" s="202" t="s">
        <v>2689</v>
      </c>
      <c r="B178" s="202">
        <v>61</v>
      </c>
      <c r="C178" s="195" t="e">
        <f ca="1">_xlfn.XLOOKUP(Table2[[#This Row],[Acct '#]],'2024 Information'!A:A,'2024 Information'!L:L,0)</f>
        <v>#NAME?</v>
      </c>
      <c r="D178" s="196" t="e">
        <f ca="1">SUM(Table2[[#This Row],[2024 Tax Assessment (Exemption Not Included)]]/$E$6)</f>
        <v>#NAME?</v>
      </c>
      <c r="E178" s="206" t="e">
        <f ca="1">SUM(Table2[[#This Row],[2024 Tax Assessment (Exemption Not Included)]]*$E$7)</f>
        <v>#NAME?</v>
      </c>
      <c r="F178" s="195" t="e">
        <f ca="1">_xlfn.XLOOKUP(Table2[[#This Row],[Acct '#]],'2025 Information'!A:A,'2025 Information'!O:O,0)</f>
        <v>#NAME?</v>
      </c>
      <c r="G178" s="196" t="e">
        <f ca="1">SUM(Table2[[#This Row],[2025 Estimated                         Tax Assessment                  (Exemption Not Included)]]/$H$6)</f>
        <v>#NAME?</v>
      </c>
      <c r="H178" s="206" t="e">
        <f ca="1">SUM(Table2[[#This Row],[2025 Estimated                         Tax Assessment                  (Exemption Not Included)]]*$H$7)</f>
        <v>#NAME?</v>
      </c>
      <c r="I178" s="203" t="e">
        <f ca="1">SUM(Table2[[#This Row],[2025 Estimated                         Tax Assessment                  (Exemption Not Included)]]-Table2[[#This Row],[2024 Tax Assessment (Exemption Not Included)]])</f>
        <v>#NAME?</v>
      </c>
      <c r="J178" s="225" t="e">
        <f ca="1">SUM(Table2[[#This Row],[2025 Estimated                      Tax Amount                             (Exemption Not Included)]]-Table2[[#This Row],[2024 Tax Amount (Exemption Not Included)]])</f>
        <v>#NAME?</v>
      </c>
      <c r="K178" s="204" t="e">
        <f ca="1">SUM(Table2[[#This Row],[Overall % Of Town ]]-Table2[[#This Row],[Overall % Of Town]])</f>
        <v>#NAME?</v>
      </c>
      <c r="L178" s="227" t="e">
        <f ca="1">SUM(Table2[[#This Row],[2024 Tax Assessment (Exemption Not Included)]])*$N$7</f>
        <v>#NAME?</v>
      </c>
      <c r="M178" s="205" t="e">
        <f ca="1">SUM(Table2[[#This Row],[2025 Tax Amount                   (w/o Reval)                       (Exmption Not Included)]]-Table2[[#This Row],[2024 Tax Amount (Exemption Not Included)]])</f>
        <v>#NAME?</v>
      </c>
      <c r="N178" s="206" t="e">
        <f ca="1">SUM(Table2[[#This Row],[2025 Tax Amount                   (w/o Reval)                       (Exmption Not Included)]]-Table2[[#This Row],[2025 Estimated                      Tax Amount                             (Exemption Not Included)]])</f>
        <v>#NAME?</v>
      </c>
      <c r="O178" s="207" t="s">
        <v>7433</v>
      </c>
      <c r="P178" s="208" t="s">
        <v>7433</v>
      </c>
      <c r="Q178" s="208" t="s">
        <v>7433</v>
      </c>
      <c r="R178" s="208" t="s">
        <v>7433</v>
      </c>
      <c r="S178" s="208" t="s">
        <v>7433</v>
      </c>
      <c r="T178" s="209" t="s">
        <v>7433</v>
      </c>
    </row>
    <row r="179" spans="1:20">
      <c r="A179" s="202" t="s">
        <v>705</v>
      </c>
      <c r="B179" s="202">
        <v>956</v>
      </c>
      <c r="C179" s="195" t="e">
        <f ca="1">_xlfn.XLOOKUP(Table2[[#This Row],[Acct '#]],'2024 Information'!A:A,'2024 Information'!L:L,0)</f>
        <v>#NAME?</v>
      </c>
      <c r="D179" s="196" t="e">
        <f ca="1">SUM(Table2[[#This Row],[2024 Tax Assessment (Exemption Not Included)]]/$E$6)</f>
        <v>#NAME?</v>
      </c>
      <c r="E179" s="206" t="e">
        <f ca="1">SUM(Table2[[#This Row],[2024 Tax Assessment (Exemption Not Included)]]*$E$7)</f>
        <v>#NAME?</v>
      </c>
      <c r="F179" s="195" t="e">
        <f ca="1">_xlfn.XLOOKUP(Table2[[#This Row],[Acct '#]],'2025 Information'!A:A,'2025 Information'!O:O,0)</f>
        <v>#NAME?</v>
      </c>
      <c r="G179" s="196" t="e">
        <f ca="1">SUM(Table2[[#This Row],[2025 Estimated                         Tax Assessment                  (Exemption Not Included)]]/$H$6)</f>
        <v>#NAME?</v>
      </c>
      <c r="H179" s="206" t="e">
        <f ca="1">SUM(Table2[[#This Row],[2025 Estimated                         Tax Assessment                  (Exemption Not Included)]]*$H$7)</f>
        <v>#NAME?</v>
      </c>
      <c r="I179" s="203" t="e">
        <f ca="1">SUM(Table2[[#This Row],[2025 Estimated                         Tax Assessment                  (Exemption Not Included)]]-Table2[[#This Row],[2024 Tax Assessment (Exemption Not Included)]])</f>
        <v>#NAME?</v>
      </c>
      <c r="J179" s="225" t="e">
        <f ca="1">SUM(Table2[[#This Row],[2025 Estimated                      Tax Amount                             (Exemption Not Included)]]-Table2[[#This Row],[2024 Tax Amount (Exemption Not Included)]])</f>
        <v>#NAME?</v>
      </c>
      <c r="K179" s="204" t="e">
        <f ca="1">SUM(Table2[[#This Row],[Overall % Of Town ]]-Table2[[#This Row],[Overall % Of Town]])</f>
        <v>#NAME?</v>
      </c>
      <c r="L179" s="227" t="e">
        <f ca="1">SUM(Table2[[#This Row],[2024 Tax Assessment (Exemption Not Included)]])*$N$7</f>
        <v>#NAME?</v>
      </c>
      <c r="M179" s="205" t="e">
        <f ca="1">SUM(Table2[[#This Row],[2025 Tax Amount                   (w/o Reval)                       (Exmption Not Included)]]-Table2[[#This Row],[2024 Tax Amount (Exemption Not Included)]])</f>
        <v>#NAME?</v>
      </c>
      <c r="N179" s="206" t="e">
        <f ca="1">SUM(Table2[[#This Row],[2025 Tax Amount                   (w/o Reval)                       (Exmption Not Included)]]-Table2[[#This Row],[2025 Estimated                      Tax Amount                             (Exemption Not Included)]])</f>
        <v>#NAME?</v>
      </c>
      <c r="O179" s="207" t="s">
        <v>7433</v>
      </c>
      <c r="P179" s="208" t="s">
        <v>7433</v>
      </c>
      <c r="Q179" s="208" t="s">
        <v>7433</v>
      </c>
      <c r="R179" s="208" t="s">
        <v>7433</v>
      </c>
      <c r="S179" s="208" t="s">
        <v>7433</v>
      </c>
      <c r="T179" s="209" t="s">
        <v>7433</v>
      </c>
    </row>
    <row r="180" spans="1:20">
      <c r="A180" s="202" t="s">
        <v>490</v>
      </c>
      <c r="B180" s="202">
        <v>1034</v>
      </c>
      <c r="C180" s="195" t="e">
        <f ca="1">_xlfn.XLOOKUP(Table2[[#This Row],[Acct '#]],'2024 Information'!A:A,'2024 Information'!L:L,0)</f>
        <v>#NAME?</v>
      </c>
      <c r="D180" s="196" t="e">
        <f ca="1">SUM(Table2[[#This Row],[2024 Tax Assessment (Exemption Not Included)]]/$E$6)</f>
        <v>#NAME?</v>
      </c>
      <c r="E180" s="206" t="e">
        <f ca="1">SUM(Table2[[#This Row],[2024 Tax Assessment (Exemption Not Included)]]*$E$7)</f>
        <v>#NAME?</v>
      </c>
      <c r="F180" s="195" t="e">
        <f ca="1">_xlfn.XLOOKUP(Table2[[#This Row],[Acct '#]],'2025 Information'!A:A,'2025 Information'!O:O,0)</f>
        <v>#NAME?</v>
      </c>
      <c r="G180" s="196" t="e">
        <f ca="1">SUM(Table2[[#This Row],[2025 Estimated                         Tax Assessment                  (Exemption Not Included)]]/$H$6)</f>
        <v>#NAME?</v>
      </c>
      <c r="H180" s="206" t="e">
        <f ca="1">SUM(Table2[[#This Row],[2025 Estimated                         Tax Assessment                  (Exemption Not Included)]]*$H$7)</f>
        <v>#NAME?</v>
      </c>
      <c r="I180" s="203" t="e">
        <f ca="1">SUM(Table2[[#This Row],[2025 Estimated                         Tax Assessment                  (Exemption Not Included)]]-Table2[[#This Row],[2024 Tax Assessment (Exemption Not Included)]])</f>
        <v>#NAME?</v>
      </c>
      <c r="J180" s="225" t="e">
        <f ca="1">SUM(Table2[[#This Row],[2025 Estimated                      Tax Amount                             (Exemption Not Included)]]-Table2[[#This Row],[2024 Tax Amount (Exemption Not Included)]])</f>
        <v>#NAME?</v>
      </c>
      <c r="K180" s="204" t="e">
        <f ca="1">SUM(Table2[[#This Row],[Overall % Of Town ]]-Table2[[#This Row],[Overall % Of Town]])</f>
        <v>#NAME?</v>
      </c>
      <c r="L180" s="227" t="e">
        <f ca="1">SUM(Table2[[#This Row],[2024 Tax Assessment (Exemption Not Included)]])*$N$7</f>
        <v>#NAME?</v>
      </c>
      <c r="M180" s="205" t="e">
        <f ca="1">SUM(Table2[[#This Row],[2025 Tax Amount                   (w/o Reval)                       (Exmption Not Included)]]-Table2[[#This Row],[2024 Tax Amount (Exemption Not Included)]])</f>
        <v>#NAME?</v>
      </c>
      <c r="N180" s="206" t="e">
        <f ca="1">SUM(Table2[[#This Row],[2025 Tax Amount                   (w/o Reval)                       (Exmption Not Included)]]-Table2[[#This Row],[2025 Estimated                      Tax Amount                             (Exemption Not Included)]])</f>
        <v>#NAME?</v>
      </c>
      <c r="O180" s="207" t="s">
        <v>7433</v>
      </c>
      <c r="P180" s="208" t="s">
        <v>7433</v>
      </c>
      <c r="Q180" s="208" t="s">
        <v>7433</v>
      </c>
      <c r="R180" s="208" t="s">
        <v>7433</v>
      </c>
      <c r="S180" s="208" t="s">
        <v>7433</v>
      </c>
      <c r="T180" s="209" t="s">
        <v>7433</v>
      </c>
    </row>
    <row r="181" spans="1:20">
      <c r="A181" s="202" t="s">
        <v>2695</v>
      </c>
      <c r="B181" s="202">
        <v>58</v>
      </c>
      <c r="C181" s="195" t="e">
        <f ca="1">_xlfn.XLOOKUP(Table2[[#This Row],[Acct '#]],'2024 Information'!A:A,'2024 Information'!L:L,0)</f>
        <v>#NAME?</v>
      </c>
      <c r="D181" s="196" t="e">
        <f ca="1">SUM(Table2[[#This Row],[2024 Tax Assessment (Exemption Not Included)]]/$E$6)</f>
        <v>#NAME?</v>
      </c>
      <c r="E181" s="206" t="e">
        <f ca="1">SUM(Table2[[#This Row],[2024 Tax Assessment (Exemption Not Included)]]*$E$7)</f>
        <v>#NAME?</v>
      </c>
      <c r="F181" s="195" t="e">
        <f ca="1">_xlfn.XLOOKUP(Table2[[#This Row],[Acct '#]],'2025 Information'!A:A,'2025 Information'!O:O,0)</f>
        <v>#NAME?</v>
      </c>
      <c r="G181" s="196" t="e">
        <f ca="1">SUM(Table2[[#This Row],[2025 Estimated                         Tax Assessment                  (Exemption Not Included)]]/$H$6)</f>
        <v>#NAME?</v>
      </c>
      <c r="H181" s="206" t="e">
        <f ca="1">SUM(Table2[[#This Row],[2025 Estimated                         Tax Assessment                  (Exemption Not Included)]]*$H$7)</f>
        <v>#NAME?</v>
      </c>
      <c r="I181" s="203" t="e">
        <f ca="1">SUM(Table2[[#This Row],[2025 Estimated                         Tax Assessment                  (Exemption Not Included)]]-Table2[[#This Row],[2024 Tax Assessment (Exemption Not Included)]])</f>
        <v>#NAME?</v>
      </c>
      <c r="J181" s="225" t="e">
        <f ca="1">SUM(Table2[[#This Row],[2025 Estimated                      Tax Amount                             (Exemption Not Included)]]-Table2[[#This Row],[2024 Tax Amount (Exemption Not Included)]])</f>
        <v>#NAME?</v>
      </c>
      <c r="K181" s="204" t="e">
        <f ca="1">SUM(Table2[[#This Row],[Overall % Of Town ]]-Table2[[#This Row],[Overall % Of Town]])</f>
        <v>#NAME?</v>
      </c>
      <c r="L181" s="227" t="e">
        <f ca="1">SUM(Table2[[#This Row],[2024 Tax Assessment (Exemption Not Included)]])*$N$7</f>
        <v>#NAME?</v>
      </c>
      <c r="M181" s="205" t="e">
        <f ca="1">SUM(Table2[[#This Row],[2025 Tax Amount                   (w/o Reval)                       (Exmption Not Included)]]-Table2[[#This Row],[2024 Tax Amount (Exemption Not Included)]])</f>
        <v>#NAME?</v>
      </c>
      <c r="N181" s="206" t="e">
        <f ca="1">SUM(Table2[[#This Row],[2025 Tax Amount                   (w/o Reval)                       (Exmption Not Included)]]-Table2[[#This Row],[2025 Estimated                      Tax Amount                             (Exemption Not Included)]])</f>
        <v>#NAME?</v>
      </c>
      <c r="O181" s="207" t="s">
        <v>7433</v>
      </c>
      <c r="P181" s="208" t="s">
        <v>7433</v>
      </c>
      <c r="Q181" s="208" t="s">
        <v>7433</v>
      </c>
      <c r="R181" s="208" t="s">
        <v>7433</v>
      </c>
      <c r="S181" s="208" t="s">
        <v>7433</v>
      </c>
      <c r="T181" s="209" t="s">
        <v>7433</v>
      </c>
    </row>
    <row r="182" spans="1:20">
      <c r="A182" s="202" t="s">
        <v>2492</v>
      </c>
      <c r="B182" s="202">
        <v>165</v>
      </c>
      <c r="C182" s="195" t="e">
        <f ca="1">_xlfn.XLOOKUP(Table2[[#This Row],[Acct '#]],'2024 Information'!A:A,'2024 Information'!L:L,0)</f>
        <v>#NAME?</v>
      </c>
      <c r="D182" s="196" t="e">
        <f ca="1">SUM(Table2[[#This Row],[2024 Tax Assessment (Exemption Not Included)]]/$E$6)</f>
        <v>#NAME?</v>
      </c>
      <c r="E182" s="206" t="e">
        <f ca="1">SUM(Table2[[#This Row],[2024 Tax Assessment (Exemption Not Included)]]*$E$7)</f>
        <v>#NAME?</v>
      </c>
      <c r="F182" s="195" t="e">
        <f ca="1">_xlfn.XLOOKUP(Table2[[#This Row],[Acct '#]],'2025 Information'!A:A,'2025 Information'!O:O,0)</f>
        <v>#NAME?</v>
      </c>
      <c r="G182" s="196" t="e">
        <f ca="1">SUM(Table2[[#This Row],[2025 Estimated                         Tax Assessment                  (Exemption Not Included)]]/$H$6)</f>
        <v>#NAME?</v>
      </c>
      <c r="H182" s="206" t="e">
        <f ca="1">SUM(Table2[[#This Row],[2025 Estimated                         Tax Assessment                  (Exemption Not Included)]]*$H$7)</f>
        <v>#NAME?</v>
      </c>
      <c r="I182" s="203" t="e">
        <f ca="1">SUM(Table2[[#This Row],[2025 Estimated                         Tax Assessment                  (Exemption Not Included)]]-Table2[[#This Row],[2024 Tax Assessment (Exemption Not Included)]])</f>
        <v>#NAME?</v>
      </c>
      <c r="J182" s="225" t="e">
        <f ca="1">SUM(Table2[[#This Row],[2025 Estimated                      Tax Amount                             (Exemption Not Included)]]-Table2[[#This Row],[2024 Tax Amount (Exemption Not Included)]])</f>
        <v>#NAME?</v>
      </c>
      <c r="K182" s="204" t="e">
        <f ca="1">SUM(Table2[[#This Row],[Overall % Of Town ]]-Table2[[#This Row],[Overall % Of Town]])</f>
        <v>#NAME?</v>
      </c>
      <c r="L182" s="227" t="e">
        <f ca="1">SUM(Table2[[#This Row],[2024 Tax Assessment (Exemption Not Included)]])*$N$7</f>
        <v>#NAME?</v>
      </c>
      <c r="M182" s="205" t="e">
        <f ca="1">SUM(Table2[[#This Row],[2025 Tax Amount                   (w/o Reval)                       (Exmption Not Included)]]-Table2[[#This Row],[2024 Tax Amount (Exemption Not Included)]])</f>
        <v>#NAME?</v>
      </c>
      <c r="N182" s="206" t="e">
        <f ca="1">SUM(Table2[[#This Row],[2025 Tax Amount                   (w/o Reval)                       (Exmption Not Included)]]-Table2[[#This Row],[2025 Estimated                      Tax Amount                             (Exemption Not Included)]])</f>
        <v>#NAME?</v>
      </c>
      <c r="O182" s="207" t="s">
        <v>7433</v>
      </c>
      <c r="P182" s="208" t="s">
        <v>7433</v>
      </c>
      <c r="Q182" s="208" t="s">
        <v>7433</v>
      </c>
      <c r="R182" s="208" t="s">
        <v>7433</v>
      </c>
      <c r="S182" s="208" t="s">
        <v>7433</v>
      </c>
      <c r="T182" s="209" t="s">
        <v>7433</v>
      </c>
    </row>
    <row r="183" spans="1:20">
      <c r="A183" s="202" t="s">
        <v>487</v>
      </c>
      <c r="B183" s="202">
        <v>1035</v>
      </c>
      <c r="C183" s="195" t="e">
        <f ca="1">_xlfn.XLOOKUP(Table2[[#This Row],[Acct '#]],'2024 Information'!A:A,'2024 Information'!L:L,0)</f>
        <v>#NAME?</v>
      </c>
      <c r="D183" s="196" t="e">
        <f ca="1">SUM(Table2[[#This Row],[2024 Tax Assessment (Exemption Not Included)]]/$E$6)</f>
        <v>#NAME?</v>
      </c>
      <c r="E183" s="206" t="e">
        <f ca="1">SUM(Table2[[#This Row],[2024 Tax Assessment (Exemption Not Included)]]*$E$7)</f>
        <v>#NAME?</v>
      </c>
      <c r="F183" s="195" t="e">
        <f ca="1">_xlfn.XLOOKUP(Table2[[#This Row],[Acct '#]],'2025 Information'!A:A,'2025 Information'!O:O,0)</f>
        <v>#NAME?</v>
      </c>
      <c r="G183" s="196" t="e">
        <f ca="1">SUM(Table2[[#This Row],[2025 Estimated                         Tax Assessment                  (Exemption Not Included)]]/$H$6)</f>
        <v>#NAME?</v>
      </c>
      <c r="H183" s="206" t="e">
        <f ca="1">SUM(Table2[[#This Row],[2025 Estimated                         Tax Assessment                  (Exemption Not Included)]]*$H$7)</f>
        <v>#NAME?</v>
      </c>
      <c r="I183" s="203" t="e">
        <f ca="1">SUM(Table2[[#This Row],[2025 Estimated                         Tax Assessment                  (Exemption Not Included)]]-Table2[[#This Row],[2024 Tax Assessment (Exemption Not Included)]])</f>
        <v>#NAME?</v>
      </c>
      <c r="J183" s="225" t="e">
        <f ca="1">SUM(Table2[[#This Row],[2025 Estimated                      Tax Amount                             (Exemption Not Included)]]-Table2[[#This Row],[2024 Tax Amount (Exemption Not Included)]])</f>
        <v>#NAME?</v>
      </c>
      <c r="K183" s="204" t="e">
        <f ca="1">SUM(Table2[[#This Row],[Overall % Of Town ]]-Table2[[#This Row],[Overall % Of Town]])</f>
        <v>#NAME?</v>
      </c>
      <c r="L183" s="227" t="e">
        <f ca="1">SUM(Table2[[#This Row],[2024 Tax Assessment (Exemption Not Included)]])*$N$7</f>
        <v>#NAME?</v>
      </c>
      <c r="M183" s="205" t="e">
        <f ca="1">SUM(Table2[[#This Row],[2025 Tax Amount                   (w/o Reval)                       (Exmption Not Included)]]-Table2[[#This Row],[2024 Tax Amount (Exemption Not Included)]])</f>
        <v>#NAME?</v>
      </c>
      <c r="N183" s="206" t="e">
        <f ca="1">SUM(Table2[[#This Row],[2025 Tax Amount                   (w/o Reval)                       (Exmption Not Included)]]-Table2[[#This Row],[2025 Estimated                      Tax Amount                             (Exemption Not Included)]])</f>
        <v>#NAME?</v>
      </c>
      <c r="O183" s="207" t="s">
        <v>7433</v>
      </c>
      <c r="P183" s="208" t="s">
        <v>7433</v>
      </c>
      <c r="Q183" s="208" t="s">
        <v>7433</v>
      </c>
      <c r="R183" s="208" t="s">
        <v>7433</v>
      </c>
      <c r="S183" s="208" t="s">
        <v>7433</v>
      </c>
      <c r="T183" s="209" t="s">
        <v>7433</v>
      </c>
    </row>
    <row r="184" spans="1:20">
      <c r="A184" s="202" t="s">
        <v>436</v>
      </c>
      <c r="B184" s="202">
        <v>1056</v>
      </c>
      <c r="C184" s="195" t="e">
        <f ca="1">_xlfn.XLOOKUP(Table2[[#This Row],[Acct '#]],'2024 Information'!A:A,'2024 Information'!L:L,0)</f>
        <v>#NAME?</v>
      </c>
      <c r="D184" s="196" t="e">
        <f ca="1">SUM(Table2[[#This Row],[2024 Tax Assessment (Exemption Not Included)]]/$E$6)</f>
        <v>#NAME?</v>
      </c>
      <c r="E184" s="206" t="e">
        <f ca="1">SUM(Table2[[#This Row],[2024 Tax Assessment (Exemption Not Included)]]*$E$7)</f>
        <v>#NAME?</v>
      </c>
      <c r="F184" s="195" t="e">
        <f ca="1">_xlfn.XLOOKUP(Table2[[#This Row],[Acct '#]],'2025 Information'!A:A,'2025 Information'!O:O,0)</f>
        <v>#NAME?</v>
      </c>
      <c r="G184" s="196" t="e">
        <f ca="1">SUM(Table2[[#This Row],[2025 Estimated                         Tax Assessment                  (Exemption Not Included)]]/$H$6)</f>
        <v>#NAME?</v>
      </c>
      <c r="H184" s="206" t="e">
        <f ca="1">SUM(Table2[[#This Row],[2025 Estimated                         Tax Assessment                  (Exemption Not Included)]]*$H$7)</f>
        <v>#NAME?</v>
      </c>
      <c r="I184" s="203" t="e">
        <f ca="1">SUM(Table2[[#This Row],[2025 Estimated                         Tax Assessment                  (Exemption Not Included)]]-Table2[[#This Row],[2024 Tax Assessment (Exemption Not Included)]])</f>
        <v>#NAME?</v>
      </c>
      <c r="J184" s="225" t="e">
        <f ca="1">SUM(Table2[[#This Row],[2025 Estimated                      Tax Amount                             (Exemption Not Included)]]-Table2[[#This Row],[2024 Tax Amount (Exemption Not Included)]])</f>
        <v>#NAME?</v>
      </c>
      <c r="K184" s="204" t="e">
        <f ca="1">SUM(Table2[[#This Row],[Overall % Of Town ]]-Table2[[#This Row],[Overall % Of Town]])</f>
        <v>#NAME?</v>
      </c>
      <c r="L184" s="227" t="e">
        <f ca="1">SUM(Table2[[#This Row],[2024 Tax Assessment (Exemption Not Included)]])*$N$7</f>
        <v>#NAME?</v>
      </c>
      <c r="M184" s="205" t="e">
        <f ca="1">SUM(Table2[[#This Row],[2025 Tax Amount                   (w/o Reval)                       (Exmption Not Included)]]-Table2[[#This Row],[2024 Tax Amount (Exemption Not Included)]])</f>
        <v>#NAME?</v>
      </c>
      <c r="N184" s="206" t="e">
        <f ca="1">SUM(Table2[[#This Row],[2025 Tax Amount                   (w/o Reval)                       (Exmption Not Included)]]-Table2[[#This Row],[2025 Estimated                      Tax Amount                             (Exemption Not Included)]])</f>
        <v>#NAME?</v>
      </c>
      <c r="O184" s="207" t="s">
        <v>7433</v>
      </c>
      <c r="P184" s="208" t="s">
        <v>7433</v>
      </c>
      <c r="Q184" s="208" t="s">
        <v>7433</v>
      </c>
      <c r="R184" s="208" t="s">
        <v>7433</v>
      </c>
      <c r="S184" s="208" t="s">
        <v>7433</v>
      </c>
      <c r="T184" s="209" t="s">
        <v>7433</v>
      </c>
    </row>
    <row r="185" spans="1:20">
      <c r="A185" s="202" t="s">
        <v>2218</v>
      </c>
      <c r="B185" s="202">
        <v>288</v>
      </c>
      <c r="C185" s="195" t="e">
        <f ca="1">_xlfn.XLOOKUP(Table2[[#This Row],[Acct '#]],'2024 Information'!A:A,'2024 Information'!L:L,0)</f>
        <v>#NAME?</v>
      </c>
      <c r="D185" s="196" t="e">
        <f ca="1">SUM(Table2[[#This Row],[2024 Tax Assessment (Exemption Not Included)]]/$E$6)</f>
        <v>#NAME?</v>
      </c>
      <c r="E185" s="206" t="e">
        <f ca="1">SUM(Table2[[#This Row],[2024 Tax Assessment (Exemption Not Included)]]*$E$7)</f>
        <v>#NAME?</v>
      </c>
      <c r="F185" s="195" t="e">
        <f ca="1">_xlfn.XLOOKUP(Table2[[#This Row],[Acct '#]],'2025 Information'!A:A,'2025 Information'!O:O,0)</f>
        <v>#NAME?</v>
      </c>
      <c r="G185" s="196" t="e">
        <f ca="1">SUM(Table2[[#This Row],[2025 Estimated                         Tax Assessment                  (Exemption Not Included)]]/$H$6)</f>
        <v>#NAME?</v>
      </c>
      <c r="H185" s="206" t="e">
        <f ca="1">SUM(Table2[[#This Row],[2025 Estimated                         Tax Assessment                  (Exemption Not Included)]]*$H$7)</f>
        <v>#NAME?</v>
      </c>
      <c r="I185" s="203" t="e">
        <f ca="1">SUM(Table2[[#This Row],[2025 Estimated                         Tax Assessment                  (Exemption Not Included)]]-Table2[[#This Row],[2024 Tax Assessment (Exemption Not Included)]])</f>
        <v>#NAME?</v>
      </c>
      <c r="J185" s="225" t="e">
        <f ca="1">SUM(Table2[[#This Row],[2025 Estimated                      Tax Amount                             (Exemption Not Included)]]-Table2[[#This Row],[2024 Tax Amount (Exemption Not Included)]])</f>
        <v>#NAME?</v>
      </c>
      <c r="K185" s="204" t="e">
        <f ca="1">SUM(Table2[[#This Row],[Overall % Of Town ]]-Table2[[#This Row],[Overall % Of Town]])</f>
        <v>#NAME?</v>
      </c>
      <c r="L185" s="227" t="e">
        <f ca="1">SUM(Table2[[#This Row],[2024 Tax Assessment (Exemption Not Included)]])*$N$7</f>
        <v>#NAME?</v>
      </c>
      <c r="M185" s="205" t="e">
        <f ca="1">SUM(Table2[[#This Row],[2025 Tax Amount                   (w/o Reval)                       (Exmption Not Included)]]-Table2[[#This Row],[2024 Tax Amount (Exemption Not Included)]])</f>
        <v>#NAME?</v>
      </c>
      <c r="N185" s="206" t="e">
        <f ca="1">SUM(Table2[[#This Row],[2025 Tax Amount                   (w/o Reval)                       (Exmption Not Included)]]-Table2[[#This Row],[2025 Estimated                      Tax Amount                             (Exemption Not Included)]])</f>
        <v>#NAME?</v>
      </c>
      <c r="O185" s="207" t="s">
        <v>7433</v>
      </c>
      <c r="P185" s="208" t="s">
        <v>7433</v>
      </c>
      <c r="Q185" s="208" t="s">
        <v>7433</v>
      </c>
      <c r="R185" s="208" t="s">
        <v>7433</v>
      </c>
      <c r="S185" s="208" t="s">
        <v>7433</v>
      </c>
      <c r="T185" s="209" t="s">
        <v>7433</v>
      </c>
    </row>
    <row r="186" spans="1:20">
      <c r="A186" s="202" t="s">
        <v>1536</v>
      </c>
      <c r="B186" s="202">
        <v>604</v>
      </c>
      <c r="C186" s="195" t="e">
        <f ca="1">_xlfn.XLOOKUP(Table2[[#This Row],[Acct '#]],'2024 Information'!A:A,'2024 Information'!L:L,0)</f>
        <v>#NAME?</v>
      </c>
      <c r="D186" s="196" t="e">
        <f ca="1">SUM(Table2[[#This Row],[2024 Tax Assessment (Exemption Not Included)]]/$E$6)</f>
        <v>#NAME?</v>
      </c>
      <c r="E186" s="206" t="e">
        <f ca="1">SUM(Table2[[#This Row],[2024 Tax Assessment (Exemption Not Included)]]*$E$7)</f>
        <v>#NAME?</v>
      </c>
      <c r="F186" s="195" t="e">
        <f ca="1">_xlfn.XLOOKUP(Table2[[#This Row],[Acct '#]],'2025 Information'!A:A,'2025 Information'!O:O,0)</f>
        <v>#NAME?</v>
      </c>
      <c r="G186" s="196" t="e">
        <f ca="1">SUM(Table2[[#This Row],[2025 Estimated                         Tax Assessment                  (Exemption Not Included)]]/$H$6)</f>
        <v>#NAME?</v>
      </c>
      <c r="H186" s="206" t="e">
        <f ca="1">SUM(Table2[[#This Row],[2025 Estimated                         Tax Assessment                  (Exemption Not Included)]]*$H$7)</f>
        <v>#NAME?</v>
      </c>
      <c r="I186" s="203" t="e">
        <f ca="1">SUM(Table2[[#This Row],[2025 Estimated                         Tax Assessment                  (Exemption Not Included)]]-Table2[[#This Row],[2024 Tax Assessment (Exemption Not Included)]])</f>
        <v>#NAME?</v>
      </c>
      <c r="J186" s="225" t="e">
        <f ca="1">SUM(Table2[[#This Row],[2025 Estimated                      Tax Amount                             (Exemption Not Included)]]-Table2[[#This Row],[2024 Tax Amount (Exemption Not Included)]])</f>
        <v>#NAME?</v>
      </c>
      <c r="K186" s="204" t="e">
        <f ca="1">SUM(Table2[[#This Row],[Overall % Of Town ]]-Table2[[#This Row],[Overall % Of Town]])</f>
        <v>#NAME?</v>
      </c>
      <c r="L186" s="227" t="e">
        <f ca="1">SUM(Table2[[#This Row],[2024 Tax Assessment (Exemption Not Included)]])*$N$7</f>
        <v>#NAME?</v>
      </c>
      <c r="M186" s="205" t="e">
        <f ca="1">SUM(Table2[[#This Row],[2025 Tax Amount                   (w/o Reval)                       (Exmption Not Included)]]-Table2[[#This Row],[2024 Tax Amount (Exemption Not Included)]])</f>
        <v>#NAME?</v>
      </c>
      <c r="N186" s="206" t="e">
        <f ca="1">SUM(Table2[[#This Row],[2025 Tax Amount                   (w/o Reval)                       (Exmption Not Included)]]-Table2[[#This Row],[2025 Estimated                      Tax Amount                             (Exemption Not Included)]])</f>
        <v>#NAME?</v>
      </c>
      <c r="O186" s="207" t="s">
        <v>7433</v>
      </c>
      <c r="P186" s="208" t="s">
        <v>7433</v>
      </c>
      <c r="Q186" s="208" t="s">
        <v>7433</v>
      </c>
      <c r="R186" s="208" t="s">
        <v>7433</v>
      </c>
      <c r="S186" s="208" t="s">
        <v>7433</v>
      </c>
      <c r="T186" s="209" t="s">
        <v>7433</v>
      </c>
    </row>
    <row r="187" spans="1:20">
      <c r="A187" s="202" t="s">
        <v>2490</v>
      </c>
      <c r="B187" s="202">
        <v>166</v>
      </c>
      <c r="C187" s="195" t="e">
        <f ca="1">_xlfn.XLOOKUP(Table2[[#This Row],[Acct '#]],'2024 Information'!A:A,'2024 Information'!L:L,0)</f>
        <v>#NAME?</v>
      </c>
      <c r="D187" s="196" t="e">
        <f ca="1">SUM(Table2[[#This Row],[2024 Tax Assessment (Exemption Not Included)]]/$E$6)</f>
        <v>#NAME?</v>
      </c>
      <c r="E187" s="206" t="e">
        <f ca="1">SUM(Table2[[#This Row],[2024 Tax Assessment (Exemption Not Included)]]*$E$7)</f>
        <v>#NAME?</v>
      </c>
      <c r="F187" s="195" t="e">
        <f ca="1">_xlfn.XLOOKUP(Table2[[#This Row],[Acct '#]],'2025 Information'!A:A,'2025 Information'!O:O,0)</f>
        <v>#NAME?</v>
      </c>
      <c r="G187" s="196" t="e">
        <f ca="1">SUM(Table2[[#This Row],[2025 Estimated                         Tax Assessment                  (Exemption Not Included)]]/$H$6)</f>
        <v>#NAME?</v>
      </c>
      <c r="H187" s="206" t="e">
        <f ca="1">SUM(Table2[[#This Row],[2025 Estimated                         Tax Assessment                  (Exemption Not Included)]]*$H$7)</f>
        <v>#NAME?</v>
      </c>
      <c r="I187" s="203" t="e">
        <f ca="1">SUM(Table2[[#This Row],[2025 Estimated                         Tax Assessment                  (Exemption Not Included)]]-Table2[[#This Row],[2024 Tax Assessment (Exemption Not Included)]])</f>
        <v>#NAME?</v>
      </c>
      <c r="J187" s="225" t="e">
        <f ca="1">SUM(Table2[[#This Row],[2025 Estimated                      Tax Amount                             (Exemption Not Included)]]-Table2[[#This Row],[2024 Tax Amount (Exemption Not Included)]])</f>
        <v>#NAME?</v>
      </c>
      <c r="K187" s="204" t="e">
        <f ca="1">SUM(Table2[[#This Row],[Overall % Of Town ]]-Table2[[#This Row],[Overall % Of Town]])</f>
        <v>#NAME?</v>
      </c>
      <c r="L187" s="227" t="e">
        <f ca="1">SUM(Table2[[#This Row],[2024 Tax Assessment (Exemption Not Included)]])*$N$7</f>
        <v>#NAME?</v>
      </c>
      <c r="M187" s="205" t="e">
        <f ca="1">SUM(Table2[[#This Row],[2025 Tax Amount                   (w/o Reval)                       (Exmption Not Included)]]-Table2[[#This Row],[2024 Tax Amount (Exemption Not Included)]])</f>
        <v>#NAME?</v>
      </c>
      <c r="N187" s="206" t="e">
        <f ca="1">SUM(Table2[[#This Row],[2025 Tax Amount                   (w/o Reval)                       (Exmption Not Included)]]-Table2[[#This Row],[2025 Estimated                      Tax Amount                             (Exemption Not Included)]])</f>
        <v>#NAME?</v>
      </c>
      <c r="O187" s="207" t="s">
        <v>7433</v>
      </c>
      <c r="P187" s="208" t="s">
        <v>7433</v>
      </c>
      <c r="Q187" s="208" t="s">
        <v>7433</v>
      </c>
      <c r="R187" s="208" t="s">
        <v>7433</v>
      </c>
      <c r="S187" s="208" t="s">
        <v>7433</v>
      </c>
      <c r="T187" s="209" t="s">
        <v>7433</v>
      </c>
    </row>
    <row r="188" spans="1:20">
      <c r="A188" s="202" t="s">
        <v>1145</v>
      </c>
      <c r="B188" s="202">
        <v>786</v>
      </c>
      <c r="C188" s="195" t="e">
        <f ca="1">_xlfn.XLOOKUP(Table2[[#This Row],[Acct '#]],'2024 Information'!A:A,'2024 Information'!L:L,0)</f>
        <v>#NAME?</v>
      </c>
      <c r="D188" s="196" t="e">
        <f ca="1">SUM(Table2[[#This Row],[2024 Tax Assessment (Exemption Not Included)]]/$E$6)</f>
        <v>#NAME?</v>
      </c>
      <c r="E188" s="206" t="e">
        <f ca="1">SUM(Table2[[#This Row],[2024 Tax Assessment (Exemption Not Included)]]*$E$7)</f>
        <v>#NAME?</v>
      </c>
      <c r="F188" s="195" t="e">
        <f ca="1">_xlfn.XLOOKUP(Table2[[#This Row],[Acct '#]],'2025 Information'!A:A,'2025 Information'!O:O,0)</f>
        <v>#NAME?</v>
      </c>
      <c r="G188" s="196" t="e">
        <f ca="1">SUM(Table2[[#This Row],[2025 Estimated                         Tax Assessment                  (Exemption Not Included)]]/$H$6)</f>
        <v>#NAME?</v>
      </c>
      <c r="H188" s="206" t="e">
        <f ca="1">SUM(Table2[[#This Row],[2025 Estimated                         Tax Assessment                  (Exemption Not Included)]]*$H$7)</f>
        <v>#NAME?</v>
      </c>
      <c r="I188" s="203" t="e">
        <f ca="1">SUM(Table2[[#This Row],[2025 Estimated                         Tax Assessment                  (Exemption Not Included)]]-Table2[[#This Row],[2024 Tax Assessment (Exemption Not Included)]])</f>
        <v>#NAME?</v>
      </c>
      <c r="J188" s="225" t="e">
        <f ca="1">SUM(Table2[[#This Row],[2025 Estimated                      Tax Amount                             (Exemption Not Included)]]-Table2[[#This Row],[2024 Tax Amount (Exemption Not Included)]])</f>
        <v>#NAME?</v>
      </c>
      <c r="K188" s="204" t="e">
        <f ca="1">SUM(Table2[[#This Row],[Overall % Of Town ]]-Table2[[#This Row],[Overall % Of Town]])</f>
        <v>#NAME?</v>
      </c>
      <c r="L188" s="227" t="e">
        <f ca="1">SUM(Table2[[#This Row],[2024 Tax Assessment (Exemption Not Included)]])*$N$7</f>
        <v>#NAME?</v>
      </c>
      <c r="M188" s="205" t="e">
        <f ca="1">SUM(Table2[[#This Row],[2025 Tax Amount                   (w/o Reval)                       (Exmption Not Included)]]-Table2[[#This Row],[2024 Tax Amount (Exemption Not Included)]])</f>
        <v>#NAME?</v>
      </c>
      <c r="N188" s="206" t="e">
        <f ca="1">SUM(Table2[[#This Row],[2025 Tax Amount                   (w/o Reval)                       (Exmption Not Included)]]-Table2[[#This Row],[2025 Estimated                      Tax Amount                             (Exemption Not Included)]])</f>
        <v>#NAME?</v>
      </c>
      <c r="O188" s="207" t="s">
        <v>7433</v>
      </c>
      <c r="P188" s="208" t="s">
        <v>7433</v>
      </c>
      <c r="Q188" s="208" t="s">
        <v>7433</v>
      </c>
      <c r="R188" s="208" t="s">
        <v>7433</v>
      </c>
      <c r="S188" s="208" t="s">
        <v>7433</v>
      </c>
      <c r="T188" s="209" t="s">
        <v>7433</v>
      </c>
    </row>
    <row r="189" spans="1:20">
      <c r="A189" s="202" t="s">
        <v>2488</v>
      </c>
      <c r="B189" s="202">
        <v>167</v>
      </c>
      <c r="C189" s="195" t="e">
        <f ca="1">_xlfn.XLOOKUP(Table2[[#This Row],[Acct '#]],'2024 Information'!A:A,'2024 Information'!L:L,0)</f>
        <v>#NAME?</v>
      </c>
      <c r="D189" s="196" t="e">
        <f ca="1">SUM(Table2[[#This Row],[2024 Tax Assessment (Exemption Not Included)]]/$E$6)</f>
        <v>#NAME?</v>
      </c>
      <c r="E189" s="206" t="e">
        <f ca="1">SUM(Table2[[#This Row],[2024 Tax Assessment (Exemption Not Included)]]*$E$7)</f>
        <v>#NAME?</v>
      </c>
      <c r="F189" s="195" t="e">
        <f ca="1">_xlfn.XLOOKUP(Table2[[#This Row],[Acct '#]],'2025 Information'!A:A,'2025 Information'!O:O,0)</f>
        <v>#NAME?</v>
      </c>
      <c r="G189" s="196" t="e">
        <f ca="1">SUM(Table2[[#This Row],[2025 Estimated                         Tax Assessment                  (Exemption Not Included)]]/$H$6)</f>
        <v>#NAME?</v>
      </c>
      <c r="H189" s="206" t="e">
        <f ca="1">SUM(Table2[[#This Row],[2025 Estimated                         Tax Assessment                  (Exemption Not Included)]]*$H$7)</f>
        <v>#NAME?</v>
      </c>
      <c r="I189" s="203" t="e">
        <f ca="1">SUM(Table2[[#This Row],[2025 Estimated                         Tax Assessment                  (Exemption Not Included)]]-Table2[[#This Row],[2024 Tax Assessment (Exemption Not Included)]])</f>
        <v>#NAME?</v>
      </c>
      <c r="J189" s="225" t="e">
        <f ca="1">SUM(Table2[[#This Row],[2025 Estimated                      Tax Amount                             (Exemption Not Included)]]-Table2[[#This Row],[2024 Tax Amount (Exemption Not Included)]])</f>
        <v>#NAME?</v>
      </c>
      <c r="K189" s="204" t="e">
        <f ca="1">SUM(Table2[[#This Row],[Overall % Of Town ]]-Table2[[#This Row],[Overall % Of Town]])</f>
        <v>#NAME?</v>
      </c>
      <c r="L189" s="227" t="e">
        <f ca="1">SUM(Table2[[#This Row],[2024 Tax Assessment (Exemption Not Included)]])*$N$7</f>
        <v>#NAME?</v>
      </c>
      <c r="M189" s="205" t="e">
        <f ca="1">SUM(Table2[[#This Row],[2025 Tax Amount                   (w/o Reval)                       (Exmption Not Included)]]-Table2[[#This Row],[2024 Tax Amount (Exemption Not Included)]])</f>
        <v>#NAME?</v>
      </c>
      <c r="N189" s="206" t="e">
        <f ca="1">SUM(Table2[[#This Row],[2025 Tax Amount                   (w/o Reval)                       (Exmption Not Included)]]-Table2[[#This Row],[2025 Estimated                      Tax Amount                             (Exemption Not Included)]])</f>
        <v>#NAME?</v>
      </c>
      <c r="O189" s="207" t="s">
        <v>7433</v>
      </c>
      <c r="P189" s="208" t="s">
        <v>7433</v>
      </c>
      <c r="Q189" s="208" t="s">
        <v>7433</v>
      </c>
      <c r="R189" s="208" t="s">
        <v>7433</v>
      </c>
      <c r="S189" s="208" t="s">
        <v>7433</v>
      </c>
      <c r="T189" s="209" t="s">
        <v>7433</v>
      </c>
    </row>
    <row r="190" spans="1:20">
      <c r="A190" s="202" t="s">
        <v>425</v>
      </c>
      <c r="B190" s="202">
        <v>1062</v>
      </c>
      <c r="C190" s="195" t="e">
        <f ca="1">_xlfn.XLOOKUP(Table2[[#This Row],[Acct '#]],'2024 Information'!A:A,'2024 Information'!L:L,0)</f>
        <v>#NAME?</v>
      </c>
      <c r="D190" s="196" t="e">
        <f ca="1">SUM(Table2[[#This Row],[2024 Tax Assessment (Exemption Not Included)]]/$E$6)</f>
        <v>#NAME?</v>
      </c>
      <c r="E190" s="206" t="e">
        <f ca="1">SUM(Table2[[#This Row],[2024 Tax Assessment (Exemption Not Included)]]*$E$7)</f>
        <v>#NAME?</v>
      </c>
      <c r="F190" s="195" t="e">
        <f ca="1">_xlfn.XLOOKUP(Table2[[#This Row],[Acct '#]],'2025 Information'!A:A,'2025 Information'!O:O,0)</f>
        <v>#NAME?</v>
      </c>
      <c r="G190" s="196" t="e">
        <f ca="1">SUM(Table2[[#This Row],[2025 Estimated                         Tax Assessment                  (Exemption Not Included)]]/$H$6)</f>
        <v>#NAME?</v>
      </c>
      <c r="H190" s="206" t="e">
        <f ca="1">SUM(Table2[[#This Row],[2025 Estimated                         Tax Assessment                  (Exemption Not Included)]]*$H$7)</f>
        <v>#NAME?</v>
      </c>
      <c r="I190" s="203" t="e">
        <f ca="1">SUM(Table2[[#This Row],[2025 Estimated                         Tax Assessment                  (Exemption Not Included)]]-Table2[[#This Row],[2024 Tax Assessment (Exemption Not Included)]])</f>
        <v>#NAME?</v>
      </c>
      <c r="J190" s="225" t="e">
        <f ca="1">SUM(Table2[[#This Row],[2025 Estimated                      Tax Amount                             (Exemption Not Included)]]-Table2[[#This Row],[2024 Tax Amount (Exemption Not Included)]])</f>
        <v>#NAME?</v>
      </c>
      <c r="K190" s="204" t="e">
        <f ca="1">SUM(Table2[[#This Row],[Overall % Of Town ]]-Table2[[#This Row],[Overall % Of Town]])</f>
        <v>#NAME?</v>
      </c>
      <c r="L190" s="227" t="e">
        <f ca="1">SUM(Table2[[#This Row],[2024 Tax Assessment (Exemption Not Included)]])*$N$7</f>
        <v>#NAME?</v>
      </c>
      <c r="M190" s="205" t="e">
        <f ca="1">SUM(Table2[[#This Row],[2025 Tax Amount                   (w/o Reval)                       (Exmption Not Included)]]-Table2[[#This Row],[2024 Tax Amount (Exemption Not Included)]])</f>
        <v>#NAME?</v>
      </c>
      <c r="N190" s="206" t="e">
        <f ca="1">SUM(Table2[[#This Row],[2025 Tax Amount                   (w/o Reval)                       (Exmption Not Included)]]-Table2[[#This Row],[2025 Estimated                      Tax Amount                             (Exemption Not Included)]])</f>
        <v>#NAME?</v>
      </c>
      <c r="O190" s="207" t="s">
        <v>7433</v>
      </c>
      <c r="P190" s="208" t="s">
        <v>7433</v>
      </c>
      <c r="Q190" s="208" t="s">
        <v>7433</v>
      </c>
      <c r="R190" s="208" t="s">
        <v>7433</v>
      </c>
      <c r="S190" s="208" t="s">
        <v>7433</v>
      </c>
      <c r="T190" s="209" t="s">
        <v>7433</v>
      </c>
    </row>
    <row r="191" spans="1:20">
      <c r="A191" s="202" t="s">
        <v>2512</v>
      </c>
      <c r="B191" s="202">
        <v>155</v>
      </c>
      <c r="C191" s="195" t="e">
        <f ca="1">_xlfn.XLOOKUP(Table2[[#This Row],[Acct '#]],'2024 Information'!A:A,'2024 Information'!L:L,0)</f>
        <v>#NAME?</v>
      </c>
      <c r="D191" s="196" t="e">
        <f ca="1">SUM(Table2[[#This Row],[2024 Tax Assessment (Exemption Not Included)]]/$E$6)</f>
        <v>#NAME?</v>
      </c>
      <c r="E191" s="206" t="e">
        <f ca="1">SUM(Table2[[#This Row],[2024 Tax Assessment (Exemption Not Included)]]*$E$7)</f>
        <v>#NAME?</v>
      </c>
      <c r="F191" s="195" t="e">
        <f ca="1">_xlfn.XLOOKUP(Table2[[#This Row],[Acct '#]],'2025 Information'!A:A,'2025 Information'!O:O,0)</f>
        <v>#NAME?</v>
      </c>
      <c r="G191" s="196" t="e">
        <f ca="1">SUM(Table2[[#This Row],[2025 Estimated                         Tax Assessment                  (Exemption Not Included)]]/$H$6)</f>
        <v>#NAME?</v>
      </c>
      <c r="H191" s="206" t="e">
        <f ca="1">SUM(Table2[[#This Row],[2025 Estimated                         Tax Assessment                  (Exemption Not Included)]]*$H$7)</f>
        <v>#NAME?</v>
      </c>
      <c r="I191" s="203" t="e">
        <f ca="1">SUM(Table2[[#This Row],[2025 Estimated                         Tax Assessment                  (Exemption Not Included)]]-Table2[[#This Row],[2024 Tax Assessment (Exemption Not Included)]])</f>
        <v>#NAME?</v>
      </c>
      <c r="J191" s="225" t="e">
        <f ca="1">SUM(Table2[[#This Row],[2025 Estimated                      Tax Amount                             (Exemption Not Included)]]-Table2[[#This Row],[2024 Tax Amount (Exemption Not Included)]])</f>
        <v>#NAME?</v>
      </c>
      <c r="K191" s="204" t="e">
        <f ca="1">SUM(Table2[[#This Row],[Overall % Of Town ]]-Table2[[#This Row],[Overall % Of Town]])</f>
        <v>#NAME?</v>
      </c>
      <c r="L191" s="227" t="e">
        <f ca="1">SUM(Table2[[#This Row],[2024 Tax Assessment (Exemption Not Included)]])*$N$7</f>
        <v>#NAME?</v>
      </c>
      <c r="M191" s="205" t="e">
        <f ca="1">SUM(Table2[[#This Row],[2025 Tax Amount                   (w/o Reval)                       (Exmption Not Included)]]-Table2[[#This Row],[2024 Tax Amount (Exemption Not Included)]])</f>
        <v>#NAME?</v>
      </c>
      <c r="N191" s="206" t="e">
        <f ca="1">SUM(Table2[[#This Row],[2025 Tax Amount                   (w/o Reval)                       (Exmption Not Included)]]-Table2[[#This Row],[2025 Estimated                      Tax Amount                             (Exemption Not Included)]])</f>
        <v>#NAME?</v>
      </c>
      <c r="O191" s="207" t="s">
        <v>7433</v>
      </c>
      <c r="P191" s="208" t="s">
        <v>7433</v>
      </c>
      <c r="Q191" s="208" t="s">
        <v>7433</v>
      </c>
      <c r="R191" s="208" t="s">
        <v>7433</v>
      </c>
      <c r="S191" s="208" t="s">
        <v>7433</v>
      </c>
      <c r="T191" s="209" t="s">
        <v>7433</v>
      </c>
    </row>
    <row r="192" spans="1:20">
      <c r="A192" s="202" t="s">
        <v>1091</v>
      </c>
      <c r="B192" s="202">
        <v>808</v>
      </c>
      <c r="C192" s="195" t="e">
        <f ca="1">_xlfn.XLOOKUP(Table2[[#This Row],[Acct '#]],'2024 Information'!A:A,'2024 Information'!L:L,0)</f>
        <v>#NAME?</v>
      </c>
      <c r="D192" s="196" t="e">
        <f ca="1">SUM(Table2[[#This Row],[2024 Tax Assessment (Exemption Not Included)]]/$E$6)</f>
        <v>#NAME?</v>
      </c>
      <c r="E192" s="206" t="e">
        <f ca="1">SUM(Table2[[#This Row],[2024 Tax Assessment (Exemption Not Included)]]*$E$7)</f>
        <v>#NAME?</v>
      </c>
      <c r="F192" s="195" t="e">
        <f ca="1">_xlfn.XLOOKUP(Table2[[#This Row],[Acct '#]],'2025 Information'!A:A,'2025 Information'!O:O,0)</f>
        <v>#NAME?</v>
      </c>
      <c r="G192" s="196" t="e">
        <f ca="1">SUM(Table2[[#This Row],[2025 Estimated                         Tax Assessment                  (Exemption Not Included)]]/$H$6)</f>
        <v>#NAME?</v>
      </c>
      <c r="H192" s="206" t="e">
        <f ca="1">SUM(Table2[[#This Row],[2025 Estimated                         Tax Assessment                  (Exemption Not Included)]]*$H$7)</f>
        <v>#NAME?</v>
      </c>
      <c r="I192" s="203" t="e">
        <f ca="1">SUM(Table2[[#This Row],[2025 Estimated                         Tax Assessment                  (Exemption Not Included)]]-Table2[[#This Row],[2024 Tax Assessment (Exemption Not Included)]])</f>
        <v>#NAME?</v>
      </c>
      <c r="J192" s="225" t="e">
        <f ca="1">SUM(Table2[[#This Row],[2025 Estimated                      Tax Amount                             (Exemption Not Included)]]-Table2[[#This Row],[2024 Tax Amount (Exemption Not Included)]])</f>
        <v>#NAME?</v>
      </c>
      <c r="K192" s="204" t="e">
        <f ca="1">SUM(Table2[[#This Row],[Overall % Of Town ]]-Table2[[#This Row],[Overall % Of Town]])</f>
        <v>#NAME?</v>
      </c>
      <c r="L192" s="227" t="e">
        <f ca="1">SUM(Table2[[#This Row],[2024 Tax Assessment (Exemption Not Included)]])*$N$7</f>
        <v>#NAME?</v>
      </c>
      <c r="M192" s="205" t="e">
        <f ca="1">SUM(Table2[[#This Row],[2025 Tax Amount                   (w/o Reval)                       (Exmption Not Included)]]-Table2[[#This Row],[2024 Tax Amount (Exemption Not Included)]])</f>
        <v>#NAME?</v>
      </c>
      <c r="N192" s="206" t="e">
        <f ca="1">SUM(Table2[[#This Row],[2025 Tax Amount                   (w/o Reval)                       (Exmption Not Included)]]-Table2[[#This Row],[2025 Estimated                      Tax Amount                             (Exemption Not Included)]])</f>
        <v>#NAME?</v>
      </c>
      <c r="O192" s="207" t="s">
        <v>7433</v>
      </c>
      <c r="P192" s="208" t="s">
        <v>7433</v>
      </c>
      <c r="Q192" s="208" t="s">
        <v>7433</v>
      </c>
      <c r="R192" s="208" t="s">
        <v>7433</v>
      </c>
      <c r="S192" s="208" t="s">
        <v>7433</v>
      </c>
      <c r="T192" s="209" t="s">
        <v>7433</v>
      </c>
    </row>
    <row r="193" spans="1:20">
      <c r="A193" s="202" t="s">
        <v>2766</v>
      </c>
      <c r="B193" s="202">
        <v>20</v>
      </c>
      <c r="C193" s="195" t="e">
        <f ca="1">_xlfn.XLOOKUP(Table2[[#This Row],[Acct '#]],'2024 Information'!A:A,'2024 Information'!L:L,0)</f>
        <v>#NAME?</v>
      </c>
      <c r="D193" s="196" t="e">
        <f ca="1">SUM(Table2[[#This Row],[2024 Tax Assessment (Exemption Not Included)]]/$E$6)</f>
        <v>#NAME?</v>
      </c>
      <c r="E193" s="206" t="e">
        <f ca="1">SUM(Table2[[#This Row],[2024 Tax Assessment (Exemption Not Included)]]*$E$7)</f>
        <v>#NAME?</v>
      </c>
      <c r="F193" s="195" t="e">
        <f ca="1">_xlfn.XLOOKUP(Table2[[#This Row],[Acct '#]],'2025 Information'!A:A,'2025 Information'!O:O,0)</f>
        <v>#NAME?</v>
      </c>
      <c r="G193" s="196" t="e">
        <f ca="1">SUM(Table2[[#This Row],[2025 Estimated                         Tax Assessment                  (Exemption Not Included)]]/$H$6)</f>
        <v>#NAME?</v>
      </c>
      <c r="H193" s="206" t="e">
        <f ca="1">SUM(Table2[[#This Row],[2025 Estimated                         Tax Assessment                  (Exemption Not Included)]]*$H$7)</f>
        <v>#NAME?</v>
      </c>
      <c r="I193" s="203" t="e">
        <f ca="1">SUM(Table2[[#This Row],[2025 Estimated                         Tax Assessment                  (Exemption Not Included)]]-Table2[[#This Row],[2024 Tax Assessment (Exemption Not Included)]])</f>
        <v>#NAME?</v>
      </c>
      <c r="J193" s="225" t="e">
        <f ca="1">SUM(Table2[[#This Row],[2025 Estimated                      Tax Amount                             (Exemption Not Included)]]-Table2[[#This Row],[2024 Tax Amount (Exemption Not Included)]])</f>
        <v>#NAME?</v>
      </c>
      <c r="K193" s="204" t="e">
        <f ca="1">SUM(Table2[[#This Row],[Overall % Of Town ]]-Table2[[#This Row],[Overall % Of Town]])</f>
        <v>#NAME?</v>
      </c>
      <c r="L193" s="227" t="e">
        <f ca="1">SUM(Table2[[#This Row],[2024 Tax Assessment (Exemption Not Included)]])*$N$7</f>
        <v>#NAME?</v>
      </c>
      <c r="M193" s="205" t="e">
        <f ca="1">SUM(Table2[[#This Row],[2025 Tax Amount                   (w/o Reval)                       (Exmption Not Included)]]-Table2[[#This Row],[2024 Tax Amount (Exemption Not Included)]])</f>
        <v>#NAME?</v>
      </c>
      <c r="N193" s="206" t="e">
        <f ca="1">SUM(Table2[[#This Row],[2025 Tax Amount                   (w/o Reval)                       (Exmption Not Included)]]-Table2[[#This Row],[2025 Estimated                      Tax Amount                             (Exemption Not Included)]])</f>
        <v>#NAME?</v>
      </c>
      <c r="O193" s="207" t="s">
        <v>7433</v>
      </c>
      <c r="P193" s="208" t="s">
        <v>7433</v>
      </c>
      <c r="Q193" s="208" t="s">
        <v>7433</v>
      </c>
      <c r="R193" s="208" t="s">
        <v>7433</v>
      </c>
      <c r="S193" s="208" t="s">
        <v>7433</v>
      </c>
      <c r="T193" s="209" t="s">
        <v>7433</v>
      </c>
    </row>
    <row r="194" spans="1:20">
      <c r="A194" s="202" t="s">
        <v>1891</v>
      </c>
      <c r="B194" s="202">
        <v>443</v>
      </c>
      <c r="C194" s="195" t="e">
        <f ca="1">_xlfn.XLOOKUP(Table2[[#This Row],[Acct '#]],'2024 Information'!A:A,'2024 Information'!L:L,0)</f>
        <v>#NAME?</v>
      </c>
      <c r="D194" s="196" t="e">
        <f ca="1">SUM(Table2[[#This Row],[2024 Tax Assessment (Exemption Not Included)]]/$E$6)</f>
        <v>#NAME?</v>
      </c>
      <c r="E194" s="206" t="e">
        <f ca="1">SUM(Table2[[#This Row],[2024 Tax Assessment (Exemption Not Included)]]*$E$7)</f>
        <v>#NAME?</v>
      </c>
      <c r="F194" s="195" t="e">
        <f ca="1">_xlfn.XLOOKUP(Table2[[#This Row],[Acct '#]],'2025 Information'!A:A,'2025 Information'!O:O,0)</f>
        <v>#NAME?</v>
      </c>
      <c r="G194" s="196" t="e">
        <f ca="1">SUM(Table2[[#This Row],[2025 Estimated                         Tax Assessment                  (Exemption Not Included)]]/$H$6)</f>
        <v>#NAME?</v>
      </c>
      <c r="H194" s="206" t="e">
        <f ca="1">SUM(Table2[[#This Row],[2025 Estimated                         Tax Assessment                  (Exemption Not Included)]]*$H$7)</f>
        <v>#NAME?</v>
      </c>
      <c r="I194" s="203" t="e">
        <f ca="1">SUM(Table2[[#This Row],[2025 Estimated                         Tax Assessment                  (Exemption Not Included)]]-Table2[[#This Row],[2024 Tax Assessment (Exemption Not Included)]])</f>
        <v>#NAME?</v>
      </c>
      <c r="J194" s="225" t="e">
        <f ca="1">SUM(Table2[[#This Row],[2025 Estimated                      Tax Amount                             (Exemption Not Included)]]-Table2[[#This Row],[2024 Tax Amount (Exemption Not Included)]])</f>
        <v>#NAME?</v>
      </c>
      <c r="K194" s="204" t="e">
        <f ca="1">SUM(Table2[[#This Row],[Overall % Of Town ]]-Table2[[#This Row],[Overall % Of Town]])</f>
        <v>#NAME?</v>
      </c>
      <c r="L194" s="227" t="e">
        <f ca="1">SUM(Table2[[#This Row],[2024 Tax Assessment (Exemption Not Included)]])*$N$7</f>
        <v>#NAME?</v>
      </c>
      <c r="M194" s="205" t="e">
        <f ca="1">SUM(Table2[[#This Row],[2025 Tax Amount                   (w/o Reval)                       (Exmption Not Included)]]-Table2[[#This Row],[2024 Tax Amount (Exemption Not Included)]])</f>
        <v>#NAME?</v>
      </c>
      <c r="N194" s="206" t="e">
        <f ca="1">SUM(Table2[[#This Row],[2025 Tax Amount                   (w/o Reval)                       (Exmption Not Included)]]-Table2[[#This Row],[2025 Estimated                      Tax Amount                             (Exemption Not Included)]])</f>
        <v>#NAME?</v>
      </c>
      <c r="O194" s="207" t="s">
        <v>7433</v>
      </c>
      <c r="P194" s="208" t="s">
        <v>7433</v>
      </c>
      <c r="Q194" s="208" t="s">
        <v>7433</v>
      </c>
      <c r="R194" s="208" t="s">
        <v>7433</v>
      </c>
      <c r="S194" s="208" t="s">
        <v>7433</v>
      </c>
      <c r="T194" s="209" t="s">
        <v>7433</v>
      </c>
    </row>
    <row r="195" spans="1:20">
      <c r="A195" s="202" t="s">
        <v>1831</v>
      </c>
      <c r="B195" s="202">
        <v>469</v>
      </c>
      <c r="C195" s="195" t="e">
        <f ca="1">_xlfn.XLOOKUP(Table2[[#This Row],[Acct '#]],'2024 Information'!A:A,'2024 Information'!L:L,0)</f>
        <v>#NAME?</v>
      </c>
      <c r="D195" s="196" t="e">
        <f ca="1">SUM(Table2[[#This Row],[2024 Tax Assessment (Exemption Not Included)]]/$E$6)</f>
        <v>#NAME?</v>
      </c>
      <c r="E195" s="206" t="e">
        <f ca="1">SUM(Table2[[#This Row],[2024 Tax Assessment (Exemption Not Included)]]*$E$7)</f>
        <v>#NAME?</v>
      </c>
      <c r="F195" s="195" t="e">
        <f ca="1">_xlfn.XLOOKUP(Table2[[#This Row],[Acct '#]],'2025 Information'!A:A,'2025 Information'!O:O,0)</f>
        <v>#NAME?</v>
      </c>
      <c r="G195" s="196" t="e">
        <f ca="1">SUM(Table2[[#This Row],[2025 Estimated                         Tax Assessment                  (Exemption Not Included)]]/$H$6)</f>
        <v>#NAME?</v>
      </c>
      <c r="H195" s="206" t="e">
        <f ca="1">SUM(Table2[[#This Row],[2025 Estimated                         Tax Assessment                  (Exemption Not Included)]]*$H$7)</f>
        <v>#NAME?</v>
      </c>
      <c r="I195" s="203" t="e">
        <f ca="1">SUM(Table2[[#This Row],[2025 Estimated                         Tax Assessment                  (Exemption Not Included)]]-Table2[[#This Row],[2024 Tax Assessment (Exemption Not Included)]])</f>
        <v>#NAME?</v>
      </c>
      <c r="J195" s="225" t="e">
        <f ca="1">SUM(Table2[[#This Row],[2025 Estimated                      Tax Amount                             (Exemption Not Included)]]-Table2[[#This Row],[2024 Tax Amount (Exemption Not Included)]])</f>
        <v>#NAME?</v>
      </c>
      <c r="K195" s="204" t="e">
        <f ca="1">SUM(Table2[[#This Row],[Overall % Of Town ]]-Table2[[#This Row],[Overall % Of Town]])</f>
        <v>#NAME?</v>
      </c>
      <c r="L195" s="227" t="e">
        <f ca="1">SUM(Table2[[#This Row],[2024 Tax Assessment (Exemption Not Included)]])*$N$7</f>
        <v>#NAME?</v>
      </c>
      <c r="M195" s="205" t="e">
        <f ca="1">SUM(Table2[[#This Row],[2025 Tax Amount                   (w/o Reval)                       (Exmption Not Included)]]-Table2[[#This Row],[2024 Tax Amount (Exemption Not Included)]])</f>
        <v>#NAME?</v>
      </c>
      <c r="N195" s="206" t="e">
        <f ca="1">SUM(Table2[[#This Row],[2025 Tax Amount                   (w/o Reval)                       (Exmption Not Included)]]-Table2[[#This Row],[2025 Estimated                      Tax Amount                             (Exemption Not Included)]])</f>
        <v>#NAME?</v>
      </c>
      <c r="O195" s="207" t="s">
        <v>7433</v>
      </c>
      <c r="P195" s="208" t="s">
        <v>7433</v>
      </c>
      <c r="Q195" s="208" t="s">
        <v>7433</v>
      </c>
      <c r="R195" s="208" t="s">
        <v>7433</v>
      </c>
      <c r="S195" s="208" t="s">
        <v>7433</v>
      </c>
      <c r="T195" s="209" t="s">
        <v>7433</v>
      </c>
    </row>
    <row r="196" spans="1:20">
      <c r="A196" s="202" t="s">
        <v>1299</v>
      </c>
      <c r="B196" s="202">
        <v>716</v>
      </c>
      <c r="C196" s="195" t="e">
        <f ca="1">_xlfn.XLOOKUP(Table2[[#This Row],[Acct '#]],'2024 Information'!A:A,'2024 Information'!L:L,0)</f>
        <v>#NAME?</v>
      </c>
      <c r="D196" s="196" t="e">
        <f ca="1">SUM(Table2[[#This Row],[2024 Tax Assessment (Exemption Not Included)]]/$E$6)</f>
        <v>#NAME?</v>
      </c>
      <c r="E196" s="206" t="e">
        <f ca="1">SUM(Table2[[#This Row],[2024 Tax Assessment (Exemption Not Included)]]*$E$7)</f>
        <v>#NAME?</v>
      </c>
      <c r="F196" s="195" t="e">
        <f ca="1">_xlfn.XLOOKUP(Table2[[#This Row],[Acct '#]],'2025 Information'!A:A,'2025 Information'!O:O,0)</f>
        <v>#NAME?</v>
      </c>
      <c r="G196" s="196" t="e">
        <f ca="1">SUM(Table2[[#This Row],[2025 Estimated                         Tax Assessment                  (Exemption Not Included)]]/$H$6)</f>
        <v>#NAME?</v>
      </c>
      <c r="H196" s="206" t="e">
        <f ca="1">SUM(Table2[[#This Row],[2025 Estimated                         Tax Assessment                  (Exemption Not Included)]]*$H$7)</f>
        <v>#NAME?</v>
      </c>
      <c r="I196" s="203" t="e">
        <f ca="1">SUM(Table2[[#This Row],[2025 Estimated                         Tax Assessment                  (Exemption Not Included)]]-Table2[[#This Row],[2024 Tax Assessment (Exemption Not Included)]])</f>
        <v>#NAME?</v>
      </c>
      <c r="J196" s="225" t="e">
        <f ca="1">SUM(Table2[[#This Row],[2025 Estimated                      Tax Amount                             (Exemption Not Included)]]-Table2[[#This Row],[2024 Tax Amount (Exemption Not Included)]])</f>
        <v>#NAME?</v>
      </c>
      <c r="K196" s="204" t="e">
        <f ca="1">SUM(Table2[[#This Row],[Overall % Of Town ]]-Table2[[#This Row],[Overall % Of Town]])</f>
        <v>#NAME?</v>
      </c>
      <c r="L196" s="227" t="e">
        <f ca="1">SUM(Table2[[#This Row],[2024 Tax Assessment (Exemption Not Included)]])*$N$7</f>
        <v>#NAME?</v>
      </c>
      <c r="M196" s="205" t="e">
        <f ca="1">SUM(Table2[[#This Row],[2025 Tax Amount                   (w/o Reval)                       (Exmption Not Included)]]-Table2[[#This Row],[2024 Tax Amount (Exemption Not Included)]])</f>
        <v>#NAME?</v>
      </c>
      <c r="N196" s="206" t="e">
        <f ca="1">SUM(Table2[[#This Row],[2025 Tax Amount                   (w/o Reval)                       (Exmption Not Included)]]-Table2[[#This Row],[2025 Estimated                      Tax Amount                             (Exemption Not Included)]])</f>
        <v>#NAME?</v>
      </c>
      <c r="O196" s="207" t="s">
        <v>7433</v>
      </c>
      <c r="P196" s="208" t="s">
        <v>7433</v>
      </c>
      <c r="Q196" s="208" t="s">
        <v>7433</v>
      </c>
      <c r="R196" s="208" t="s">
        <v>7433</v>
      </c>
      <c r="S196" s="208" t="s">
        <v>7433</v>
      </c>
      <c r="T196" s="209" t="s">
        <v>7433</v>
      </c>
    </row>
    <row r="197" spans="1:20">
      <c r="A197" s="202" t="s">
        <v>1050</v>
      </c>
      <c r="B197" s="202">
        <v>827</v>
      </c>
      <c r="C197" s="195" t="e">
        <f ca="1">_xlfn.XLOOKUP(Table2[[#This Row],[Acct '#]],'2024 Information'!A:A,'2024 Information'!L:L,0)</f>
        <v>#NAME?</v>
      </c>
      <c r="D197" s="196" t="e">
        <f ca="1">SUM(Table2[[#This Row],[2024 Tax Assessment (Exemption Not Included)]]/$E$6)</f>
        <v>#NAME?</v>
      </c>
      <c r="E197" s="206" t="e">
        <f ca="1">SUM(Table2[[#This Row],[2024 Tax Assessment (Exemption Not Included)]]*$E$7)</f>
        <v>#NAME?</v>
      </c>
      <c r="F197" s="195" t="e">
        <f ca="1">_xlfn.XLOOKUP(Table2[[#This Row],[Acct '#]],'2025 Information'!A:A,'2025 Information'!O:O,0)</f>
        <v>#NAME?</v>
      </c>
      <c r="G197" s="196" t="e">
        <f ca="1">SUM(Table2[[#This Row],[2025 Estimated                         Tax Assessment                  (Exemption Not Included)]]/$H$6)</f>
        <v>#NAME?</v>
      </c>
      <c r="H197" s="206" t="e">
        <f ca="1">SUM(Table2[[#This Row],[2025 Estimated                         Tax Assessment                  (Exemption Not Included)]]*$H$7)</f>
        <v>#NAME?</v>
      </c>
      <c r="I197" s="203" t="e">
        <f ca="1">SUM(Table2[[#This Row],[2025 Estimated                         Tax Assessment                  (Exemption Not Included)]]-Table2[[#This Row],[2024 Tax Assessment (Exemption Not Included)]])</f>
        <v>#NAME?</v>
      </c>
      <c r="J197" s="225" t="e">
        <f ca="1">SUM(Table2[[#This Row],[2025 Estimated                      Tax Amount                             (Exemption Not Included)]]-Table2[[#This Row],[2024 Tax Amount (Exemption Not Included)]])</f>
        <v>#NAME?</v>
      </c>
      <c r="K197" s="204" t="e">
        <f ca="1">SUM(Table2[[#This Row],[Overall % Of Town ]]-Table2[[#This Row],[Overall % Of Town]])</f>
        <v>#NAME?</v>
      </c>
      <c r="L197" s="227" t="e">
        <f ca="1">SUM(Table2[[#This Row],[2024 Tax Assessment (Exemption Not Included)]])*$N$7</f>
        <v>#NAME?</v>
      </c>
      <c r="M197" s="205" t="e">
        <f ca="1">SUM(Table2[[#This Row],[2025 Tax Amount                   (w/o Reval)                       (Exmption Not Included)]]-Table2[[#This Row],[2024 Tax Amount (Exemption Not Included)]])</f>
        <v>#NAME?</v>
      </c>
      <c r="N197" s="206" t="e">
        <f ca="1">SUM(Table2[[#This Row],[2025 Tax Amount                   (w/o Reval)                       (Exmption Not Included)]]-Table2[[#This Row],[2025 Estimated                      Tax Amount                             (Exemption Not Included)]])</f>
        <v>#NAME?</v>
      </c>
      <c r="O197" s="207" t="s">
        <v>7433</v>
      </c>
      <c r="P197" s="208" t="s">
        <v>7433</v>
      </c>
      <c r="Q197" s="208" t="s">
        <v>7433</v>
      </c>
      <c r="R197" s="208" t="s">
        <v>7433</v>
      </c>
      <c r="S197" s="208" t="s">
        <v>7433</v>
      </c>
      <c r="T197" s="209" t="s">
        <v>7433</v>
      </c>
    </row>
    <row r="198" spans="1:20">
      <c r="A198" s="202" t="s">
        <v>241</v>
      </c>
      <c r="B198" s="202">
        <v>1140</v>
      </c>
      <c r="C198" s="195" t="e">
        <f ca="1">_xlfn.XLOOKUP(Table2[[#This Row],[Acct '#]],'2024 Information'!A:A,'2024 Information'!L:L,0)</f>
        <v>#NAME?</v>
      </c>
      <c r="D198" s="196" t="e">
        <f ca="1">SUM(Table2[[#This Row],[2024 Tax Assessment (Exemption Not Included)]]/$E$6)</f>
        <v>#NAME?</v>
      </c>
      <c r="E198" s="206" t="e">
        <f ca="1">SUM(Table2[[#This Row],[2024 Tax Assessment (Exemption Not Included)]]*$E$7)</f>
        <v>#NAME?</v>
      </c>
      <c r="F198" s="195" t="e">
        <f ca="1">_xlfn.XLOOKUP(Table2[[#This Row],[Acct '#]],'2025 Information'!A:A,'2025 Information'!O:O,0)</f>
        <v>#NAME?</v>
      </c>
      <c r="G198" s="196" t="e">
        <f ca="1">SUM(Table2[[#This Row],[2025 Estimated                         Tax Assessment                  (Exemption Not Included)]]/$H$6)</f>
        <v>#NAME?</v>
      </c>
      <c r="H198" s="206" t="e">
        <f ca="1">SUM(Table2[[#This Row],[2025 Estimated                         Tax Assessment                  (Exemption Not Included)]]*$H$7)</f>
        <v>#NAME?</v>
      </c>
      <c r="I198" s="203" t="e">
        <f ca="1">SUM(Table2[[#This Row],[2025 Estimated                         Tax Assessment                  (Exemption Not Included)]]-Table2[[#This Row],[2024 Tax Assessment (Exemption Not Included)]])</f>
        <v>#NAME?</v>
      </c>
      <c r="J198" s="225" t="e">
        <f ca="1">SUM(Table2[[#This Row],[2025 Estimated                      Tax Amount                             (Exemption Not Included)]]-Table2[[#This Row],[2024 Tax Amount (Exemption Not Included)]])</f>
        <v>#NAME?</v>
      </c>
      <c r="K198" s="204" t="e">
        <f ca="1">SUM(Table2[[#This Row],[Overall % Of Town ]]-Table2[[#This Row],[Overall % Of Town]])</f>
        <v>#NAME?</v>
      </c>
      <c r="L198" s="227" t="e">
        <f ca="1">SUM(Table2[[#This Row],[2024 Tax Assessment (Exemption Not Included)]])*$N$7</f>
        <v>#NAME?</v>
      </c>
      <c r="M198" s="205" t="e">
        <f ca="1">SUM(Table2[[#This Row],[2025 Tax Amount                   (w/o Reval)                       (Exmption Not Included)]]-Table2[[#This Row],[2024 Tax Amount (Exemption Not Included)]])</f>
        <v>#NAME?</v>
      </c>
      <c r="N198" s="206" t="e">
        <f ca="1">SUM(Table2[[#This Row],[2025 Tax Amount                   (w/o Reval)                       (Exmption Not Included)]]-Table2[[#This Row],[2025 Estimated                      Tax Amount                             (Exemption Not Included)]])</f>
        <v>#NAME?</v>
      </c>
      <c r="O198" s="207" t="s">
        <v>7433</v>
      </c>
      <c r="P198" s="208" t="s">
        <v>7433</v>
      </c>
      <c r="Q198" s="208" t="s">
        <v>7433</v>
      </c>
      <c r="R198" s="208" t="s">
        <v>7433</v>
      </c>
      <c r="S198" s="208" t="s">
        <v>7433</v>
      </c>
      <c r="T198" s="209" t="s">
        <v>7433</v>
      </c>
    </row>
    <row r="199" spans="1:20">
      <c r="A199" s="202" t="s">
        <v>219</v>
      </c>
      <c r="B199" s="202">
        <v>1147</v>
      </c>
      <c r="C199" s="195" t="e">
        <f ca="1">_xlfn.XLOOKUP(Table2[[#This Row],[Acct '#]],'2024 Information'!A:A,'2024 Information'!L:L,0)</f>
        <v>#NAME?</v>
      </c>
      <c r="D199" s="196" t="e">
        <f ca="1">SUM(Table2[[#This Row],[2024 Tax Assessment (Exemption Not Included)]]/$E$6)</f>
        <v>#NAME?</v>
      </c>
      <c r="E199" s="206" t="e">
        <f ca="1">SUM(Table2[[#This Row],[2024 Tax Assessment (Exemption Not Included)]]*$E$7)</f>
        <v>#NAME?</v>
      </c>
      <c r="F199" s="195" t="e">
        <f ca="1">_xlfn.XLOOKUP(Table2[[#This Row],[Acct '#]],'2025 Information'!A:A,'2025 Information'!O:O,0)</f>
        <v>#NAME?</v>
      </c>
      <c r="G199" s="196" t="e">
        <f ca="1">SUM(Table2[[#This Row],[2025 Estimated                         Tax Assessment                  (Exemption Not Included)]]/$H$6)</f>
        <v>#NAME?</v>
      </c>
      <c r="H199" s="206" t="e">
        <f ca="1">SUM(Table2[[#This Row],[2025 Estimated                         Tax Assessment                  (Exemption Not Included)]]*$H$7)</f>
        <v>#NAME?</v>
      </c>
      <c r="I199" s="203" t="e">
        <f ca="1">SUM(Table2[[#This Row],[2025 Estimated                         Tax Assessment                  (Exemption Not Included)]]-Table2[[#This Row],[2024 Tax Assessment (Exemption Not Included)]])</f>
        <v>#NAME?</v>
      </c>
      <c r="J199" s="225" t="e">
        <f ca="1">SUM(Table2[[#This Row],[2025 Estimated                      Tax Amount                             (Exemption Not Included)]]-Table2[[#This Row],[2024 Tax Amount (Exemption Not Included)]])</f>
        <v>#NAME?</v>
      </c>
      <c r="K199" s="204" t="e">
        <f ca="1">SUM(Table2[[#This Row],[Overall % Of Town ]]-Table2[[#This Row],[Overall % Of Town]])</f>
        <v>#NAME?</v>
      </c>
      <c r="L199" s="227" t="e">
        <f ca="1">SUM(Table2[[#This Row],[2024 Tax Assessment (Exemption Not Included)]])*$N$7</f>
        <v>#NAME?</v>
      </c>
      <c r="M199" s="205" t="e">
        <f ca="1">SUM(Table2[[#This Row],[2025 Tax Amount                   (w/o Reval)                       (Exmption Not Included)]]-Table2[[#This Row],[2024 Tax Amount (Exemption Not Included)]])</f>
        <v>#NAME?</v>
      </c>
      <c r="N199" s="206" t="e">
        <f ca="1">SUM(Table2[[#This Row],[2025 Tax Amount                   (w/o Reval)                       (Exmption Not Included)]]-Table2[[#This Row],[2025 Estimated                      Tax Amount                             (Exemption Not Included)]])</f>
        <v>#NAME?</v>
      </c>
      <c r="O199" s="207" t="s">
        <v>7433</v>
      </c>
      <c r="P199" s="208" t="s">
        <v>7433</v>
      </c>
      <c r="Q199" s="208" t="s">
        <v>7433</v>
      </c>
      <c r="R199" s="208" t="s">
        <v>7433</v>
      </c>
      <c r="S199" s="208" t="s">
        <v>7433</v>
      </c>
      <c r="T199" s="209" t="s">
        <v>7433</v>
      </c>
    </row>
    <row r="200" spans="1:20">
      <c r="A200" s="202" t="s">
        <v>1080</v>
      </c>
      <c r="B200" s="202">
        <v>813</v>
      </c>
      <c r="C200" s="195" t="e">
        <f ca="1">_xlfn.XLOOKUP(Table2[[#This Row],[Acct '#]],'2024 Information'!A:A,'2024 Information'!L:L,0)</f>
        <v>#NAME?</v>
      </c>
      <c r="D200" s="196" t="e">
        <f ca="1">SUM(Table2[[#This Row],[2024 Tax Assessment (Exemption Not Included)]]/$E$6)</f>
        <v>#NAME?</v>
      </c>
      <c r="E200" s="206" t="e">
        <f ca="1">SUM(Table2[[#This Row],[2024 Tax Assessment (Exemption Not Included)]]*$E$7)</f>
        <v>#NAME?</v>
      </c>
      <c r="F200" s="195" t="e">
        <f ca="1">_xlfn.XLOOKUP(Table2[[#This Row],[Acct '#]],'2025 Information'!A:A,'2025 Information'!O:O,0)</f>
        <v>#NAME?</v>
      </c>
      <c r="G200" s="196" t="e">
        <f ca="1">SUM(Table2[[#This Row],[2025 Estimated                         Tax Assessment                  (Exemption Not Included)]]/$H$6)</f>
        <v>#NAME?</v>
      </c>
      <c r="H200" s="206" t="e">
        <f ca="1">SUM(Table2[[#This Row],[2025 Estimated                         Tax Assessment                  (Exemption Not Included)]]*$H$7)</f>
        <v>#NAME?</v>
      </c>
      <c r="I200" s="203" t="e">
        <f ca="1">SUM(Table2[[#This Row],[2025 Estimated                         Tax Assessment                  (Exemption Not Included)]]-Table2[[#This Row],[2024 Tax Assessment (Exemption Not Included)]])</f>
        <v>#NAME?</v>
      </c>
      <c r="J200" s="225" t="e">
        <f ca="1">SUM(Table2[[#This Row],[2025 Estimated                      Tax Amount                             (Exemption Not Included)]]-Table2[[#This Row],[2024 Tax Amount (Exemption Not Included)]])</f>
        <v>#NAME?</v>
      </c>
      <c r="K200" s="204" t="e">
        <f ca="1">SUM(Table2[[#This Row],[Overall % Of Town ]]-Table2[[#This Row],[Overall % Of Town]])</f>
        <v>#NAME?</v>
      </c>
      <c r="L200" s="227" t="e">
        <f ca="1">SUM(Table2[[#This Row],[2024 Tax Assessment (Exemption Not Included)]])*$N$7</f>
        <v>#NAME?</v>
      </c>
      <c r="M200" s="205" t="e">
        <f ca="1">SUM(Table2[[#This Row],[2025 Tax Amount                   (w/o Reval)                       (Exmption Not Included)]]-Table2[[#This Row],[2024 Tax Amount (Exemption Not Included)]])</f>
        <v>#NAME?</v>
      </c>
      <c r="N200" s="206" t="e">
        <f ca="1">SUM(Table2[[#This Row],[2025 Tax Amount                   (w/o Reval)                       (Exmption Not Included)]]-Table2[[#This Row],[2025 Estimated                      Tax Amount                             (Exemption Not Included)]])</f>
        <v>#NAME?</v>
      </c>
      <c r="O200" s="207" t="s">
        <v>7433</v>
      </c>
      <c r="P200" s="208" t="s">
        <v>7433</v>
      </c>
      <c r="Q200" s="208" t="s">
        <v>7433</v>
      </c>
      <c r="R200" s="208" t="s">
        <v>7433</v>
      </c>
      <c r="S200" s="208" t="s">
        <v>7433</v>
      </c>
      <c r="T200" s="209" t="s">
        <v>7433</v>
      </c>
    </row>
    <row r="201" spans="1:20">
      <c r="A201" s="202" t="s">
        <v>819</v>
      </c>
      <c r="B201" s="202">
        <v>916</v>
      </c>
      <c r="C201" s="195" t="e">
        <f ca="1">_xlfn.XLOOKUP(Table2[[#This Row],[Acct '#]],'2024 Information'!A:A,'2024 Information'!L:L,0)</f>
        <v>#NAME?</v>
      </c>
      <c r="D201" s="196" t="e">
        <f ca="1">SUM(Table2[[#This Row],[2024 Tax Assessment (Exemption Not Included)]]/$E$6)</f>
        <v>#NAME?</v>
      </c>
      <c r="E201" s="206" t="e">
        <f ca="1">SUM(Table2[[#This Row],[2024 Tax Assessment (Exemption Not Included)]]*$E$7)</f>
        <v>#NAME?</v>
      </c>
      <c r="F201" s="195" t="e">
        <f ca="1">_xlfn.XLOOKUP(Table2[[#This Row],[Acct '#]],'2025 Information'!A:A,'2025 Information'!O:O,0)</f>
        <v>#NAME?</v>
      </c>
      <c r="G201" s="196" t="e">
        <f ca="1">SUM(Table2[[#This Row],[2025 Estimated                         Tax Assessment                  (Exemption Not Included)]]/$H$6)</f>
        <v>#NAME?</v>
      </c>
      <c r="H201" s="206" t="e">
        <f ca="1">SUM(Table2[[#This Row],[2025 Estimated                         Tax Assessment                  (Exemption Not Included)]]*$H$7)</f>
        <v>#NAME?</v>
      </c>
      <c r="I201" s="203" t="e">
        <f ca="1">SUM(Table2[[#This Row],[2025 Estimated                         Tax Assessment                  (Exemption Not Included)]]-Table2[[#This Row],[2024 Tax Assessment (Exemption Not Included)]])</f>
        <v>#NAME?</v>
      </c>
      <c r="J201" s="225" t="e">
        <f ca="1">SUM(Table2[[#This Row],[2025 Estimated                      Tax Amount                             (Exemption Not Included)]]-Table2[[#This Row],[2024 Tax Amount (Exemption Not Included)]])</f>
        <v>#NAME?</v>
      </c>
      <c r="K201" s="204" t="e">
        <f ca="1">SUM(Table2[[#This Row],[Overall % Of Town ]]-Table2[[#This Row],[Overall % Of Town]])</f>
        <v>#NAME?</v>
      </c>
      <c r="L201" s="227" t="e">
        <f ca="1">SUM(Table2[[#This Row],[2024 Tax Assessment (Exemption Not Included)]])*$N$7</f>
        <v>#NAME?</v>
      </c>
      <c r="M201" s="205" t="e">
        <f ca="1">SUM(Table2[[#This Row],[2025 Tax Amount                   (w/o Reval)                       (Exmption Not Included)]]-Table2[[#This Row],[2024 Tax Amount (Exemption Not Included)]])</f>
        <v>#NAME?</v>
      </c>
      <c r="N201" s="206" t="e">
        <f ca="1">SUM(Table2[[#This Row],[2025 Tax Amount                   (w/o Reval)                       (Exmption Not Included)]]-Table2[[#This Row],[2025 Estimated                      Tax Amount                             (Exemption Not Included)]])</f>
        <v>#NAME?</v>
      </c>
      <c r="O201" s="210" t="e">
        <f ca="1">_xlfn.XLOOKUP(Table2[[#This Row],[Map/Lot]],'Sales Data'!$H$2:$H$185,'Sales Data'!$G$2:$G$185,0)</f>
        <v>#NAME?</v>
      </c>
      <c r="P201" s="211" t="e">
        <f ca="1">_xlfn.XLOOKUP(Table2[[#This Row],[Map/Lot]],'Sales Data'!$H$2:$H$185,'Sales Data'!$F$2:$F$185,0)</f>
        <v>#NAME?</v>
      </c>
      <c r="Q201" s="208">
        <v>1.7</v>
      </c>
      <c r="R201" s="212" t="e">
        <f ca="1">SUM(Table2[[#This Row],[Adjustment for Time Since Sale]]*Table2[[#This Row],[Sale Amount]])</f>
        <v>#NAME?</v>
      </c>
      <c r="S201" s="212" t="e">
        <f ca="1">SUM(Table2[[#This Row],[2025 Estimated                         Tax Assessment                  (Exemption Not Included)]]-Table2[[#This Row],[Adjusted Sale Price]])</f>
        <v>#NAME?</v>
      </c>
      <c r="T201" s="213" t="e">
        <f ca="1">_xlfn.XLOOKUP(Table2[[#This Row],[Map/Lot]],'Sales Data'!$H$2:$H$185,'Sales Data'!$I$2:$I$185,0)</f>
        <v>#NAME?</v>
      </c>
    </row>
    <row r="202" spans="1:20">
      <c r="A202" s="202" t="s">
        <v>243</v>
      </c>
      <c r="B202" s="202">
        <v>1139</v>
      </c>
      <c r="C202" s="195" t="e">
        <f ca="1">_xlfn.XLOOKUP(Table2[[#This Row],[Acct '#]],'2024 Information'!A:A,'2024 Information'!L:L,0)</f>
        <v>#NAME?</v>
      </c>
      <c r="D202" s="196" t="e">
        <f ca="1">SUM(Table2[[#This Row],[2024 Tax Assessment (Exemption Not Included)]]/$E$6)</f>
        <v>#NAME?</v>
      </c>
      <c r="E202" s="206" t="e">
        <f ca="1">SUM(Table2[[#This Row],[2024 Tax Assessment (Exemption Not Included)]]*$E$7)</f>
        <v>#NAME?</v>
      </c>
      <c r="F202" s="195" t="e">
        <f ca="1">_xlfn.XLOOKUP(Table2[[#This Row],[Acct '#]],'2025 Information'!A:A,'2025 Information'!O:O,0)</f>
        <v>#NAME?</v>
      </c>
      <c r="G202" s="196" t="e">
        <f ca="1">SUM(Table2[[#This Row],[2025 Estimated                         Tax Assessment                  (Exemption Not Included)]]/$H$6)</f>
        <v>#NAME?</v>
      </c>
      <c r="H202" s="206" t="e">
        <f ca="1">SUM(Table2[[#This Row],[2025 Estimated                         Tax Assessment                  (Exemption Not Included)]]*$H$7)</f>
        <v>#NAME?</v>
      </c>
      <c r="I202" s="203" t="e">
        <f ca="1">SUM(Table2[[#This Row],[2025 Estimated                         Tax Assessment                  (Exemption Not Included)]]-Table2[[#This Row],[2024 Tax Assessment (Exemption Not Included)]])</f>
        <v>#NAME?</v>
      </c>
      <c r="J202" s="225" t="e">
        <f ca="1">SUM(Table2[[#This Row],[2025 Estimated                      Tax Amount                             (Exemption Not Included)]]-Table2[[#This Row],[2024 Tax Amount (Exemption Not Included)]])</f>
        <v>#NAME?</v>
      </c>
      <c r="K202" s="204" t="e">
        <f ca="1">SUM(Table2[[#This Row],[Overall % Of Town ]]-Table2[[#This Row],[Overall % Of Town]])</f>
        <v>#NAME?</v>
      </c>
      <c r="L202" s="227" t="e">
        <f ca="1">SUM(Table2[[#This Row],[2024 Tax Assessment (Exemption Not Included)]])*$N$7</f>
        <v>#NAME?</v>
      </c>
      <c r="M202" s="205" t="e">
        <f ca="1">SUM(Table2[[#This Row],[2025 Tax Amount                   (w/o Reval)                       (Exmption Not Included)]]-Table2[[#This Row],[2024 Tax Amount (Exemption Not Included)]])</f>
        <v>#NAME?</v>
      </c>
      <c r="N202" s="206" t="e">
        <f ca="1">SUM(Table2[[#This Row],[2025 Tax Amount                   (w/o Reval)                       (Exmption Not Included)]]-Table2[[#This Row],[2025 Estimated                      Tax Amount                             (Exemption Not Included)]])</f>
        <v>#NAME?</v>
      </c>
      <c r="O202" s="207" t="s">
        <v>7433</v>
      </c>
      <c r="P202" s="208" t="s">
        <v>7433</v>
      </c>
      <c r="Q202" s="208" t="s">
        <v>7433</v>
      </c>
      <c r="R202" s="208" t="s">
        <v>7433</v>
      </c>
      <c r="S202" s="208" t="s">
        <v>7433</v>
      </c>
      <c r="T202" s="209" t="s">
        <v>7433</v>
      </c>
    </row>
    <row r="203" spans="1:20">
      <c r="A203" s="202" t="s">
        <v>2740</v>
      </c>
      <c r="B203" s="202">
        <v>34</v>
      </c>
      <c r="C203" s="195" t="e">
        <f ca="1">_xlfn.XLOOKUP(Table2[[#This Row],[Acct '#]],'2024 Information'!A:A,'2024 Information'!L:L,0)</f>
        <v>#NAME?</v>
      </c>
      <c r="D203" s="196" t="e">
        <f ca="1">SUM(Table2[[#This Row],[2024 Tax Assessment (Exemption Not Included)]]/$E$6)</f>
        <v>#NAME?</v>
      </c>
      <c r="E203" s="206" t="e">
        <f ca="1">SUM(Table2[[#This Row],[2024 Tax Assessment (Exemption Not Included)]]*$E$7)</f>
        <v>#NAME?</v>
      </c>
      <c r="F203" s="195" t="e">
        <f ca="1">_xlfn.XLOOKUP(Table2[[#This Row],[Acct '#]],'2025 Information'!A:A,'2025 Information'!O:O,0)</f>
        <v>#NAME?</v>
      </c>
      <c r="G203" s="196" t="e">
        <f ca="1">SUM(Table2[[#This Row],[2025 Estimated                         Tax Assessment                  (Exemption Not Included)]]/$H$6)</f>
        <v>#NAME?</v>
      </c>
      <c r="H203" s="206" t="e">
        <f ca="1">SUM(Table2[[#This Row],[2025 Estimated                         Tax Assessment                  (Exemption Not Included)]]*$H$7)</f>
        <v>#NAME?</v>
      </c>
      <c r="I203" s="203" t="e">
        <f ca="1">SUM(Table2[[#This Row],[2025 Estimated                         Tax Assessment                  (Exemption Not Included)]]-Table2[[#This Row],[2024 Tax Assessment (Exemption Not Included)]])</f>
        <v>#NAME?</v>
      </c>
      <c r="J203" s="225" t="e">
        <f ca="1">SUM(Table2[[#This Row],[2025 Estimated                      Tax Amount                             (Exemption Not Included)]]-Table2[[#This Row],[2024 Tax Amount (Exemption Not Included)]])</f>
        <v>#NAME?</v>
      </c>
      <c r="K203" s="204" t="e">
        <f ca="1">SUM(Table2[[#This Row],[Overall % Of Town ]]-Table2[[#This Row],[Overall % Of Town]])</f>
        <v>#NAME?</v>
      </c>
      <c r="L203" s="227" t="e">
        <f ca="1">SUM(Table2[[#This Row],[2024 Tax Assessment (Exemption Not Included)]])*$N$7</f>
        <v>#NAME?</v>
      </c>
      <c r="M203" s="205" t="e">
        <f ca="1">SUM(Table2[[#This Row],[2025 Tax Amount                   (w/o Reval)                       (Exmption Not Included)]]-Table2[[#This Row],[2024 Tax Amount (Exemption Not Included)]])</f>
        <v>#NAME?</v>
      </c>
      <c r="N203" s="206" t="e">
        <f ca="1">SUM(Table2[[#This Row],[2025 Tax Amount                   (w/o Reval)                       (Exmption Not Included)]]-Table2[[#This Row],[2025 Estimated                      Tax Amount                             (Exemption Not Included)]])</f>
        <v>#NAME?</v>
      </c>
      <c r="O203" s="207" t="s">
        <v>7433</v>
      </c>
      <c r="P203" s="208" t="s">
        <v>7433</v>
      </c>
      <c r="Q203" s="208" t="s">
        <v>7433</v>
      </c>
      <c r="R203" s="208" t="s">
        <v>7433</v>
      </c>
      <c r="S203" s="208" t="s">
        <v>7433</v>
      </c>
      <c r="T203" s="209" t="s">
        <v>7433</v>
      </c>
    </row>
    <row r="204" spans="1:20">
      <c r="A204" s="202" t="s">
        <v>168</v>
      </c>
      <c r="B204" s="202">
        <v>1167</v>
      </c>
      <c r="C204" s="195" t="e">
        <f ca="1">_xlfn.XLOOKUP(Table2[[#This Row],[Acct '#]],'2024 Information'!A:A,'2024 Information'!L:L,0)</f>
        <v>#NAME?</v>
      </c>
      <c r="D204" s="196" t="e">
        <f ca="1">SUM(Table2[[#This Row],[2024 Tax Assessment (Exemption Not Included)]]/$E$6)</f>
        <v>#NAME?</v>
      </c>
      <c r="E204" s="206" t="e">
        <f ca="1">SUM(Table2[[#This Row],[2024 Tax Assessment (Exemption Not Included)]]*$E$7)</f>
        <v>#NAME?</v>
      </c>
      <c r="F204" s="195" t="e">
        <f ca="1">_xlfn.XLOOKUP(Table2[[#This Row],[Acct '#]],'2025 Information'!A:A,'2025 Information'!O:O,0)</f>
        <v>#NAME?</v>
      </c>
      <c r="G204" s="196" t="e">
        <f ca="1">SUM(Table2[[#This Row],[2025 Estimated                         Tax Assessment                  (Exemption Not Included)]]/$H$6)</f>
        <v>#NAME?</v>
      </c>
      <c r="H204" s="206" t="e">
        <f ca="1">SUM(Table2[[#This Row],[2025 Estimated                         Tax Assessment                  (Exemption Not Included)]]*$H$7)</f>
        <v>#NAME?</v>
      </c>
      <c r="I204" s="203" t="e">
        <f ca="1">SUM(Table2[[#This Row],[2025 Estimated                         Tax Assessment                  (Exemption Not Included)]]-Table2[[#This Row],[2024 Tax Assessment (Exemption Not Included)]])</f>
        <v>#NAME?</v>
      </c>
      <c r="J204" s="225" t="e">
        <f ca="1">SUM(Table2[[#This Row],[2025 Estimated                      Tax Amount                             (Exemption Not Included)]]-Table2[[#This Row],[2024 Tax Amount (Exemption Not Included)]])</f>
        <v>#NAME?</v>
      </c>
      <c r="K204" s="204" t="e">
        <f ca="1">SUM(Table2[[#This Row],[Overall % Of Town ]]-Table2[[#This Row],[Overall % Of Town]])</f>
        <v>#NAME?</v>
      </c>
      <c r="L204" s="227" t="e">
        <f ca="1">SUM(Table2[[#This Row],[2024 Tax Assessment (Exemption Not Included)]])*$N$7</f>
        <v>#NAME?</v>
      </c>
      <c r="M204" s="205" t="e">
        <f ca="1">SUM(Table2[[#This Row],[2025 Tax Amount                   (w/o Reval)                       (Exmption Not Included)]]-Table2[[#This Row],[2024 Tax Amount (Exemption Not Included)]])</f>
        <v>#NAME?</v>
      </c>
      <c r="N204" s="206" t="e">
        <f ca="1">SUM(Table2[[#This Row],[2025 Tax Amount                   (w/o Reval)                       (Exmption Not Included)]]-Table2[[#This Row],[2025 Estimated                      Tax Amount                             (Exemption Not Included)]])</f>
        <v>#NAME?</v>
      </c>
      <c r="O204" s="214" t="e">
        <f ca="1">_xlfn.XLOOKUP(Table2[[#This Row],[Map/Lot]],'Sales Data'!$H$2:$H$185,'Sales Data'!$G$2:$G$185,0)</f>
        <v>#NAME?</v>
      </c>
      <c r="P204" s="215" t="e">
        <f ca="1">_xlfn.XLOOKUP(Table2[[#This Row],[Map/Lot]],'Sales Data'!$H$2:$H$185,'Sales Data'!$F$2:$F$185,0)</f>
        <v>#NAME?</v>
      </c>
      <c r="Q204" s="216">
        <v>1.1000000000000001</v>
      </c>
      <c r="R204" s="217" t="e">
        <f ca="1">SUM(Table2[[#This Row],[Adjustment for Time Since Sale]]*Table2[[#This Row],[Sale Amount]])</f>
        <v>#NAME?</v>
      </c>
      <c r="S204" s="217" t="e">
        <f ca="1">SUM(Table2[[#This Row],[2025 Estimated                         Tax Assessment                  (Exemption Not Included)]]-Table2[[#This Row],[Adjusted Sale Price]])</f>
        <v>#NAME?</v>
      </c>
      <c r="T204" s="218" t="e">
        <f ca="1">_xlfn.XLOOKUP(Table2[[#This Row],[Map/Lot]],'Sales Data'!$H$2:$H$185,'Sales Data'!$I$2:$I$185,0)</f>
        <v>#NAME?</v>
      </c>
    </row>
    <row r="205" spans="1:20">
      <c r="A205" s="202" t="s">
        <v>4527</v>
      </c>
      <c r="B205" s="202">
        <v>1217</v>
      </c>
      <c r="C205" s="195" t="e">
        <f ca="1">_xlfn.XLOOKUP(Table2[[#This Row],[Acct '#]],'2024 Information'!A:A,'2024 Information'!L:L,0)</f>
        <v>#NAME?</v>
      </c>
      <c r="D205" s="196" t="e">
        <f ca="1">SUM(Table2[[#This Row],[2024 Tax Assessment (Exemption Not Included)]]/$E$6)</f>
        <v>#NAME?</v>
      </c>
      <c r="E205" s="206" t="e">
        <f ca="1">SUM(Table2[[#This Row],[2024 Tax Assessment (Exemption Not Included)]]*$E$7)</f>
        <v>#NAME?</v>
      </c>
      <c r="F205" s="195" t="e">
        <f ca="1">_xlfn.XLOOKUP(Table2[[#This Row],[Acct '#]],'2025 Information'!A:A,'2025 Information'!O:O,0)</f>
        <v>#NAME?</v>
      </c>
      <c r="G205" s="196" t="e">
        <f ca="1">SUM(Table2[[#This Row],[2025 Estimated                         Tax Assessment                  (Exemption Not Included)]]/$H$6)</f>
        <v>#NAME?</v>
      </c>
      <c r="H205" s="206" t="e">
        <f ca="1">SUM(Table2[[#This Row],[2025 Estimated                         Tax Assessment                  (Exemption Not Included)]]*$H$7)</f>
        <v>#NAME?</v>
      </c>
      <c r="I205" s="203" t="e">
        <f ca="1">SUM(Table2[[#This Row],[2025 Estimated                         Tax Assessment                  (Exemption Not Included)]]-Table2[[#This Row],[2024 Tax Assessment (Exemption Not Included)]])</f>
        <v>#NAME?</v>
      </c>
      <c r="J205" s="225" t="e">
        <f ca="1">SUM(Table2[[#This Row],[2025 Estimated                      Tax Amount                             (Exemption Not Included)]]-Table2[[#This Row],[2024 Tax Amount (Exemption Not Included)]])</f>
        <v>#NAME?</v>
      </c>
      <c r="K205" s="204" t="e">
        <f ca="1">SUM(Table2[[#This Row],[Overall % Of Town ]]-Table2[[#This Row],[Overall % Of Town]])</f>
        <v>#NAME?</v>
      </c>
      <c r="L205" s="227" t="e">
        <f ca="1">SUM(Table2[[#This Row],[2024 Tax Assessment (Exemption Not Included)]])*$N$7</f>
        <v>#NAME?</v>
      </c>
      <c r="M205" s="205" t="e">
        <f ca="1">SUM(Table2[[#This Row],[2025 Tax Amount                   (w/o Reval)                       (Exmption Not Included)]]-Table2[[#This Row],[2024 Tax Amount (Exemption Not Included)]])</f>
        <v>#NAME?</v>
      </c>
      <c r="N205" s="206" t="e">
        <f ca="1">SUM(Table2[[#This Row],[2025 Tax Amount                   (w/o Reval)                       (Exmption Not Included)]]-Table2[[#This Row],[2025 Estimated                      Tax Amount                             (Exemption Not Included)]])</f>
        <v>#NAME?</v>
      </c>
      <c r="O205" s="214" t="e">
        <f ca="1">_xlfn.XLOOKUP(Table2[[#This Row],[Map/Lot]],'Sales Data'!$H$2:$H$185,'Sales Data'!$G$2:$G$185,0)</f>
        <v>#NAME?</v>
      </c>
      <c r="P205" s="215" t="e">
        <f ca="1">_xlfn.XLOOKUP(Table2[[#This Row],[Map/Lot]],'Sales Data'!$H$2:$H$185,'Sales Data'!$F$2:$F$185,0)</f>
        <v>#NAME?</v>
      </c>
      <c r="Q205" s="216">
        <v>1.1000000000000001</v>
      </c>
      <c r="R205" s="217" t="e">
        <f ca="1">SUM(Table2[[#This Row],[Adjustment for Time Since Sale]]*Table2[[#This Row],[Sale Amount]])</f>
        <v>#NAME?</v>
      </c>
      <c r="S205" s="217" t="e">
        <f ca="1">SUM(Table2[[#This Row],[2025 Estimated                         Tax Assessment                  (Exemption Not Included)]]-Table2[[#This Row],[Adjusted Sale Price]])</f>
        <v>#NAME?</v>
      </c>
      <c r="T205" s="218" t="e">
        <f ca="1">_xlfn.XLOOKUP(Table2[[#This Row],[Map/Lot]],'Sales Data'!$H$2:$H$185,'Sales Data'!$I$2:$I$185,0)</f>
        <v>#NAME?</v>
      </c>
    </row>
    <row r="206" spans="1:20">
      <c r="A206" s="202" t="s">
        <v>1560</v>
      </c>
      <c r="B206" s="202">
        <v>593</v>
      </c>
      <c r="C206" s="195" t="e">
        <f ca="1">_xlfn.XLOOKUP(Table2[[#This Row],[Acct '#]],'2024 Information'!A:A,'2024 Information'!L:L,0)</f>
        <v>#NAME?</v>
      </c>
      <c r="D206" s="196" t="e">
        <f ca="1">SUM(Table2[[#This Row],[2024 Tax Assessment (Exemption Not Included)]]/$E$6)</f>
        <v>#NAME?</v>
      </c>
      <c r="E206" s="206" t="e">
        <f ca="1">SUM(Table2[[#This Row],[2024 Tax Assessment (Exemption Not Included)]]*$E$7)</f>
        <v>#NAME?</v>
      </c>
      <c r="F206" s="195" t="e">
        <f ca="1">_xlfn.XLOOKUP(Table2[[#This Row],[Acct '#]],'2025 Information'!A:A,'2025 Information'!O:O,0)</f>
        <v>#NAME?</v>
      </c>
      <c r="G206" s="196" t="e">
        <f ca="1">SUM(Table2[[#This Row],[2025 Estimated                         Tax Assessment                  (Exemption Not Included)]]/$H$6)</f>
        <v>#NAME?</v>
      </c>
      <c r="H206" s="206" t="e">
        <f ca="1">SUM(Table2[[#This Row],[2025 Estimated                         Tax Assessment                  (Exemption Not Included)]]*$H$7)</f>
        <v>#NAME?</v>
      </c>
      <c r="I206" s="203" t="e">
        <f ca="1">SUM(Table2[[#This Row],[2025 Estimated                         Tax Assessment                  (Exemption Not Included)]]-Table2[[#This Row],[2024 Tax Assessment (Exemption Not Included)]])</f>
        <v>#NAME?</v>
      </c>
      <c r="J206" s="225" t="e">
        <f ca="1">SUM(Table2[[#This Row],[2025 Estimated                      Tax Amount                             (Exemption Not Included)]]-Table2[[#This Row],[2024 Tax Amount (Exemption Not Included)]])</f>
        <v>#NAME?</v>
      </c>
      <c r="K206" s="204" t="e">
        <f ca="1">SUM(Table2[[#This Row],[Overall % Of Town ]]-Table2[[#This Row],[Overall % Of Town]])</f>
        <v>#NAME?</v>
      </c>
      <c r="L206" s="227" t="e">
        <f ca="1">SUM(Table2[[#This Row],[2024 Tax Assessment (Exemption Not Included)]])*$N$7</f>
        <v>#NAME?</v>
      </c>
      <c r="M206" s="205" t="e">
        <f ca="1">SUM(Table2[[#This Row],[2025 Tax Amount                   (w/o Reval)                       (Exmption Not Included)]]-Table2[[#This Row],[2024 Tax Amount (Exemption Not Included)]])</f>
        <v>#NAME?</v>
      </c>
      <c r="N206" s="206" t="e">
        <f ca="1">SUM(Table2[[#This Row],[2025 Tax Amount                   (w/o Reval)                       (Exmption Not Included)]]-Table2[[#This Row],[2025 Estimated                      Tax Amount                             (Exemption Not Included)]])</f>
        <v>#NAME?</v>
      </c>
      <c r="O206" s="207" t="s">
        <v>7433</v>
      </c>
      <c r="P206" s="208" t="s">
        <v>7433</v>
      </c>
      <c r="Q206" s="208" t="s">
        <v>7433</v>
      </c>
      <c r="R206" s="208" t="s">
        <v>7433</v>
      </c>
      <c r="S206" s="208" t="s">
        <v>7433</v>
      </c>
      <c r="T206" s="209" t="s">
        <v>7433</v>
      </c>
    </row>
    <row r="207" spans="1:20">
      <c r="A207" s="202" t="s">
        <v>423</v>
      </c>
      <c r="B207" s="202">
        <v>1063</v>
      </c>
      <c r="C207" s="195" t="e">
        <f ca="1">_xlfn.XLOOKUP(Table2[[#This Row],[Acct '#]],'2024 Information'!A:A,'2024 Information'!L:L,0)</f>
        <v>#NAME?</v>
      </c>
      <c r="D207" s="196" t="e">
        <f ca="1">SUM(Table2[[#This Row],[2024 Tax Assessment (Exemption Not Included)]]/$E$6)</f>
        <v>#NAME?</v>
      </c>
      <c r="E207" s="206" t="e">
        <f ca="1">SUM(Table2[[#This Row],[2024 Tax Assessment (Exemption Not Included)]]*$E$7)</f>
        <v>#NAME?</v>
      </c>
      <c r="F207" s="195" t="e">
        <f ca="1">_xlfn.XLOOKUP(Table2[[#This Row],[Acct '#]],'2025 Information'!A:A,'2025 Information'!O:O,0)</f>
        <v>#NAME?</v>
      </c>
      <c r="G207" s="196" t="e">
        <f ca="1">SUM(Table2[[#This Row],[2025 Estimated                         Tax Assessment                  (Exemption Not Included)]]/$H$6)</f>
        <v>#NAME?</v>
      </c>
      <c r="H207" s="206" t="e">
        <f ca="1">SUM(Table2[[#This Row],[2025 Estimated                         Tax Assessment                  (Exemption Not Included)]]*$H$7)</f>
        <v>#NAME?</v>
      </c>
      <c r="I207" s="203" t="e">
        <f ca="1">SUM(Table2[[#This Row],[2025 Estimated                         Tax Assessment                  (Exemption Not Included)]]-Table2[[#This Row],[2024 Tax Assessment (Exemption Not Included)]])</f>
        <v>#NAME?</v>
      </c>
      <c r="J207" s="225" t="e">
        <f ca="1">SUM(Table2[[#This Row],[2025 Estimated                      Tax Amount                             (Exemption Not Included)]]-Table2[[#This Row],[2024 Tax Amount (Exemption Not Included)]])</f>
        <v>#NAME?</v>
      </c>
      <c r="K207" s="204" t="e">
        <f ca="1">SUM(Table2[[#This Row],[Overall % Of Town ]]-Table2[[#This Row],[Overall % Of Town]])</f>
        <v>#NAME?</v>
      </c>
      <c r="L207" s="227" t="e">
        <f ca="1">SUM(Table2[[#This Row],[2024 Tax Assessment (Exemption Not Included)]])*$N$7</f>
        <v>#NAME?</v>
      </c>
      <c r="M207" s="205" t="e">
        <f ca="1">SUM(Table2[[#This Row],[2025 Tax Amount                   (w/o Reval)                       (Exmption Not Included)]]-Table2[[#This Row],[2024 Tax Amount (Exemption Not Included)]])</f>
        <v>#NAME?</v>
      </c>
      <c r="N207" s="206" t="e">
        <f ca="1">SUM(Table2[[#This Row],[2025 Tax Amount                   (w/o Reval)                       (Exmption Not Included)]]-Table2[[#This Row],[2025 Estimated                      Tax Amount                             (Exemption Not Included)]])</f>
        <v>#NAME?</v>
      </c>
      <c r="O207" s="207" t="s">
        <v>7433</v>
      </c>
      <c r="P207" s="208" t="s">
        <v>7433</v>
      </c>
      <c r="Q207" s="208" t="s">
        <v>7433</v>
      </c>
      <c r="R207" s="208" t="s">
        <v>7433</v>
      </c>
      <c r="S207" s="208" t="s">
        <v>7433</v>
      </c>
      <c r="T207" s="209" t="s">
        <v>7433</v>
      </c>
    </row>
    <row r="208" spans="1:20">
      <c r="A208" s="202" t="s">
        <v>6600</v>
      </c>
      <c r="B208" s="202">
        <v>803</v>
      </c>
      <c r="C208" s="195" t="e">
        <f ca="1">_xlfn.XLOOKUP(Table2[[#This Row],[Acct '#]],'2024 Information'!A:A,'2024 Information'!L:L,0)</f>
        <v>#NAME?</v>
      </c>
      <c r="D208" s="196" t="e">
        <f ca="1">SUM(Table2[[#This Row],[2024 Tax Assessment (Exemption Not Included)]]/$E$6)</f>
        <v>#NAME?</v>
      </c>
      <c r="E208" s="206" t="e">
        <f ca="1">SUM(Table2[[#This Row],[2024 Tax Assessment (Exemption Not Included)]]*$E$7)</f>
        <v>#NAME?</v>
      </c>
      <c r="F208" s="195" t="e">
        <f ca="1">_xlfn.XLOOKUP(Table2[[#This Row],[Acct '#]],'2025 Information'!A:A,'2025 Information'!O:O,0)</f>
        <v>#NAME?</v>
      </c>
      <c r="G208" s="196" t="e">
        <f ca="1">SUM(Table2[[#This Row],[2025 Estimated                         Tax Assessment                  (Exemption Not Included)]]/$H$6)</f>
        <v>#NAME?</v>
      </c>
      <c r="H208" s="206" t="e">
        <f ca="1">SUM(Table2[[#This Row],[2025 Estimated                         Tax Assessment                  (Exemption Not Included)]]*$H$7)</f>
        <v>#NAME?</v>
      </c>
      <c r="I208" s="203" t="e">
        <f ca="1">SUM(Table2[[#This Row],[2025 Estimated                         Tax Assessment                  (Exemption Not Included)]]-Table2[[#This Row],[2024 Tax Assessment (Exemption Not Included)]])</f>
        <v>#NAME?</v>
      </c>
      <c r="J208" s="225" t="e">
        <f ca="1">SUM(Table2[[#This Row],[2025 Estimated                      Tax Amount                             (Exemption Not Included)]]-Table2[[#This Row],[2024 Tax Amount (Exemption Not Included)]])</f>
        <v>#NAME?</v>
      </c>
      <c r="K208" s="204" t="e">
        <f ca="1">SUM(Table2[[#This Row],[Overall % Of Town ]]-Table2[[#This Row],[Overall % Of Town]])</f>
        <v>#NAME?</v>
      </c>
      <c r="L208" s="227" t="e">
        <f ca="1">SUM(Table2[[#This Row],[2024 Tax Assessment (Exemption Not Included)]])*$N$7</f>
        <v>#NAME?</v>
      </c>
      <c r="M208" s="205" t="e">
        <f ca="1">SUM(Table2[[#This Row],[2025 Tax Amount                   (w/o Reval)                       (Exmption Not Included)]]-Table2[[#This Row],[2024 Tax Amount (Exemption Not Included)]])</f>
        <v>#NAME?</v>
      </c>
      <c r="N208" s="206" t="e">
        <f ca="1">SUM(Table2[[#This Row],[2025 Tax Amount                   (w/o Reval)                       (Exmption Not Included)]]-Table2[[#This Row],[2025 Estimated                      Tax Amount                             (Exemption Not Included)]])</f>
        <v>#NAME?</v>
      </c>
      <c r="O208" s="207" t="s">
        <v>7433</v>
      </c>
      <c r="P208" s="208" t="s">
        <v>7433</v>
      </c>
      <c r="Q208" s="208" t="s">
        <v>7433</v>
      </c>
      <c r="R208" s="208" t="s">
        <v>7433</v>
      </c>
      <c r="S208" s="208" t="s">
        <v>7433</v>
      </c>
      <c r="T208" s="209" t="s">
        <v>7433</v>
      </c>
    </row>
    <row r="209" spans="1:20">
      <c r="A209" s="202" t="s">
        <v>814</v>
      </c>
      <c r="B209" s="202">
        <v>918</v>
      </c>
      <c r="C209" s="195" t="e">
        <f ca="1">_xlfn.XLOOKUP(Table2[[#This Row],[Acct '#]],'2024 Information'!A:A,'2024 Information'!L:L,0)</f>
        <v>#NAME?</v>
      </c>
      <c r="D209" s="196" t="e">
        <f ca="1">SUM(Table2[[#This Row],[2024 Tax Assessment (Exemption Not Included)]]/$E$6)</f>
        <v>#NAME?</v>
      </c>
      <c r="E209" s="206" t="e">
        <f ca="1">SUM(Table2[[#This Row],[2024 Tax Assessment (Exemption Not Included)]]*$E$7)</f>
        <v>#NAME?</v>
      </c>
      <c r="F209" s="195" t="e">
        <f ca="1">_xlfn.XLOOKUP(Table2[[#This Row],[Acct '#]],'2025 Information'!A:A,'2025 Information'!O:O,0)</f>
        <v>#NAME?</v>
      </c>
      <c r="G209" s="196" t="e">
        <f ca="1">SUM(Table2[[#This Row],[2025 Estimated                         Tax Assessment                  (Exemption Not Included)]]/$H$6)</f>
        <v>#NAME?</v>
      </c>
      <c r="H209" s="206" t="e">
        <f ca="1">SUM(Table2[[#This Row],[2025 Estimated                         Tax Assessment                  (Exemption Not Included)]]*$H$7)</f>
        <v>#NAME?</v>
      </c>
      <c r="I209" s="203" t="e">
        <f ca="1">SUM(Table2[[#This Row],[2025 Estimated                         Tax Assessment                  (Exemption Not Included)]]-Table2[[#This Row],[2024 Tax Assessment (Exemption Not Included)]])</f>
        <v>#NAME?</v>
      </c>
      <c r="J209" s="225" t="e">
        <f ca="1">SUM(Table2[[#This Row],[2025 Estimated                      Tax Amount                             (Exemption Not Included)]]-Table2[[#This Row],[2024 Tax Amount (Exemption Not Included)]])</f>
        <v>#NAME?</v>
      </c>
      <c r="K209" s="204" t="e">
        <f ca="1">SUM(Table2[[#This Row],[Overall % Of Town ]]-Table2[[#This Row],[Overall % Of Town]])</f>
        <v>#NAME?</v>
      </c>
      <c r="L209" s="227" t="e">
        <f ca="1">SUM(Table2[[#This Row],[2024 Tax Assessment (Exemption Not Included)]])*$N$7</f>
        <v>#NAME?</v>
      </c>
      <c r="M209" s="205" t="e">
        <f ca="1">SUM(Table2[[#This Row],[2025 Tax Amount                   (w/o Reval)                       (Exmption Not Included)]]-Table2[[#This Row],[2024 Tax Amount (Exemption Not Included)]])</f>
        <v>#NAME?</v>
      </c>
      <c r="N209" s="206" t="e">
        <f ca="1">SUM(Table2[[#This Row],[2025 Tax Amount                   (w/o Reval)                       (Exmption Not Included)]]-Table2[[#This Row],[2025 Estimated                      Tax Amount                             (Exemption Not Included)]])</f>
        <v>#NAME?</v>
      </c>
      <c r="O209" s="207" t="s">
        <v>7433</v>
      </c>
      <c r="P209" s="208" t="s">
        <v>7433</v>
      </c>
      <c r="Q209" s="208" t="s">
        <v>7433</v>
      </c>
      <c r="R209" s="208" t="s">
        <v>7433</v>
      </c>
      <c r="S209" s="208" t="s">
        <v>7433</v>
      </c>
      <c r="T209" s="209" t="s">
        <v>7433</v>
      </c>
    </row>
    <row r="210" spans="1:20">
      <c r="A210" s="202" t="s">
        <v>1470</v>
      </c>
      <c r="B210" s="202">
        <v>635</v>
      </c>
      <c r="C210" s="195" t="e">
        <f ca="1">_xlfn.XLOOKUP(Table2[[#This Row],[Acct '#]],'2024 Information'!A:A,'2024 Information'!L:L,0)</f>
        <v>#NAME?</v>
      </c>
      <c r="D210" s="196" t="e">
        <f ca="1">SUM(Table2[[#This Row],[2024 Tax Assessment (Exemption Not Included)]]/$E$6)</f>
        <v>#NAME?</v>
      </c>
      <c r="E210" s="206" t="e">
        <f ca="1">SUM(Table2[[#This Row],[2024 Tax Assessment (Exemption Not Included)]]*$E$7)</f>
        <v>#NAME?</v>
      </c>
      <c r="F210" s="195" t="e">
        <f ca="1">_xlfn.XLOOKUP(Table2[[#This Row],[Acct '#]],'2025 Information'!A:A,'2025 Information'!O:O,0)</f>
        <v>#NAME?</v>
      </c>
      <c r="G210" s="196" t="e">
        <f ca="1">SUM(Table2[[#This Row],[2025 Estimated                         Tax Assessment                  (Exemption Not Included)]]/$H$6)</f>
        <v>#NAME?</v>
      </c>
      <c r="H210" s="206" t="e">
        <f ca="1">SUM(Table2[[#This Row],[2025 Estimated                         Tax Assessment                  (Exemption Not Included)]]*$H$7)</f>
        <v>#NAME?</v>
      </c>
      <c r="I210" s="203" t="e">
        <f ca="1">SUM(Table2[[#This Row],[2025 Estimated                         Tax Assessment                  (Exemption Not Included)]]-Table2[[#This Row],[2024 Tax Assessment (Exemption Not Included)]])</f>
        <v>#NAME?</v>
      </c>
      <c r="J210" s="225" t="e">
        <f ca="1">SUM(Table2[[#This Row],[2025 Estimated                      Tax Amount                             (Exemption Not Included)]]-Table2[[#This Row],[2024 Tax Amount (Exemption Not Included)]])</f>
        <v>#NAME?</v>
      </c>
      <c r="K210" s="204" t="e">
        <f ca="1">SUM(Table2[[#This Row],[Overall % Of Town ]]-Table2[[#This Row],[Overall % Of Town]])</f>
        <v>#NAME?</v>
      </c>
      <c r="L210" s="227" t="e">
        <f ca="1">SUM(Table2[[#This Row],[2024 Tax Assessment (Exemption Not Included)]])*$N$7</f>
        <v>#NAME?</v>
      </c>
      <c r="M210" s="205" t="e">
        <f ca="1">SUM(Table2[[#This Row],[2025 Tax Amount                   (w/o Reval)                       (Exmption Not Included)]]-Table2[[#This Row],[2024 Tax Amount (Exemption Not Included)]])</f>
        <v>#NAME?</v>
      </c>
      <c r="N210" s="206" t="e">
        <f ca="1">SUM(Table2[[#This Row],[2025 Tax Amount                   (w/o Reval)                       (Exmption Not Included)]]-Table2[[#This Row],[2025 Estimated                      Tax Amount                             (Exemption Not Included)]])</f>
        <v>#NAME?</v>
      </c>
      <c r="O210" s="210" t="e">
        <f ca="1">_xlfn.XLOOKUP(Table2[[#This Row],[Map/Lot]],'Sales Data'!$H$2:$H$185,'Sales Data'!$G$2:$G$185,0)</f>
        <v>#NAME?</v>
      </c>
      <c r="P210" s="211" t="e">
        <f ca="1">_xlfn.XLOOKUP(Table2[[#This Row],[Map/Lot]],'Sales Data'!$H$2:$H$185,'Sales Data'!$F$2:$F$185,0)</f>
        <v>#NAME?</v>
      </c>
      <c r="Q210" s="208">
        <v>2</v>
      </c>
      <c r="R210" s="212" t="e">
        <f ca="1">SUM(Table2[[#This Row],[Adjustment for Time Since Sale]]*Table2[[#This Row],[Sale Amount]])</f>
        <v>#NAME?</v>
      </c>
      <c r="S210" s="212" t="e">
        <f ca="1">SUM(Table2[[#This Row],[2025 Estimated                         Tax Assessment                  (Exemption Not Included)]]-Table2[[#This Row],[Adjusted Sale Price]])</f>
        <v>#NAME?</v>
      </c>
      <c r="T210" s="213" t="e">
        <f ca="1">_xlfn.XLOOKUP(Table2[[#This Row],[Map/Lot]],'Sales Data'!$H$2:$H$185,'Sales Data'!$I$2:$I$185,0)</f>
        <v>#NAME?</v>
      </c>
    </row>
    <row r="211" spans="1:20">
      <c r="A211" s="202" t="s">
        <v>262</v>
      </c>
      <c r="B211" s="202">
        <v>1131</v>
      </c>
      <c r="C211" s="195" t="e">
        <f ca="1">_xlfn.XLOOKUP(Table2[[#This Row],[Acct '#]],'2024 Information'!A:A,'2024 Information'!L:L,0)</f>
        <v>#NAME?</v>
      </c>
      <c r="D211" s="196" t="e">
        <f ca="1">SUM(Table2[[#This Row],[2024 Tax Assessment (Exemption Not Included)]]/$E$6)</f>
        <v>#NAME?</v>
      </c>
      <c r="E211" s="206" t="e">
        <f ca="1">SUM(Table2[[#This Row],[2024 Tax Assessment (Exemption Not Included)]]*$E$7)</f>
        <v>#NAME?</v>
      </c>
      <c r="F211" s="195" t="e">
        <f ca="1">_xlfn.XLOOKUP(Table2[[#This Row],[Acct '#]],'2025 Information'!A:A,'2025 Information'!O:O,0)</f>
        <v>#NAME?</v>
      </c>
      <c r="G211" s="196" t="e">
        <f ca="1">SUM(Table2[[#This Row],[2025 Estimated                         Tax Assessment                  (Exemption Not Included)]]/$H$6)</f>
        <v>#NAME?</v>
      </c>
      <c r="H211" s="206" t="e">
        <f ca="1">SUM(Table2[[#This Row],[2025 Estimated                         Tax Assessment                  (Exemption Not Included)]]*$H$7)</f>
        <v>#NAME?</v>
      </c>
      <c r="I211" s="203" t="e">
        <f ca="1">SUM(Table2[[#This Row],[2025 Estimated                         Tax Assessment                  (Exemption Not Included)]]-Table2[[#This Row],[2024 Tax Assessment (Exemption Not Included)]])</f>
        <v>#NAME?</v>
      </c>
      <c r="J211" s="225" t="e">
        <f ca="1">SUM(Table2[[#This Row],[2025 Estimated                      Tax Amount                             (Exemption Not Included)]]-Table2[[#This Row],[2024 Tax Amount (Exemption Not Included)]])</f>
        <v>#NAME?</v>
      </c>
      <c r="K211" s="204" t="e">
        <f ca="1">SUM(Table2[[#This Row],[Overall % Of Town ]]-Table2[[#This Row],[Overall % Of Town]])</f>
        <v>#NAME?</v>
      </c>
      <c r="L211" s="227" t="e">
        <f ca="1">SUM(Table2[[#This Row],[2024 Tax Assessment (Exemption Not Included)]])*$N$7</f>
        <v>#NAME?</v>
      </c>
      <c r="M211" s="205" t="e">
        <f ca="1">SUM(Table2[[#This Row],[2025 Tax Amount                   (w/o Reval)                       (Exmption Not Included)]]-Table2[[#This Row],[2024 Tax Amount (Exemption Not Included)]])</f>
        <v>#NAME?</v>
      </c>
      <c r="N211" s="206" t="e">
        <f ca="1">SUM(Table2[[#This Row],[2025 Tax Amount                   (w/o Reval)                       (Exmption Not Included)]]-Table2[[#This Row],[2025 Estimated                      Tax Amount                             (Exemption Not Included)]])</f>
        <v>#NAME?</v>
      </c>
      <c r="O211" s="207" t="s">
        <v>7433</v>
      </c>
      <c r="P211" s="208" t="s">
        <v>7433</v>
      </c>
      <c r="Q211" s="208" t="s">
        <v>7433</v>
      </c>
      <c r="R211" s="208" t="s">
        <v>7433</v>
      </c>
      <c r="S211" s="208" t="s">
        <v>7433</v>
      </c>
      <c r="T211" s="209" t="s">
        <v>7433</v>
      </c>
    </row>
    <row r="212" spans="1:20">
      <c r="A212" s="202" t="s">
        <v>2032</v>
      </c>
      <c r="B212" s="202">
        <v>377</v>
      </c>
      <c r="C212" s="195" t="e">
        <f ca="1">_xlfn.XLOOKUP(Table2[[#This Row],[Acct '#]],'2024 Information'!A:A,'2024 Information'!L:L,0)</f>
        <v>#NAME?</v>
      </c>
      <c r="D212" s="196" t="e">
        <f ca="1">SUM(Table2[[#This Row],[2024 Tax Assessment (Exemption Not Included)]]/$E$6)</f>
        <v>#NAME?</v>
      </c>
      <c r="E212" s="206" t="e">
        <f ca="1">SUM(Table2[[#This Row],[2024 Tax Assessment (Exemption Not Included)]]*$E$7)</f>
        <v>#NAME?</v>
      </c>
      <c r="F212" s="195" t="e">
        <f ca="1">_xlfn.XLOOKUP(Table2[[#This Row],[Acct '#]],'2025 Information'!A:A,'2025 Information'!O:O,0)</f>
        <v>#NAME?</v>
      </c>
      <c r="G212" s="196" t="e">
        <f ca="1">SUM(Table2[[#This Row],[2025 Estimated                         Tax Assessment                  (Exemption Not Included)]]/$H$6)</f>
        <v>#NAME?</v>
      </c>
      <c r="H212" s="206" t="e">
        <f ca="1">SUM(Table2[[#This Row],[2025 Estimated                         Tax Assessment                  (Exemption Not Included)]]*$H$7)</f>
        <v>#NAME?</v>
      </c>
      <c r="I212" s="203" t="e">
        <f ca="1">SUM(Table2[[#This Row],[2025 Estimated                         Tax Assessment                  (Exemption Not Included)]]-Table2[[#This Row],[2024 Tax Assessment (Exemption Not Included)]])</f>
        <v>#NAME?</v>
      </c>
      <c r="J212" s="225" t="e">
        <f ca="1">SUM(Table2[[#This Row],[2025 Estimated                      Tax Amount                             (Exemption Not Included)]]-Table2[[#This Row],[2024 Tax Amount (Exemption Not Included)]])</f>
        <v>#NAME?</v>
      </c>
      <c r="K212" s="204" t="e">
        <f ca="1">SUM(Table2[[#This Row],[Overall % Of Town ]]-Table2[[#This Row],[Overall % Of Town]])</f>
        <v>#NAME?</v>
      </c>
      <c r="L212" s="227" t="e">
        <f ca="1">SUM(Table2[[#This Row],[2024 Tax Assessment (Exemption Not Included)]])*$N$7</f>
        <v>#NAME?</v>
      </c>
      <c r="M212" s="205" t="e">
        <f ca="1">SUM(Table2[[#This Row],[2025 Tax Amount                   (w/o Reval)                       (Exmption Not Included)]]-Table2[[#This Row],[2024 Tax Amount (Exemption Not Included)]])</f>
        <v>#NAME?</v>
      </c>
      <c r="N212" s="206" t="e">
        <f ca="1">SUM(Table2[[#This Row],[2025 Tax Amount                   (w/o Reval)                       (Exmption Not Included)]]-Table2[[#This Row],[2025 Estimated                      Tax Amount                             (Exemption Not Included)]])</f>
        <v>#NAME?</v>
      </c>
      <c r="O212" s="207" t="s">
        <v>7433</v>
      </c>
      <c r="P212" s="208" t="s">
        <v>7433</v>
      </c>
      <c r="Q212" s="208" t="s">
        <v>7433</v>
      </c>
      <c r="R212" s="208" t="s">
        <v>7433</v>
      </c>
      <c r="S212" s="208" t="s">
        <v>7433</v>
      </c>
      <c r="T212" s="209" t="s">
        <v>7433</v>
      </c>
    </row>
    <row r="213" spans="1:20">
      <c r="A213" s="202" t="s">
        <v>1319</v>
      </c>
      <c r="B213" s="202">
        <v>707</v>
      </c>
      <c r="C213" s="195" t="e">
        <f ca="1">_xlfn.XLOOKUP(Table2[[#This Row],[Acct '#]],'2024 Information'!A:A,'2024 Information'!L:L,0)</f>
        <v>#NAME?</v>
      </c>
      <c r="D213" s="196" t="e">
        <f ca="1">SUM(Table2[[#This Row],[2024 Tax Assessment (Exemption Not Included)]]/$E$6)</f>
        <v>#NAME?</v>
      </c>
      <c r="E213" s="206" t="e">
        <f ca="1">SUM(Table2[[#This Row],[2024 Tax Assessment (Exemption Not Included)]]*$E$7)</f>
        <v>#NAME?</v>
      </c>
      <c r="F213" s="195" t="e">
        <f ca="1">_xlfn.XLOOKUP(Table2[[#This Row],[Acct '#]],'2025 Information'!A:A,'2025 Information'!O:O,0)</f>
        <v>#NAME?</v>
      </c>
      <c r="G213" s="196" t="e">
        <f ca="1">SUM(Table2[[#This Row],[2025 Estimated                         Tax Assessment                  (Exemption Not Included)]]/$H$6)</f>
        <v>#NAME?</v>
      </c>
      <c r="H213" s="206" t="e">
        <f ca="1">SUM(Table2[[#This Row],[2025 Estimated                         Tax Assessment                  (Exemption Not Included)]]*$H$7)</f>
        <v>#NAME?</v>
      </c>
      <c r="I213" s="203" t="e">
        <f ca="1">SUM(Table2[[#This Row],[2025 Estimated                         Tax Assessment                  (Exemption Not Included)]]-Table2[[#This Row],[2024 Tax Assessment (Exemption Not Included)]])</f>
        <v>#NAME?</v>
      </c>
      <c r="J213" s="225" t="e">
        <f ca="1">SUM(Table2[[#This Row],[2025 Estimated                      Tax Amount                             (Exemption Not Included)]]-Table2[[#This Row],[2024 Tax Amount (Exemption Not Included)]])</f>
        <v>#NAME?</v>
      </c>
      <c r="K213" s="204" t="e">
        <f ca="1">SUM(Table2[[#This Row],[Overall % Of Town ]]-Table2[[#This Row],[Overall % Of Town]])</f>
        <v>#NAME?</v>
      </c>
      <c r="L213" s="227" t="e">
        <f ca="1">SUM(Table2[[#This Row],[2024 Tax Assessment (Exemption Not Included)]])*$N$7</f>
        <v>#NAME?</v>
      </c>
      <c r="M213" s="205" t="e">
        <f ca="1">SUM(Table2[[#This Row],[2025 Tax Amount                   (w/o Reval)                       (Exmption Not Included)]]-Table2[[#This Row],[2024 Tax Amount (Exemption Not Included)]])</f>
        <v>#NAME?</v>
      </c>
      <c r="N213" s="206" t="e">
        <f ca="1">SUM(Table2[[#This Row],[2025 Tax Amount                   (w/o Reval)                       (Exmption Not Included)]]-Table2[[#This Row],[2025 Estimated                      Tax Amount                             (Exemption Not Included)]])</f>
        <v>#NAME?</v>
      </c>
      <c r="O213" s="207" t="s">
        <v>7433</v>
      </c>
      <c r="P213" s="208" t="s">
        <v>7433</v>
      </c>
      <c r="Q213" s="208" t="s">
        <v>7433</v>
      </c>
      <c r="R213" s="208" t="s">
        <v>7433</v>
      </c>
      <c r="S213" s="208" t="s">
        <v>7433</v>
      </c>
      <c r="T213" s="209" t="s">
        <v>7433</v>
      </c>
    </row>
    <row r="214" spans="1:20">
      <c r="A214" s="202" t="s">
        <v>2226</v>
      </c>
      <c r="B214" s="202">
        <v>285</v>
      </c>
      <c r="C214" s="195" t="e">
        <f ca="1">_xlfn.XLOOKUP(Table2[[#This Row],[Acct '#]],'2024 Information'!A:A,'2024 Information'!L:L,0)</f>
        <v>#NAME?</v>
      </c>
      <c r="D214" s="196" t="e">
        <f ca="1">SUM(Table2[[#This Row],[2024 Tax Assessment (Exemption Not Included)]]/$E$6)</f>
        <v>#NAME?</v>
      </c>
      <c r="E214" s="206" t="e">
        <f ca="1">SUM(Table2[[#This Row],[2024 Tax Assessment (Exemption Not Included)]]*$E$7)</f>
        <v>#NAME?</v>
      </c>
      <c r="F214" s="195" t="e">
        <f ca="1">_xlfn.XLOOKUP(Table2[[#This Row],[Acct '#]],'2025 Information'!A:A,'2025 Information'!O:O,0)</f>
        <v>#NAME?</v>
      </c>
      <c r="G214" s="196" t="e">
        <f ca="1">SUM(Table2[[#This Row],[2025 Estimated                         Tax Assessment                  (Exemption Not Included)]]/$H$6)</f>
        <v>#NAME?</v>
      </c>
      <c r="H214" s="206" t="e">
        <f ca="1">SUM(Table2[[#This Row],[2025 Estimated                         Tax Assessment                  (Exemption Not Included)]]*$H$7)</f>
        <v>#NAME?</v>
      </c>
      <c r="I214" s="203" t="e">
        <f ca="1">SUM(Table2[[#This Row],[2025 Estimated                         Tax Assessment                  (Exemption Not Included)]]-Table2[[#This Row],[2024 Tax Assessment (Exemption Not Included)]])</f>
        <v>#NAME?</v>
      </c>
      <c r="J214" s="225" t="e">
        <f ca="1">SUM(Table2[[#This Row],[2025 Estimated                      Tax Amount                             (Exemption Not Included)]]-Table2[[#This Row],[2024 Tax Amount (Exemption Not Included)]])</f>
        <v>#NAME?</v>
      </c>
      <c r="K214" s="204" t="e">
        <f ca="1">SUM(Table2[[#This Row],[Overall % Of Town ]]-Table2[[#This Row],[Overall % Of Town]])</f>
        <v>#NAME?</v>
      </c>
      <c r="L214" s="227" t="e">
        <f ca="1">SUM(Table2[[#This Row],[2024 Tax Assessment (Exemption Not Included)]])*$N$7</f>
        <v>#NAME?</v>
      </c>
      <c r="M214" s="205" t="e">
        <f ca="1">SUM(Table2[[#This Row],[2025 Tax Amount                   (w/o Reval)                       (Exmption Not Included)]]-Table2[[#This Row],[2024 Tax Amount (Exemption Not Included)]])</f>
        <v>#NAME?</v>
      </c>
      <c r="N214" s="206" t="e">
        <f ca="1">SUM(Table2[[#This Row],[2025 Tax Amount                   (w/o Reval)                       (Exmption Not Included)]]-Table2[[#This Row],[2025 Estimated                      Tax Amount                             (Exemption Not Included)]])</f>
        <v>#NAME?</v>
      </c>
      <c r="O214" s="207" t="s">
        <v>7433</v>
      </c>
      <c r="P214" s="208" t="s">
        <v>7433</v>
      </c>
      <c r="Q214" s="208" t="s">
        <v>7433</v>
      </c>
      <c r="R214" s="208" t="s">
        <v>7433</v>
      </c>
      <c r="S214" s="208" t="s">
        <v>7433</v>
      </c>
      <c r="T214" s="209" t="s">
        <v>7433</v>
      </c>
    </row>
    <row r="215" spans="1:20">
      <c r="A215" s="202" t="s">
        <v>742</v>
      </c>
      <c r="B215" s="202">
        <v>945</v>
      </c>
      <c r="C215" s="195" t="e">
        <f ca="1">_xlfn.XLOOKUP(Table2[[#This Row],[Acct '#]],'2024 Information'!A:A,'2024 Information'!L:L,0)</f>
        <v>#NAME?</v>
      </c>
      <c r="D215" s="196" t="e">
        <f ca="1">SUM(Table2[[#This Row],[2024 Tax Assessment (Exemption Not Included)]]/$E$6)</f>
        <v>#NAME?</v>
      </c>
      <c r="E215" s="206" t="e">
        <f ca="1">SUM(Table2[[#This Row],[2024 Tax Assessment (Exemption Not Included)]]*$E$7)</f>
        <v>#NAME?</v>
      </c>
      <c r="F215" s="195" t="e">
        <f ca="1">_xlfn.XLOOKUP(Table2[[#This Row],[Acct '#]],'2025 Information'!A:A,'2025 Information'!O:O,0)</f>
        <v>#NAME?</v>
      </c>
      <c r="G215" s="196" t="e">
        <f ca="1">SUM(Table2[[#This Row],[2025 Estimated                         Tax Assessment                  (Exemption Not Included)]]/$H$6)</f>
        <v>#NAME?</v>
      </c>
      <c r="H215" s="206" t="e">
        <f ca="1">SUM(Table2[[#This Row],[2025 Estimated                         Tax Assessment                  (Exemption Not Included)]]*$H$7)</f>
        <v>#NAME?</v>
      </c>
      <c r="I215" s="203" t="e">
        <f ca="1">SUM(Table2[[#This Row],[2025 Estimated                         Tax Assessment                  (Exemption Not Included)]]-Table2[[#This Row],[2024 Tax Assessment (Exemption Not Included)]])</f>
        <v>#NAME?</v>
      </c>
      <c r="J215" s="225" t="e">
        <f ca="1">SUM(Table2[[#This Row],[2025 Estimated                      Tax Amount                             (Exemption Not Included)]]-Table2[[#This Row],[2024 Tax Amount (Exemption Not Included)]])</f>
        <v>#NAME?</v>
      </c>
      <c r="K215" s="204" t="e">
        <f ca="1">SUM(Table2[[#This Row],[Overall % Of Town ]]-Table2[[#This Row],[Overall % Of Town]])</f>
        <v>#NAME?</v>
      </c>
      <c r="L215" s="227" t="e">
        <f ca="1">SUM(Table2[[#This Row],[2024 Tax Assessment (Exemption Not Included)]])*$N$7</f>
        <v>#NAME?</v>
      </c>
      <c r="M215" s="205" t="e">
        <f ca="1">SUM(Table2[[#This Row],[2025 Tax Amount                   (w/o Reval)                       (Exmption Not Included)]]-Table2[[#This Row],[2024 Tax Amount (Exemption Not Included)]])</f>
        <v>#NAME?</v>
      </c>
      <c r="N215" s="206" t="e">
        <f ca="1">SUM(Table2[[#This Row],[2025 Tax Amount                   (w/o Reval)                       (Exmption Not Included)]]-Table2[[#This Row],[2025 Estimated                      Tax Amount                             (Exemption Not Included)]])</f>
        <v>#NAME?</v>
      </c>
      <c r="O215" s="207" t="s">
        <v>7433</v>
      </c>
      <c r="P215" s="208" t="s">
        <v>7433</v>
      </c>
      <c r="Q215" s="208" t="s">
        <v>7433</v>
      </c>
      <c r="R215" s="208" t="s">
        <v>7433</v>
      </c>
      <c r="S215" s="208" t="s">
        <v>7433</v>
      </c>
      <c r="T215" s="209" t="s">
        <v>7433</v>
      </c>
    </row>
    <row r="216" spans="1:20">
      <c r="A216" s="202" t="s">
        <v>1326</v>
      </c>
      <c r="B216" s="202">
        <v>703</v>
      </c>
      <c r="C216" s="195" t="e">
        <f ca="1">_xlfn.XLOOKUP(Table2[[#This Row],[Acct '#]],'2024 Information'!A:A,'2024 Information'!L:L,0)</f>
        <v>#NAME?</v>
      </c>
      <c r="D216" s="196" t="e">
        <f ca="1">SUM(Table2[[#This Row],[2024 Tax Assessment (Exemption Not Included)]]/$E$6)</f>
        <v>#NAME?</v>
      </c>
      <c r="E216" s="206" t="e">
        <f ca="1">SUM(Table2[[#This Row],[2024 Tax Assessment (Exemption Not Included)]]*$E$7)</f>
        <v>#NAME?</v>
      </c>
      <c r="F216" s="195" t="e">
        <f ca="1">_xlfn.XLOOKUP(Table2[[#This Row],[Acct '#]],'2025 Information'!A:A,'2025 Information'!O:O,0)</f>
        <v>#NAME?</v>
      </c>
      <c r="G216" s="196" t="e">
        <f ca="1">SUM(Table2[[#This Row],[2025 Estimated                         Tax Assessment                  (Exemption Not Included)]]/$H$6)</f>
        <v>#NAME?</v>
      </c>
      <c r="H216" s="206" t="e">
        <f ca="1">SUM(Table2[[#This Row],[2025 Estimated                         Tax Assessment                  (Exemption Not Included)]]*$H$7)</f>
        <v>#NAME?</v>
      </c>
      <c r="I216" s="203" t="e">
        <f ca="1">SUM(Table2[[#This Row],[2025 Estimated                         Tax Assessment                  (Exemption Not Included)]]-Table2[[#This Row],[2024 Tax Assessment (Exemption Not Included)]])</f>
        <v>#NAME?</v>
      </c>
      <c r="J216" s="225" t="e">
        <f ca="1">SUM(Table2[[#This Row],[2025 Estimated                      Tax Amount                             (Exemption Not Included)]]-Table2[[#This Row],[2024 Tax Amount (Exemption Not Included)]])</f>
        <v>#NAME?</v>
      </c>
      <c r="K216" s="204" t="e">
        <f ca="1">SUM(Table2[[#This Row],[Overall % Of Town ]]-Table2[[#This Row],[Overall % Of Town]])</f>
        <v>#NAME?</v>
      </c>
      <c r="L216" s="227" t="e">
        <f ca="1">SUM(Table2[[#This Row],[2024 Tax Assessment (Exemption Not Included)]])*$N$7</f>
        <v>#NAME?</v>
      </c>
      <c r="M216" s="205" t="e">
        <f ca="1">SUM(Table2[[#This Row],[2025 Tax Amount                   (w/o Reval)                       (Exmption Not Included)]]-Table2[[#This Row],[2024 Tax Amount (Exemption Not Included)]])</f>
        <v>#NAME?</v>
      </c>
      <c r="N216" s="206" t="e">
        <f ca="1">SUM(Table2[[#This Row],[2025 Tax Amount                   (w/o Reval)                       (Exmption Not Included)]]-Table2[[#This Row],[2025 Estimated                      Tax Amount                             (Exemption Not Included)]])</f>
        <v>#NAME?</v>
      </c>
      <c r="O216" s="207" t="s">
        <v>7433</v>
      </c>
      <c r="P216" s="208" t="s">
        <v>7433</v>
      </c>
      <c r="Q216" s="208" t="s">
        <v>7433</v>
      </c>
      <c r="R216" s="208" t="s">
        <v>7433</v>
      </c>
      <c r="S216" s="208" t="s">
        <v>7433</v>
      </c>
      <c r="T216" s="209" t="s">
        <v>7433</v>
      </c>
    </row>
    <row r="217" spans="1:20">
      <c r="A217" s="202" t="s">
        <v>179</v>
      </c>
      <c r="B217" s="202">
        <v>1163</v>
      </c>
      <c r="C217" s="195" t="e">
        <f ca="1">_xlfn.XLOOKUP(Table2[[#This Row],[Acct '#]],'2024 Information'!A:A,'2024 Information'!L:L,0)</f>
        <v>#NAME?</v>
      </c>
      <c r="D217" s="196" t="e">
        <f ca="1">SUM(Table2[[#This Row],[2024 Tax Assessment (Exemption Not Included)]]/$E$6)</f>
        <v>#NAME?</v>
      </c>
      <c r="E217" s="206" t="e">
        <f ca="1">SUM(Table2[[#This Row],[2024 Tax Assessment (Exemption Not Included)]]*$E$7)</f>
        <v>#NAME?</v>
      </c>
      <c r="F217" s="195" t="e">
        <f ca="1">_xlfn.XLOOKUP(Table2[[#This Row],[Acct '#]],'2025 Information'!A:A,'2025 Information'!O:O,0)</f>
        <v>#NAME?</v>
      </c>
      <c r="G217" s="196" t="e">
        <f ca="1">SUM(Table2[[#This Row],[2025 Estimated                         Tax Assessment                  (Exemption Not Included)]]/$H$6)</f>
        <v>#NAME?</v>
      </c>
      <c r="H217" s="206" t="e">
        <f ca="1">SUM(Table2[[#This Row],[2025 Estimated                         Tax Assessment                  (Exemption Not Included)]]*$H$7)</f>
        <v>#NAME?</v>
      </c>
      <c r="I217" s="203" t="e">
        <f ca="1">SUM(Table2[[#This Row],[2025 Estimated                         Tax Assessment                  (Exemption Not Included)]]-Table2[[#This Row],[2024 Tax Assessment (Exemption Not Included)]])</f>
        <v>#NAME?</v>
      </c>
      <c r="J217" s="225" t="e">
        <f ca="1">SUM(Table2[[#This Row],[2025 Estimated                      Tax Amount                             (Exemption Not Included)]]-Table2[[#This Row],[2024 Tax Amount (Exemption Not Included)]])</f>
        <v>#NAME?</v>
      </c>
      <c r="K217" s="204" t="e">
        <f ca="1">SUM(Table2[[#This Row],[Overall % Of Town ]]-Table2[[#This Row],[Overall % Of Town]])</f>
        <v>#NAME?</v>
      </c>
      <c r="L217" s="227" t="e">
        <f ca="1">SUM(Table2[[#This Row],[2024 Tax Assessment (Exemption Not Included)]])*$N$7</f>
        <v>#NAME?</v>
      </c>
      <c r="M217" s="205" t="e">
        <f ca="1">SUM(Table2[[#This Row],[2025 Tax Amount                   (w/o Reval)                       (Exmption Not Included)]]-Table2[[#This Row],[2024 Tax Amount (Exemption Not Included)]])</f>
        <v>#NAME?</v>
      </c>
      <c r="N217" s="206" t="e">
        <f ca="1">SUM(Table2[[#This Row],[2025 Tax Amount                   (w/o Reval)                       (Exmption Not Included)]]-Table2[[#This Row],[2025 Estimated                      Tax Amount                             (Exemption Not Included)]])</f>
        <v>#NAME?</v>
      </c>
      <c r="O217" s="207" t="s">
        <v>7433</v>
      </c>
      <c r="P217" s="208" t="s">
        <v>7433</v>
      </c>
      <c r="Q217" s="208" t="s">
        <v>7433</v>
      </c>
      <c r="R217" s="208" t="s">
        <v>7433</v>
      </c>
      <c r="S217" s="208" t="s">
        <v>7433</v>
      </c>
      <c r="T217" s="209" t="s">
        <v>7433</v>
      </c>
    </row>
    <row r="218" spans="1:20">
      <c r="A218" s="202" t="s">
        <v>959</v>
      </c>
      <c r="B218" s="202">
        <v>859</v>
      </c>
      <c r="C218" s="195" t="e">
        <f ca="1">_xlfn.XLOOKUP(Table2[[#This Row],[Acct '#]],'2024 Information'!A:A,'2024 Information'!L:L,0)</f>
        <v>#NAME?</v>
      </c>
      <c r="D218" s="196" t="e">
        <f ca="1">SUM(Table2[[#This Row],[2024 Tax Assessment (Exemption Not Included)]]/$E$6)</f>
        <v>#NAME?</v>
      </c>
      <c r="E218" s="206" t="e">
        <f ca="1">SUM(Table2[[#This Row],[2024 Tax Assessment (Exemption Not Included)]]*$E$7)</f>
        <v>#NAME?</v>
      </c>
      <c r="F218" s="195" t="e">
        <f ca="1">_xlfn.XLOOKUP(Table2[[#This Row],[Acct '#]],'2025 Information'!A:A,'2025 Information'!O:O,0)</f>
        <v>#NAME?</v>
      </c>
      <c r="G218" s="196" t="e">
        <f ca="1">SUM(Table2[[#This Row],[2025 Estimated                         Tax Assessment                  (Exemption Not Included)]]/$H$6)</f>
        <v>#NAME?</v>
      </c>
      <c r="H218" s="206" t="e">
        <f ca="1">SUM(Table2[[#This Row],[2025 Estimated                         Tax Assessment                  (Exemption Not Included)]]*$H$7)</f>
        <v>#NAME?</v>
      </c>
      <c r="I218" s="203" t="e">
        <f ca="1">SUM(Table2[[#This Row],[2025 Estimated                         Tax Assessment                  (Exemption Not Included)]]-Table2[[#This Row],[2024 Tax Assessment (Exemption Not Included)]])</f>
        <v>#NAME?</v>
      </c>
      <c r="J218" s="225" t="e">
        <f ca="1">SUM(Table2[[#This Row],[2025 Estimated                      Tax Amount                             (Exemption Not Included)]]-Table2[[#This Row],[2024 Tax Amount (Exemption Not Included)]])</f>
        <v>#NAME?</v>
      </c>
      <c r="K218" s="204" t="e">
        <f ca="1">SUM(Table2[[#This Row],[Overall % Of Town ]]-Table2[[#This Row],[Overall % Of Town]])</f>
        <v>#NAME?</v>
      </c>
      <c r="L218" s="227" t="e">
        <f ca="1">SUM(Table2[[#This Row],[2024 Tax Assessment (Exemption Not Included)]])*$N$7</f>
        <v>#NAME?</v>
      </c>
      <c r="M218" s="205" t="e">
        <f ca="1">SUM(Table2[[#This Row],[2025 Tax Amount                   (w/o Reval)                       (Exmption Not Included)]]-Table2[[#This Row],[2024 Tax Amount (Exemption Not Included)]])</f>
        <v>#NAME?</v>
      </c>
      <c r="N218" s="206" t="e">
        <f ca="1">SUM(Table2[[#This Row],[2025 Tax Amount                   (w/o Reval)                       (Exmption Not Included)]]-Table2[[#This Row],[2025 Estimated                      Tax Amount                             (Exemption Not Included)]])</f>
        <v>#NAME?</v>
      </c>
      <c r="O218" s="207" t="s">
        <v>7433</v>
      </c>
      <c r="P218" s="208" t="s">
        <v>7433</v>
      </c>
      <c r="Q218" s="208" t="s">
        <v>7433</v>
      </c>
      <c r="R218" s="208" t="s">
        <v>7433</v>
      </c>
      <c r="S218" s="208" t="s">
        <v>7433</v>
      </c>
      <c r="T218" s="209" t="s">
        <v>7433</v>
      </c>
    </row>
    <row r="219" spans="1:20">
      <c r="A219" s="202" t="s">
        <v>1138</v>
      </c>
      <c r="B219" s="202">
        <v>789</v>
      </c>
      <c r="C219" s="195" t="e">
        <f ca="1">_xlfn.XLOOKUP(Table2[[#This Row],[Acct '#]],'2024 Information'!A:A,'2024 Information'!L:L,0)</f>
        <v>#NAME?</v>
      </c>
      <c r="D219" s="196" t="e">
        <f ca="1">SUM(Table2[[#This Row],[2024 Tax Assessment (Exemption Not Included)]]/$E$6)</f>
        <v>#NAME?</v>
      </c>
      <c r="E219" s="206" t="e">
        <f ca="1">SUM(Table2[[#This Row],[2024 Tax Assessment (Exemption Not Included)]]*$E$7)</f>
        <v>#NAME?</v>
      </c>
      <c r="F219" s="195" t="e">
        <f ca="1">_xlfn.XLOOKUP(Table2[[#This Row],[Acct '#]],'2025 Information'!A:A,'2025 Information'!O:O,0)</f>
        <v>#NAME?</v>
      </c>
      <c r="G219" s="196" t="e">
        <f ca="1">SUM(Table2[[#This Row],[2025 Estimated                         Tax Assessment                  (Exemption Not Included)]]/$H$6)</f>
        <v>#NAME?</v>
      </c>
      <c r="H219" s="206" t="e">
        <f ca="1">SUM(Table2[[#This Row],[2025 Estimated                         Tax Assessment                  (Exemption Not Included)]]*$H$7)</f>
        <v>#NAME?</v>
      </c>
      <c r="I219" s="203" t="e">
        <f ca="1">SUM(Table2[[#This Row],[2025 Estimated                         Tax Assessment                  (Exemption Not Included)]]-Table2[[#This Row],[2024 Tax Assessment (Exemption Not Included)]])</f>
        <v>#NAME?</v>
      </c>
      <c r="J219" s="225" t="e">
        <f ca="1">SUM(Table2[[#This Row],[2025 Estimated                      Tax Amount                             (Exemption Not Included)]]-Table2[[#This Row],[2024 Tax Amount (Exemption Not Included)]])</f>
        <v>#NAME?</v>
      </c>
      <c r="K219" s="204" t="e">
        <f ca="1">SUM(Table2[[#This Row],[Overall % Of Town ]]-Table2[[#This Row],[Overall % Of Town]])</f>
        <v>#NAME?</v>
      </c>
      <c r="L219" s="227" t="e">
        <f ca="1">SUM(Table2[[#This Row],[2024 Tax Assessment (Exemption Not Included)]])*$N$7</f>
        <v>#NAME?</v>
      </c>
      <c r="M219" s="205" t="e">
        <f ca="1">SUM(Table2[[#This Row],[2025 Tax Amount                   (w/o Reval)                       (Exmption Not Included)]]-Table2[[#This Row],[2024 Tax Amount (Exemption Not Included)]])</f>
        <v>#NAME?</v>
      </c>
      <c r="N219" s="206" t="e">
        <f ca="1">SUM(Table2[[#This Row],[2025 Tax Amount                   (w/o Reval)                       (Exmption Not Included)]]-Table2[[#This Row],[2025 Estimated                      Tax Amount                             (Exemption Not Included)]])</f>
        <v>#NAME?</v>
      </c>
      <c r="O219" s="207" t="s">
        <v>7433</v>
      </c>
      <c r="P219" s="208" t="s">
        <v>7433</v>
      </c>
      <c r="Q219" s="208" t="s">
        <v>7433</v>
      </c>
      <c r="R219" s="208" t="s">
        <v>7433</v>
      </c>
      <c r="S219" s="208" t="s">
        <v>7433</v>
      </c>
      <c r="T219" s="209" t="s">
        <v>7433</v>
      </c>
    </row>
    <row r="220" spans="1:20">
      <c r="A220" s="202" t="s">
        <v>2472</v>
      </c>
      <c r="B220" s="202">
        <v>176</v>
      </c>
      <c r="C220" s="195" t="e">
        <f ca="1">_xlfn.XLOOKUP(Table2[[#This Row],[Acct '#]],'2024 Information'!A:A,'2024 Information'!L:L,0)</f>
        <v>#NAME?</v>
      </c>
      <c r="D220" s="196" t="e">
        <f ca="1">SUM(Table2[[#This Row],[2024 Tax Assessment (Exemption Not Included)]]/$E$6)</f>
        <v>#NAME?</v>
      </c>
      <c r="E220" s="206" t="e">
        <f ca="1">SUM(Table2[[#This Row],[2024 Tax Assessment (Exemption Not Included)]]*$E$7)</f>
        <v>#NAME?</v>
      </c>
      <c r="F220" s="195" t="e">
        <f ca="1">_xlfn.XLOOKUP(Table2[[#This Row],[Acct '#]],'2025 Information'!A:A,'2025 Information'!O:O,0)</f>
        <v>#NAME?</v>
      </c>
      <c r="G220" s="196" t="e">
        <f ca="1">SUM(Table2[[#This Row],[2025 Estimated                         Tax Assessment                  (Exemption Not Included)]]/$H$6)</f>
        <v>#NAME?</v>
      </c>
      <c r="H220" s="206" t="e">
        <f ca="1">SUM(Table2[[#This Row],[2025 Estimated                         Tax Assessment                  (Exemption Not Included)]]*$H$7)</f>
        <v>#NAME?</v>
      </c>
      <c r="I220" s="203" t="e">
        <f ca="1">SUM(Table2[[#This Row],[2025 Estimated                         Tax Assessment                  (Exemption Not Included)]]-Table2[[#This Row],[2024 Tax Assessment (Exemption Not Included)]])</f>
        <v>#NAME?</v>
      </c>
      <c r="J220" s="225" t="e">
        <f ca="1">SUM(Table2[[#This Row],[2025 Estimated                      Tax Amount                             (Exemption Not Included)]]-Table2[[#This Row],[2024 Tax Amount (Exemption Not Included)]])</f>
        <v>#NAME?</v>
      </c>
      <c r="K220" s="204" t="e">
        <f ca="1">SUM(Table2[[#This Row],[Overall % Of Town ]]-Table2[[#This Row],[Overall % Of Town]])</f>
        <v>#NAME?</v>
      </c>
      <c r="L220" s="227" t="e">
        <f ca="1">SUM(Table2[[#This Row],[2024 Tax Assessment (Exemption Not Included)]])*$N$7</f>
        <v>#NAME?</v>
      </c>
      <c r="M220" s="205" t="e">
        <f ca="1">SUM(Table2[[#This Row],[2025 Tax Amount                   (w/o Reval)                       (Exmption Not Included)]]-Table2[[#This Row],[2024 Tax Amount (Exemption Not Included)]])</f>
        <v>#NAME?</v>
      </c>
      <c r="N220" s="206" t="e">
        <f ca="1">SUM(Table2[[#This Row],[2025 Tax Amount                   (w/o Reval)                       (Exmption Not Included)]]-Table2[[#This Row],[2025 Estimated                      Tax Amount                             (Exemption Not Included)]])</f>
        <v>#NAME?</v>
      </c>
      <c r="O220" s="207" t="s">
        <v>7433</v>
      </c>
      <c r="P220" s="208" t="s">
        <v>7433</v>
      </c>
      <c r="Q220" s="208" t="s">
        <v>7433</v>
      </c>
      <c r="R220" s="208" t="s">
        <v>7433</v>
      </c>
      <c r="S220" s="208" t="s">
        <v>7433</v>
      </c>
      <c r="T220" s="209" t="s">
        <v>7433</v>
      </c>
    </row>
    <row r="221" spans="1:20">
      <c r="A221" s="202" t="s">
        <v>572</v>
      </c>
      <c r="B221" s="202">
        <v>1004</v>
      </c>
      <c r="C221" s="195" t="e">
        <f ca="1">_xlfn.XLOOKUP(Table2[[#This Row],[Acct '#]],'2024 Information'!A:A,'2024 Information'!L:L,0)</f>
        <v>#NAME?</v>
      </c>
      <c r="D221" s="196" t="e">
        <f ca="1">SUM(Table2[[#This Row],[2024 Tax Assessment (Exemption Not Included)]]/$E$6)</f>
        <v>#NAME?</v>
      </c>
      <c r="E221" s="206" t="e">
        <f ca="1">SUM(Table2[[#This Row],[2024 Tax Assessment (Exemption Not Included)]]*$E$7)</f>
        <v>#NAME?</v>
      </c>
      <c r="F221" s="195" t="e">
        <f ca="1">_xlfn.XLOOKUP(Table2[[#This Row],[Acct '#]],'2025 Information'!A:A,'2025 Information'!O:O,0)</f>
        <v>#NAME?</v>
      </c>
      <c r="G221" s="196" t="e">
        <f ca="1">SUM(Table2[[#This Row],[2025 Estimated                         Tax Assessment                  (Exemption Not Included)]]/$H$6)</f>
        <v>#NAME?</v>
      </c>
      <c r="H221" s="206" t="e">
        <f ca="1">SUM(Table2[[#This Row],[2025 Estimated                         Tax Assessment                  (Exemption Not Included)]]*$H$7)</f>
        <v>#NAME?</v>
      </c>
      <c r="I221" s="203" t="e">
        <f ca="1">SUM(Table2[[#This Row],[2025 Estimated                         Tax Assessment                  (Exemption Not Included)]]-Table2[[#This Row],[2024 Tax Assessment (Exemption Not Included)]])</f>
        <v>#NAME?</v>
      </c>
      <c r="J221" s="225" t="e">
        <f ca="1">SUM(Table2[[#This Row],[2025 Estimated                      Tax Amount                             (Exemption Not Included)]]-Table2[[#This Row],[2024 Tax Amount (Exemption Not Included)]])</f>
        <v>#NAME?</v>
      </c>
      <c r="K221" s="204" t="e">
        <f ca="1">SUM(Table2[[#This Row],[Overall % Of Town ]]-Table2[[#This Row],[Overall % Of Town]])</f>
        <v>#NAME?</v>
      </c>
      <c r="L221" s="227" t="e">
        <f ca="1">SUM(Table2[[#This Row],[2024 Tax Assessment (Exemption Not Included)]])*$N$7</f>
        <v>#NAME?</v>
      </c>
      <c r="M221" s="205" t="e">
        <f ca="1">SUM(Table2[[#This Row],[2025 Tax Amount                   (w/o Reval)                       (Exmption Not Included)]]-Table2[[#This Row],[2024 Tax Amount (Exemption Not Included)]])</f>
        <v>#NAME?</v>
      </c>
      <c r="N221" s="206" t="e">
        <f ca="1">SUM(Table2[[#This Row],[2025 Tax Amount                   (w/o Reval)                       (Exmption Not Included)]]-Table2[[#This Row],[2025 Estimated                      Tax Amount                             (Exemption Not Included)]])</f>
        <v>#NAME?</v>
      </c>
      <c r="O221" s="207" t="s">
        <v>7433</v>
      </c>
      <c r="P221" s="208" t="s">
        <v>7433</v>
      </c>
      <c r="Q221" s="208" t="s">
        <v>7433</v>
      </c>
      <c r="R221" s="208" t="s">
        <v>7433</v>
      </c>
      <c r="S221" s="208" t="s">
        <v>7433</v>
      </c>
      <c r="T221" s="209" t="s">
        <v>7433</v>
      </c>
    </row>
    <row r="222" spans="1:20">
      <c r="A222" s="202" t="s">
        <v>2470</v>
      </c>
      <c r="B222" s="202">
        <v>177</v>
      </c>
      <c r="C222" s="195" t="e">
        <f ca="1">_xlfn.XLOOKUP(Table2[[#This Row],[Acct '#]],'2024 Information'!A:A,'2024 Information'!L:L,0)</f>
        <v>#NAME?</v>
      </c>
      <c r="D222" s="196" t="e">
        <f ca="1">SUM(Table2[[#This Row],[2024 Tax Assessment (Exemption Not Included)]]/$E$6)</f>
        <v>#NAME?</v>
      </c>
      <c r="E222" s="206" t="e">
        <f ca="1">SUM(Table2[[#This Row],[2024 Tax Assessment (Exemption Not Included)]]*$E$7)</f>
        <v>#NAME?</v>
      </c>
      <c r="F222" s="195" t="e">
        <f ca="1">_xlfn.XLOOKUP(Table2[[#This Row],[Acct '#]],'2025 Information'!A:A,'2025 Information'!O:O,0)</f>
        <v>#NAME?</v>
      </c>
      <c r="G222" s="196" t="e">
        <f ca="1">SUM(Table2[[#This Row],[2025 Estimated                         Tax Assessment                  (Exemption Not Included)]]/$H$6)</f>
        <v>#NAME?</v>
      </c>
      <c r="H222" s="206" t="e">
        <f ca="1">SUM(Table2[[#This Row],[2025 Estimated                         Tax Assessment                  (Exemption Not Included)]]*$H$7)</f>
        <v>#NAME?</v>
      </c>
      <c r="I222" s="203" t="e">
        <f ca="1">SUM(Table2[[#This Row],[2025 Estimated                         Tax Assessment                  (Exemption Not Included)]]-Table2[[#This Row],[2024 Tax Assessment (Exemption Not Included)]])</f>
        <v>#NAME?</v>
      </c>
      <c r="J222" s="225" t="e">
        <f ca="1">SUM(Table2[[#This Row],[2025 Estimated                      Tax Amount                             (Exemption Not Included)]]-Table2[[#This Row],[2024 Tax Amount (Exemption Not Included)]])</f>
        <v>#NAME?</v>
      </c>
      <c r="K222" s="204" t="e">
        <f ca="1">SUM(Table2[[#This Row],[Overall % Of Town ]]-Table2[[#This Row],[Overall % Of Town]])</f>
        <v>#NAME?</v>
      </c>
      <c r="L222" s="227" t="e">
        <f ca="1">SUM(Table2[[#This Row],[2024 Tax Assessment (Exemption Not Included)]])*$N$7</f>
        <v>#NAME?</v>
      </c>
      <c r="M222" s="205" t="e">
        <f ca="1">SUM(Table2[[#This Row],[2025 Tax Amount                   (w/o Reval)                       (Exmption Not Included)]]-Table2[[#This Row],[2024 Tax Amount (Exemption Not Included)]])</f>
        <v>#NAME?</v>
      </c>
      <c r="N222" s="206" t="e">
        <f ca="1">SUM(Table2[[#This Row],[2025 Tax Amount                   (w/o Reval)                       (Exmption Not Included)]]-Table2[[#This Row],[2025 Estimated                      Tax Amount                             (Exemption Not Included)]])</f>
        <v>#NAME?</v>
      </c>
      <c r="O222" s="207" t="s">
        <v>7433</v>
      </c>
      <c r="P222" s="208" t="s">
        <v>7433</v>
      </c>
      <c r="Q222" s="208" t="s">
        <v>7433</v>
      </c>
      <c r="R222" s="208" t="s">
        <v>7433</v>
      </c>
      <c r="S222" s="208" t="s">
        <v>7433</v>
      </c>
      <c r="T222" s="209" t="s">
        <v>7433</v>
      </c>
    </row>
    <row r="223" spans="1:20">
      <c r="A223" s="202" t="s">
        <v>1716</v>
      </c>
      <c r="B223" s="202">
        <v>524</v>
      </c>
      <c r="C223" s="195" t="e">
        <f ca="1">_xlfn.XLOOKUP(Table2[[#This Row],[Acct '#]],'2024 Information'!A:A,'2024 Information'!L:L,0)</f>
        <v>#NAME?</v>
      </c>
      <c r="D223" s="196" t="e">
        <f ca="1">SUM(Table2[[#This Row],[2024 Tax Assessment (Exemption Not Included)]]/$E$6)</f>
        <v>#NAME?</v>
      </c>
      <c r="E223" s="206" t="e">
        <f ca="1">SUM(Table2[[#This Row],[2024 Tax Assessment (Exemption Not Included)]]*$E$7)</f>
        <v>#NAME?</v>
      </c>
      <c r="F223" s="195" t="e">
        <f ca="1">_xlfn.XLOOKUP(Table2[[#This Row],[Acct '#]],'2025 Information'!A:A,'2025 Information'!O:O,0)</f>
        <v>#NAME?</v>
      </c>
      <c r="G223" s="196" t="e">
        <f ca="1">SUM(Table2[[#This Row],[2025 Estimated                         Tax Assessment                  (Exemption Not Included)]]/$H$6)</f>
        <v>#NAME?</v>
      </c>
      <c r="H223" s="206" t="e">
        <f ca="1">SUM(Table2[[#This Row],[2025 Estimated                         Tax Assessment                  (Exemption Not Included)]]*$H$7)</f>
        <v>#NAME?</v>
      </c>
      <c r="I223" s="203" t="e">
        <f ca="1">SUM(Table2[[#This Row],[2025 Estimated                         Tax Assessment                  (Exemption Not Included)]]-Table2[[#This Row],[2024 Tax Assessment (Exemption Not Included)]])</f>
        <v>#NAME?</v>
      </c>
      <c r="J223" s="225" t="e">
        <f ca="1">SUM(Table2[[#This Row],[2025 Estimated                      Tax Amount                             (Exemption Not Included)]]-Table2[[#This Row],[2024 Tax Amount (Exemption Not Included)]])</f>
        <v>#NAME?</v>
      </c>
      <c r="K223" s="204" t="e">
        <f ca="1">SUM(Table2[[#This Row],[Overall % Of Town ]]-Table2[[#This Row],[Overall % Of Town]])</f>
        <v>#NAME?</v>
      </c>
      <c r="L223" s="227" t="e">
        <f ca="1">SUM(Table2[[#This Row],[2024 Tax Assessment (Exemption Not Included)]])*$N$7</f>
        <v>#NAME?</v>
      </c>
      <c r="M223" s="205" t="e">
        <f ca="1">SUM(Table2[[#This Row],[2025 Tax Amount                   (w/o Reval)                       (Exmption Not Included)]]-Table2[[#This Row],[2024 Tax Amount (Exemption Not Included)]])</f>
        <v>#NAME?</v>
      </c>
      <c r="N223" s="206" t="e">
        <f ca="1">SUM(Table2[[#This Row],[2025 Tax Amount                   (w/o Reval)                       (Exmption Not Included)]]-Table2[[#This Row],[2025 Estimated                      Tax Amount                             (Exemption Not Included)]])</f>
        <v>#NAME?</v>
      </c>
      <c r="O223" s="207" t="s">
        <v>7433</v>
      </c>
      <c r="P223" s="208" t="s">
        <v>7433</v>
      </c>
      <c r="Q223" s="208" t="s">
        <v>7433</v>
      </c>
      <c r="R223" s="208" t="s">
        <v>7433</v>
      </c>
      <c r="S223" s="208" t="s">
        <v>7433</v>
      </c>
      <c r="T223" s="209" t="s">
        <v>7433</v>
      </c>
    </row>
    <row r="224" spans="1:20">
      <c r="A224" s="202" t="s">
        <v>1057</v>
      </c>
      <c r="B224" s="202">
        <v>824</v>
      </c>
      <c r="C224" s="195" t="e">
        <f ca="1">_xlfn.XLOOKUP(Table2[[#This Row],[Acct '#]],'2024 Information'!A:A,'2024 Information'!L:L,0)</f>
        <v>#NAME?</v>
      </c>
      <c r="D224" s="196" t="e">
        <f ca="1">SUM(Table2[[#This Row],[2024 Tax Assessment (Exemption Not Included)]]/$E$6)</f>
        <v>#NAME?</v>
      </c>
      <c r="E224" s="206" t="e">
        <f ca="1">SUM(Table2[[#This Row],[2024 Tax Assessment (Exemption Not Included)]]*$E$7)</f>
        <v>#NAME?</v>
      </c>
      <c r="F224" s="195" t="e">
        <f ca="1">_xlfn.XLOOKUP(Table2[[#This Row],[Acct '#]],'2025 Information'!A:A,'2025 Information'!O:O,0)</f>
        <v>#NAME?</v>
      </c>
      <c r="G224" s="196" t="e">
        <f ca="1">SUM(Table2[[#This Row],[2025 Estimated                         Tax Assessment                  (Exemption Not Included)]]/$H$6)</f>
        <v>#NAME?</v>
      </c>
      <c r="H224" s="206" t="e">
        <f ca="1">SUM(Table2[[#This Row],[2025 Estimated                         Tax Assessment                  (Exemption Not Included)]]*$H$7)</f>
        <v>#NAME?</v>
      </c>
      <c r="I224" s="203" t="e">
        <f ca="1">SUM(Table2[[#This Row],[2025 Estimated                         Tax Assessment                  (Exemption Not Included)]]-Table2[[#This Row],[2024 Tax Assessment (Exemption Not Included)]])</f>
        <v>#NAME?</v>
      </c>
      <c r="J224" s="225" t="e">
        <f ca="1">SUM(Table2[[#This Row],[2025 Estimated                      Tax Amount                             (Exemption Not Included)]]-Table2[[#This Row],[2024 Tax Amount (Exemption Not Included)]])</f>
        <v>#NAME?</v>
      </c>
      <c r="K224" s="204" t="e">
        <f ca="1">SUM(Table2[[#This Row],[Overall % Of Town ]]-Table2[[#This Row],[Overall % Of Town]])</f>
        <v>#NAME?</v>
      </c>
      <c r="L224" s="227" t="e">
        <f ca="1">SUM(Table2[[#This Row],[2024 Tax Assessment (Exemption Not Included)]])*$N$7</f>
        <v>#NAME?</v>
      </c>
      <c r="M224" s="205" t="e">
        <f ca="1">SUM(Table2[[#This Row],[2025 Tax Amount                   (w/o Reval)                       (Exmption Not Included)]]-Table2[[#This Row],[2024 Tax Amount (Exemption Not Included)]])</f>
        <v>#NAME?</v>
      </c>
      <c r="N224" s="206" t="e">
        <f ca="1">SUM(Table2[[#This Row],[2025 Tax Amount                   (w/o Reval)                       (Exmption Not Included)]]-Table2[[#This Row],[2025 Estimated                      Tax Amount                             (Exemption Not Included)]])</f>
        <v>#NAME?</v>
      </c>
      <c r="O224" s="210" t="e">
        <f ca="1">_xlfn.XLOOKUP(Table2[[#This Row],[Map/Lot]],'Sales Data'!$H$2:$H$185,'Sales Data'!$G$2:$G$185,0)</f>
        <v>#NAME?</v>
      </c>
      <c r="P224" s="211" t="e">
        <f ca="1">_xlfn.XLOOKUP(Table2[[#This Row],[Map/Lot]],'Sales Data'!$H$2:$H$185,'Sales Data'!$F$2:$F$185,0)</f>
        <v>#NAME?</v>
      </c>
      <c r="Q224" s="208">
        <v>2</v>
      </c>
      <c r="R224" s="212" t="e">
        <f ca="1">SUM(Table2[[#This Row],[Adjustment for Time Since Sale]]*Table2[[#This Row],[Sale Amount]])</f>
        <v>#NAME?</v>
      </c>
      <c r="S224" s="212" t="e">
        <f ca="1">SUM(Table2[[#This Row],[2025 Estimated                         Tax Assessment                  (Exemption Not Included)]]-Table2[[#This Row],[Adjusted Sale Price]])</f>
        <v>#NAME?</v>
      </c>
      <c r="T224" s="213" t="e">
        <f ca="1">_xlfn.XLOOKUP(Table2[[#This Row],[Map/Lot]],'Sales Data'!$H$2:$H$185,'Sales Data'!$I$2:$I$185,0)</f>
        <v>#NAME?</v>
      </c>
    </row>
    <row r="225" spans="1:20">
      <c r="A225" s="202" t="s">
        <v>1210</v>
      </c>
      <c r="B225" s="202">
        <v>755</v>
      </c>
      <c r="C225" s="195" t="e">
        <f ca="1">_xlfn.XLOOKUP(Table2[[#This Row],[Acct '#]],'2024 Information'!A:A,'2024 Information'!L:L,0)</f>
        <v>#NAME?</v>
      </c>
      <c r="D225" s="196" t="e">
        <f ca="1">SUM(Table2[[#This Row],[2024 Tax Assessment (Exemption Not Included)]]/$E$6)</f>
        <v>#NAME?</v>
      </c>
      <c r="E225" s="206" t="e">
        <f ca="1">SUM(Table2[[#This Row],[2024 Tax Assessment (Exemption Not Included)]]*$E$7)</f>
        <v>#NAME?</v>
      </c>
      <c r="F225" s="195" t="e">
        <f ca="1">_xlfn.XLOOKUP(Table2[[#This Row],[Acct '#]],'2025 Information'!A:A,'2025 Information'!O:O,0)</f>
        <v>#NAME?</v>
      </c>
      <c r="G225" s="196" t="e">
        <f ca="1">SUM(Table2[[#This Row],[2025 Estimated                         Tax Assessment                  (Exemption Not Included)]]/$H$6)</f>
        <v>#NAME?</v>
      </c>
      <c r="H225" s="206" t="e">
        <f ca="1">SUM(Table2[[#This Row],[2025 Estimated                         Tax Assessment                  (Exemption Not Included)]]*$H$7)</f>
        <v>#NAME?</v>
      </c>
      <c r="I225" s="203" t="e">
        <f ca="1">SUM(Table2[[#This Row],[2025 Estimated                         Tax Assessment                  (Exemption Not Included)]]-Table2[[#This Row],[2024 Tax Assessment (Exemption Not Included)]])</f>
        <v>#NAME?</v>
      </c>
      <c r="J225" s="225" t="e">
        <f ca="1">SUM(Table2[[#This Row],[2025 Estimated                      Tax Amount                             (Exemption Not Included)]]-Table2[[#This Row],[2024 Tax Amount (Exemption Not Included)]])</f>
        <v>#NAME?</v>
      </c>
      <c r="K225" s="204" t="e">
        <f ca="1">SUM(Table2[[#This Row],[Overall % Of Town ]]-Table2[[#This Row],[Overall % Of Town]])</f>
        <v>#NAME?</v>
      </c>
      <c r="L225" s="227" t="e">
        <f ca="1">SUM(Table2[[#This Row],[2024 Tax Assessment (Exemption Not Included)]])*$N$7</f>
        <v>#NAME?</v>
      </c>
      <c r="M225" s="205" t="e">
        <f ca="1">SUM(Table2[[#This Row],[2025 Tax Amount                   (w/o Reval)                       (Exmption Not Included)]]-Table2[[#This Row],[2024 Tax Amount (Exemption Not Included)]])</f>
        <v>#NAME?</v>
      </c>
      <c r="N225" s="206" t="e">
        <f ca="1">SUM(Table2[[#This Row],[2025 Tax Amount                   (w/o Reval)                       (Exmption Not Included)]]-Table2[[#This Row],[2025 Estimated                      Tax Amount                             (Exemption Not Included)]])</f>
        <v>#NAME?</v>
      </c>
      <c r="O225" s="207" t="s">
        <v>7433</v>
      </c>
      <c r="P225" s="208" t="s">
        <v>7433</v>
      </c>
      <c r="Q225" s="208" t="s">
        <v>7433</v>
      </c>
      <c r="R225" s="208" t="s">
        <v>7433</v>
      </c>
      <c r="S225" s="208" t="s">
        <v>7433</v>
      </c>
      <c r="T225" s="209" t="s">
        <v>7433</v>
      </c>
    </row>
    <row r="226" spans="1:20">
      <c r="A226" s="202" t="s">
        <v>246</v>
      </c>
      <c r="B226" s="202">
        <v>1138</v>
      </c>
      <c r="C226" s="195" t="e">
        <f ca="1">_xlfn.XLOOKUP(Table2[[#This Row],[Acct '#]],'2024 Information'!A:A,'2024 Information'!L:L,0)</f>
        <v>#NAME?</v>
      </c>
      <c r="D226" s="196" t="e">
        <f ca="1">SUM(Table2[[#This Row],[2024 Tax Assessment (Exemption Not Included)]]/$E$6)</f>
        <v>#NAME?</v>
      </c>
      <c r="E226" s="206" t="e">
        <f ca="1">SUM(Table2[[#This Row],[2024 Tax Assessment (Exemption Not Included)]]*$E$7)</f>
        <v>#NAME?</v>
      </c>
      <c r="F226" s="195" t="e">
        <f ca="1">_xlfn.XLOOKUP(Table2[[#This Row],[Acct '#]],'2025 Information'!A:A,'2025 Information'!O:O,0)</f>
        <v>#NAME?</v>
      </c>
      <c r="G226" s="196" t="e">
        <f ca="1">SUM(Table2[[#This Row],[2025 Estimated                         Tax Assessment                  (Exemption Not Included)]]/$H$6)</f>
        <v>#NAME?</v>
      </c>
      <c r="H226" s="206" t="e">
        <f ca="1">SUM(Table2[[#This Row],[2025 Estimated                         Tax Assessment                  (Exemption Not Included)]]*$H$7)</f>
        <v>#NAME?</v>
      </c>
      <c r="I226" s="203" t="e">
        <f ca="1">SUM(Table2[[#This Row],[2025 Estimated                         Tax Assessment                  (Exemption Not Included)]]-Table2[[#This Row],[2024 Tax Assessment (Exemption Not Included)]])</f>
        <v>#NAME?</v>
      </c>
      <c r="J226" s="225" t="e">
        <f ca="1">SUM(Table2[[#This Row],[2025 Estimated                      Tax Amount                             (Exemption Not Included)]]-Table2[[#This Row],[2024 Tax Amount (Exemption Not Included)]])</f>
        <v>#NAME?</v>
      </c>
      <c r="K226" s="204" t="e">
        <f ca="1">SUM(Table2[[#This Row],[Overall % Of Town ]]-Table2[[#This Row],[Overall % Of Town]])</f>
        <v>#NAME?</v>
      </c>
      <c r="L226" s="227" t="e">
        <f ca="1">SUM(Table2[[#This Row],[2024 Tax Assessment (Exemption Not Included)]])*$N$7</f>
        <v>#NAME?</v>
      </c>
      <c r="M226" s="205" t="e">
        <f ca="1">SUM(Table2[[#This Row],[2025 Tax Amount                   (w/o Reval)                       (Exmption Not Included)]]-Table2[[#This Row],[2024 Tax Amount (Exemption Not Included)]])</f>
        <v>#NAME?</v>
      </c>
      <c r="N226" s="206" t="e">
        <f ca="1">SUM(Table2[[#This Row],[2025 Tax Amount                   (w/o Reval)                       (Exmption Not Included)]]-Table2[[#This Row],[2025 Estimated                      Tax Amount                             (Exemption Not Included)]])</f>
        <v>#NAME?</v>
      </c>
      <c r="O226" s="207" t="s">
        <v>7433</v>
      </c>
      <c r="P226" s="208" t="s">
        <v>7433</v>
      </c>
      <c r="Q226" s="208" t="s">
        <v>7433</v>
      </c>
      <c r="R226" s="208" t="s">
        <v>7433</v>
      </c>
      <c r="S226" s="208" t="s">
        <v>7433</v>
      </c>
      <c r="T226" s="209" t="s">
        <v>7433</v>
      </c>
    </row>
    <row r="227" spans="1:20">
      <c r="A227" s="202" t="s">
        <v>1054</v>
      </c>
      <c r="B227" s="202">
        <v>825</v>
      </c>
      <c r="C227" s="195" t="e">
        <f ca="1">_xlfn.XLOOKUP(Table2[[#This Row],[Acct '#]],'2024 Information'!A:A,'2024 Information'!L:L,0)</f>
        <v>#NAME?</v>
      </c>
      <c r="D227" s="196" t="e">
        <f ca="1">SUM(Table2[[#This Row],[2024 Tax Assessment (Exemption Not Included)]]/$E$6)</f>
        <v>#NAME?</v>
      </c>
      <c r="E227" s="206" t="e">
        <f ca="1">SUM(Table2[[#This Row],[2024 Tax Assessment (Exemption Not Included)]]*$E$7)</f>
        <v>#NAME?</v>
      </c>
      <c r="F227" s="195" t="e">
        <f ca="1">_xlfn.XLOOKUP(Table2[[#This Row],[Acct '#]],'2025 Information'!A:A,'2025 Information'!O:O,0)</f>
        <v>#NAME?</v>
      </c>
      <c r="G227" s="196" t="e">
        <f ca="1">SUM(Table2[[#This Row],[2025 Estimated                         Tax Assessment                  (Exemption Not Included)]]/$H$6)</f>
        <v>#NAME?</v>
      </c>
      <c r="H227" s="206" t="e">
        <f ca="1">SUM(Table2[[#This Row],[2025 Estimated                         Tax Assessment                  (Exemption Not Included)]]*$H$7)</f>
        <v>#NAME?</v>
      </c>
      <c r="I227" s="203" t="e">
        <f ca="1">SUM(Table2[[#This Row],[2025 Estimated                         Tax Assessment                  (Exemption Not Included)]]-Table2[[#This Row],[2024 Tax Assessment (Exemption Not Included)]])</f>
        <v>#NAME?</v>
      </c>
      <c r="J227" s="225" t="e">
        <f ca="1">SUM(Table2[[#This Row],[2025 Estimated                      Tax Amount                             (Exemption Not Included)]]-Table2[[#This Row],[2024 Tax Amount (Exemption Not Included)]])</f>
        <v>#NAME?</v>
      </c>
      <c r="K227" s="204" t="e">
        <f ca="1">SUM(Table2[[#This Row],[Overall % Of Town ]]-Table2[[#This Row],[Overall % Of Town]])</f>
        <v>#NAME?</v>
      </c>
      <c r="L227" s="227" t="e">
        <f ca="1">SUM(Table2[[#This Row],[2024 Tax Assessment (Exemption Not Included)]])*$N$7</f>
        <v>#NAME?</v>
      </c>
      <c r="M227" s="205" t="e">
        <f ca="1">SUM(Table2[[#This Row],[2025 Tax Amount                   (w/o Reval)                       (Exmption Not Included)]]-Table2[[#This Row],[2024 Tax Amount (Exemption Not Included)]])</f>
        <v>#NAME?</v>
      </c>
      <c r="N227" s="206" t="e">
        <f ca="1">SUM(Table2[[#This Row],[2025 Tax Amount                   (w/o Reval)                       (Exmption Not Included)]]-Table2[[#This Row],[2025 Estimated                      Tax Amount                             (Exemption Not Included)]])</f>
        <v>#NAME?</v>
      </c>
      <c r="O227" s="210" t="e">
        <f ca="1">_xlfn.XLOOKUP(Table2[[#This Row],[Map/Lot]],'Sales Data'!$H$2:$H$185,'Sales Data'!$G$2:$G$185,0)</f>
        <v>#NAME?</v>
      </c>
      <c r="P227" s="211" t="e">
        <f ca="1">_xlfn.XLOOKUP(Table2[[#This Row],[Map/Lot]],'Sales Data'!$H$2:$H$185,'Sales Data'!$F$2:$F$185,0)</f>
        <v>#NAME?</v>
      </c>
      <c r="Q227" s="208">
        <v>1.5</v>
      </c>
      <c r="R227" s="212" t="e">
        <f ca="1">SUM(Table2[[#This Row],[Adjustment for Time Since Sale]]*Table2[[#This Row],[Sale Amount]])</f>
        <v>#NAME?</v>
      </c>
      <c r="S227" s="212" t="e">
        <f ca="1">SUM(Table2[[#This Row],[2025 Estimated                         Tax Assessment                  (Exemption Not Included)]]-Table2[[#This Row],[Adjusted Sale Price]])</f>
        <v>#NAME?</v>
      </c>
      <c r="T227" s="213" t="e">
        <f ca="1">_xlfn.XLOOKUP(Table2[[#This Row],[Map/Lot]],'Sales Data'!$H$2:$H$185,'Sales Data'!$I$2:$I$185,0)</f>
        <v>#NAME?</v>
      </c>
    </row>
    <row r="228" spans="1:20">
      <c r="A228" s="202" t="s">
        <v>189</v>
      </c>
      <c r="B228" s="202">
        <v>1160</v>
      </c>
      <c r="C228" s="195" t="e">
        <f ca="1">_xlfn.XLOOKUP(Table2[[#This Row],[Acct '#]],'2024 Information'!A:A,'2024 Information'!L:L,0)</f>
        <v>#NAME?</v>
      </c>
      <c r="D228" s="196" t="e">
        <f ca="1">SUM(Table2[[#This Row],[2024 Tax Assessment (Exemption Not Included)]]/$E$6)</f>
        <v>#NAME?</v>
      </c>
      <c r="E228" s="206" t="e">
        <f ca="1">SUM(Table2[[#This Row],[2024 Tax Assessment (Exemption Not Included)]]*$E$7)</f>
        <v>#NAME?</v>
      </c>
      <c r="F228" s="195" t="e">
        <f ca="1">_xlfn.XLOOKUP(Table2[[#This Row],[Acct '#]],'2025 Information'!A:A,'2025 Information'!O:O,0)</f>
        <v>#NAME?</v>
      </c>
      <c r="G228" s="196" t="e">
        <f ca="1">SUM(Table2[[#This Row],[2025 Estimated                         Tax Assessment                  (Exemption Not Included)]]/$H$6)</f>
        <v>#NAME?</v>
      </c>
      <c r="H228" s="206" t="e">
        <f ca="1">SUM(Table2[[#This Row],[2025 Estimated                         Tax Assessment                  (Exemption Not Included)]]*$H$7)</f>
        <v>#NAME?</v>
      </c>
      <c r="I228" s="203" t="e">
        <f ca="1">SUM(Table2[[#This Row],[2025 Estimated                         Tax Assessment                  (Exemption Not Included)]]-Table2[[#This Row],[2024 Tax Assessment (Exemption Not Included)]])</f>
        <v>#NAME?</v>
      </c>
      <c r="J228" s="225" t="e">
        <f ca="1">SUM(Table2[[#This Row],[2025 Estimated                      Tax Amount                             (Exemption Not Included)]]-Table2[[#This Row],[2024 Tax Amount (Exemption Not Included)]])</f>
        <v>#NAME?</v>
      </c>
      <c r="K228" s="204" t="e">
        <f ca="1">SUM(Table2[[#This Row],[Overall % Of Town ]]-Table2[[#This Row],[Overall % Of Town]])</f>
        <v>#NAME?</v>
      </c>
      <c r="L228" s="227" t="e">
        <f ca="1">SUM(Table2[[#This Row],[2024 Tax Assessment (Exemption Not Included)]])*$N$7</f>
        <v>#NAME?</v>
      </c>
      <c r="M228" s="205" t="e">
        <f ca="1">SUM(Table2[[#This Row],[2025 Tax Amount                   (w/o Reval)                       (Exmption Not Included)]]-Table2[[#This Row],[2024 Tax Amount (Exemption Not Included)]])</f>
        <v>#NAME?</v>
      </c>
      <c r="N228" s="206" t="e">
        <f ca="1">SUM(Table2[[#This Row],[2025 Tax Amount                   (w/o Reval)                       (Exmption Not Included)]]-Table2[[#This Row],[2025 Estimated                      Tax Amount                             (Exemption Not Included)]])</f>
        <v>#NAME?</v>
      </c>
      <c r="O228" s="207" t="s">
        <v>7433</v>
      </c>
      <c r="P228" s="208" t="s">
        <v>7433</v>
      </c>
      <c r="Q228" s="208" t="s">
        <v>7433</v>
      </c>
      <c r="R228" s="208" t="s">
        <v>7433</v>
      </c>
      <c r="S228" s="208" t="s">
        <v>7433</v>
      </c>
      <c r="T228" s="209" t="s">
        <v>7433</v>
      </c>
    </row>
    <row r="229" spans="1:20">
      <c r="A229" s="202" t="s">
        <v>1002</v>
      </c>
      <c r="B229" s="202">
        <v>844</v>
      </c>
      <c r="C229" s="195" t="e">
        <f ca="1">_xlfn.XLOOKUP(Table2[[#This Row],[Acct '#]],'2024 Information'!A:A,'2024 Information'!L:L,0)</f>
        <v>#NAME?</v>
      </c>
      <c r="D229" s="196" t="e">
        <f ca="1">SUM(Table2[[#This Row],[2024 Tax Assessment (Exemption Not Included)]]/$E$6)</f>
        <v>#NAME?</v>
      </c>
      <c r="E229" s="206" t="e">
        <f ca="1">SUM(Table2[[#This Row],[2024 Tax Assessment (Exemption Not Included)]]*$E$7)</f>
        <v>#NAME?</v>
      </c>
      <c r="F229" s="195" t="e">
        <f ca="1">_xlfn.XLOOKUP(Table2[[#This Row],[Acct '#]],'2025 Information'!A:A,'2025 Information'!O:O,0)</f>
        <v>#NAME?</v>
      </c>
      <c r="G229" s="196" t="e">
        <f ca="1">SUM(Table2[[#This Row],[2025 Estimated                         Tax Assessment                  (Exemption Not Included)]]/$H$6)</f>
        <v>#NAME?</v>
      </c>
      <c r="H229" s="206" t="e">
        <f ca="1">SUM(Table2[[#This Row],[2025 Estimated                         Tax Assessment                  (Exemption Not Included)]]*$H$7)</f>
        <v>#NAME?</v>
      </c>
      <c r="I229" s="203" t="e">
        <f ca="1">SUM(Table2[[#This Row],[2025 Estimated                         Tax Assessment                  (Exemption Not Included)]]-Table2[[#This Row],[2024 Tax Assessment (Exemption Not Included)]])</f>
        <v>#NAME?</v>
      </c>
      <c r="J229" s="225" t="e">
        <f ca="1">SUM(Table2[[#This Row],[2025 Estimated                      Tax Amount                             (Exemption Not Included)]]-Table2[[#This Row],[2024 Tax Amount (Exemption Not Included)]])</f>
        <v>#NAME?</v>
      </c>
      <c r="K229" s="204" t="e">
        <f ca="1">SUM(Table2[[#This Row],[Overall % Of Town ]]-Table2[[#This Row],[Overall % Of Town]])</f>
        <v>#NAME?</v>
      </c>
      <c r="L229" s="227" t="e">
        <f ca="1">SUM(Table2[[#This Row],[2024 Tax Assessment (Exemption Not Included)]])*$N$7</f>
        <v>#NAME?</v>
      </c>
      <c r="M229" s="205" t="e">
        <f ca="1">SUM(Table2[[#This Row],[2025 Tax Amount                   (w/o Reval)                       (Exmption Not Included)]]-Table2[[#This Row],[2024 Tax Amount (Exemption Not Included)]])</f>
        <v>#NAME?</v>
      </c>
      <c r="N229" s="206" t="e">
        <f ca="1">SUM(Table2[[#This Row],[2025 Tax Amount                   (w/o Reval)                       (Exmption Not Included)]]-Table2[[#This Row],[2025 Estimated                      Tax Amount                             (Exemption Not Included)]])</f>
        <v>#NAME?</v>
      </c>
      <c r="O229" s="207" t="s">
        <v>7433</v>
      </c>
      <c r="P229" s="208" t="s">
        <v>7433</v>
      </c>
      <c r="Q229" s="208" t="s">
        <v>7433</v>
      </c>
      <c r="R229" s="208" t="s">
        <v>7433</v>
      </c>
      <c r="S229" s="208" t="s">
        <v>7433</v>
      </c>
      <c r="T229" s="209" t="s">
        <v>7433</v>
      </c>
    </row>
    <row r="230" spans="1:20">
      <c r="A230" s="202" t="s">
        <v>1562</v>
      </c>
      <c r="B230" s="202">
        <v>592</v>
      </c>
      <c r="C230" s="195" t="e">
        <f ca="1">_xlfn.XLOOKUP(Table2[[#This Row],[Acct '#]],'2024 Information'!A:A,'2024 Information'!L:L,0)</f>
        <v>#NAME?</v>
      </c>
      <c r="D230" s="196" t="e">
        <f ca="1">SUM(Table2[[#This Row],[2024 Tax Assessment (Exemption Not Included)]]/$E$6)</f>
        <v>#NAME?</v>
      </c>
      <c r="E230" s="206" t="e">
        <f ca="1">SUM(Table2[[#This Row],[2024 Tax Assessment (Exemption Not Included)]]*$E$7)</f>
        <v>#NAME?</v>
      </c>
      <c r="F230" s="195" t="e">
        <f ca="1">_xlfn.XLOOKUP(Table2[[#This Row],[Acct '#]],'2025 Information'!A:A,'2025 Information'!O:O,0)</f>
        <v>#NAME?</v>
      </c>
      <c r="G230" s="196" t="e">
        <f ca="1">SUM(Table2[[#This Row],[2025 Estimated                         Tax Assessment                  (Exemption Not Included)]]/$H$6)</f>
        <v>#NAME?</v>
      </c>
      <c r="H230" s="206" t="e">
        <f ca="1">SUM(Table2[[#This Row],[2025 Estimated                         Tax Assessment                  (Exemption Not Included)]]*$H$7)</f>
        <v>#NAME?</v>
      </c>
      <c r="I230" s="203" t="e">
        <f ca="1">SUM(Table2[[#This Row],[2025 Estimated                         Tax Assessment                  (Exemption Not Included)]]-Table2[[#This Row],[2024 Tax Assessment (Exemption Not Included)]])</f>
        <v>#NAME?</v>
      </c>
      <c r="J230" s="225" t="e">
        <f ca="1">SUM(Table2[[#This Row],[2025 Estimated                      Tax Amount                             (Exemption Not Included)]]-Table2[[#This Row],[2024 Tax Amount (Exemption Not Included)]])</f>
        <v>#NAME?</v>
      </c>
      <c r="K230" s="204" t="e">
        <f ca="1">SUM(Table2[[#This Row],[Overall % Of Town ]]-Table2[[#This Row],[Overall % Of Town]])</f>
        <v>#NAME?</v>
      </c>
      <c r="L230" s="227" t="e">
        <f ca="1">SUM(Table2[[#This Row],[2024 Tax Assessment (Exemption Not Included)]])*$N$7</f>
        <v>#NAME?</v>
      </c>
      <c r="M230" s="205" t="e">
        <f ca="1">SUM(Table2[[#This Row],[2025 Tax Amount                   (w/o Reval)                       (Exmption Not Included)]]-Table2[[#This Row],[2024 Tax Amount (Exemption Not Included)]])</f>
        <v>#NAME?</v>
      </c>
      <c r="N230" s="206" t="e">
        <f ca="1">SUM(Table2[[#This Row],[2025 Tax Amount                   (w/o Reval)                       (Exmption Not Included)]]-Table2[[#This Row],[2025 Estimated                      Tax Amount                             (Exemption Not Included)]])</f>
        <v>#NAME?</v>
      </c>
      <c r="O230" s="207" t="s">
        <v>7433</v>
      </c>
      <c r="P230" s="208" t="s">
        <v>7433</v>
      </c>
      <c r="Q230" s="208" t="s">
        <v>7433</v>
      </c>
      <c r="R230" s="208" t="s">
        <v>7433</v>
      </c>
      <c r="S230" s="208" t="s">
        <v>7433</v>
      </c>
      <c r="T230" s="209" t="s">
        <v>7433</v>
      </c>
    </row>
    <row r="231" spans="1:20">
      <c r="A231" s="202" t="s">
        <v>1086</v>
      </c>
      <c r="B231" s="202">
        <v>810</v>
      </c>
      <c r="C231" s="195" t="e">
        <f ca="1">_xlfn.XLOOKUP(Table2[[#This Row],[Acct '#]],'2024 Information'!A:A,'2024 Information'!L:L,0)</f>
        <v>#NAME?</v>
      </c>
      <c r="D231" s="196" t="e">
        <f ca="1">SUM(Table2[[#This Row],[2024 Tax Assessment (Exemption Not Included)]]/$E$6)</f>
        <v>#NAME?</v>
      </c>
      <c r="E231" s="206" t="e">
        <f ca="1">SUM(Table2[[#This Row],[2024 Tax Assessment (Exemption Not Included)]]*$E$7)</f>
        <v>#NAME?</v>
      </c>
      <c r="F231" s="195" t="e">
        <f ca="1">_xlfn.XLOOKUP(Table2[[#This Row],[Acct '#]],'2025 Information'!A:A,'2025 Information'!O:O,0)</f>
        <v>#NAME?</v>
      </c>
      <c r="G231" s="196" t="e">
        <f ca="1">SUM(Table2[[#This Row],[2025 Estimated                         Tax Assessment                  (Exemption Not Included)]]/$H$6)</f>
        <v>#NAME?</v>
      </c>
      <c r="H231" s="206" t="e">
        <f ca="1">SUM(Table2[[#This Row],[2025 Estimated                         Tax Assessment                  (Exemption Not Included)]]*$H$7)</f>
        <v>#NAME?</v>
      </c>
      <c r="I231" s="203" t="e">
        <f ca="1">SUM(Table2[[#This Row],[2025 Estimated                         Tax Assessment                  (Exemption Not Included)]]-Table2[[#This Row],[2024 Tax Assessment (Exemption Not Included)]])</f>
        <v>#NAME?</v>
      </c>
      <c r="J231" s="225" t="e">
        <f ca="1">SUM(Table2[[#This Row],[2025 Estimated                      Tax Amount                             (Exemption Not Included)]]-Table2[[#This Row],[2024 Tax Amount (Exemption Not Included)]])</f>
        <v>#NAME?</v>
      </c>
      <c r="K231" s="204" t="e">
        <f ca="1">SUM(Table2[[#This Row],[Overall % Of Town ]]-Table2[[#This Row],[Overall % Of Town]])</f>
        <v>#NAME?</v>
      </c>
      <c r="L231" s="227" t="e">
        <f ca="1">SUM(Table2[[#This Row],[2024 Tax Assessment (Exemption Not Included)]])*$N$7</f>
        <v>#NAME?</v>
      </c>
      <c r="M231" s="205" t="e">
        <f ca="1">SUM(Table2[[#This Row],[2025 Tax Amount                   (w/o Reval)                       (Exmption Not Included)]]-Table2[[#This Row],[2024 Tax Amount (Exemption Not Included)]])</f>
        <v>#NAME?</v>
      </c>
      <c r="N231" s="206" t="e">
        <f ca="1">SUM(Table2[[#This Row],[2025 Tax Amount                   (w/o Reval)                       (Exmption Not Included)]]-Table2[[#This Row],[2025 Estimated                      Tax Amount                             (Exemption Not Included)]])</f>
        <v>#NAME?</v>
      </c>
      <c r="O231" s="207" t="s">
        <v>7433</v>
      </c>
      <c r="P231" s="208" t="s">
        <v>7433</v>
      </c>
      <c r="Q231" s="208" t="s">
        <v>7433</v>
      </c>
      <c r="R231" s="208" t="s">
        <v>7433</v>
      </c>
      <c r="S231" s="208" t="s">
        <v>7433</v>
      </c>
      <c r="T231" s="209" t="s">
        <v>7433</v>
      </c>
    </row>
    <row r="232" spans="1:20">
      <c r="A232" s="202" t="s">
        <v>927</v>
      </c>
      <c r="B232" s="202">
        <v>872</v>
      </c>
      <c r="C232" s="195" t="e">
        <f ca="1">_xlfn.XLOOKUP(Table2[[#This Row],[Acct '#]],'2024 Information'!A:A,'2024 Information'!L:L,0)</f>
        <v>#NAME?</v>
      </c>
      <c r="D232" s="196" t="e">
        <f ca="1">SUM(Table2[[#This Row],[2024 Tax Assessment (Exemption Not Included)]]/$E$6)</f>
        <v>#NAME?</v>
      </c>
      <c r="E232" s="206" t="e">
        <f ca="1">SUM(Table2[[#This Row],[2024 Tax Assessment (Exemption Not Included)]]*$E$7)</f>
        <v>#NAME?</v>
      </c>
      <c r="F232" s="195" t="e">
        <f ca="1">_xlfn.XLOOKUP(Table2[[#This Row],[Acct '#]],'2025 Information'!A:A,'2025 Information'!O:O,0)</f>
        <v>#NAME?</v>
      </c>
      <c r="G232" s="196" t="e">
        <f ca="1">SUM(Table2[[#This Row],[2025 Estimated                         Tax Assessment                  (Exemption Not Included)]]/$H$6)</f>
        <v>#NAME?</v>
      </c>
      <c r="H232" s="206" t="e">
        <f ca="1">SUM(Table2[[#This Row],[2025 Estimated                         Tax Assessment                  (Exemption Not Included)]]*$H$7)</f>
        <v>#NAME?</v>
      </c>
      <c r="I232" s="203" t="e">
        <f ca="1">SUM(Table2[[#This Row],[2025 Estimated                         Tax Assessment                  (Exemption Not Included)]]-Table2[[#This Row],[2024 Tax Assessment (Exemption Not Included)]])</f>
        <v>#NAME?</v>
      </c>
      <c r="J232" s="225" t="e">
        <f ca="1">SUM(Table2[[#This Row],[2025 Estimated                      Tax Amount                             (Exemption Not Included)]]-Table2[[#This Row],[2024 Tax Amount (Exemption Not Included)]])</f>
        <v>#NAME?</v>
      </c>
      <c r="K232" s="204" t="e">
        <f ca="1">SUM(Table2[[#This Row],[Overall % Of Town ]]-Table2[[#This Row],[Overall % Of Town]])</f>
        <v>#NAME?</v>
      </c>
      <c r="L232" s="227" t="e">
        <f ca="1">SUM(Table2[[#This Row],[2024 Tax Assessment (Exemption Not Included)]])*$N$7</f>
        <v>#NAME?</v>
      </c>
      <c r="M232" s="205" t="e">
        <f ca="1">SUM(Table2[[#This Row],[2025 Tax Amount                   (w/o Reval)                       (Exmption Not Included)]]-Table2[[#This Row],[2024 Tax Amount (Exemption Not Included)]])</f>
        <v>#NAME?</v>
      </c>
      <c r="N232" s="206" t="e">
        <f ca="1">SUM(Table2[[#This Row],[2025 Tax Amount                   (w/o Reval)                       (Exmption Not Included)]]-Table2[[#This Row],[2025 Estimated                      Tax Amount                             (Exemption Not Included)]])</f>
        <v>#NAME?</v>
      </c>
      <c r="O232" s="207" t="s">
        <v>7433</v>
      </c>
      <c r="P232" s="208" t="s">
        <v>7433</v>
      </c>
      <c r="Q232" s="208" t="s">
        <v>7433</v>
      </c>
      <c r="R232" s="208" t="s">
        <v>7433</v>
      </c>
      <c r="S232" s="208" t="s">
        <v>7433</v>
      </c>
      <c r="T232" s="209" t="s">
        <v>7433</v>
      </c>
    </row>
    <row r="233" spans="1:20">
      <c r="A233" s="202" t="s">
        <v>1082</v>
      </c>
      <c r="B233" s="202">
        <v>812</v>
      </c>
      <c r="C233" s="195" t="e">
        <f ca="1">_xlfn.XLOOKUP(Table2[[#This Row],[Acct '#]],'2024 Information'!A:A,'2024 Information'!L:L,0)</f>
        <v>#NAME?</v>
      </c>
      <c r="D233" s="196" t="e">
        <f ca="1">SUM(Table2[[#This Row],[2024 Tax Assessment (Exemption Not Included)]]/$E$6)</f>
        <v>#NAME?</v>
      </c>
      <c r="E233" s="206" t="e">
        <f ca="1">SUM(Table2[[#This Row],[2024 Tax Assessment (Exemption Not Included)]]*$E$7)</f>
        <v>#NAME?</v>
      </c>
      <c r="F233" s="195" t="e">
        <f ca="1">_xlfn.XLOOKUP(Table2[[#This Row],[Acct '#]],'2025 Information'!A:A,'2025 Information'!O:O,0)</f>
        <v>#NAME?</v>
      </c>
      <c r="G233" s="196" t="e">
        <f ca="1">SUM(Table2[[#This Row],[2025 Estimated                         Tax Assessment                  (Exemption Not Included)]]/$H$6)</f>
        <v>#NAME?</v>
      </c>
      <c r="H233" s="206" t="e">
        <f ca="1">SUM(Table2[[#This Row],[2025 Estimated                         Tax Assessment                  (Exemption Not Included)]]*$H$7)</f>
        <v>#NAME?</v>
      </c>
      <c r="I233" s="203" t="e">
        <f ca="1">SUM(Table2[[#This Row],[2025 Estimated                         Tax Assessment                  (Exemption Not Included)]]-Table2[[#This Row],[2024 Tax Assessment (Exemption Not Included)]])</f>
        <v>#NAME?</v>
      </c>
      <c r="J233" s="225" t="e">
        <f ca="1">SUM(Table2[[#This Row],[2025 Estimated                      Tax Amount                             (Exemption Not Included)]]-Table2[[#This Row],[2024 Tax Amount (Exemption Not Included)]])</f>
        <v>#NAME?</v>
      </c>
      <c r="K233" s="204" t="e">
        <f ca="1">SUM(Table2[[#This Row],[Overall % Of Town ]]-Table2[[#This Row],[Overall % Of Town]])</f>
        <v>#NAME?</v>
      </c>
      <c r="L233" s="227" t="e">
        <f ca="1">SUM(Table2[[#This Row],[2024 Tax Assessment (Exemption Not Included)]])*$N$7</f>
        <v>#NAME?</v>
      </c>
      <c r="M233" s="205" t="e">
        <f ca="1">SUM(Table2[[#This Row],[2025 Tax Amount                   (w/o Reval)                       (Exmption Not Included)]]-Table2[[#This Row],[2024 Tax Amount (Exemption Not Included)]])</f>
        <v>#NAME?</v>
      </c>
      <c r="N233" s="206" t="e">
        <f ca="1">SUM(Table2[[#This Row],[2025 Tax Amount                   (w/o Reval)                       (Exmption Not Included)]]-Table2[[#This Row],[2025 Estimated                      Tax Amount                             (Exemption Not Included)]])</f>
        <v>#NAME?</v>
      </c>
      <c r="O233" s="210" t="e">
        <f ca="1">_xlfn.XLOOKUP(Table2[[#This Row],[Map/Lot]],'Sales Data'!$H$2:$H$185,'Sales Data'!$G$2:$G$185,0)</f>
        <v>#NAME?</v>
      </c>
      <c r="P233" s="211" t="e">
        <f ca="1">_xlfn.XLOOKUP(Table2[[#This Row],[Map/Lot]],'Sales Data'!$H$2:$H$185,'Sales Data'!$F$2:$F$185,0)</f>
        <v>#NAME?</v>
      </c>
      <c r="Q233" s="208">
        <v>2</v>
      </c>
      <c r="R233" s="212" t="e">
        <f ca="1">SUM(Table2[[#This Row],[Adjustment for Time Since Sale]]*Table2[[#This Row],[Sale Amount]])</f>
        <v>#NAME?</v>
      </c>
      <c r="S233" s="212" t="e">
        <f ca="1">SUM(Table2[[#This Row],[2025 Estimated                         Tax Assessment                  (Exemption Not Included)]]-Table2[[#This Row],[Adjusted Sale Price]])</f>
        <v>#NAME?</v>
      </c>
      <c r="T233" s="213" t="e">
        <f ca="1">_xlfn.XLOOKUP(Table2[[#This Row],[Map/Lot]],'Sales Data'!$H$2:$H$185,'Sales Data'!$I$2:$I$185,0)</f>
        <v>#NAME?</v>
      </c>
    </row>
    <row r="234" spans="1:20">
      <c r="A234" s="202" t="s">
        <v>687</v>
      </c>
      <c r="B234" s="202">
        <v>963</v>
      </c>
      <c r="C234" s="195" t="e">
        <f ca="1">_xlfn.XLOOKUP(Table2[[#This Row],[Acct '#]],'2024 Information'!A:A,'2024 Information'!L:L,0)</f>
        <v>#NAME?</v>
      </c>
      <c r="D234" s="196" t="e">
        <f ca="1">SUM(Table2[[#This Row],[2024 Tax Assessment (Exemption Not Included)]]/$E$6)</f>
        <v>#NAME?</v>
      </c>
      <c r="E234" s="206" t="e">
        <f ca="1">SUM(Table2[[#This Row],[2024 Tax Assessment (Exemption Not Included)]]*$E$7)</f>
        <v>#NAME?</v>
      </c>
      <c r="F234" s="195" t="e">
        <f ca="1">_xlfn.XLOOKUP(Table2[[#This Row],[Acct '#]],'2025 Information'!A:A,'2025 Information'!O:O,0)</f>
        <v>#NAME?</v>
      </c>
      <c r="G234" s="196" t="e">
        <f ca="1">SUM(Table2[[#This Row],[2025 Estimated                         Tax Assessment                  (Exemption Not Included)]]/$H$6)</f>
        <v>#NAME?</v>
      </c>
      <c r="H234" s="206" t="e">
        <f ca="1">SUM(Table2[[#This Row],[2025 Estimated                         Tax Assessment                  (Exemption Not Included)]]*$H$7)</f>
        <v>#NAME?</v>
      </c>
      <c r="I234" s="203" t="e">
        <f ca="1">SUM(Table2[[#This Row],[2025 Estimated                         Tax Assessment                  (Exemption Not Included)]]-Table2[[#This Row],[2024 Tax Assessment (Exemption Not Included)]])</f>
        <v>#NAME?</v>
      </c>
      <c r="J234" s="225" t="e">
        <f ca="1">SUM(Table2[[#This Row],[2025 Estimated                      Tax Amount                             (Exemption Not Included)]]-Table2[[#This Row],[2024 Tax Amount (Exemption Not Included)]])</f>
        <v>#NAME?</v>
      </c>
      <c r="K234" s="204" t="e">
        <f ca="1">SUM(Table2[[#This Row],[Overall % Of Town ]]-Table2[[#This Row],[Overall % Of Town]])</f>
        <v>#NAME?</v>
      </c>
      <c r="L234" s="227" t="e">
        <f ca="1">SUM(Table2[[#This Row],[2024 Tax Assessment (Exemption Not Included)]])*$N$7</f>
        <v>#NAME?</v>
      </c>
      <c r="M234" s="205" t="e">
        <f ca="1">SUM(Table2[[#This Row],[2025 Tax Amount                   (w/o Reval)                       (Exmption Not Included)]]-Table2[[#This Row],[2024 Tax Amount (Exemption Not Included)]])</f>
        <v>#NAME?</v>
      </c>
      <c r="N234" s="206" t="e">
        <f ca="1">SUM(Table2[[#This Row],[2025 Tax Amount                   (w/o Reval)                       (Exmption Not Included)]]-Table2[[#This Row],[2025 Estimated                      Tax Amount                             (Exemption Not Included)]])</f>
        <v>#NAME?</v>
      </c>
      <c r="O234" s="210" t="e">
        <f ca="1">_xlfn.XLOOKUP(Table2[[#This Row],[Map/Lot]],'Sales Data'!$H$2:$H$185,'Sales Data'!$G$2:$G$185,0)</f>
        <v>#NAME?</v>
      </c>
      <c r="P234" s="211" t="e">
        <f ca="1">_xlfn.XLOOKUP(Table2[[#This Row],[Map/Lot]],'Sales Data'!$H$2:$H$185,'Sales Data'!$F$2:$F$185,0)</f>
        <v>#NAME?</v>
      </c>
      <c r="Q234" s="208">
        <v>1.3</v>
      </c>
      <c r="R234" s="212" t="e">
        <f ca="1">SUM(Table2[[#This Row],[Adjustment for Time Since Sale]]*Table2[[#This Row],[Sale Amount]])</f>
        <v>#NAME?</v>
      </c>
      <c r="S234" s="212" t="e">
        <f ca="1">SUM(Table2[[#This Row],[2025 Estimated                         Tax Assessment                  (Exemption Not Included)]]-Table2[[#This Row],[Adjusted Sale Price]])</f>
        <v>#NAME?</v>
      </c>
      <c r="T234" s="213" t="e">
        <f ca="1">_xlfn.XLOOKUP(Table2[[#This Row],[Map/Lot]],'Sales Data'!$H$2:$H$185,'Sales Data'!$I$2:$I$185,0)</f>
        <v>#NAME?</v>
      </c>
    </row>
    <row r="235" spans="1:20">
      <c r="A235" s="202" t="s">
        <v>577</v>
      </c>
      <c r="B235" s="202">
        <v>1002</v>
      </c>
      <c r="C235" s="195" t="e">
        <f ca="1">_xlfn.XLOOKUP(Table2[[#This Row],[Acct '#]],'2024 Information'!A:A,'2024 Information'!L:L,0)</f>
        <v>#NAME?</v>
      </c>
      <c r="D235" s="196" t="e">
        <f ca="1">SUM(Table2[[#This Row],[2024 Tax Assessment (Exemption Not Included)]]/$E$6)</f>
        <v>#NAME?</v>
      </c>
      <c r="E235" s="206" t="e">
        <f ca="1">SUM(Table2[[#This Row],[2024 Tax Assessment (Exemption Not Included)]]*$E$7)</f>
        <v>#NAME?</v>
      </c>
      <c r="F235" s="195" t="e">
        <f ca="1">_xlfn.XLOOKUP(Table2[[#This Row],[Acct '#]],'2025 Information'!A:A,'2025 Information'!O:O,0)</f>
        <v>#NAME?</v>
      </c>
      <c r="G235" s="196" t="e">
        <f ca="1">SUM(Table2[[#This Row],[2025 Estimated                         Tax Assessment                  (Exemption Not Included)]]/$H$6)</f>
        <v>#NAME?</v>
      </c>
      <c r="H235" s="206" t="e">
        <f ca="1">SUM(Table2[[#This Row],[2025 Estimated                         Tax Assessment                  (Exemption Not Included)]]*$H$7)</f>
        <v>#NAME?</v>
      </c>
      <c r="I235" s="203" t="e">
        <f ca="1">SUM(Table2[[#This Row],[2025 Estimated                         Tax Assessment                  (Exemption Not Included)]]-Table2[[#This Row],[2024 Tax Assessment (Exemption Not Included)]])</f>
        <v>#NAME?</v>
      </c>
      <c r="J235" s="225" t="e">
        <f ca="1">SUM(Table2[[#This Row],[2025 Estimated                      Tax Amount                             (Exemption Not Included)]]-Table2[[#This Row],[2024 Tax Amount (Exemption Not Included)]])</f>
        <v>#NAME?</v>
      </c>
      <c r="K235" s="204" t="e">
        <f ca="1">SUM(Table2[[#This Row],[Overall % Of Town ]]-Table2[[#This Row],[Overall % Of Town]])</f>
        <v>#NAME?</v>
      </c>
      <c r="L235" s="227" t="e">
        <f ca="1">SUM(Table2[[#This Row],[2024 Tax Assessment (Exemption Not Included)]])*$N$7</f>
        <v>#NAME?</v>
      </c>
      <c r="M235" s="205" t="e">
        <f ca="1">SUM(Table2[[#This Row],[2025 Tax Amount                   (w/o Reval)                       (Exmption Not Included)]]-Table2[[#This Row],[2024 Tax Amount (Exemption Not Included)]])</f>
        <v>#NAME?</v>
      </c>
      <c r="N235" s="206" t="e">
        <f ca="1">SUM(Table2[[#This Row],[2025 Tax Amount                   (w/o Reval)                       (Exmption Not Included)]]-Table2[[#This Row],[2025 Estimated                      Tax Amount                             (Exemption Not Included)]])</f>
        <v>#NAME?</v>
      </c>
      <c r="O235" s="207" t="s">
        <v>7433</v>
      </c>
      <c r="P235" s="208" t="s">
        <v>7433</v>
      </c>
      <c r="Q235" s="208" t="s">
        <v>7433</v>
      </c>
      <c r="R235" s="208" t="s">
        <v>7433</v>
      </c>
      <c r="S235" s="208" t="s">
        <v>7433</v>
      </c>
      <c r="T235" s="209" t="s">
        <v>7433</v>
      </c>
    </row>
    <row r="236" spans="1:20">
      <c r="A236" s="202" t="s">
        <v>2377</v>
      </c>
      <c r="B236" s="202">
        <v>221</v>
      </c>
      <c r="C236" s="195" t="e">
        <f ca="1">_xlfn.XLOOKUP(Table2[[#This Row],[Acct '#]],'2024 Information'!A:A,'2024 Information'!L:L,0)</f>
        <v>#NAME?</v>
      </c>
      <c r="D236" s="196" t="e">
        <f ca="1">SUM(Table2[[#This Row],[2024 Tax Assessment (Exemption Not Included)]]/$E$6)</f>
        <v>#NAME?</v>
      </c>
      <c r="E236" s="206" t="e">
        <f ca="1">SUM(Table2[[#This Row],[2024 Tax Assessment (Exemption Not Included)]]*$E$7)</f>
        <v>#NAME?</v>
      </c>
      <c r="F236" s="195" t="e">
        <f ca="1">_xlfn.XLOOKUP(Table2[[#This Row],[Acct '#]],'2025 Information'!A:A,'2025 Information'!O:O,0)</f>
        <v>#NAME?</v>
      </c>
      <c r="G236" s="196" t="e">
        <f ca="1">SUM(Table2[[#This Row],[2025 Estimated                         Tax Assessment                  (Exemption Not Included)]]/$H$6)</f>
        <v>#NAME?</v>
      </c>
      <c r="H236" s="206" t="e">
        <f ca="1">SUM(Table2[[#This Row],[2025 Estimated                         Tax Assessment                  (Exemption Not Included)]]*$H$7)</f>
        <v>#NAME?</v>
      </c>
      <c r="I236" s="203" t="e">
        <f ca="1">SUM(Table2[[#This Row],[2025 Estimated                         Tax Assessment                  (Exemption Not Included)]]-Table2[[#This Row],[2024 Tax Assessment (Exemption Not Included)]])</f>
        <v>#NAME?</v>
      </c>
      <c r="J236" s="225" t="e">
        <f ca="1">SUM(Table2[[#This Row],[2025 Estimated                      Tax Amount                             (Exemption Not Included)]]-Table2[[#This Row],[2024 Tax Amount (Exemption Not Included)]])</f>
        <v>#NAME?</v>
      </c>
      <c r="K236" s="204" t="e">
        <f ca="1">SUM(Table2[[#This Row],[Overall % Of Town ]]-Table2[[#This Row],[Overall % Of Town]])</f>
        <v>#NAME?</v>
      </c>
      <c r="L236" s="227" t="e">
        <f ca="1">SUM(Table2[[#This Row],[2024 Tax Assessment (Exemption Not Included)]])*$N$7</f>
        <v>#NAME?</v>
      </c>
      <c r="M236" s="205" t="e">
        <f ca="1">SUM(Table2[[#This Row],[2025 Tax Amount                   (w/o Reval)                       (Exmption Not Included)]]-Table2[[#This Row],[2024 Tax Amount (Exemption Not Included)]])</f>
        <v>#NAME?</v>
      </c>
      <c r="N236" s="206" t="e">
        <f ca="1">SUM(Table2[[#This Row],[2025 Tax Amount                   (w/o Reval)                       (Exmption Not Included)]]-Table2[[#This Row],[2025 Estimated                      Tax Amount                             (Exemption Not Included)]])</f>
        <v>#NAME?</v>
      </c>
      <c r="O236" s="207" t="s">
        <v>7433</v>
      </c>
      <c r="P236" s="208" t="s">
        <v>7433</v>
      </c>
      <c r="Q236" s="208" t="s">
        <v>7433</v>
      </c>
      <c r="R236" s="208" t="s">
        <v>7433</v>
      </c>
      <c r="S236" s="208" t="s">
        <v>7433</v>
      </c>
      <c r="T236" s="209" t="s">
        <v>7433</v>
      </c>
    </row>
    <row r="237" spans="1:20">
      <c r="A237" s="202" t="s">
        <v>2381</v>
      </c>
      <c r="B237" s="202">
        <v>220</v>
      </c>
      <c r="C237" s="195" t="e">
        <f ca="1">_xlfn.XLOOKUP(Table2[[#This Row],[Acct '#]],'2024 Information'!A:A,'2024 Information'!L:L,0)</f>
        <v>#NAME?</v>
      </c>
      <c r="D237" s="196" t="e">
        <f ca="1">SUM(Table2[[#This Row],[2024 Tax Assessment (Exemption Not Included)]]/$E$6)</f>
        <v>#NAME?</v>
      </c>
      <c r="E237" s="206" t="e">
        <f ca="1">SUM(Table2[[#This Row],[2024 Tax Assessment (Exemption Not Included)]]*$E$7)</f>
        <v>#NAME?</v>
      </c>
      <c r="F237" s="195" t="e">
        <f ca="1">_xlfn.XLOOKUP(Table2[[#This Row],[Acct '#]],'2025 Information'!A:A,'2025 Information'!O:O,0)</f>
        <v>#NAME?</v>
      </c>
      <c r="G237" s="196" t="e">
        <f ca="1">SUM(Table2[[#This Row],[2025 Estimated                         Tax Assessment                  (Exemption Not Included)]]/$H$6)</f>
        <v>#NAME?</v>
      </c>
      <c r="H237" s="206" t="e">
        <f ca="1">SUM(Table2[[#This Row],[2025 Estimated                         Tax Assessment                  (Exemption Not Included)]]*$H$7)</f>
        <v>#NAME?</v>
      </c>
      <c r="I237" s="203" t="e">
        <f ca="1">SUM(Table2[[#This Row],[2025 Estimated                         Tax Assessment                  (Exemption Not Included)]]-Table2[[#This Row],[2024 Tax Assessment (Exemption Not Included)]])</f>
        <v>#NAME?</v>
      </c>
      <c r="J237" s="225" t="e">
        <f ca="1">SUM(Table2[[#This Row],[2025 Estimated                      Tax Amount                             (Exemption Not Included)]]-Table2[[#This Row],[2024 Tax Amount (Exemption Not Included)]])</f>
        <v>#NAME?</v>
      </c>
      <c r="K237" s="204" t="e">
        <f ca="1">SUM(Table2[[#This Row],[Overall % Of Town ]]-Table2[[#This Row],[Overall % Of Town]])</f>
        <v>#NAME?</v>
      </c>
      <c r="L237" s="227" t="e">
        <f ca="1">SUM(Table2[[#This Row],[2024 Tax Assessment (Exemption Not Included)]])*$N$7</f>
        <v>#NAME?</v>
      </c>
      <c r="M237" s="205" t="e">
        <f ca="1">SUM(Table2[[#This Row],[2025 Tax Amount                   (w/o Reval)                       (Exmption Not Included)]]-Table2[[#This Row],[2024 Tax Amount (Exemption Not Included)]])</f>
        <v>#NAME?</v>
      </c>
      <c r="N237" s="206" t="e">
        <f ca="1">SUM(Table2[[#This Row],[2025 Tax Amount                   (w/o Reval)                       (Exmption Not Included)]]-Table2[[#This Row],[2025 Estimated                      Tax Amount                             (Exemption Not Included)]])</f>
        <v>#NAME?</v>
      </c>
      <c r="O237" s="207" t="s">
        <v>7433</v>
      </c>
      <c r="P237" s="208" t="s">
        <v>7433</v>
      </c>
      <c r="Q237" s="208" t="s">
        <v>7433</v>
      </c>
      <c r="R237" s="208" t="s">
        <v>7433</v>
      </c>
      <c r="S237" s="208" t="s">
        <v>7433</v>
      </c>
      <c r="T237" s="209" t="s">
        <v>7433</v>
      </c>
    </row>
    <row r="238" spans="1:20">
      <c r="A238" s="202" t="s">
        <v>1700</v>
      </c>
      <c r="B238" s="202">
        <v>530</v>
      </c>
      <c r="C238" s="195" t="e">
        <f ca="1">_xlfn.XLOOKUP(Table2[[#This Row],[Acct '#]],'2024 Information'!A:A,'2024 Information'!L:L,0)</f>
        <v>#NAME?</v>
      </c>
      <c r="D238" s="196" t="e">
        <f ca="1">SUM(Table2[[#This Row],[2024 Tax Assessment (Exemption Not Included)]]/$E$6)</f>
        <v>#NAME?</v>
      </c>
      <c r="E238" s="206" t="e">
        <f ca="1">SUM(Table2[[#This Row],[2024 Tax Assessment (Exemption Not Included)]]*$E$7)</f>
        <v>#NAME?</v>
      </c>
      <c r="F238" s="195" t="e">
        <f ca="1">_xlfn.XLOOKUP(Table2[[#This Row],[Acct '#]],'2025 Information'!A:A,'2025 Information'!O:O,0)</f>
        <v>#NAME?</v>
      </c>
      <c r="G238" s="196" t="e">
        <f ca="1">SUM(Table2[[#This Row],[2025 Estimated                         Tax Assessment                  (Exemption Not Included)]]/$H$6)</f>
        <v>#NAME?</v>
      </c>
      <c r="H238" s="206" t="e">
        <f ca="1">SUM(Table2[[#This Row],[2025 Estimated                         Tax Assessment                  (Exemption Not Included)]]*$H$7)</f>
        <v>#NAME?</v>
      </c>
      <c r="I238" s="203" t="e">
        <f ca="1">SUM(Table2[[#This Row],[2025 Estimated                         Tax Assessment                  (Exemption Not Included)]]-Table2[[#This Row],[2024 Tax Assessment (Exemption Not Included)]])</f>
        <v>#NAME?</v>
      </c>
      <c r="J238" s="225" t="e">
        <f ca="1">SUM(Table2[[#This Row],[2025 Estimated                      Tax Amount                             (Exemption Not Included)]]-Table2[[#This Row],[2024 Tax Amount (Exemption Not Included)]])</f>
        <v>#NAME?</v>
      </c>
      <c r="K238" s="204" t="e">
        <f ca="1">SUM(Table2[[#This Row],[Overall % Of Town ]]-Table2[[#This Row],[Overall % Of Town]])</f>
        <v>#NAME?</v>
      </c>
      <c r="L238" s="227" t="e">
        <f ca="1">SUM(Table2[[#This Row],[2024 Tax Assessment (Exemption Not Included)]])*$N$7</f>
        <v>#NAME?</v>
      </c>
      <c r="M238" s="205" t="e">
        <f ca="1">SUM(Table2[[#This Row],[2025 Tax Amount                   (w/o Reval)                       (Exmption Not Included)]]-Table2[[#This Row],[2024 Tax Amount (Exemption Not Included)]])</f>
        <v>#NAME?</v>
      </c>
      <c r="N238" s="206" t="e">
        <f ca="1">SUM(Table2[[#This Row],[2025 Tax Amount                   (w/o Reval)                       (Exmption Not Included)]]-Table2[[#This Row],[2025 Estimated                      Tax Amount                             (Exemption Not Included)]])</f>
        <v>#NAME?</v>
      </c>
      <c r="O238" s="207" t="s">
        <v>7433</v>
      </c>
      <c r="P238" s="208" t="s">
        <v>7433</v>
      </c>
      <c r="Q238" s="208" t="s">
        <v>7433</v>
      </c>
      <c r="R238" s="208" t="s">
        <v>7433</v>
      </c>
      <c r="S238" s="208" t="s">
        <v>7433</v>
      </c>
      <c r="T238" s="209" t="s">
        <v>7433</v>
      </c>
    </row>
    <row r="239" spans="1:20">
      <c r="A239" s="202" t="s">
        <v>2176</v>
      </c>
      <c r="B239" s="202">
        <v>309</v>
      </c>
      <c r="C239" s="195" t="e">
        <f ca="1">_xlfn.XLOOKUP(Table2[[#This Row],[Acct '#]],'2024 Information'!A:A,'2024 Information'!L:L,0)</f>
        <v>#NAME?</v>
      </c>
      <c r="D239" s="196" t="e">
        <f ca="1">SUM(Table2[[#This Row],[2024 Tax Assessment (Exemption Not Included)]]/$E$6)</f>
        <v>#NAME?</v>
      </c>
      <c r="E239" s="206" t="e">
        <f ca="1">SUM(Table2[[#This Row],[2024 Tax Assessment (Exemption Not Included)]]*$E$7)</f>
        <v>#NAME?</v>
      </c>
      <c r="F239" s="195" t="e">
        <f ca="1">_xlfn.XLOOKUP(Table2[[#This Row],[Acct '#]],'2025 Information'!A:A,'2025 Information'!O:O,0)</f>
        <v>#NAME?</v>
      </c>
      <c r="G239" s="196" t="e">
        <f ca="1">SUM(Table2[[#This Row],[2025 Estimated                         Tax Assessment                  (Exemption Not Included)]]/$H$6)</f>
        <v>#NAME?</v>
      </c>
      <c r="H239" s="206" t="e">
        <f ca="1">SUM(Table2[[#This Row],[2025 Estimated                         Tax Assessment                  (Exemption Not Included)]]*$H$7)</f>
        <v>#NAME?</v>
      </c>
      <c r="I239" s="203" t="e">
        <f ca="1">SUM(Table2[[#This Row],[2025 Estimated                         Tax Assessment                  (Exemption Not Included)]]-Table2[[#This Row],[2024 Tax Assessment (Exemption Not Included)]])</f>
        <v>#NAME?</v>
      </c>
      <c r="J239" s="225" t="e">
        <f ca="1">SUM(Table2[[#This Row],[2025 Estimated                      Tax Amount                             (Exemption Not Included)]]-Table2[[#This Row],[2024 Tax Amount (Exemption Not Included)]])</f>
        <v>#NAME?</v>
      </c>
      <c r="K239" s="204" t="e">
        <f ca="1">SUM(Table2[[#This Row],[Overall % Of Town ]]-Table2[[#This Row],[Overall % Of Town]])</f>
        <v>#NAME?</v>
      </c>
      <c r="L239" s="227" t="e">
        <f ca="1">SUM(Table2[[#This Row],[2024 Tax Assessment (Exemption Not Included)]])*$N$7</f>
        <v>#NAME?</v>
      </c>
      <c r="M239" s="205" t="e">
        <f ca="1">SUM(Table2[[#This Row],[2025 Tax Amount                   (w/o Reval)                       (Exmption Not Included)]]-Table2[[#This Row],[2024 Tax Amount (Exemption Not Included)]])</f>
        <v>#NAME?</v>
      </c>
      <c r="N239" s="206" t="e">
        <f ca="1">SUM(Table2[[#This Row],[2025 Tax Amount                   (w/o Reval)                       (Exmption Not Included)]]-Table2[[#This Row],[2025 Estimated                      Tax Amount                             (Exemption Not Included)]])</f>
        <v>#NAME?</v>
      </c>
      <c r="O239" s="207" t="s">
        <v>7433</v>
      </c>
      <c r="P239" s="208" t="s">
        <v>7433</v>
      </c>
      <c r="Q239" s="208" t="s">
        <v>7433</v>
      </c>
      <c r="R239" s="208" t="s">
        <v>7433</v>
      </c>
      <c r="S239" s="208" t="s">
        <v>7433</v>
      </c>
      <c r="T239" s="209" t="s">
        <v>7433</v>
      </c>
    </row>
    <row r="240" spans="1:20">
      <c r="A240" s="202" t="s">
        <v>2654</v>
      </c>
      <c r="B240" s="202">
        <v>82</v>
      </c>
      <c r="C240" s="195" t="e">
        <f ca="1">_xlfn.XLOOKUP(Table2[[#This Row],[Acct '#]],'2024 Information'!A:A,'2024 Information'!L:L,0)</f>
        <v>#NAME?</v>
      </c>
      <c r="D240" s="196" t="e">
        <f ca="1">SUM(Table2[[#This Row],[2024 Tax Assessment (Exemption Not Included)]]/$E$6)</f>
        <v>#NAME?</v>
      </c>
      <c r="E240" s="206" t="e">
        <f ca="1">SUM(Table2[[#This Row],[2024 Tax Assessment (Exemption Not Included)]]*$E$7)</f>
        <v>#NAME?</v>
      </c>
      <c r="F240" s="195" t="e">
        <f ca="1">_xlfn.XLOOKUP(Table2[[#This Row],[Acct '#]],'2025 Information'!A:A,'2025 Information'!O:O,0)</f>
        <v>#NAME?</v>
      </c>
      <c r="G240" s="196" t="e">
        <f ca="1">SUM(Table2[[#This Row],[2025 Estimated                         Tax Assessment                  (Exemption Not Included)]]/$H$6)</f>
        <v>#NAME?</v>
      </c>
      <c r="H240" s="206" t="e">
        <f ca="1">SUM(Table2[[#This Row],[2025 Estimated                         Tax Assessment                  (Exemption Not Included)]]*$H$7)</f>
        <v>#NAME?</v>
      </c>
      <c r="I240" s="203" t="e">
        <f ca="1">SUM(Table2[[#This Row],[2025 Estimated                         Tax Assessment                  (Exemption Not Included)]]-Table2[[#This Row],[2024 Tax Assessment (Exemption Not Included)]])</f>
        <v>#NAME?</v>
      </c>
      <c r="J240" s="225" t="e">
        <f ca="1">SUM(Table2[[#This Row],[2025 Estimated                      Tax Amount                             (Exemption Not Included)]]-Table2[[#This Row],[2024 Tax Amount (Exemption Not Included)]])</f>
        <v>#NAME?</v>
      </c>
      <c r="K240" s="204" t="e">
        <f ca="1">SUM(Table2[[#This Row],[Overall % Of Town ]]-Table2[[#This Row],[Overall % Of Town]])</f>
        <v>#NAME?</v>
      </c>
      <c r="L240" s="227" t="e">
        <f ca="1">SUM(Table2[[#This Row],[2024 Tax Assessment (Exemption Not Included)]])*$N$7</f>
        <v>#NAME?</v>
      </c>
      <c r="M240" s="205" t="e">
        <f ca="1">SUM(Table2[[#This Row],[2025 Tax Amount                   (w/o Reval)                       (Exmption Not Included)]]-Table2[[#This Row],[2024 Tax Amount (Exemption Not Included)]])</f>
        <v>#NAME?</v>
      </c>
      <c r="N240" s="206" t="e">
        <f ca="1">SUM(Table2[[#This Row],[2025 Tax Amount                   (w/o Reval)                       (Exmption Not Included)]]-Table2[[#This Row],[2025 Estimated                      Tax Amount                             (Exemption Not Included)]])</f>
        <v>#NAME?</v>
      </c>
      <c r="O240" s="207" t="s">
        <v>7433</v>
      </c>
      <c r="P240" s="208" t="s">
        <v>7433</v>
      </c>
      <c r="Q240" s="208" t="s">
        <v>7433</v>
      </c>
      <c r="R240" s="208" t="s">
        <v>7433</v>
      </c>
      <c r="S240" s="208" t="s">
        <v>7433</v>
      </c>
      <c r="T240" s="209" t="s">
        <v>7433</v>
      </c>
    </row>
    <row r="241" spans="1:20">
      <c r="A241" s="202" t="s">
        <v>2323</v>
      </c>
      <c r="B241" s="202">
        <v>242</v>
      </c>
      <c r="C241" s="195" t="e">
        <f ca="1">_xlfn.XLOOKUP(Table2[[#This Row],[Acct '#]],'2024 Information'!A:A,'2024 Information'!L:L,0)</f>
        <v>#NAME?</v>
      </c>
      <c r="D241" s="196" t="e">
        <f ca="1">SUM(Table2[[#This Row],[2024 Tax Assessment (Exemption Not Included)]]/$E$6)</f>
        <v>#NAME?</v>
      </c>
      <c r="E241" s="206" t="e">
        <f ca="1">SUM(Table2[[#This Row],[2024 Tax Assessment (Exemption Not Included)]]*$E$7)</f>
        <v>#NAME?</v>
      </c>
      <c r="F241" s="195" t="e">
        <f ca="1">_xlfn.XLOOKUP(Table2[[#This Row],[Acct '#]],'2025 Information'!A:A,'2025 Information'!O:O,0)</f>
        <v>#NAME?</v>
      </c>
      <c r="G241" s="196" t="e">
        <f ca="1">SUM(Table2[[#This Row],[2025 Estimated                         Tax Assessment                  (Exemption Not Included)]]/$H$6)</f>
        <v>#NAME?</v>
      </c>
      <c r="H241" s="206" t="e">
        <f ca="1">SUM(Table2[[#This Row],[2025 Estimated                         Tax Assessment                  (Exemption Not Included)]]*$H$7)</f>
        <v>#NAME?</v>
      </c>
      <c r="I241" s="203" t="e">
        <f ca="1">SUM(Table2[[#This Row],[2025 Estimated                         Tax Assessment                  (Exemption Not Included)]]-Table2[[#This Row],[2024 Tax Assessment (Exemption Not Included)]])</f>
        <v>#NAME?</v>
      </c>
      <c r="J241" s="225" t="e">
        <f ca="1">SUM(Table2[[#This Row],[2025 Estimated                      Tax Amount                             (Exemption Not Included)]]-Table2[[#This Row],[2024 Tax Amount (Exemption Not Included)]])</f>
        <v>#NAME?</v>
      </c>
      <c r="K241" s="204" t="e">
        <f ca="1">SUM(Table2[[#This Row],[Overall % Of Town ]]-Table2[[#This Row],[Overall % Of Town]])</f>
        <v>#NAME?</v>
      </c>
      <c r="L241" s="227" t="e">
        <f ca="1">SUM(Table2[[#This Row],[2024 Tax Assessment (Exemption Not Included)]])*$N$7</f>
        <v>#NAME?</v>
      </c>
      <c r="M241" s="205" t="e">
        <f ca="1">SUM(Table2[[#This Row],[2025 Tax Amount                   (w/o Reval)                       (Exmption Not Included)]]-Table2[[#This Row],[2024 Tax Amount (Exemption Not Included)]])</f>
        <v>#NAME?</v>
      </c>
      <c r="N241" s="206" t="e">
        <f ca="1">SUM(Table2[[#This Row],[2025 Tax Amount                   (w/o Reval)                       (Exmption Not Included)]]-Table2[[#This Row],[2025 Estimated                      Tax Amount                             (Exemption Not Included)]])</f>
        <v>#NAME?</v>
      </c>
      <c r="O241" s="207" t="s">
        <v>7433</v>
      </c>
      <c r="P241" s="208" t="s">
        <v>7433</v>
      </c>
      <c r="Q241" s="208" t="s">
        <v>7433</v>
      </c>
      <c r="R241" s="208" t="s">
        <v>7433</v>
      </c>
      <c r="S241" s="208" t="s">
        <v>7433</v>
      </c>
      <c r="T241" s="209" t="s">
        <v>7433</v>
      </c>
    </row>
    <row r="242" spans="1:20">
      <c r="A242" s="202" t="s">
        <v>2327</v>
      </c>
      <c r="B242" s="202">
        <v>241</v>
      </c>
      <c r="C242" s="195" t="e">
        <f ca="1">_xlfn.XLOOKUP(Table2[[#This Row],[Acct '#]],'2024 Information'!A:A,'2024 Information'!L:L,0)</f>
        <v>#NAME?</v>
      </c>
      <c r="D242" s="196" t="e">
        <f ca="1">SUM(Table2[[#This Row],[2024 Tax Assessment (Exemption Not Included)]]/$E$6)</f>
        <v>#NAME?</v>
      </c>
      <c r="E242" s="206" t="e">
        <f ca="1">SUM(Table2[[#This Row],[2024 Tax Assessment (Exemption Not Included)]]*$E$7)</f>
        <v>#NAME?</v>
      </c>
      <c r="F242" s="195" t="e">
        <f ca="1">_xlfn.XLOOKUP(Table2[[#This Row],[Acct '#]],'2025 Information'!A:A,'2025 Information'!O:O,0)</f>
        <v>#NAME?</v>
      </c>
      <c r="G242" s="196" t="e">
        <f ca="1">SUM(Table2[[#This Row],[2025 Estimated                         Tax Assessment                  (Exemption Not Included)]]/$H$6)</f>
        <v>#NAME?</v>
      </c>
      <c r="H242" s="206" t="e">
        <f ca="1">SUM(Table2[[#This Row],[2025 Estimated                         Tax Assessment                  (Exemption Not Included)]]*$H$7)</f>
        <v>#NAME?</v>
      </c>
      <c r="I242" s="203" t="e">
        <f ca="1">SUM(Table2[[#This Row],[2025 Estimated                         Tax Assessment                  (Exemption Not Included)]]-Table2[[#This Row],[2024 Tax Assessment (Exemption Not Included)]])</f>
        <v>#NAME?</v>
      </c>
      <c r="J242" s="225" t="e">
        <f ca="1">SUM(Table2[[#This Row],[2025 Estimated                      Tax Amount                             (Exemption Not Included)]]-Table2[[#This Row],[2024 Tax Amount (Exemption Not Included)]])</f>
        <v>#NAME?</v>
      </c>
      <c r="K242" s="204" t="e">
        <f ca="1">SUM(Table2[[#This Row],[Overall % Of Town ]]-Table2[[#This Row],[Overall % Of Town]])</f>
        <v>#NAME?</v>
      </c>
      <c r="L242" s="227" t="e">
        <f ca="1">SUM(Table2[[#This Row],[2024 Tax Assessment (Exemption Not Included)]])*$N$7</f>
        <v>#NAME?</v>
      </c>
      <c r="M242" s="205" t="e">
        <f ca="1">SUM(Table2[[#This Row],[2025 Tax Amount                   (w/o Reval)                       (Exmption Not Included)]]-Table2[[#This Row],[2024 Tax Amount (Exemption Not Included)]])</f>
        <v>#NAME?</v>
      </c>
      <c r="N242" s="206" t="e">
        <f ca="1">SUM(Table2[[#This Row],[2025 Tax Amount                   (w/o Reval)                       (Exmption Not Included)]]-Table2[[#This Row],[2025 Estimated                      Tax Amount                             (Exemption Not Included)]])</f>
        <v>#NAME?</v>
      </c>
      <c r="O242" s="207" t="s">
        <v>7433</v>
      </c>
      <c r="P242" s="208" t="s">
        <v>7433</v>
      </c>
      <c r="Q242" s="208" t="s">
        <v>7433</v>
      </c>
      <c r="R242" s="208" t="s">
        <v>7433</v>
      </c>
      <c r="S242" s="208" t="s">
        <v>7433</v>
      </c>
      <c r="T242" s="209" t="s">
        <v>7433</v>
      </c>
    </row>
    <row r="243" spans="1:20">
      <c r="A243" s="202" t="s">
        <v>2782</v>
      </c>
      <c r="B243" s="202">
        <v>13</v>
      </c>
      <c r="C243" s="195" t="e">
        <f ca="1">_xlfn.XLOOKUP(Table2[[#This Row],[Acct '#]],'2024 Information'!A:A,'2024 Information'!L:L,0)</f>
        <v>#NAME?</v>
      </c>
      <c r="D243" s="196" t="e">
        <f ca="1">SUM(Table2[[#This Row],[2024 Tax Assessment (Exemption Not Included)]]/$E$6)</f>
        <v>#NAME?</v>
      </c>
      <c r="E243" s="206" t="e">
        <f ca="1">SUM(Table2[[#This Row],[2024 Tax Assessment (Exemption Not Included)]]*$E$7)</f>
        <v>#NAME?</v>
      </c>
      <c r="F243" s="195" t="e">
        <f ca="1">_xlfn.XLOOKUP(Table2[[#This Row],[Acct '#]],'2025 Information'!A:A,'2025 Information'!O:O,0)</f>
        <v>#NAME?</v>
      </c>
      <c r="G243" s="196" t="e">
        <f ca="1">SUM(Table2[[#This Row],[2025 Estimated                         Tax Assessment                  (Exemption Not Included)]]/$H$6)</f>
        <v>#NAME?</v>
      </c>
      <c r="H243" s="206" t="e">
        <f ca="1">SUM(Table2[[#This Row],[2025 Estimated                         Tax Assessment                  (Exemption Not Included)]]*$H$7)</f>
        <v>#NAME?</v>
      </c>
      <c r="I243" s="203" t="e">
        <f ca="1">SUM(Table2[[#This Row],[2025 Estimated                         Tax Assessment                  (Exemption Not Included)]]-Table2[[#This Row],[2024 Tax Assessment (Exemption Not Included)]])</f>
        <v>#NAME?</v>
      </c>
      <c r="J243" s="225" t="e">
        <f ca="1">SUM(Table2[[#This Row],[2025 Estimated                      Tax Amount                             (Exemption Not Included)]]-Table2[[#This Row],[2024 Tax Amount (Exemption Not Included)]])</f>
        <v>#NAME?</v>
      </c>
      <c r="K243" s="204" t="e">
        <f ca="1">SUM(Table2[[#This Row],[Overall % Of Town ]]-Table2[[#This Row],[Overall % Of Town]])</f>
        <v>#NAME?</v>
      </c>
      <c r="L243" s="227" t="e">
        <f ca="1">SUM(Table2[[#This Row],[2024 Tax Assessment (Exemption Not Included)]])*$N$7</f>
        <v>#NAME?</v>
      </c>
      <c r="M243" s="205" t="e">
        <f ca="1">SUM(Table2[[#This Row],[2025 Tax Amount                   (w/o Reval)                       (Exmption Not Included)]]-Table2[[#This Row],[2024 Tax Amount (Exemption Not Included)]])</f>
        <v>#NAME?</v>
      </c>
      <c r="N243" s="206" t="e">
        <f ca="1">SUM(Table2[[#This Row],[2025 Tax Amount                   (w/o Reval)                       (Exmption Not Included)]]-Table2[[#This Row],[2025 Estimated                      Tax Amount                             (Exemption Not Included)]])</f>
        <v>#NAME?</v>
      </c>
      <c r="O243" s="207" t="s">
        <v>7433</v>
      </c>
      <c r="P243" s="208" t="s">
        <v>7433</v>
      </c>
      <c r="Q243" s="208" t="s">
        <v>7433</v>
      </c>
      <c r="R243" s="208" t="s">
        <v>7433</v>
      </c>
      <c r="S243" s="208" t="s">
        <v>7433</v>
      </c>
      <c r="T243" s="209" t="s">
        <v>7433</v>
      </c>
    </row>
    <row r="244" spans="1:20">
      <c r="A244" s="202" t="s">
        <v>2316</v>
      </c>
      <c r="B244" s="202">
        <v>244</v>
      </c>
      <c r="C244" s="195" t="e">
        <f ca="1">_xlfn.XLOOKUP(Table2[[#This Row],[Acct '#]],'2024 Information'!A:A,'2024 Information'!L:L,0)</f>
        <v>#NAME?</v>
      </c>
      <c r="D244" s="196" t="e">
        <f ca="1">SUM(Table2[[#This Row],[2024 Tax Assessment (Exemption Not Included)]]/$E$6)</f>
        <v>#NAME?</v>
      </c>
      <c r="E244" s="206" t="e">
        <f ca="1">SUM(Table2[[#This Row],[2024 Tax Assessment (Exemption Not Included)]]*$E$7)</f>
        <v>#NAME?</v>
      </c>
      <c r="F244" s="195" t="e">
        <f ca="1">_xlfn.XLOOKUP(Table2[[#This Row],[Acct '#]],'2025 Information'!A:A,'2025 Information'!O:O,0)</f>
        <v>#NAME?</v>
      </c>
      <c r="G244" s="196" t="e">
        <f ca="1">SUM(Table2[[#This Row],[2025 Estimated                         Tax Assessment                  (Exemption Not Included)]]/$H$6)</f>
        <v>#NAME?</v>
      </c>
      <c r="H244" s="206" t="e">
        <f ca="1">SUM(Table2[[#This Row],[2025 Estimated                         Tax Assessment                  (Exemption Not Included)]]*$H$7)</f>
        <v>#NAME?</v>
      </c>
      <c r="I244" s="203" t="e">
        <f ca="1">SUM(Table2[[#This Row],[2025 Estimated                         Tax Assessment                  (Exemption Not Included)]]-Table2[[#This Row],[2024 Tax Assessment (Exemption Not Included)]])</f>
        <v>#NAME?</v>
      </c>
      <c r="J244" s="225" t="e">
        <f ca="1">SUM(Table2[[#This Row],[2025 Estimated                      Tax Amount                             (Exemption Not Included)]]-Table2[[#This Row],[2024 Tax Amount (Exemption Not Included)]])</f>
        <v>#NAME?</v>
      </c>
      <c r="K244" s="204" t="e">
        <f ca="1">SUM(Table2[[#This Row],[Overall % Of Town ]]-Table2[[#This Row],[Overall % Of Town]])</f>
        <v>#NAME?</v>
      </c>
      <c r="L244" s="227" t="e">
        <f ca="1">SUM(Table2[[#This Row],[2024 Tax Assessment (Exemption Not Included)]])*$N$7</f>
        <v>#NAME?</v>
      </c>
      <c r="M244" s="205" t="e">
        <f ca="1">SUM(Table2[[#This Row],[2025 Tax Amount                   (w/o Reval)                       (Exmption Not Included)]]-Table2[[#This Row],[2024 Tax Amount (Exemption Not Included)]])</f>
        <v>#NAME?</v>
      </c>
      <c r="N244" s="206" t="e">
        <f ca="1">SUM(Table2[[#This Row],[2025 Tax Amount                   (w/o Reval)                       (Exmption Not Included)]]-Table2[[#This Row],[2025 Estimated                      Tax Amount                             (Exemption Not Included)]])</f>
        <v>#NAME?</v>
      </c>
      <c r="O244" s="207" t="s">
        <v>7433</v>
      </c>
      <c r="P244" s="208" t="s">
        <v>7433</v>
      </c>
      <c r="Q244" s="208" t="s">
        <v>7433</v>
      </c>
      <c r="R244" s="208" t="s">
        <v>7433</v>
      </c>
      <c r="S244" s="208" t="s">
        <v>7433</v>
      </c>
      <c r="T244" s="209" t="s">
        <v>7433</v>
      </c>
    </row>
    <row r="245" spans="1:20">
      <c r="A245" s="202" t="s">
        <v>2784</v>
      </c>
      <c r="B245" s="202">
        <v>11</v>
      </c>
      <c r="C245" s="195" t="e">
        <f ca="1">_xlfn.XLOOKUP(Table2[[#This Row],[Acct '#]],'2024 Information'!A:A,'2024 Information'!L:L,0)</f>
        <v>#NAME?</v>
      </c>
      <c r="D245" s="196" t="e">
        <f ca="1">SUM(Table2[[#This Row],[2024 Tax Assessment (Exemption Not Included)]]/$E$6)</f>
        <v>#NAME?</v>
      </c>
      <c r="E245" s="206" t="e">
        <f ca="1">SUM(Table2[[#This Row],[2024 Tax Assessment (Exemption Not Included)]]*$E$7)</f>
        <v>#NAME?</v>
      </c>
      <c r="F245" s="195" t="e">
        <f ca="1">_xlfn.XLOOKUP(Table2[[#This Row],[Acct '#]],'2025 Information'!A:A,'2025 Information'!O:O,0)</f>
        <v>#NAME?</v>
      </c>
      <c r="G245" s="196" t="e">
        <f ca="1">SUM(Table2[[#This Row],[2025 Estimated                         Tax Assessment                  (Exemption Not Included)]]/$H$6)</f>
        <v>#NAME?</v>
      </c>
      <c r="H245" s="206" t="e">
        <f ca="1">SUM(Table2[[#This Row],[2025 Estimated                         Tax Assessment                  (Exemption Not Included)]]*$H$7)</f>
        <v>#NAME?</v>
      </c>
      <c r="I245" s="203" t="e">
        <f ca="1">SUM(Table2[[#This Row],[2025 Estimated                         Tax Assessment                  (Exemption Not Included)]]-Table2[[#This Row],[2024 Tax Assessment (Exemption Not Included)]])</f>
        <v>#NAME?</v>
      </c>
      <c r="J245" s="225" t="e">
        <f ca="1">SUM(Table2[[#This Row],[2025 Estimated                      Tax Amount                             (Exemption Not Included)]]-Table2[[#This Row],[2024 Tax Amount (Exemption Not Included)]])</f>
        <v>#NAME?</v>
      </c>
      <c r="K245" s="204" t="e">
        <f ca="1">SUM(Table2[[#This Row],[Overall % Of Town ]]-Table2[[#This Row],[Overall % Of Town]])</f>
        <v>#NAME?</v>
      </c>
      <c r="L245" s="227" t="e">
        <f ca="1">SUM(Table2[[#This Row],[2024 Tax Assessment (Exemption Not Included)]])*$N$7</f>
        <v>#NAME?</v>
      </c>
      <c r="M245" s="205" t="e">
        <f ca="1">SUM(Table2[[#This Row],[2025 Tax Amount                   (w/o Reval)                       (Exmption Not Included)]]-Table2[[#This Row],[2024 Tax Amount (Exemption Not Included)]])</f>
        <v>#NAME?</v>
      </c>
      <c r="N245" s="206" t="e">
        <f ca="1">SUM(Table2[[#This Row],[2025 Tax Amount                   (w/o Reval)                       (Exmption Not Included)]]-Table2[[#This Row],[2025 Estimated                      Tax Amount                             (Exemption Not Included)]])</f>
        <v>#NAME?</v>
      </c>
      <c r="O245" s="207" t="s">
        <v>7433</v>
      </c>
      <c r="P245" s="208" t="s">
        <v>7433</v>
      </c>
      <c r="Q245" s="208" t="s">
        <v>7433</v>
      </c>
      <c r="R245" s="208" t="s">
        <v>7433</v>
      </c>
      <c r="S245" s="208" t="s">
        <v>7433</v>
      </c>
      <c r="T245" s="209" t="s">
        <v>7433</v>
      </c>
    </row>
    <row r="246" spans="1:20">
      <c r="A246" s="202" t="s">
        <v>2778</v>
      </c>
      <c r="B246" s="202">
        <v>14</v>
      </c>
      <c r="C246" s="195" t="e">
        <f ca="1">_xlfn.XLOOKUP(Table2[[#This Row],[Acct '#]],'2024 Information'!A:A,'2024 Information'!L:L,0)</f>
        <v>#NAME?</v>
      </c>
      <c r="D246" s="196" t="e">
        <f ca="1">SUM(Table2[[#This Row],[2024 Tax Assessment (Exemption Not Included)]]/$E$6)</f>
        <v>#NAME?</v>
      </c>
      <c r="E246" s="206" t="e">
        <f ca="1">SUM(Table2[[#This Row],[2024 Tax Assessment (Exemption Not Included)]]*$E$7)</f>
        <v>#NAME?</v>
      </c>
      <c r="F246" s="195" t="e">
        <f ca="1">_xlfn.XLOOKUP(Table2[[#This Row],[Acct '#]],'2025 Information'!A:A,'2025 Information'!O:O,0)</f>
        <v>#NAME?</v>
      </c>
      <c r="G246" s="196" t="e">
        <f ca="1">SUM(Table2[[#This Row],[2025 Estimated                         Tax Assessment                  (Exemption Not Included)]]/$H$6)</f>
        <v>#NAME?</v>
      </c>
      <c r="H246" s="206" t="e">
        <f ca="1">SUM(Table2[[#This Row],[2025 Estimated                         Tax Assessment                  (Exemption Not Included)]]*$H$7)</f>
        <v>#NAME?</v>
      </c>
      <c r="I246" s="203" t="e">
        <f ca="1">SUM(Table2[[#This Row],[2025 Estimated                         Tax Assessment                  (Exemption Not Included)]]-Table2[[#This Row],[2024 Tax Assessment (Exemption Not Included)]])</f>
        <v>#NAME?</v>
      </c>
      <c r="J246" s="225" t="e">
        <f ca="1">SUM(Table2[[#This Row],[2025 Estimated                      Tax Amount                             (Exemption Not Included)]]-Table2[[#This Row],[2024 Tax Amount (Exemption Not Included)]])</f>
        <v>#NAME?</v>
      </c>
      <c r="K246" s="204" t="e">
        <f ca="1">SUM(Table2[[#This Row],[Overall % Of Town ]]-Table2[[#This Row],[Overall % Of Town]])</f>
        <v>#NAME?</v>
      </c>
      <c r="L246" s="227" t="e">
        <f ca="1">SUM(Table2[[#This Row],[2024 Tax Assessment (Exemption Not Included)]])*$N$7</f>
        <v>#NAME?</v>
      </c>
      <c r="M246" s="205" t="e">
        <f ca="1">SUM(Table2[[#This Row],[2025 Tax Amount                   (w/o Reval)                       (Exmption Not Included)]]-Table2[[#This Row],[2024 Tax Amount (Exemption Not Included)]])</f>
        <v>#NAME?</v>
      </c>
      <c r="N246" s="206" t="e">
        <f ca="1">SUM(Table2[[#This Row],[2025 Tax Amount                   (w/o Reval)                       (Exmption Not Included)]]-Table2[[#This Row],[2025 Estimated                      Tax Amount                             (Exemption Not Included)]])</f>
        <v>#NAME?</v>
      </c>
      <c r="O246" s="207" t="s">
        <v>7433</v>
      </c>
      <c r="P246" s="208" t="s">
        <v>7433</v>
      </c>
      <c r="Q246" s="208" t="s">
        <v>7433</v>
      </c>
      <c r="R246" s="208" t="s">
        <v>7433</v>
      </c>
      <c r="S246" s="208" t="s">
        <v>7433</v>
      </c>
      <c r="T246" s="209" t="s">
        <v>7433</v>
      </c>
    </row>
    <row r="247" spans="1:20">
      <c r="A247" s="202" t="s">
        <v>1456</v>
      </c>
      <c r="B247" s="202">
        <v>641</v>
      </c>
      <c r="C247" s="195" t="e">
        <f ca="1">_xlfn.XLOOKUP(Table2[[#This Row],[Acct '#]],'2024 Information'!A:A,'2024 Information'!L:L,0)</f>
        <v>#NAME?</v>
      </c>
      <c r="D247" s="196" t="e">
        <f ca="1">SUM(Table2[[#This Row],[2024 Tax Assessment (Exemption Not Included)]]/$E$6)</f>
        <v>#NAME?</v>
      </c>
      <c r="E247" s="206" t="e">
        <f ca="1">SUM(Table2[[#This Row],[2024 Tax Assessment (Exemption Not Included)]]*$E$7)</f>
        <v>#NAME?</v>
      </c>
      <c r="F247" s="195" t="e">
        <f ca="1">_xlfn.XLOOKUP(Table2[[#This Row],[Acct '#]],'2025 Information'!A:A,'2025 Information'!O:O,0)</f>
        <v>#NAME?</v>
      </c>
      <c r="G247" s="196" t="e">
        <f ca="1">SUM(Table2[[#This Row],[2025 Estimated                         Tax Assessment                  (Exemption Not Included)]]/$H$6)</f>
        <v>#NAME?</v>
      </c>
      <c r="H247" s="206" t="e">
        <f ca="1">SUM(Table2[[#This Row],[2025 Estimated                         Tax Assessment                  (Exemption Not Included)]]*$H$7)</f>
        <v>#NAME?</v>
      </c>
      <c r="I247" s="203" t="e">
        <f ca="1">SUM(Table2[[#This Row],[2025 Estimated                         Tax Assessment                  (Exemption Not Included)]]-Table2[[#This Row],[2024 Tax Assessment (Exemption Not Included)]])</f>
        <v>#NAME?</v>
      </c>
      <c r="J247" s="225" t="e">
        <f ca="1">SUM(Table2[[#This Row],[2025 Estimated                      Tax Amount                             (Exemption Not Included)]]-Table2[[#This Row],[2024 Tax Amount (Exemption Not Included)]])</f>
        <v>#NAME?</v>
      </c>
      <c r="K247" s="204" t="e">
        <f ca="1">SUM(Table2[[#This Row],[Overall % Of Town ]]-Table2[[#This Row],[Overall % Of Town]])</f>
        <v>#NAME?</v>
      </c>
      <c r="L247" s="227" t="e">
        <f ca="1">SUM(Table2[[#This Row],[2024 Tax Assessment (Exemption Not Included)]])*$N$7</f>
        <v>#NAME?</v>
      </c>
      <c r="M247" s="205" t="e">
        <f ca="1">SUM(Table2[[#This Row],[2025 Tax Amount                   (w/o Reval)                       (Exmption Not Included)]]-Table2[[#This Row],[2024 Tax Amount (Exemption Not Included)]])</f>
        <v>#NAME?</v>
      </c>
      <c r="N247" s="206" t="e">
        <f ca="1">SUM(Table2[[#This Row],[2025 Tax Amount                   (w/o Reval)                       (Exmption Not Included)]]-Table2[[#This Row],[2025 Estimated                      Tax Amount                             (Exemption Not Included)]])</f>
        <v>#NAME?</v>
      </c>
      <c r="O247" s="207" t="s">
        <v>7433</v>
      </c>
      <c r="P247" s="208" t="s">
        <v>7433</v>
      </c>
      <c r="Q247" s="208" t="s">
        <v>7433</v>
      </c>
      <c r="R247" s="208" t="s">
        <v>7433</v>
      </c>
      <c r="S247" s="208" t="s">
        <v>7433</v>
      </c>
      <c r="T247" s="209" t="s">
        <v>7433</v>
      </c>
    </row>
    <row r="248" spans="1:20">
      <c r="A248" s="202" t="s">
        <v>1454</v>
      </c>
      <c r="B248" s="202">
        <v>642</v>
      </c>
      <c r="C248" s="195" t="e">
        <f ca="1">_xlfn.XLOOKUP(Table2[[#This Row],[Acct '#]],'2024 Information'!A:A,'2024 Information'!L:L,0)</f>
        <v>#NAME?</v>
      </c>
      <c r="D248" s="196" t="e">
        <f ca="1">SUM(Table2[[#This Row],[2024 Tax Assessment (Exemption Not Included)]]/$E$6)</f>
        <v>#NAME?</v>
      </c>
      <c r="E248" s="206" t="e">
        <f ca="1">SUM(Table2[[#This Row],[2024 Tax Assessment (Exemption Not Included)]]*$E$7)</f>
        <v>#NAME?</v>
      </c>
      <c r="F248" s="195" t="e">
        <f ca="1">_xlfn.XLOOKUP(Table2[[#This Row],[Acct '#]],'2025 Information'!A:A,'2025 Information'!O:O,0)</f>
        <v>#NAME?</v>
      </c>
      <c r="G248" s="196" t="e">
        <f ca="1">SUM(Table2[[#This Row],[2025 Estimated                         Tax Assessment                  (Exemption Not Included)]]/$H$6)</f>
        <v>#NAME?</v>
      </c>
      <c r="H248" s="206" t="e">
        <f ca="1">SUM(Table2[[#This Row],[2025 Estimated                         Tax Assessment                  (Exemption Not Included)]]*$H$7)</f>
        <v>#NAME?</v>
      </c>
      <c r="I248" s="203" t="e">
        <f ca="1">SUM(Table2[[#This Row],[2025 Estimated                         Tax Assessment                  (Exemption Not Included)]]-Table2[[#This Row],[2024 Tax Assessment (Exemption Not Included)]])</f>
        <v>#NAME?</v>
      </c>
      <c r="J248" s="225" t="e">
        <f ca="1">SUM(Table2[[#This Row],[2025 Estimated                      Tax Amount                             (Exemption Not Included)]]-Table2[[#This Row],[2024 Tax Amount (Exemption Not Included)]])</f>
        <v>#NAME?</v>
      </c>
      <c r="K248" s="204" t="e">
        <f ca="1">SUM(Table2[[#This Row],[Overall % Of Town ]]-Table2[[#This Row],[Overall % Of Town]])</f>
        <v>#NAME?</v>
      </c>
      <c r="L248" s="227" t="e">
        <f ca="1">SUM(Table2[[#This Row],[2024 Tax Assessment (Exemption Not Included)]])*$N$7</f>
        <v>#NAME?</v>
      </c>
      <c r="M248" s="205" t="e">
        <f ca="1">SUM(Table2[[#This Row],[2025 Tax Amount                   (w/o Reval)                       (Exmption Not Included)]]-Table2[[#This Row],[2024 Tax Amount (Exemption Not Included)]])</f>
        <v>#NAME?</v>
      </c>
      <c r="N248" s="206" t="e">
        <f ca="1">SUM(Table2[[#This Row],[2025 Tax Amount                   (w/o Reval)                       (Exmption Not Included)]]-Table2[[#This Row],[2025 Estimated                      Tax Amount                             (Exemption Not Included)]])</f>
        <v>#NAME?</v>
      </c>
      <c r="O248" s="207" t="s">
        <v>7433</v>
      </c>
      <c r="P248" s="208" t="s">
        <v>7433</v>
      </c>
      <c r="Q248" s="208" t="s">
        <v>7433</v>
      </c>
      <c r="R248" s="208" t="s">
        <v>7433</v>
      </c>
      <c r="S248" s="208" t="s">
        <v>7433</v>
      </c>
      <c r="T248" s="209" t="s">
        <v>7433</v>
      </c>
    </row>
    <row r="249" spans="1:20">
      <c r="A249" s="202" t="s">
        <v>1727</v>
      </c>
      <c r="B249" s="202">
        <v>518</v>
      </c>
      <c r="C249" s="195" t="e">
        <f ca="1">_xlfn.XLOOKUP(Table2[[#This Row],[Acct '#]],'2024 Information'!A:A,'2024 Information'!L:L,0)</f>
        <v>#NAME?</v>
      </c>
      <c r="D249" s="196" t="e">
        <f ca="1">SUM(Table2[[#This Row],[2024 Tax Assessment (Exemption Not Included)]]/$E$6)</f>
        <v>#NAME?</v>
      </c>
      <c r="E249" s="206" t="e">
        <f ca="1">SUM(Table2[[#This Row],[2024 Tax Assessment (Exemption Not Included)]]*$E$7)</f>
        <v>#NAME?</v>
      </c>
      <c r="F249" s="195" t="e">
        <f ca="1">_xlfn.XLOOKUP(Table2[[#This Row],[Acct '#]],'2025 Information'!A:A,'2025 Information'!O:O,0)</f>
        <v>#NAME?</v>
      </c>
      <c r="G249" s="196" t="e">
        <f ca="1">SUM(Table2[[#This Row],[2025 Estimated                         Tax Assessment                  (Exemption Not Included)]]/$H$6)</f>
        <v>#NAME?</v>
      </c>
      <c r="H249" s="206" t="e">
        <f ca="1">SUM(Table2[[#This Row],[2025 Estimated                         Tax Assessment                  (Exemption Not Included)]]*$H$7)</f>
        <v>#NAME?</v>
      </c>
      <c r="I249" s="203" t="e">
        <f ca="1">SUM(Table2[[#This Row],[2025 Estimated                         Tax Assessment                  (Exemption Not Included)]]-Table2[[#This Row],[2024 Tax Assessment (Exemption Not Included)]])</f>
        <v>#NAME?</v>
      </c>
      <c r="J249" s="225" t="e">
        <f ca="1">SUM(Table2[[#This Row],[2025 Estimated                      Tax Amount                             (Exemption Not Included)]]-Table2[[#This Row],[2024 Tax Amount (Exemption Not Included)]])</f>
        <v>#NAME?</v>
      </c>
      <c r="K249" s="204" t="e">
        <f ca="1">SUM(Table2[[#This Row],[Overall % Of Town ]]-Table2[[#This Row],[Overall % Of Town]])</f>
        <v>#NAME?</v>
      </c>
      <c r="L249" s="227" t="e">
        <f ca="1">SUM(Table2[[#This Row],[2024 Tax Assessment (Exemption Not Included)]])*$N$7</f>
        <v>#NAME?</v>
      </c>
      <c r="M249" s="205" t="e">
        <f ca="1">SUM(Table2[[#This Row],[2025 Tax Amount                   (w/o Reval)                       (Exmption Not Included)]]-Table2[[#This Row],[2024 Tax Amount (Exemption Not Included)]])</f>
        <v>#NAME?</v>
      </c>
      <c r="N249" s="206" t="e">
        <f ca="1">SUM(Table2[[#This Row],[2025 Tax Amount                   (w/o Reval)                       (Exmption Not Included)]]-Table2[[#This Row],[2025 Estimated                      Tax Amount                             (Exemption Not Included)]])</f>
        <v>#NAME?</v>
      </c>
      <c r="O249" s="207" t="s">
        <v>7433</v>
      </c>
      <c r="P249" s="208" t="s">
        <v>7433</v>
      </c>
      <c r="Q249" s="208" t="s">
        <v>7433</v>
      </c>
      <c r="R249" s="208" t="s">
        <v>7433</v>
      </c>
      <c r="S249" s="208" t="s">
        <v>7433</v>
      </c>
      <c r="T249" s="209" t="s">
        <v>7433</v>
      </c>
    </row>
    <row r="250" spans="1:20">
      <c r="A250" s="202" t="s">
        <v>347</v>
      </c>
      <c r="B250" s="202">
        <v>1099</v>
      </c>
      <c r="C250" s="195" t="e">
        <f ca="1">_xlfn.XLOOKUP(Table2[[#This Row],[Acct '#]],'2024 Information'!A:A,'2024 Information'!L:L,0)</f>
        <v>#NAME?</v>
      </c>
      <c r="D250" s="196" t="e">
        <f ca="1">SUM(Table2[[#This Row],[2024 Tax Assessment (Exemption Not Included)]]/$E$6)</f>
        <v>#NAME?</v>
      </c>
      <c r="E250" s="206" t="e">
        <f ca="1">SUM(Table2[[#This Row],[2024 Tax Assessment (Exemption Not Included)]]*$E$7)</f>
        <v>#NAME?</v>
      </c>
      <c r="F250" s="195" t="e">
        <f ca="1">_xlfn.XLOOKUP(Table2[[#This Row],[Acct '#]],'2025 Information'!A:A,'2025 Information'!O:O,0)</f>
        <v>#NAME?</v>
      </c>
      <c r="G250" s="196" t="e">
        <f ca="1">SUM(Table2[[#This Row],[2025 Estimated                         Tax Assessment                  (Exemption Not Included)]]/$H$6)</f>
        <v>#NAME?</v>
      </c>
      <c r="H250" s="206" t="e">
        <f ca="1">SUM(Table2[[#This Row],[2025 Estimated                         Tax Assessment                  (Exemption Not Included)]]*$H$7)</f>
        <v>#NAME?</v>
      </c>
      <c r="I250" s="203" t="e">
        <f ca="1">SUM(Table2[[#This Row],[2025 Estimated                         Tax Assessment                  (Exemption Not Included)]]-Table2[[#This Row],[2024 Tax Assessment (Exemption Not Included)]])</f>
        <v>#NAME?</v>
      </c>
      <c r="J250" s="225" t="e">
        <f ca="1">SUM(Table2[[#This Row],[2025 Estimated                      Tax Amount                             (Exemption Not Included)]]-Table2[[#This Row],[2024 Tax Amount (Exemption Not Included)]])</f>
        <v>#NAME?</v>
      </c>
      <c r="K250" s="204" t="e">
        <f ca="1">SUM(Table2[[#This Row],[Overall % Of Town ]]-Table2[[#This Row],[Overall % Of Town]])</f>
        <v>#NAME?</v>
      </c>
      <c r="L250" s="227" t="e">
        <f ca="1">SUM(Table2[[#This Row],[2024 Tax Assessment (Exemption Not Included)]])*$N$7</f>
        <v>#NAME?</v>
      </c>
      <c r="M250" s="205" t="e">
        <f ca="1">SUM(Table2[[#This Row],[2025 Tax Amount                   (w/o Reval)                       (Exmption Not Included)]]-Table2[[#This Row],[2024 Tax Amount (Exemption Not Included)]])</f>
        <v>#NAME?</v>
      </c>
      <c r="N250" s="206" t="e">
        <f ca="1">SUM(Table2[[#This Row],[2025 Tax Amount                   (w/o Reval)                       (Exmption Not Included)]]-Table2[[#This Row],[2025 Estimated                      Tax Amount                             (Exemption Not Included)]])</f>
        <v>#NAME?</v>
      </c>
      <c r="O250" s="207" t="s">
        <v>7433</v>
      </c>
      <c r="P250" s="208" t="s">
        <v>7433</v>
      </c>
      <c r="Q250" s="208" t="s">
        <v>7433</v>
      </c>
      <c r="R250" s="208" t="s">
        <v>7433</v>
      </c>
      <c r="S250" s="208" t="s">
        <v>7433</v>
      </c>
      <c r="T250" s="209" t="s">
        <v>7433</v>
      </c>
    </row>
    <row r="251" spans="1:20">
      <c r="A251" s="202" t="s">
        <v>580</v>
      </c>
      <c r="B251" s="202">
        <v>1001</v>
      </c>
      <c r="C251" s="195" t="e">
        <f ca="1">_xlfn.XLOOKUP(Table2[[#This Row],[Acct '#]],'2024 Information'!A:A,'2024 Information'!L:L,0)</f>
        <v>#NAME?</v>
      </c>
      <c r="D251" s="196" t="e">
        <f ca="1">SUM(Table2[[#This Row],[2024 Tax Assessment (Exemption Not Included)]]/$E$6)</f>
        <v>#NAME?</v>
      </c>
      <c r="E251" s="206" t="e">
        <f ca="1">SUM(Table2[[#This Row],[2024 Tax Assessment (Exemption Not Included)]]*$E$7)</f>
        <v>#NAME?</v>
      </c>
      <c r="F251" s="195" t="e">
        <f ca="1">_xlfn.XLOOKUP(Table2[[#This Row],[Acct '#]],'2025 Information'!A:A,'2025 Information'!O:O,0)</f>
        <v>#NAME?</v>
      </c>
      <c r="G251" s="196" t="e">
        <f ca="1">SUM(Table2[[#This Row],[2025 Estimated                         Tax Assessment                  (Exemption Not Included)]]/$H$6)</f>
        <v>#NAME?</v>
      </c>
      <c r="H251" s="206" t="e">
        <f ca="1">SUM(Table2[[#This Row],[2025 Estimated                         Tax Assessment                  (Exemption Not Included)]]*$H$7)</f>
        <v>#NAME?</v>
      </c>
      <c r="I251" s="203" t="e">
        <f ca="1">SUM(Table2[[#This Row],[2025 Estimated                         Tax Assessment                  (Exemption Not Included)]]-Table2[[#This Row],[2024 Tax Assessment (Exemption Not Included)]])</f>
        <v>#NAME?</v>
      </c>
      <c r="J251" s="225" t="e">
        <f ca="1">SUM(Table2[[#This Row],[2025 Estimated                      Tax Amount                             (Exemption Not Included)]]-Table2[[#This Row],[2024 Tax Amount (Exemption Not Included)]])</f>
        <v>#NAME?</v>
      </c>
      <c r="K251" s="204" t="e">
        <f ca="1">SUM(Table2[[#This Row],[Overall % Of Town ]]-Table2[[#This Row],[Overall % Of Town]])</f>
        <v>#NAME?</v>
      </c>
      <c r="L251" s="227" t="e">
        <f ca="1">SUM(Table2[[#This Row],[2024 Tax Assessment (Exemption Not Included)]])*$N$7</f>
        <v>#NAME?</v>
      </c>
      <c r="M251" s="205" t="e">
        <f ca="1">SUM(Table2[[#This Row],[2025 Tax Amount                   (w/o Reval)                       (Exmption Not Included)]]-Table2[[#This Row],[2024 Tax Amount (Exemption Not Included)]])</f>
        <v>#NAME?</v>
      </c>
      <c r="N251" s="206" t="e">
        <f ca="1">SUM(Table2[[#This Row],[2025 Tax Amount                   (w/o Reval)                       (Exmption Not Included)]]-Table2[[#This Row],[2025 Estimated                      Tax Amount                             (Exemption Not Included)]])</f>
        <v>#NAME?</v>
      </c>
      <c r="O251" s="207" t="s">
        <v>7433</v>
      </c>
      <c r="P251" s="208" t="s">
        <v>7433</v>
      </c>
      <c r="Q251" s="208" t="s">
        <v>7433</v>
      </c>
      <c r="R251" s="208" t="s">
        <v>7433</v>
      </c>
      <c r="S251" s="208" t="s">
        <v>7433</v>
      </c>
      <c r="T251" s="209" t="s">
        <v>7433</v>
      </c>
    </row>
    <row r="252" spans="1:20">
      <c r="A252" s="202" t="s">
        <v>2652</v>
      </c>
      <c r="B252" s="202">
        <v>83</v>
      </c>
      <c r="C252" s="195" t="e">
        <f ca="1">_xlfn.XLOOKUP(Table2[[#This Row],[Acct '#]],'2024 Information'!A:A,'2024 Information'!L:L,0)</f>
        <v>#NAME?</v>
      </c>
      <c r="D252" s="196" t="e">
        <f ca="1">SUM(Table2[[#This Row],[2024 Tax Assessment (Exemption Not Included)]]/$E$6)</f>
        <v>#NAME?</v>
      </c>
      <c r="E252" s="206" t="e">
        <f ca="1">SUM(Table2[[#This Row],[2024 Tax Assessment (Exemption Not Included)]]*$E$7)</f>
        <v>#NAME?</v>
      </c>
      <c r="F252" s="195" t="e">
        <f ca="1">_xlfn.XLOOKUP(Table2[[#This Row],[Acct '#]],'2025 Information'!A:A,'2025 Information'!O:O,0)</f>
        <v>#NAME?</v>
      </c>
      <c r="G252" s="196" t="e">
        <f ca="1">SUM(Table2[[#This Row],[2025 Estimated                         Tax Assessment                  (Exemption Not Included)]]/$H$6)</f>
        <v>#NAME?</v>
      </c>
      <c r="H252" s="206" t="e">
        <f ca="1">SUM(Table2[[#This Row],[2025 Estimated                         Tax Assessment                  (Exemption Not Included)]]*$H$7)</f>
        <v>#NAME?</v>
      </c>
      <c r="I252" s="203" t="e">
        <f ca="1">SUM(Table2[[#This Row],[2025 Estimated                         Tax Assessment                  (Exemption Not Included)]]-Table2[[#This Row],[2024 Tax Assessment (Exemption Not Included)]])</f>
        <v>#NAME?</v>
      </c>
      <c r="J252" s="225" t="e">
        <f ca="1">SUM(Table2[[#This Row],[2025 Estimated                      Tax Amount                             (Exemption Not Included)]]-Table2[[#This Row],[2024 Tax Amount (Exemption Not Included)]])</f>
        <v>#NAME?</v>
      </c>
      <c r="K252" s="204" t="e">
        <f ca="1">SUM(Table2[[#This Row],[Overall % Of Town ]]-Table2[[#This Row],[Overall % Of Town]])</f>
        <v>#NAME?</v>
      </c>
      <c r="L252" s="227" t="e">
        <f ca="1">SUM(Table2[[#This Row],[2024 Tax Assessment (Exemption Not Included)]])*$N$7</f>
        <v>#NAME?</v>
      </c>
      <c r="M252" s="205" t="e">
        <f ca="1">SUM(Table2[[#This Row],[2025 Tax Amount                   (w/o Reval)                       (Exmption Not Included)]]-Table2[[#This Row],[2024 Tax Amount (Exemption Not Included)]])</f>
        <v>#NAME?</v>
      </c>
      <c r="N252" s="206" t="e">
        <f ca="1">SUM(Table2[[#This Row],[2025 Tax Amount                   (w/o Reval)                       (Exmption Not Included)]]-Table2[[#This Row],[2025 Estimated                      Tax Amount                             (Exemption Not Included)]])</f>
        <v>#NAME?</v>
      </c>
      <c r="O252" s="207" t="s">
        <v>7433</v>
      </c>
      <c r="P252" s="208" t="s">
        <v>7433</v>
      </c>
      <c r="Q252" s="208" t="s">
        <v>7433</v>
      </c>
      <c r="R252" s="208" t="s">
        <v>7433</v>
      </c>
      <c r="S252" s="208" t="s">
        <v>7433</v>
      </c>
      <c r="T252" s="209" t="s">
        <v>7433</v>
      </c>
    </row>
    <row r="253" spans="1:20">
      <c r="A253" s="202" t="s">
        <v>2337</v>
      </c>
      <c r="B253" s="202">
        <v>236</v>
      </c>
      <c r="C253" s="195" t="e">
        <f ca="1">_xlfn.XLOOKUP(Table2[[#This Row],[Acct '#]],'2024 Information'!A:A,'2024 Information'!L:L,0)</f>
        <v>#NAME?</v>
      </c>
      <c r="D253" s="196" t="e">
        <f ca="1">SUM(Table2[[#This Row],[2024 Tax Assessment (Exemption Not Included)]]/$E$6)</f>
        <v>#NAME?</v>
      </c>
      <c r="E253" s="206" t="e">
        <f ca="1">SUM(Table2[[#This Row],[2024 Tax Assessment (Exemption Not Included)]]*$E$7)</f>
        <v>#NAME?</v>
      </c>
      <c r="F253" s="195" t="e">
        <f ca="1">_xlfn.XLOOKUP(Table2[[#This Row],[Acct '#]],'2025 Information'!A:A,'2025 Information'!O:O,0)</f>
        <v>#NAME?</v>
      </c>
      <c r="G253" s="196" t="e">
        <f ca="1">SUM(Table2[[#This Row],[2025 Estimated                         Tax Assessment                  (Exemption Not Included)]]/$H$6)</f>
        <v>#NAME?</v>
      </c>
      <c r="H253" s="206" t="e">
        <f ca="1">SUM(Table2[[#This Row],[2025 Estimated                         Tax Assessment                  (Exemption Not Included)]]*$H$7)</f>
        <v>#NAME?</v>
      </c>
      <c r="I253" s="203" t="e">
        <f ca="1">SUM(Table2[[#This Row],[2025 Estimated                         Tax Assessment                  (Exemption Not Included)]]-Table2[[#This Row],[2024 Tax Assessment (Exemption Not Included)]])</f>
        <v>#NAME?</v>
      </c>
      <c r="J253" s="225" t="e">
        <f ca="1">SUM(Table2[[#This Row],[2025 Estimated                      Tax Amount                             (Exemption Not Included)]]-Table2[[#This Row],[2024 Tax Amount (Exemption Not Included)]])</f>
        <v>#NAME?</v>
      </c>
      <c r="K253" s="204" t="e">
        <f ca="1">SUM(Table2[[#This Row],[Overall % Of Town ]]-Table2[[#This Row],[Overall % Of Town]])</f>
        <v>#NAME?</v>
      </c>
      <c r="L253" s="227" t="e">
        <f ca="1">SUM(Table2[[#This Row],[2024 Tax Assessment (Exemption Not Included)]])*$N$7</f>
        <v>#NAME?</v>
      </c>
      <c r="M253" s="205" t="e">
        <f ca="1">SUM(Table2[[#This Row],[2025 Tax Amount                   (w/o Reval)                       (Exmption Not Included)]]-Table2[[#This Row],[2024 Tax Amount (Exemption Not Included)]])</f>
        <v>#NAME?</v>
      </c>
      <c r="N253" s="206" t="e">
        <f ca="1">SUM(Table2[[#This Row],[2025 Tax Amount                   (w/o Reval)                       (Exmption Not Included)]]-Table2[[#This Row],[2025 Estimated                      Tax Amount                             (Exemption Not Included)]])</f>
        <v>#NAME?</v>
      </c>
      <c r="O253" s="207" t="s">
        <v>7433</v>
      </c>
      <c r="P253" s="208" t="s">
        <v>7433</v>
      </c>
      <c r="Q253" s="208" t="s">
        <v>7433</v>
      </c>
      <c r="R253" s="208" t="s">
        <v>7433</v>
      </c>
      <c r="S253" s="208" t="s">
        <v>7433</v>
      </c>
      <c r="T253" s="209" t="s">
        <v>7433</v>
      </c>
    </row>
    <row r="254" spans="1:20">
      <c r="A254" s="202" t="s">
        <v>606</v>
      </c>
      <c r="B254" s="202">
        <v>990</v>
      </c>
      <c r="C254" s="195" t="e">
        <f ca="1">_xlfn.XLOOKUP(Table2[[#This Row],[Acct '#]],'2024 Information'!A:A,'2024 Information'!L:L,0)</f>
        <v>#NAME?</v>
      </c>
      <c r="D254" s="196" t="e">
        <f ca="1">SUM(Table2[[#This Row],[2024 Tax Assessment (Exemption Not Included)]]/$E$6)</f>
        <v>#NAME?</v>
      </c>
      <c r="E254" s="206" t="e">
        <f ca="1">SUM(Table2[[#This Row],[2024 Tax Assessment (Exemption Not Included)]]*$E$7)</f>
        <v>#NAME?</v>
      </c>
      <c r="F254" s="195" t="e">
        <f ca="1">_xlfn.XLOOKUP(Table2[[#This Row],[Acct '#]],'2025 Information'!A:A,'2025 Information'!O:O,0)</f>
        <v>#NAME?</v>
      </c>
      <c r="G254" s="196" t="e">
        <f ca="1">SUM(Table2[[#This Row],[2025 Estimated                         Tax Assessment                  (Exemption Not Included)]]/$H$6)</f>
        <v>#NAME?</v>
      </c>
      <c r="H254" s="206" t="e">
        <f ca="1">SUM(Table2[[#This Row],[2025 Estimated                         Tax Assessment                  (Exemption Not Included)]]*$H$7)</f>
        <v>#NAME?</v>
      </c>
      <c r="I254" s="203" t="e">
        <f ca="1">SUM(Table2[[#This Row],[2025 Estimated                         Tax Assessment                  (Exemption Not Included)]]-Table2[[#This Row],[2024 Tax Assessment (Exemption Not Included)]])</f>
        <v>#NAME?</v>
      </c>
      <c r="J254" s="225" t="e">
        <f ca="1">SUM(Table2[[#This Row],[2025 Estimated                      Tax Amount                             (Exemption Not Included)]]-Table2[[#This Row],[2024 Tax Amount (Exemption Not Included)]])</f>
        <v>#NAME?</v>
      </c>
      <c r="K254" s="204" t="e">
        <f ca="1">SUM(Table2[[#This Row],[Overall % Of Town ]]-Table2[[#This Row],[Overall % Of Town]])</f>
        <v>#NAME?</v>
      </c>
      <c r="L254" s="227" t="e">
        <f ca="1">SUM(Table2[[#This Row],[2024 Tax Assessment (Exemption Not Included)]])*$N$7</f>
        <v>#NAME?</v>
      </c>
      <c r="M254" s="205" t="e">
        <f ca="1">SUM(Table2[[#This Row],[2025 Tax Amount                   (w/o Reval)                       (Exmption Not Included)]]-Table2[[#This Row],[2024 Tax Amount (Exemption Not Included)]])</f>
        <v>#NAME?</v>
      </c>
      <c r="N254" s="206" t="e">
        <f ca="1">SUM(Table2[[#This Row],[2025 Tax Amount                   (w/o Reval)                       (Exmption Not Included)]]-Table2[[#This Row],[2025 Estimated                      Tax Amount                             (Exemption Not Included)]])</f>
        <v>#NAME?</v>
      </c>
      <c r="O254" s="207" t="s">
        <v>7433</v>
      </c>
      <c r="P254" s="208" t="s">
        <v>7433</v>
      </c>
      <c r="Q254" s="208" t="s">
        <v>7433</v>
      </c>
      <c r="R254" s="208" t="s">
        <v>7433</v>
      </c>
      <c r="S254" s="208" t="s">
        <v>7433</v>
      </c>
      <c r="T254" s="209" t="s">
        <v>7433</v>
      </c>
    </row>
    <row r="255" spans="1:20">
      <c r="A255" s="202" t="s">
        <v>2596</v>
      </c>
      <c r="B255" s="202">
        <v>111</v>
      </c>
      <c r="C255" s="195" t="e">
        <f ca="1">_xlfn.XLOOKUP(Table2[[#This Row],[Acct '#]],'2024 Information'!A:A,'2024 Information'!L:L,0)</f>
        <v>#NAME?</v>
      </c>
      <c r="D255" s="196" t="e">
        <f ca="1">SUM(Table2[[#This Row],[2024 Tax Assessment (Exemption Not Included)]]/$E$6)</f>
        <v>#NAME?</v>
      </c>
      <c r="E255" s="206" t="e">
        <f ca="1">SUM(Table2[[#This Row],[2024 Tax Assessment (Exemption Not Included)]]*$E$7)</f>
        <v>#NAME?</v>
      </c>
      <c r="F255" s="195" t="e">
        <f ca="1">_xlfn.XLOOKUP(Table2[[#This Row],[Acct '#]],'2025 Information'!A:A,'2025 Information'!O:O,0)</f>
        <v>#NAME?</v>
      </c>
      <c r="G255" s="196" t="e">
        <f ca="1">SUM(Table2[[#This Row],[2025 Estimated                         Tax Assessment                  (Exemption Not Included)]]/$H$6)</f>
        <v>#NAME?</v>
      </c>
      <c r="H255" s="206" t="e">
        <f ca="1">SUM(Table2[[#This Row],[2025 Estimated                         Tax Assessment                  (Exemption Not Included)]]*$H$7)</f>
        <v>#NAME?</v>
      </c>
      <c r="I255" s="203" t="e">
        <f ca="1">SUM(Table2[[#This Row],[2025 Estimated                         Tax Assessment                  (Exemption Not Included)]]-Table2[[#This Row],[2024 Tax Assessment (Exemption Not Included)]])</f>
        <v>#NAME?</v>
      </c>
      <c r="J255" s="225" t="e">
        <f ca="1">SUM(Table2[[#This Row],[2025 Estimated                      Tax Amount                             (Exemption Not Included)]]-Table2[[#This Row],[2024 Tax Amount (Exemption Not Included)]])</f>
        <v>#NAME?</v>
      </c>
      <c r="K255" s="204" t="e">
        <f ca="1">SUM(Table2[[#This Row],[Overall % Of Town ]]-Table2[[#This Row],[Overall % Of Town]])</f>
        <v>#NAME?</v>
      </c>
      <c r="L255" s="227" t="e">
        <f ca="1">SUM(Table2[[#This Row],[2024 Tax Assessment (Exemption Not Included)]])*$N$7</f>
        <v>#NAME?</v>
      </c>
      <c r="M255" s="205" t="e">
        <f ca="1">SUM(Table2[[#This Row],[2025 Tax Amount                   (w/o Reval)                       (Exmption Not Included)]]-Table2[[#This Row],[2024 Tax Amount (Exemption Not Included)]])</f>
        <v>#NAME?</v>
      </c>
      <c r="N255" s="206" t="e">
        <f ca="1">SUM(Table2[[#This Row],[2025 Tax Amount                   (w/o Reval)                       (Exmption Not Included)]]-Table2[[#This Row],[2025 Estimated                      Tax Amount                             (Exemption Not Included)]])</f>
        <v>#NAME?</v>
      </c>
      <c r="O255" s="207" t="s">
        <v>7433</v>
      </c>
      <c r="P255" s="208" t="s">
        <v>7433</v>
      </c>
      <c r="Q255" s="208" t="s">
        <v>7433</v>
      </c>
      <c r="R255" s="208" t="s">
        <v>7433</v>
      </c>
      <c r="S255" s="208" t="s">
        <v>7433</v>
      </c>
      <c r="T255" s="209" t="s">
        <v>7433</v>
      </c>
    </row>
    <row r="256" spans="1:20">
      <c r="A256" s="202" t="s">
        <v>2593</v>
      </c>
      <c r="B256" s="202">
        <v>112</v>
      </c>
      <c r="C256" s="195" t="e">
        <f ca="1">_xlfn.XLOOKUP(Table2[[#This Row],[Acct '#]],'2024 Information'!A:A,'2024 Information'!L:L,0)</f>
        <v>#NAME?</v>
      </c>
      <c r="D256" s="196" t="e">
        <f ca="1">SUM(Table2[[#This Row],[2024 Tax Assessment (Exemption Not Included)]]/$E$6)</f>
        <v>#NAME?</v>
      </c>
      <c r="E256" s="206" t="e">
        <f ca="1">SUM(Table2[[#This Row],[2024 Tax Assessment (Exemption Not Included)]]*$E$7)</f>
        <v>#NAME?</v>
      </c>
      <c r="F256" s="195" t="e">
        <f ca="1">_xlfn.XLOOKUP(Table2[[#This Row],[Acct '#]],'2025 Information'!A:A,'2025 Information'!O:O,0)</f>
        <v>#NAME?</v>
      </c>
      <c r="G256" s="196" t="e">
        <f ca="1">SUM(Table2[[#This Row],[2025 Estimated                         Tax Assessment                  (Exemption Not Included)]]/$H$6)</f>
        <v>#NAME?</v>
      </c>
      <c r="H256" s="206" t="e">
        <f ca="1">SUM(Table2[[#This Row],[2025 Estimated                         Tax Assessment                  (Exemption Not Included)]]*$H$7)</f>
        <v>#NAME?</v>
      </c>
      <c r="I256" s="203" t="e">
        <f ca="1">SUM(Table2[[#This Row],[2025 Estimated                         Tax Assessment                  (Exemption Not Included)]]-Table2[[#This Row],[2024 Tax Assessment (Exemption Not Included)]])</f>
        <v>#NAME?</v>
      </c>
      <c r="J256" s="225" t="e">
        <f ca="1">SUM(Table2[[#This Row],[2025 Estimated                      Tax Amount                             (Exemption Not Included)]]-Table2[[#This Row],[2024 Tax Amount (Exemption Not Included)]])</f>
        <v>#NAME?</v>
      </c>
      <c r="K256" s="204" t="e">
        <f ca="1">SUM(Table2[[#This Row],[Overall % Of Town ]]-Table2[[#This Row],[Overall % Of Town]])</f>
        <v>#NAME?</v>
      </c>
      <c r="L256" s="227" t="e">
        <f ca="1">SUM(Table2[[#This Row],[2024 Tax Assessment (Exemption Not Included)]])*$N$7</f>
        <v>#NAME?</v>
      </c>
      <c r="M256" s="205" t="e">
        <f ca="1">SUM(Table2[[#This Row],[2025 Tax Amount                   (w/o Reval)                       (Exmption Not Included)]]-Table2[[#This Row],[2024 Tax Amount (Exemption Not Included)]])</f>
        <v>#NAME?</v>
      </c>
      <c r="N256" s="206" t="e">
        <f ca="1">SUM(Table2[[#This Row],[2025 Tax Amount                   (w/o Reval)                       (Exmption Not Included)]]-Table2[[#This Row],[2025 Estimated                      Tax Amount                             (Exemption Not Included)]])</f>
        <v>#NAME?</v>
      </c>
      <c r="O256" s="210" t="e">
        <f ca="1">_xlfn.XLOOKUP(Table2[[#This Row],[Map/Lot]],'Sales Data'!$H$2:$H$185,'Sales Data'!$G$2:$G$185,0)</f>
        <v>#NAME?</v>
      </c>
      <c r="P256" s="211" t="e">
        <f ca="1">_xlfn.XLOOKUP(Table2[[#This Row],[Map/Lot]],'Sales Data'!$H$2:$H$185,'Sales Data'!$F$2:$F$185,0)</f>
        <v>#NAME?</v>
      </c>
      <c r="Q256" s="208">
        <v>1.5</v>
      </c>
      <c r="R256" s="212" t="e">
        <f ca="1">SUM(Table2[[#This Row],[Adjustment for Time Since Sale]]*Table2[[#This Row],[Sale Amount]])</f>
        <v>#NAME?</v>
      </c>
      <c r="S256" s="219" t="e">
        <f ca="1">SUM(Table2[[#This Row],[2025 Estimated                         Tax Assessment                  (Exemption Not Included)]]-Table2[[#This Row],[Adjusted Sale Price]])</f>
        <v>#NAME?</v>
      </c>
      <c r="T256" s="213" t="e">
        <f ca="1">_xlfn.XLOOKUP(Table2[[#This Row],[Map/Lot]],'Sales Data'!$H$2:$H$185,'Sales Data'!$I$2:$I$185,0)</f>
        <v>#NAME?</v>
      </c>
    </row>
    <row r="257" spans="1:20">
      <c r="A257" s="202" t="s">
        <v>1759</v>
      </c>
      <c r="B257" s="202">
        <v>503</v>
      </c>
      <c r="C257" s="195" t="e">
        <f ca="1">_xlfn.XLOOKUP(Table2[[#This Row],[Acct '#]],'2024 Information'!A:A,'2024 Information'!L:L,0)</f>
        <v>#NAME?</v>
      </c>
      <c r="D257" s="196" t="e">
        <f ca="1">SUM(Table2[[#This Row],[2024 Tax Assessment (Exemption Not Included)]]/$E$6)</f>
        <v>#NAME?</v>
      </c>
      <c r="E257" s="206" t="e">
        <f ca="1">SUM(Table2[[#This Row],[2024 Tax Assessment (Exemption Not Included)]]*$E$7)</f>
        <v>#NAME?</v>
      </c>
      <c r="F257" s="195" t="e">
        <f ca="1">_xlfn.XLOOKUP(Table2[[#This Row],[Acct '#]],'2025 Information'!A:A,'2025 Information'!O:O,0)</f>
        <v>#NAME?</v>
      </c>
      <c r="G257" s="196" t="e">
        <f ca="1">SUM(Table2[[#This Row],[2025 Estimated                         Tax Assessment                  (Exemption Not Included)]]/$H$6)</f>
        <v>#NAME?</v>
      </c>
      <c r="H257" s="206" t="e">
        <f ca="1">SUM(Table2[[#This Row],[2025 Estimated                         Tax Assessment                  (Exemption Not Included)]]*$H$7)</f>
        <v>#NAME?</v>
      </c>
      <c r="I257" s="203" t="e">
        <f ca="1">SUM(Table2[[#This Row],[2025 Estimated                         Tax Assessment                  (Exemption Not Included)]]-Table2[[#This Row],[2024 Tax Assessment (Exemption Not Included)]])</f>
        <v>#NAME?</v>
      </c>
      <c r="J257" s="225" t="e">
        <f ca="1">SUM(Table2[[#This Row],[2025 Estimated                      Tax Amount                             (Exemption Not Included)]]-Table2[[#This Row],[2024 Tax Amount (Exemption Not Included)]])</f>
        <v>#NAME?</v>
      </c>
      <c r="K257" s="204" t="e">
        <f ca="1">SUM(Table2[[#This Row],[Overall % Of Town ]]-Table2[[#This Row],[Overall % Of Town]])</f>
        <v>#NAME?</v>
      </c>
      <c r="L257" s="227" t="e">
        <f ca="1">SUM(Table2[[#This Row],[2024 Tax Assessment (Exemption Not Included)]])*$N$7</f>
        <v>#NAME?</v>
      </c>
      <c r="M257" s="205" t="e">
        <f ca="1">SUM(Table2[[#This Row],[2025 Tax Amount                   (w/o Reval)                       (Exmption Not Included)]]-Table2[[#This Row],[2024 Tax Amount (Exemption Not Included)]])</f>
        <v>#NAME?</v>
      </c>
      <c r="N257" s="206" t="e">
        <f ca="1">SUM(Table2[[#This Row],[2025 Tax Amount                   (w/o Reval)                       (Exmption Not Included)]]-Table2[[#This Row],[2025 Estimated                      Tax Amount                             (Exemption Not Included)]])</f>
        <v>#NAME?</v>
      </c>
      <c r="O257" s="207" t="s">
        <v>7433</v>
      </c>
      <c r="P257" s="208" t="s">
        <v>7433</v>
      </c>
      <c r="Q257" s="208" t="s">
        <v>7433</v>
      </c>
      <c r="R257" s="208" t="s">
        <v>7433</v>
      </c>
      <c r="S257" s="208" t="s">
        <v>7433</v>
      </c>
      <c r="T257" s="209" t="s">
        <v>7433</v>
      </c>
    </row>
    <row r="258" spans="1:20">
      <c r="A258" s="202" t="s">
        <v>1037</v>
      </c>
      <c r="B258" s="202">
        <v>832</v>
      </c>
      <c r="C258" s="195" t="e">
        <f ca="1">_xlfn.XLOOKUP(Table2[[#This Row],[Acct '#]],'2024 Information'!A:A,'2024 Information'!L:L,0)</f>
        <v>#NAME?</v>
      </c>
      <c r="D258" s="196" t="e">
        <f ca="1">SUM(Table2[[#This Row],[2024 Tax Assessment (Exemption Not Included)]]/$E$6)</f>
        <v>#NAME?</v>
      </c>
      <c r="E258" s="206" t="e">
        <f ca="1">SUM(Table2[[#This Row],[2024 Tax Assessment (Exemption Not Included)]]*$E$7)</f>
        <v>#NAME?</v>
      </c>
      <c r="F258" s="195" t="e">
        <f ca="1">_xlfn.XLOOKUP(Table2[[#This Row],[Acct '#]],'2025 Information'!A:A,'2025 Information'!O:O,0)</f>
        <v>#NAME?</v>
      </c>
      <c r="G258" s="196" t="e">
        <f ca="1">SUM(Table2[[#This Row],[2025 Estimated                         Tax Assessment                  (Exemption Not Included)]]/$H$6)</f>
        <v>#NAME?</v>
      </c>
      <c r="H258" s="206" t="e">
        <f ca="1">SUM(Table2[[#This Row],[2025 Estimated                         Tax Assessment                  (Exemption Not Included)]]*$H$7)</f>
        <v>#NAME?</v>
      </c>
      <c r="I258" s="203" t="e">
        <f ca="1">SUM(Table2[[#This Row],[2025 Estimated                         Tax Assessment                  (Exemption Not Included)]]-Table2[[#This Row],[2024 Tax Assessment (Exemption Not Included)]])</f>
        <v>#NAME?</v>
      </c>
      <c r="J258" s="225" t="e">
        <f ca="1">SUM(Table2[[#This Row],[2025 Estimated                      Tax Amount                             (Exemption Not Included)]]-Table2[[#This Row],[2024 Tax Amount (Exemption Not Included)]])</f>
        <v>#NAME?</v>
      </c>
      <c r="K258" s="204" t="e">
        <f ca="1">SUM(Table2[[#This Row],[Overall % Of Town ]]-Table2[[#This Row],[Overall % Of Town]])</f>
        <v>#NAME?</v>
      </c>
      <c r="L258" s="227" t="e">
        <f ca="1">SUM(Table2[[#This Row],[2024 Tax Assessment (Exemption Not Included)]])*$N$7</f>
        <v>#NAME?</v>
      </c>
      <c r="M258" s="205" t="e">
        <f ca="1">SUM(Table2[[#This Row],[2025 Tax Amount                   (w/o Reval)                       (Exmption Not Included)]]-Table2[[#This Row],[2024 Tax Amount (Exemption Not Included)]])</f>
        <v>#NAME?</v>
      </c>
      <c r="N258" s="206" t="e">
        <f ca="1">SUM(Table2[[#This Row],[2025 Tax Amount                   (w/o Reval)                       (Exmption Not Included)]]-Table2[[#This Row],[2025 Estimated                      Tax Amount                             (Exemption Not Included)]])</f>
        <v>#NAME?</v>
      </c>
      <c r="O258" s="207" t="s">
        <v>7433</v>
      </c>
      <c r="P258" s="208" t="s">
        <v>7433</v>
      </c>
      <c r="Q258" s="208" t="s">
        <v>7433</v>
      </c>
      <c r="R258" s="208" t="s">
        <v>7433</v>
      </c>
      <c r="S258" s="208" t="s">
        <v>7433</v>
      </c>
      <c r="T258" s="209" t="s">
        <v>7433</v>
      </c>
    </row>
    <row r="259" spans="1:20">
      <c r="A259" s="202" t="s">
        <v>1810</v>
      </c>
      <c r="B259" s="202">
        <v>479</v>
      </c>
      <c r="C259" s="195" t="e">
        <f ca="1">_xlfn.XLOOKUP(Table2[[#This Row],[Acct '#]],'2024 Information'!A:A,'2024 Information'!L:L,0)</f>
        <v>#NAME?</v>
      </c>
      <c r="D259" s="196" t="e">
        <f ca="1">SUM(Table2[[#This Row],[2024 Tax Assessment (Exemption Not Included)]]/$E$6)</f>
        <v>#NAME?</v>
      </c>
      <c r="E259" s="206" t="e">
        <f ca="1">SUM(Table2[[#This Row],[2024 Tax Assessment (Exemption Not Included)]]*$E$7)</f>
        <v>#NAME?</v>
      </c>
      <c r="F259" s="195" t="e">
        <f ca="1">_xlfn.XLOOKUP(Table2[[#This Row],[Acct '#]],'2025 Information'!A:A,'2025 Information'!O:O,0)</f>
        <v>#NAME?</v>
      </c>
      <c r="G259" s="196" t="e">
        <f ca="1">SUM(Table2[[#This Row],[2025 Estimated                         Tax Assessment                  (Exemption Not Included)]]/$H$6)</f>
        <v>#NAME?</v>
      </c>
      <c r="H259" s="206" t="e">
        <f ca="1">SUM(Table2[[#This Row],[2025 Estimated                         Tax Assessment                  (Exemption Not Included)]]*$H$7)</f>
        <v>#NAME?</v>
      </c>
      <c r="I259" s="203" t="e">
        <f ca="1">SUM(Table2[[#This Row],[2025 Estimated                         Tax Assessment                  (Exemption Not Included)]]-Table2[[#This Row],[2024 Tax Assessment (Exemption Not Included)]])</f>
        <v>#NAME?</v>
      </c>
      <c r="J259" s="225" t="e">
        <f ca="1">SUM(Table2[[#This Row],[2025 Estimated                      Tax Amount                             (Exemption Not Included)]]-Table2[[#This Row],[2024 Tax Amount (Exemption Not Included)]])</f>
        <v>#NAME?</v>
      </c>
      <c r="K259" s="204" t="e">
        <f ca="1">SUM(Table2[[#This Row],[Overall % Of Town ]]-Table2[[#This Row],[Overall % Of Town]])</f>
        <v>#NAME?</v>
      </c>
      <c r="L259" s="227" t="e">
        <f ca="1">SUM(Table2[[#This Row],[2024 Tax Assessment (Exemption Not Included)]])*$N$7</f>
        <v>#NAME?</v>
      </c>
      <c r="M259" s="205" t="e">
        <f ca="1">SUM(Table2[[#This Row],[2025 Tax Amount                   (w/o Reval)                       (Exmption Not Included)]]-Table2[[#This Row],[2024 Tax Amount (Exemption Not Included)]])</f>
        <v>#NAME?</v>
      </c>
      <c r="N259" s="206" t="e">
        <f ca="1">SUM(Table2[[#This Row],[2025 Tax Amount                   (w/o Reval)                       (Exmption Not Included)]]-Table2[[#This Row],[2025 Estimated                      Tax Amount                             (Exemption Not Included)]])</f>
        <v>#NAME?</v>
      </c>
      <c r="O259" s="210" t="e">
        <f ca="1">_xlfn.XLOOKUP(Table2[[#This Row],[Map/Lot]],'Sales Data'!$H$2:$H$185,'Sales Data'!$G$2:$G$185,0)</f>
        <v>#NAME?</v>
      </c>
      <c r="P259" s="211" t="e">
        <f ca="1">_xlfn.XLOOKUP(Table2[[#This Row],[Map/Lot]],'Sales Data'!$H$2:$H$185,'Sales Data'!$F$2:$F$185,0)</f>
        <v>#NAME?</v>
      </c>
      <c r="Q259" s="208">
        <v>1.1000000000000001</v>
      </c>
      <c r="R259" s="212" t="e">
        <f ca="1">SUM(Table2[[#This Row],[Adjustment for Time Since Sale]]*Table2[[#This Row],[Sale Amount]])</f>
        <v>#NAME?</v>
      </c>
      <c r="S259" s="212" t="e">
        <f ca="1">SUM(Table2[[#This Row],[2025 Estimated                         Tax Assessment                  (Exemption Not Included)]]-Table2[[#This Row],[Adjusted Sale Price]])</f>
        <v>#NAME?</v>
      </c>
      <c r="T259" s="213" t="e">
        <f ca="1">_xlfn.XLOOKUP(Table2[[#This Row],[Map/Lot]],'Sales Data'!$H$2:$H$185,'Sales Data'!$I$2:$I$185,0)</f>
        <v>#NAME?</v>
      </c>
    </row>
    <row r="260" spans="1:20">
      <c r="A260" s="202" t="s">
        <v>2203</v>
      </c>
      <c r="B260" s="202">
        <v>296</v>
      </c>
      <c r="C260" s="195" t="e">
        <f ca="1">_xlfn.XLOOKUP(Table2[[#This Row],[Acct '#]],'2024 Information'!A:A,'2024 Information'!L:L,0)</f>
        <v>#NAME?</v>
      </c>
      <c r="D260" s="196" t="e">
        <f ca="1">SUM(Table2[[#This Row],[2024 Tax Assessment (Exemption Not Included)]]/$E$6)</f>
        <v>#NAME?</v>
      </c>
      <c r="E260" s="206" t="e">
        <f ca="1">SUM(Table2[[#This Row],[2024 Tax Assessment (Exemption Not Included)]]*$E$7)</f>
        <v>#NAME?</v>
      </c>
      <c r="F260" s="195" t="e">
        <f ca="1">_xlfn.XLOOKUP(Table2[[#This Row],[Acct '#]],'2025 Information'!A:A,'2025 Information'!O:O,0)</f>
        <v>#NAME?</v>
      </c>
      <c r="G260" s="196" t="e">
        <f ca="1">SUM(Table2[[#This Row],[2025 Estimated                         Tax Assessment                  (Exemption Not Included)]]/$H$6)</f>
        <v>#NAME?</v>
      </c>
      <c r="H260" s="206" t="e">
        <f ca="1">SUM(Table2[[#This Row],[2025 Estimated                         Tax Assessment                  (Exemption Not Included)]]*$H$7)</f>
        <v>#NAME?</v>
      </c>
      <c r="I260" s="203" t="e">
        <f ca="1">SUM(Table2[[#This Row],[2025 Estimated                         Tax Assessment                  (Exemption Not Included)]]-Table2[[#This Row],[2024 Tax Assessment (Exemption Not Included)]])</f>
        <v>#NAME?</v>
      </c>
      <c r="J260" s="225" t="e">
        <f ca="1">SUM(Table2[[#This Row],[2025 Estimated                      Tax Amount                             (Exemption Not Included)]]-Table2[[#This Row],[2024 Tax Amount (Exemption Not Included)]])</f>
        <v>#NAME?</v>
      </c>
      <c r="K260" s="204" t="e">
        <f ca="1">SUM(Table2[[#This Row],[Overall % Of Town ]]-Table2[[#This Row],[Overall % Of Town]])</f>
        <v>#NAME?</v>
      </c>
      <c r="L260" s="227" t="e">
        <f ca="1">SUM(Table2[[#This Row],[2024 Tax Assessment (Exemption Not Included)]])*$N$7</f>
        <v>#NAME?</v>
      </c>
      <c r="M260" s="205" t="e">
        <f ca="1">SUM(Table2[[#This Row],[2025 Tax Amount                   (w/o Reval)                       (Exmption Not Included)]]-Table2[[#This Row],[2024 Tax Amount (Exemption Not Included)]])</f>
        <v>#NAME?</v>
      </c>
      <c r="N260" s="206" t="e">
        <f ca="1">SUM(Table2[[#This Row],[2025 Tax Amount                   (w/o Reval)                       (Exmption Not Included)]]-Table2[[#This Row],[2025 Estimated                      Tax Amount                             (Exemption Not Included)]])</f>
        <v>#NAME?</v>
      </c>
      <c r="O260" s="207" t="s">
        <v>7433</v>
      </c>
      <c r="P260" s="208" t="s">
        <v>7433</v>
      </c>
      <c r="Q260" s="208" t="s">
        <v>7433</v>
      </c>
      <c r="R260" s="208" t="s">
        <v>7433</v>
      </c>
      <c r="S260" s="208" t="s">
        <v>7433</v>
      </c>
      <c r="T260" s="209" t="s">
        <v>7433</v>
      </c>
    </row>
    <row r="261" spans="1:20">
      <c r="A261" s="202" t="s">
        <v>1885</v>
      </c>
      <c r="B261" s="202">
        <v>446</v>
      </c>
      <c r="C261" s="195" t="e">
        <f ca="1">_xlfn.XLOOKUP(Table2[[#This Row],[Acct '#]],'2024 Information'!A:A,'2024 Information'!L:L,0)</f>
        <v>#NAME?</v>
      </c>
      <c r="D261" s="196" t="e">
        <f ca="1">SUM(Table2[[#This Row],[2024 Tax Assessment (Exemption Not Included)]]/$E$6)</f>
        <v>#NAME?</v>
      </c>
      <c r="E261" s="206" t="e">
        <f ca="1">SUM(Table2[[#This Row],[2024 Tax Assessment (Exemption Not Included)]]*$E$7)</f>
        <v>#NAME?</v>
      </c>
      <c r="F261" s="195" t="e">
        <f ca="1">_xlfn.XLOOKUP(Table2[[#This Row],[Acct '#]],'2025 Information'!A:A,'2025 Information'!O:O,0)</f>
        <v>#NAME?</v>
      </c>
      <c r="G261" s="196" t="e">
        <f ca="1">SUM(Table2[[#This Row],[2025 Estimated                         Tax Assessment                  (Exemption Not Included)]]/$H$6)</f>
        <v>#NAME?</v>
      </c>
      <c r="H261" s="206" t="e">
        <f ca="1">SUM(Table2[[#This Row],[2025 Estimated                         Tax Assessment                  (Exemption Not Included)]]*$H$7)</f>
        <v>#NAME?</v>
      </c>
      <c r="I261" s="203" t="e">
        <f ca="1">SUM(Table2[[#This Row],[2025 Estimated                         Tax Assessment                  (Exemption Not Included)]]-Table2[[#This Row],[2024 Tax Assessment (Exemption Not Included)]])</f>
        <v>#NAME?</v>
      </c>
      <c r="J261" s="225" t="e">
        <f ca="1">SUM(Table2[[#This Row],[2025 Estimated                      Tax Amount                             (Exemption Not Included)]]-Table2[[#This Row],[2024 Tax Amount (Exemption Not Included)]])</f>
        <v>#NAME?</v>
      </c>
      <c r="K261" s="204" t="e">
        <f ca="1">SUM(Table2[[#This Row],[Overall % Of Town ]]-Table2[[#This Row],[Overall % Of Town]])</f>
        <v>#NAME?</v>
      </c>
      <c r="L261" s="227" t="e">
        <f ca="1">SUM(Table2[[#This Row],[2024 Tax Assessment (Exemption Not Included)]])*$N$7</f>
        <v>#NAME?</v>
      </c>
      <c r="M261" s="205" t="e">
        <f ca="1">SUM(Table2[[#This Row],[2025 Tax Amount                   (w/o Reval)                       (Exmption Not Included)]]-Table2[[#This Row],[2024 Tax Amount (Exemption Not Included)]])</f>
        <v>#NAME?</v>
      </c>
      <c r="N261" s="206" t="e">
        <f ca="1">SUM(Table2[[#This Row],[2025 Tax Amount                   (w/o Reval)                       (Exmption Not Included)]]-Table2[[#This Row],[2025 Estimated                      Tax Amount                             (Exemption Not Included)]])</f>
        <v>#NAME?</v>
      </c>
      <c r="O261" s="207" t="s">
        <v>7433</v>
      </c>
      <c r="P261" s="208" t="s">
        <v>7433</v>
      </c>
      <c r="Q261" s="208" t="s">
        <v>7433</v>
      </c>
      <c r="R261" s="208" t="s">
        <v>7433</v>
      </c>
      <c r="S261" s="208" t="s">
        <v>7433</v>
      </c>
      <c r="T261" s="209" t="s">
        <v>7433</v>
      </c>
    </row>
    <row r="262" spans="1:20">
      <c r="A262" s="202" t="s">
        <v>2173</v>
      </c>
      <c r="B262" s="202">
        <v>310</v>
      </c>
      <c r="C262" s="195" t="e">
        <f ca="1">_xlfn.XLOOKUP(Table2[[#This Row],[Acct '#]],'2024 Information'!A:A,'2024 Information'!L:L,0)</f>
        <v>#NAME?</v>
      </c>
      <c r="D262" s="196" t="e">
        <f ca="1">SUM(Table2[[#This Row],[2024 Tax Assessment (Exemption Not Included)]]/$E$6)</f>
        <v>#NAME?</v>
      </c>
      <c r="E262" s="206" t="e">
        <f ca="1">SUM(Table2[[#This Row],[2024 Tax Assessment (Exemption Not Included)]]*$E$7)</f>
        <v>#NAME?</v>
      </c>
      <c r="F262" s="195" t="e">
        <f ca="1">_xlfn.XLOOKUP(Table2[[#This Row],[Acct '#]],'2025 Information'!A:A,'2025 Information'!O:O,0)</f>
        <v>#NAME?</v>
      </c>
      <c r="G262" s="196" t="e">
        <f ca="1">SUM(Table2[[#This Row],[2025 Estimated                         Tax Assessment                  (Exemption Not Included)]]/$H$6)</f>
        <v>#NAME?</v>
      </c>
      <c r="H262" s="206" t="e">
        <f ca="1">SUM(Table2[[#This Row],[2025 Estimated                         Tax Assessment                  (Exemption Not Included)]]*$H$7)</f>
        <v>#NAME?</v>
      </c>
      <c r="I262" s="203" t="e">
        <f ca="1">SUM(Table2[[#This Row],[2025 Estimated                         Tax Assessment                  (Exemption Not Included)]]-Table2[[#This Row],[2024 Tax Assessment (Exemption Not Included)]])</f>
        <v>#NAME?</v>
      </c>
      <c r="J262" s="225" t="e">
        <f ca="1">SUM(Table2[[#This Row],[2025 Estimated                      Tax Amount                             (Exemption Not Included)]]-Table2[[#This Row],[2024 Tax Amount (Exemption Not Included)]])</f>
        <v>#NAME?</v>
      </c>
      <c r="K262" s="204" t="e">
        <f ca="1">SUM(Table2[[#This Row],[Overall % Of Town ]]-Table2[[#This Row],[Overall % Of Town]])</f>
        <v>#NAME?</v>
      </c>
      <c r="L262" s="227" t="e">
        <f ca="1">SUM(Table2[[#This Row],[2024 Tax Assessment (Exemption Not Included)]])*$N$7</f>
        <v>#NAME?</v>
      </c>
      <c r="M262" s="205" t="e">
        <f ca="1">SUM(Table2[[#This Row],[2025 Tax Amount                   (w/o Reval)                       (Exmption Not Included)]]-Table2[[#This Row],[2024 Tax Amount (Exemption Not Included)]])</f>
        <v>#NAME?</v>
      </c>
      <c r="N262" s="206" t="e">
        <f ca="1">SUM(Table2[[#This Row],[2025 Tax Amount                   (w/o Reval)                       (Exmption Not Included)]]-Table2[[#This Row],[2025 Estimated                      Tax Amount                             (Exemption Not Included)]])</f>
        <v>#NAME?</v>
      </c>
      <c r="O262" s="207" t="s">
        <v>7433</v>
      </c>
      <c r="P262" s="208" t="s">
        <v>7433</v>
      </c>
      <c r="Q262" s="208" t="s">
        <v>7433</v>
      </c>
      <c r="R262" s="208" t="s">
        <v>7433</v>
      </c>
      <c r="S262" s="208" t="s">
        <v>7433</v>
      </c>
      <c r="T262" s="209" t="s">
        <v>7433</v>
      </c>
    </row>
    <row r="263" spans="1:20">
      <c r="A263" s="202" t="s">
        <v>1871</v>
      </c>
      <c r="B263" s="202">
        <v>452</v>
      </c>
      <c r="C263" s="195" t="e">
        <f ca="1">_xlfn.XLOOKUP(Table2[[#This Row],[Acct '#]],'2024 Information'!A:A,'2024 Information'!L:L,0)</f>
        <v>#NAME?</v>
      </c>
      <c r="D263" s="196" t="e">
        <f ca="1">SUM(Table2[[#This Row],[2024 Tax Assessment (Exemption Not Included)]]/$E$6)</f>
        <v>#NAME?</v>
      </c>
      <c r="E263" s="206" t="e">
        <f ca="1">SUM(Table2[[#This Row],[2024 Tax Assessment (Exemption Not Included)]]*$E$7)</f>
        <v>#NAME?</v>
      </c>
      <c r="F263" s="195" t="e">
        <f ca="1">_xlfn.XLOOKUP(Table2[[#This Row],[Acct '#]],'2025 Information'!A:A,'2025 Information'!O:O,0)</f>
        <v>#NAME?</v>
      </c>
      <c r="G263" s="196" t="e">
        <f ca="1">SUM(Table2[[#This Row],[2025 Estimated                         Tax Assessment                  (Exemption Not Included)]]/$H$6)</f>
        <v>#NAME?</v>
      </c>
      <c r="H263" s="206" t="e">
        <f ca="1">SUM(Table2[[#This Row],[2025 Estimated                         Tax Assessment                  (Exemption Not Included)]]*$H$7)</f>
        <v>#NAME?</v>
      </c>
      <c r="I263" s="203" t="e">
        <f ca="1">SUM(Table2[[#This Row],[2025 Estimated                         Tax Assessment                  (Exemption Not Included)]]-Table2[[#This Row],[2024 Tax Assessment (Exemption Not Included)]])</f>
        <v>#NAME?</v>
      </c>
      <c r="J263" s="225" t="e">
        <f ca="1">SUM(Table2[[#This Row],[2025 Estimated                      Tax Amount                             (Exemption Not Included)]]-Table2[[#This Row],[2024 Tax Amount (Exemption Not Included)]])</f>
        <v>#NAME?</v>
      </c>
      <c r="K263" s="204" t="e">
        <f ca="1">SUM(Table2[[#This Row],[Overall % Of Town ]]-Table2[[#This Row],[Overall % Of Town]])</f>
        <v>#NAME?</v>
      </c>
      <c r="L263" s="227" t="e">
        <f ca="1">SUM(Table2[[#This Row],[2024 Tax Assessment (Exemption Not Included)]])*$N$7</f>
        <v>#NAME?</v>
      </c>
      <c r="M263" s="205" t="e">
        <f ca="1">SUM(Table2[[#This Row],[2025 Tax Amount                   (w/o Reval)                       (Exmption Not Included)]]-Table2[[#This Row],[2024 Tax Amount (Exemption Not Included)]])</f>
        <v>#NAME?</v>
      </c>
      <c r="N263" s="206" t="e">
        <f ca="1">SUM(Table2[[#This Row],[2025 Tax Amount                   (w/o Reval)                       (Exmption Not Included)]]-Table2[[#This Row],[2025 Estimated                      Tax Amount                             (Exemption Not Included)]])</f>
        <v>#NAME?</v>
      </c>
      <c r="O263" s="207" t="s">
        <v>7433</v>
      </c>
      <c r="P263" s="208" t="s">
        <v>7433</v>
      </c>
      <c r="Q263" s="208" t="s">
        <v>7433</v>
      </c>
      <c r="R263" s="208" t="s">
        <v>7433</v>
      </c>
      <c r="S263" s="208" t="s">
        <v>7433</v>
      </c>
      <c r="T263" s="209" t="s">
        <v>7433</v>
      </c>
    </row>
    <row r="264" spans="1:20">
      <c r="A264" s="202" t="s">
        <v>1858</v>
      </c>
      <c r="B264" s="202">
        <v>457</v>
      </c>
      <c r="C264" s="195" t="e">
        <f ca="1">_xlfn.XLOOKUP(Table2[[#This Row],[Acct '#]],'2024 Information'!A:A,'2024 Information'!L:L,0)</f>
        <v>#NAME?</v>
      </c>
      <c r="D264" s="196" t="e">
        <f ca="1">SUM(Table2[[#This Row],[2024 Tax Assessment (Exemption Not Included)]]/$E$6)</f>
        <v>#NAME?</v>
      </c>
      <c r="E264" s="206" t="e">
        <f ca="1">SUM(Table2[[#This Row],[2024 Tax Assessment (Exemption Not Included)]]*$E$7)</f>
        <v>#NAME?</v>
      </c>
      <c r="F264" s="195" t="e">
        <f ca="1">_xlfn.XLOOKUP(Table2[[#This Row],[Acct '#]],'2025 Information'!A:A,'2025 Information'!O:O,0)</f>
        <v>#NAME?</v>
      </c>
      <c r="G264" s="196" t="e">
        <f ca="1">SUM(Table2[[#This Row],[2025 Estimated                         Tax Assessment                  (Exemption Not Included)]]/$H$6)</f>
        <v>#NAME?</v>
      </c>
      <c r="H264" s="206" t="e">
        <f ca="1">SUM(Table2[[#This Row],[2025 Estimated                         Tax Assessment                  (Exemption Not Included)]]*$H$7)</f>
        <v>#NAME?</v>
      </c>
      <c r="I264" s="203" t="e">
        <f ca="1">SUM(Table2[[#This Row],[2025 Estimated                         Tax Assessment                  (Exemption Not Included)]]-Table2[[#This Row],[2024 Tax Assessment (Exemption Not Included)]])</f>
        <v>#NAME?</v>
      </c>
      <c r="J264" s="225" t="e">
        <f ca="1">SUM(Table2[[#This Row],[2025 Estimated                      Tax Amount                             (Exemption Not Included)]]-Table2[[#This Row],[2024 Tax Amount (Exemption Not Included)]])</f>
        <v>#NAME?</v>
      </c>
      <c r="K264" s="204" t="e">
        <f ca="1">SUM(Table2[[#This Row],[Overall % Of Town ]]-Table2[[#This Row],[Overall % Of Town]])</f>
        <v>#NAME?</v>
      </c>
      <c r="L264" s="227" t="e">
        <f ca="1">SUM(Table2[[#This Row],[2024 Tax Assessment (Exemption Not Included)]])*$N$7</f>
        <v>#NAME?</v>
      </c>
      <c r="M264" s="205" t="e">
        <f ca="1">SUM(Table2[[#This Row],[2025 Tax Amount                   (w/o Reval)                       (Exmption Not Included)]]-Table2[[#This Row],[2024 Tax Amount (Exemption Not Included)]])</f>
        <v>#NAME?</v>
      </c>
      <c r="N264" s="206" t="e">
        <f ca="1">SUM(Table2[[#This Row],[2025 Tax Amount                   (w/o Reval)                       (Exmption Not Included)]]-Table2[[#This Row],[2025 Estimated                      Tax Amount                             (Exemption Not Included)]])</f>
        <v>#NAME?</v>
      </c>
      <c r="O264" s="207" t="s">
        <v>7433</v>
      </c>
      <c r="P264" s="208" t="s">
        <v>7433</v>
      </c>
      <c r="Q264" s="208" t="s">
        <v>7433</v>
      </c>
      <c r="R264" s="208" t="s">
        <v>7433</v>
      </c>
      <c r="S264" s="208" t="s">
        <v>7433</v>
      </c>
      <c r="T264" s="209" t="s">
        <v>7433</v>
      </c>
    </row>
    <row r="265" spans="1:20">
      <c r="A265" s="202" t="s">
        <v>497</v>
      </c>
      <c r="B265" s="202">
        <v>1031</v>
      </c>
      <c r="C265" s="195" t="e">
        <f ca="1">_xlfn.XLOOKUP(Table2[[#This Row],[Acct '#]],'2024 Information'!A:A,'2024 Information'!L:L,0)</f>
        <v>#NAME?</v>
      </c>
      <c r="D265" s="196" t="e">
        <f ca="1">SUM(Table2[[#This Row],[2024 Tax Assessment (Exemption Not Included)]]/$E$6)</f>
        <v>#NAME?</v>
      </c>
      <c r="E265" s="206" t="e">
        <f ca="1">SUM(Table2[[#This Row],[2024 Tax Assessment (Exemption Not Included)]]*$E$7)</f>
        <v>#NAME?</v>
      </c>
      <c r="F265" s="195" t="e">
        <f ca="1">_xlfn.XLOOKUP(Table2[[#This Row],[Acct '#]],'2025 Information'!A:A,'2025 Information'!O:O,0)</f>
        <v>#NAME?</v>
      </c>
      <c r="G265" s="196" t="e">
        <f ca="1">SUM(Table2[[#This Row],[2025 Estimated                         Tax Assessment                  (Exemption Not Included)]]/$H$6)</f>
        <v>#NAME?</v>
      </c>
      <c r="H265" s="206" t="e">
        <f ca="1">SUM(Table2[[#This Row],[2025 Estimated                         Tax Assessment                  (Exemption Not Included)]]*$H$7)</f>
        <v>#NAME?</v>
      </c>
      <c r="I265" s="203" t="e">
        <f ca="1">SUM(Table2[[#This Row],[2025 Estimated                         Tax Assessment                  (Exemption Not Included)]]-Table2[[#This Row],[2024 Tax Assessment (Exemption Not Included)]])</f>
        <v>#NAME?</v>
      </c>
      <c r="J265" s="225" t="e">
        <f ca="1">SUM(Table2[[#This Row],[2025 Estimated                      Tax Amount                             (Exemption Not Included)]]-Table2[[#This Row],[2024 Tax Amount (Exemption Not Included)]])</f>
        <v>#NAME?</v>
      </c>
      <c r="K265" s="204" t="e">
        <f ca="1">SUM(Table2[[#This Row],[Overall % Of Town ]]-Table2[[#This Row],[Overall % Of Town]])</f>
        <v>#NAME?</v>
      </c>
      <c r="L265" s="227" t="e">
        <f ca="1">SUM(Table2[[#This Row],[2024 Tax Assessment (Exemption Not Included)]])*$N$7</f>
        <v>#NAME?</v>
      </c>
      <c r="M265" s="205" t="e">
        <f ca="1">SUM(Table2[[#This Row],[2025 Tax Amount                   (w/o Reval)                       (Exmption Not Included)]]-Table2[[#This Row],[2024 Tax Amount (Exemption Not Included)]])</f>
        <v>#NAME?</v>
      </c>
      <c r="N265" s="206" t="e">
        <f ca="1">SUM(Table2[[#This Row],[2025 Tax Amount                   (w/o Reval)                       (Exmption Not Included)]]-Table2[[#This Row],[2025 Estimated                      Tax Amount                             (Exemption Not Included)]])</f>
        <v>#NAME?</v>
      </c>
      <c r="O265" s="207" t="s">
        <v>7433</v>
      </c>
      <c r="P265" s="208" t="s">
        <v>7433</v>
      </c>
      <c r="Q265" s="208" t="s">
        <v>7433</v>
      </c>
      <c r="R265" s="208" t="s">
        <v>7433</v>
      </c>
      <c r="S265" s="208" t="s">
        <v>7433</v>
      </c>
      <c r="T265" s="209" t="s">
        <v>7433</v>
      </c>
    </row>
    <row r="266" spans="1:20">
      <c r="A266" s="202" t="s">
        <v>2167</v>
      </c>
      <c r="B266" s="202">
        <v>312</v>
      </c>
      <c r="C266" s="195" t="e">
        <f ca="1">_xlfn.XLOOKUP(Table2[[#This Row],[Acct '#]],'2024 Information'!A:A,'2024 Information'!L:L,0)</f>
        <v>#NAME?</v>
      </c>
      <c r="D266" s="196" t="e">
        <f ca="1">SUM(Table2[[#This Row],[2024 Tax Assessment (Exemption Not Included)]]/$E$6)</f>
        <v>#NAME?</v>
      </c>
      <c r="E266" s="206" t="e">
        <f ca="1">SUM(Table2[[#This Row],[2024 Tax Assessment (Exemption Not Included)]]*$E$7)</f>
        <v>#NAME?</v>
      </c>
      <c r="F266" s="195" t="e">
        <f ca="1">_xlfn.XLOOKUP(Table2[[#This Row],[Acct '#]],'2025 Information'!A:A,'2025 Information'!O:O,0)</f>
        <v>#NAME?</v>
      </c>
      <c r="G266" s="196" t="e">
        <f ca="1">SUM(Table2[[#This Row],[2025 Estimated                         Tax Assessment                  (Exemption Not Included)]]/$H$6)</f>
        <v>#NAME?</v>
      </c>
      <c r="H266" s="206" t="e">
        <f ca="1">SUM(Table2[[#This Row],[2025 Estimated                         Tax Assessment                  (Exemption Not Included)]]*$H$7)</f>
        <v>#NAME?</v>
      </c>
      <c r="I266" s="203" t="e">
        <f ca="1">SUM(Table2[[#This Row],[2025 Estimated                         Tax Assessment                  (Exemption Not Included)]]-Table2[[#This Row],[2024 Tax Assessment (Exemption Not Included)]])</f>
        <v>#NAME?</v>
      </c>
      <c r="J266" s="225" t="e">
        <f ca="1">SUM(Table2[[#This Row],[2025 Estimated                      Tax Amount                             (Exemption Not Included)]]-Table2[[#This Row],[2024 Tax Amount (Exemption Not Included)]])</f>
        <v>#NAME?</v>
      </c>
      <c r="K266" s="204" t="e">
        <f ca="1">SUM(Table2[[#This Row],[Overall % Of Town ]]-Table2[[#This Row],[Overall % Of Town]])</f>
        <v>#NAME?</v>
      </c>
      <c r="L266" s="227" t="e">
        <f ca="1">SUM(Table2[[#This Row],[2024 Tax Assessment (Exemption Not Included)]])*$N$7</f>
        <v>#NAME?</v>
      </c>
      <c r="M266" s="205" t="e">
        <f ca="1">SUM(Table2[[#This Row],[2025 Tax Amount                   (w/o Reval)                       (Exmption Not Included)]]-Table2[[#This Row],[2024 Tax Amount (Exemption Not Included)]])</f>
        <v>#NAME?</v>
      </c>
      <c r="N266" s="206" t="e">
        <f ca="1">SUM(Table2[[#This Row],[2025 Tax Amount                   (w/o Reval)                       (Exmption Not Included)]]-Table2[[#This Row],[2025 Estimated                      Tax Amount                             (Exemption Not Included)]])</f>
        <v>#NAME?</v>
      </c>
      <c r="O266" s="207" t="s">
        <v>7433</v>
      </c>
      <c r="P266" s="208" t="s">
        <v>7433</v>
      </c>
      <c r="Q266" s="208" t="s">
        <v>7433</v>
      </c>
      <c r="R266" s="208" t="s">
        <v>7433</v>
      </c>
      <c r="S266" s="208" t="s">
        <v>7433</v>
      </c>
      <c r="T266" s="209" t="s">
        <v>7433</v>
      </c>
    </row>
    <row r="267" spans="1:20">
      <c r="A267" s="202" t="s">
        <v>1335</v>
      </c>
      <c r="B267" s="202">
        <v>699</v>
      </c>
      <c r="C267" s="195" t="e">
        <f ca="1">_xlfn.XLOOKUP(Table2[[#This Row],[Acct '#]],'2024 Information'!A:A,'2024 Information'!L:L,0)</f>
        <v>#NAME?</v>
      </c>
      <c r="D267" s="196" t="e">
        <f ca="1">SUM(Table2[[#This Row],[2024 Tax Assessment (Exemption Not Included)]]/$E$6)</f>
        <v>#NAME?</v>
      </c>
      <c r="E267" s="206" t="e">
        <f ca="1">SUM(Table2[[#This Row],[2024 Tax Assessment (Exemption Not Included)]]*$E$7)</f>
        <v>#NAME?</v>
      </c>
      <c r="F267" s="195" t="e">
        <f ca="1">_xlfn.XLOOKUP(Table2[[#This Row],[Acct '#]],'2025 Information'!A:A,'2025 Information'!O:O,0)</f>
        <v>#NAME?</v>
      </c>
      <c r="G267" s="196" t="e">
        <f ca="1">SUM(Table2[[#This Row],[2025 Estimated                         Tax Assessment                  (Exemption Not Included)]]/$H$6)</f>
        <v>#NAME?</v>
      </c>
      <c r="H267" s="206" t="e">
        <f ca="1">SUM(Table2[[#This Row],[2025 Estimated                         Tax Assessment                  (Exemption Not Included)]]*$H$7)</f>
        <v>#NAME?</v>
      </c>
      <c r="I267" s="203" t="e">
        <f ca="1">SUM(Table2[[#This Row],[2025 Estimated                         Tax Assessment                  (Exemption Not Included)]]-Table2[[#This Row],[2024 Tax Assessment (Exemption Not Included)]])</f>
        <v>#NAME?</v>
      </c>
      <c r="J267" s="225" t="e">
        <f ca="1">SUM(Table2[[#This Row],[2025 Estimated                      Tax Amount                             (Exemption Not Included)]]-Table2[[#This Row],[2024 Tax Amount (Exemption Not Included)]])</f>
        <v>#NAME?</v>
      </c>
      <c r="K267" s="204" t="e">
        <f ca="1">SUM(Table2[[#This Row],[Overall % Of Town ]]-Table2[[#This Row],[Overall % Of Town]])</f>
        <v>#NAME?</v>
      </c>
      <c r="L267" s="227" t="e">
        <f ca="1">SUM(Table2[[#This Row],[2024 Tax Assessment (Exemption Not Included)]])*$N$7</f>
        <v>#NAME?</v>
      </c>
      <c r="M267" s="205" t="e">
        <f ca="1">SUM(Table2[[#This Row],[2025 Tax Amount                   (w/o Reval)                       (Exmption Not Included)]]-Table2[[#This Row],[2024 Tax Amount (Exemption Not Included)]])</f>
        <v>#NAME?</v>
      </c>
      <c r="N267" s="206" t="e">
        <f ca="1">SUM(Table2[[#This Row],[2025 Tax Amount                   (w/o Reval)                       (Exmption Not Included)]]-Table2[[#This Row],[2025 Estimated                      Tax Amount                             (Exemption Not Included)]])</f>
        <v>#NAME?</v>
      </c>
      <c r="O267" s="207" t="s">
        <v>7433</v>
      </c>
      <c r="P267" s="208" t="s">
        <v>7433</v>
      </c>
      <c r="Q267" s="208" t="s">
        <v>7433</v>
      </c>
      <c r="R267" s="208" t="s">
        <v>7433</v>
      </c>
      <c r="S267" s="208" t="s">
        <v>7433</v>
      </c>
      <c r="T267" s="209" t="s">
        <v>7433</v>
      </c>
    </row>
    <row r="268" spans="1:20">
      <c r="A268" s="202" t="s">
        <v>1520</v>
      </c>
      <c r="B268" s="202">
        <v>611</v>
      </c>
      <c r="C268" s="195" t="e">
        <f ca="1">_xlfn.XLOOKUP(Table2[[#This Row],[Acct '#]],'2024 Information'!A:A,'2024 Information'!L:L,0)</f>
        <v>#NAME?</v>
      </c>
      <c r="D268" s="196" t="e">
        <f ca="1">SUM(Table2[[#This Row],[2024 Tax Assessment (Exemption Not Included)]]/$E$6)</f>
        <v>#NAME?</v>
      </c>
      <c r="E268" s="206" t="e">
        <f ca="1">SUM(Table2[[#This Row],[2024 Tax Assessment (Exemption Not Included)]]*$E$7)</f>
        <v>#NAME?</v>
      </c>
      <c r="F268" s="195" t="e">
        <f ca="1">_xlfn.XLOOKUP(Table2[[#This Row],[Acct '#]],'2025 Information'!A:A,'2025 Information'!O:O,0)</f>
        <v>#NAME?</v>
      </c>
      <c r="G268" s="196" t="e">
        <f ca="1">SUM(Table2[[#This Row],[2025 Estimated                         Tax Assessment                  (Exemption Not Included)]]/$H$6)</f>
        <v>#NAME?</v>
      </c>
      <c r="H268" s="206" t="e">
        <f ca="1">SUM(Table2[[#This Row],[2025 Estimated                         Tax Assessment                  (Exemption Not Included)]]*$H$7)</f>
        <v>#NAME?</v>
      </c>
      <c r="I268" s="203" t="e">
        <f ca="1">SUM(Table2[[#This Row],[2025 Estimated                         Tax Assessment                  (Exemption Not Included)]]-Table2[[#This Row],[2024 Tax Assessment (Exemption Not Included)]])</f>
        <v>#NAME?</v>
      </c>
      <c r="J268" s="225" t="e">
        <f ca="1">SUM(Table2[[#This Row],[2025 Estimated                      Tax Amount                             (Exemption Not Included)]]-Table2[[#This Row],[2024 Tax Amount (Exemption Not Included)]])</f>
        <v>#NAME?</v>
      </c>
      <c r="K268" s="204" t="e">
        <f ca="1">SUM(Table2[[#This Row],[Overall % Of Town ]]-Table2[[#This Row],[Overall % Of Town]])</f>
        <v>#NAME?</v>
      </c>
      <c r="L268" s="227" t="e">
        <f ca="1">SUM(Table2[[#This Row],[2024 Tax Assessment (Exemption Not Included)]])*$N$7</f>
        <v>#NAME?</v>
      </c>
      <c r="M268" s="205" t="e">
        <f ca="1">SUM(Table2[[#This Row],[2025 Tax Amount                   (w/o Reval)                       (Exmption Not Included)]]-Table2[[#This Row],[2024 Tax Amount (Exemption Not Included)]])</f>
        <v>#NAME?</v>
      </c>
      <c r="N268" s="206" t="e">
        <f ca="1">SUM(Table2[[#This Row],[2025 Tax Amount                   (w/o Reval)                       (Exmption Not Included)]]-Table2[[#This Row],[2025 Estimated                      Tax Amount                             (Exemption Not Included)]])</f>
        <v>#NAME?</v>
      </c>
      <c r="O268" s="207" t="s">
        <v>7433</v>
      </c>
      <c r="P268" s="208" t="s">
        <v>7433</v>
      </c>
      <c r="Q268" s="208" t="s">
        <v>7433</v>
      </c>
      <c r="R268" s="208" t="s">
        <v>7433</v>
      </c>
      <c r="S268" s="208" t="s">
        <v>7433</v>
      </c>
      <c r="T268" s="209" t="s">
        <v>7433</v>
      </c>
    </row>
    <row r="269" spans="1:20">
      <c r="A269" s="202" t="s">
        <v>2587</v>
      </c>
      <c r="B269" s="202">
        <v>115</v>
      </c>
      <c r="C269" s="195" t="e">
        <f ca="1">_xlfn.XLOOKUP(Table2[[#This Row],[Acct '#]],'2024 Information'!A:A,'2024 Information'!L:L,0)</f>
        <v>#NAME?</v>
      </c>
      <c r="D269" s="196" t="e">
        <f ca="1">SUM(Table2[[#This Row],[2024 Tax Assessment (Exemption Not Included)]]/$E$6)</f>
        <v>#NAME?</v>
      </c>
      <c r="E269" s="206" t="e">
        <f ca="1">SUM(Table2[[#This Row],[2024 Tax Assessment (Exemption Not Included)]]*$E$7)</f>
        <v>#NAME?</v>
      </c>
      <c r="F269" s="195" t="e">
        <f ca="1">_xlfn.XLOOKUP(Table2[[#This Row],[Acct '#]],'2025 Information'!A:A,'2025 Information'!O:O,0)</f>
        <v>#NAME?</v>
      </c>
      <c r="G269" s="196" t="e">
        <f ca="1">SUM(Table2[[#This Row],[2025 Estimated                         Tax Assessment                  (Exemption Not Included)]]/$H$6)</f>
        <v>#NAME?</v>
      </c>
      <c r="H269" s="206" t="e">
        <f ca="1">SUM(Table2[[#This Row],[2025 Estimated                         Tax Assessment                  (Exemption Not Included)]]*$H$7)</f>
        <v>#NAME?</v>
      </c>
      <c r="I269" s="203" t="e">
        <f ca="1">SUM(Table2[[#This Row],[2025 Estimated                         Tax Assessment                  (Exemption Not Included)]]-Table2[[#This Row],[2024 Tax Assessment (Exemption Not Included)]])</f>
        <v>#NAME?</v>
      </c>
      <c r="J269" s="225" t="e">
        <f ca="1">SUM(Table2[[#This Row],[2025 Estimated                      Tax Amount                             (Exemption Not Included)]]-Table2[[#This Row],[2024 Tax Amount (Exemption Not Included)]])</f>
        <v>#NAME?</v>
      </c>
      <c r="K269" s="204" t="e">
        <f ca="1">SUM(Table2[[#This Row],[Overall % Of Town ]]-Table2[[#This Row],[Overall % Of Town]])</f>
        <v>#NAME?</v>
      </c>
      <c r="L269" s="227" t="e">
        <f ca="1">SUM(Table2[[#This Row],[2024 Tax Assessment (Exemption Not Included)]])*$N$7</f>
        <v>#NAME?</v>
      </c>
      <c r="M269" s="205" t="e">
        <f ca="1">SUM(Table2[[#This Row],[2025 Tax Amount                   (w/o Reval)                       (Exmption Not Included)]]-Table2[[#This Row],[2024 Tax Amount (Exemption Not Included)]])</f>
        <v>#NAME?</v>
      </c>
      <c r="N269" s="206" t="e">
        <f ca="1">SUM(Table2[[#This Row],[2025 Tax Amount                   (w/o Reval)                       (Exmption Not Included)]]-Table2[[#This Row],[2025 Estimated                      Tax Amount                             (Exemption Not Included)]])</f>
        <v>#NAME?</v>
      </c>
      <c r="O269" s="207" t="s">
        <v>7433</v>
      </c>
      <c r="P269" s="208" t="s">
        <v>7433</v>
      </c>
      <c r="Q269" s="208" t="s">
        <v>7433</v>
      </c>
      <c r="R269" s="208" t="s">
        <v>7433</v>
      </c>
      <c r="S269" s="208" t="s">
        <v>7433</v>
      </c>
      <c r="T269" s="209" t="s">
        <v>7433</v>
      </c>
    </row>
    <row r="270" spans="1:20">
      <c r="A270" s="202" t="s">
        <v>2656</v>
      </c>
      <c r="B270" s="202">
        <v>81</v>
      </c>
      <c r="C270" s="195" t="e">
        <f ca="1">_xlfn.XLOOKUP(Table2[[#This Row],[Acct '#]],'2024 Information'!A:A,'2024 Information'!L:L,0)</f>
        <v>#NAME?</v>
      </c>
      <c r="D270" s="196" t="e">
        <f ca="1">SUM(Table2[[#This Row],[2024 Tax Assessment (Exemption Not Included)]]/$E$6)</f>
        <v>#NAME?</v>
      </c>
      <c r="E270" s="206" t="e">
        <f ca="1">SUM(Table2[[#This Row],[2024 Tax Assessment (Exemption Not Included)]]*$E$7)</f>
        <v>#NAME?</v>
      </c>
      <c r="F270" s="195" t="e">
        <f ca="1">_xlfn.XLOOKUP(Table2[[#This Row],[Acct '#]],'2025 Information'!A:A,'2025 Information'!O:O,0)</f>
        <v>#NAME?</v>
      </c>
      <c r="G270" s="196" t="e">
        <f ca="1">SUM(Table2[[#This Row],[2025 Estimated                         Tax Assessment                  (Exemption Not Included)]]/$H$6)</f>
        <v>#NAME?</v>
      </c>
      <c r="H270" s="206" t="e">
        <f ca="1">SUM(Table2[[#This Row],[2025 Estimated                         Tax Assessment                  (Exemption Not Included)]]*$H$7)</f>
        <v>#NAME?</v>
      </c>
      <c r="I270" s="203" t="e">
        <f ca="1">SUM(Table2[[#This Row],[2025 Estimated                         Tax Assessment                  (Exemption Not Included)]]-Table2[[#This Row],[2024 Tax Assessment (Exemption Not Included)]])</f>
        <v>#NAME?</v>
      </c>
      <c r="J270" s="225" t="e">
        <f ca="1">SUM(Table2[[#This Row],[2025 Estimated                      Tax Amount                             (Exemption Not Included)]]-Table2[[#This Row],[2024 Tax Amount (Exemption Not Included)]])</f>
        <v>#NAME?</v>
      </c>
      <c r="K270" s="204" t="e">
        <f ca="1">SUM(Table2[[#This Row],[Overall % Of Town ]]-Table2[[#This Row],[Overall % Of Town]])</f>
        <v>#NAME?</v>
      </c>
      <c r="L270" s="227" t="e">
        <f ca="1">SUM(Table2[[#This Row],[2024 Tax Assessment (Exemption Not Included)]])*$N$7</f>
        <v>#NAME?</v>
      </c>
      <c r="M270" s="205" t="e">
        <f ca="1">SUM(Table2[[#This Row],[2025 Tax Amount                   (w/o Reval)                       (Exmption Not Included)]]-Table2[[#This Row],[2024 Tax Amount (Exemption Not Included)]])</f>
        <v>#NAME?</v>
      </c>
      <c r="N270" s="206" t="e">
        <f ca="1">SUM(Table2[[#This Row],[2025 Tax Amount                   (w/o Reval)                       (Exmption Not Included)]]-Table2[[#This Row],[2025 Estimated                      Tax Amount                             (Exemption Not Included)]])</f>
        <v>#NAME?</v>
      </c>
      <c r="O270" s="207" t="s">
        <v>7433</v>
      </c>
      <c r="P270" s="208" t="s">
        <v>7433</v>
      </c>
      <c r="Q270" s="208" t="s">
        <v>7433</v>
      </c>
      <c r="R270" s="208" t="s">
        <v>7433</v>
      </c>
      <c r="S270" s="208" t="s">
        <v>7433</v>
      </c>
      <c r="T270" s="209" t="s">
        <v>7433</v>
      </c>
    </row>
    <row r="271" spans="1:20">
      <c r="A271" s="202" t="s">
        <v>2670</v>
      </c>
      <c r="B271" s="202">
        <v>75</v>
      </c>
      <c r="C271" s="195" t="e">
        <f ca="1">_xlfn.XLOOKUP(Table2[[#This Row],[Acct '#]],'2024 Information'!A:A,'2024 Information'!L:L,0)</f>
        <v>#NAME?</v>
      </c>
      <c r="D271" s="196" t="e">
        <f ca="1">SUM(Table2[[#This Row],[2024 Tax Assessment (Exemption Not Included)]]/$E$6)</f>
        <v>#NAME?</v>
      </c>
      <c r="E271" s="206" t="e">
        <f ca="1">SUM(Table2[[#This Row],[2024 Tax Assessment (Exemption Not Included)]]*$E$7)</f>
        <v>#NAME?</v>
      </c>
      <c r="F271" s="195" t="e">
        <f ca="1">_xlfn.XLOOKUP(Table2[[#This Row],[Acct '#]],'2025 Information'!A:A,'2025 Information'!O:O,0)</f>
        <v>#NAME?</v>
      </c>
      <c r="G271" s="196" t="e">
        <f ca="1">SUM(Table2[[#This Row],[2025 Estimated                         Tax Assessment                  (Exemption Not Included)]]/$H$6)</f>
        <v>#NAME?</v>
      </c>
      <c r="H271" s="206" t="e">
        <f ca="1">SUM(Table2[[#This Row],[2025 Estimated                         Tax Assessment                  (Exemption Not Included)]]*$H$7)</f>
        <v>#NAME?</v>
      </c>
      <c r="I271" s="203" t="e">
        <f ca="1">SUM(Table2[[#This Row],[2025 Estimated                         Tax Assessment                  (Exemption Not Included)]]-Table2[[#This Row],[2024 Tax Assessment (Exemption Not Included)]])</f>
        <v>#NAME?</v>
      </c>
      <c r="J271" s="225" t="e">
        <f ca="1">SUM(Table2[[#This Row],[2025 Estimated                      Tax Amount                             (Exemption Not Included)]]-Table2[[#This Row],[2024 Tax Amount (Exemption Not Included)]])</f>
        <v>#NAME?</v>
      </c>
      <c r="K271" s="204" t="e">
        <f ca="1">SUM(Table2[[#This Row],[Overall % Of Town ]]-Table2[[#This Row],[Overall % Of Town]])</f>
        <v>#NAME?</v>
      </c>
      <c r="L271" s="227" t="e">
        <f ca="1">SUM(Table2[[#This Row],[2024 Tax Assessment (Exemption Not Included)]])*$N$7</f>
        <v>#NAME?</v>
      </c>
      <c r="M271" s="205" t="e">
        <f ca="1">SUM(Table2[[#This Row],[2025 Tax Amount                   (w/o Reval)                       (Exmption Not Included)]]-Table2[[#This Row],[2024 Tax Amount (Exemption Not Included)]])</f>
        <v>#NAME?</v>
      </c>
      <c r="N271" s="206" t="e">
        <f ca="1">SUM(Table2[[#This Row],[2025 Tax Amount                   (w/o Reval)                       (Exmption Not Included)]]-Table2[[#This Row],[2025 Estimated                      Tax Amount                             (Exemption Not Included)]])</f>
        <v>#NAME?</v>
      </c>
      <c r="O271" s="207" t="s">
        <v>7433</v>
      </c>
      <c r="P271" s="208" t="s">
        <v>7433</v>
      </c>
      <c r="Q271" s="208" t="s">
        <v>7433</v>
      </c>
      <c r="R271" s="208" t="s">
        <v>7433</v>
      </c>
      <c r="S271" s="208" t="s">
        <v>7433</v>
      </c>
      <c r="T271" s="209" t="s">
        <v>7433</v>
      </c>
    </row>
    <row r="272" spans="1:20">
      <c r="A272" s="202" t="s">
        <v>980</v>
      </c>
      <c r="B272" s="202">
        <v>852</v>
      </c>
      <c r="C272" s="195" t="e">
        <f ca="1">_xlfn.XLOOKUP(Table2[[#This Row],[Acct '#]],'2024 Information'!A:A,'2024 Information'!L:L,0)</f>
        <v>#NAME?</v>
      </c>
      <c r="D272" s="196" t="e">
        <f ca="1">SUM(Table2[[#This Row],[2024 Tax Assessment (Exemption Not Included)]]/$E$6)</f>
        <v>#NAME?</v>
      </c>
      <c r="E272" s="206" t="e">
        <f ca="1">SUM(Table2[[#This Row],[2024 Tax Assessment (Exemption Not Included)]]*$E$7)</f>
        <v>#NAME?</v>
      </c>
      <c r="F272" s="195" t="e">
        <f ca="1">_xlfn.XLOOKUP(Table2[[#This Row],[Acct '#]],'2025 Information'!A:A,'2025 Information'!O:O,0)</f>
        <v>#NAME?</v>
      </c>
      <c r="G272" s="196" t="e">
        <f ca="1">SUM(Table2[[#This Row],[2025 Estimated                         Tax Assessment                  (Exemption Not Included)]]/$H$6)</f>
        <v>#NAME?</v>
      </c>
      <c r="H272" s="206" t="e">
        <f ca="1">SUM(Table2[[#This Row],[2025 Estimated                         Tax Assessment                  (Exemption Not Included)]]*$H$7)</f>
        <v>#NAME?</v>
      </c>
      <c r="I272" s="203" t="e">
        <f ca="1">SUM(Table2[[#This Row],[2025 Estimated                         Tax Assessment                  (Exemption Not Included)]]-Table2[[#This Row],[2024 Tax Assessment (Exemption Not Included)]])</f>
        <v>#NAME?</v>
      </c>
      <c r="J272" s="225" t="e">
        <f ca="1">SUM(Table2[[#This Row],[2025 Estimated                      Tax Amount                             (Exemption Not Included)]]-Table2[[#This Row],[2024 Tax Amount (Exemption Not Included)]])</f>
        <v>#NAME?</v>
      </c>
      <c r="K272" s="204" t="e">
        <f ca="1">SUM(Table2[[#This Row],[Overall % Of Town ]]-Table2[[#This Row],[Overall % Of Town]])</f>
        <v>#NAME?</v>
      </c>
      <c r="L272" s="227" t="e">
        <f ca="1">SUM(Table2[[#This Row],[2024 Tax Assessment (Exemption Not Included)]])*$N$7</f>
        <v>#NAME?</v>
      </c>
      <c r="M272" s="205" t="e">
        <f ca="1">SUM(Table2[[#This Row],[2025 Tax Amount                   (w/o Reval)                       (Exmption Not Included)]]-Table2[[#This Row],[2024 Tax Amount (Exemption Not Included)]])</f>
        <v>#NAME?</v>
      </c>
      <c r="N272" s="206" t="e">
        <f ca="1">SUM(Table2[[#This Row],[2025 Tax Amount                   (w/o Reval)                       (Exmption Not Included)]]-Table2[[#This Row],[2025 Estimated                      Tax Amount                             (Exemption Not Included)]])</f>
        <v>#NAME?</v>
      </c>
      <c r="O272" s="207" t="s">
        <v>7433</v>
      </c>
      <c r="P272" s="208" t="s">
        <v>7433</v>
      </c>
      <c r="Q272" s="208" t="s">
        <v>7433</v>
      </c>
      <c r="R272" s="208" t="s">
        <v>7433</v>
      </c>
      <c r="S272" s="208" t="s">
        <v>7433</v>
      </c>
      <c r="T272" s="209" t="s">
        <v>7433</v>
      </c>
    </row>
    <row r="273" spans="1:20">
      <c r="A273" s="202" t="s">
        <v>974</v>
      </c>
      <c r="B273" s="202">
        <v>854</v>
      </c>
      <c r="C273" s="195" t="e">
        <f ca="1">_xlfn.XLOOKUP(Table2[[#This Row],[Acct '#]],'2024 Information'!A:A,'2024 Information'!L:L,0)</f>
        <v>#NAME?</v>
      </c>
      <c r="D273" s="196" t="e">
        <f ca="1">SUM(Table2[[#This Row],[2024 Tax Assessment (Exemption Not Included)]]/$E$6)</f>
        <v>#NAME?</v>
      </c>
      <c r="E273" s="206" t="e">
        <f ca="1">SUM(Table2[[#This Row],[2024 Tax Assessment (Exemption Not Included)]]*$E$7)</f>
        <v>#NAME?</v>
      </c>
      <c r="F273" s="195" t="e">
        <f ca="1">_xlfn.XLOOKUP(Table2[[#This Row],[Acct '#]],'2025 Information'!A:A,'2025 Information'!O:O,0)</f>
        <v>#NAME?</v>
      </c>
      <c r="G273" s="196" t="e">
        <f ca="1">SUM(Table2[[#This Row],[2025 Estimated                         Tax Assessment                  (Exemption Not Included)]]/$H$6)</f>
        <v>#NAME?</v>
      </c>
      <c r="H273" s="206" t="e">
        <f ca="1">SUM(Table2[[#This Row],[2025 Estimated                         Tax Assessment                  (Exemption Not Included)]]*$H$7)</f>
        <v>#NAME?</v>
      </c>
      <c r="I273" s="203" t="e">
        <f ca="1">SUM(Table2[[#This Row],[2025 Estimated                         Tax Assessment                  (Exemption Not Included)]]-Table2[[#This Row],[2024 Tax Assessment (Exemption Not Included)]])</f>
        <v>#NAME?</v>
      </c>
      <c r="J273" s="225" t="e">
        <f ca="1">SUM(Table2[[#This Row],[2025 Estimated                      Tax Amount                             (Exemption Not Included)]]-Table2[[#This Row],[2024 Tax Amount (Exemption Not Included)]])</f>
        <v>#NAME?</v>
      </c>
      <c r="K273" s="204" t="e">
        <f ca="1">SUM(Table2[[#This Row],[Overall % Of Town ]]-Table2[[#This Row],[Overall % Of Town]])</f>
        <v>#NAME?</v>
      </c>
      <c r="L273" s="227" t="e">
        <f ca="1">SUM(Table2[[#This Row],[2024 Tax Assessment (Exemption Not Included)]])*$N$7</f>
        <v>#NAME?</v>
      </c>
      <c r="M273" s="205" t="e">
        <f ca="1">SUM(Table2[[#This Row],[2025 Tax Amount                   (w/o Reval)                       (Exmption Not Included)]]-Table2[[#This Row],[2024 Tax Amount (Exemption Not Included)]])</f>
        <v>#NAME?</v>
      </c>
      <c r="N273" s="206" t="e">
        <f ca="1">SUM(Table2[[#This Row],[2025 Tax Amount                   (w/o Reval)                       (Exmption Not Included)]]-Table2[[#This Row],[2025 Estimated                      Tax Amount                             (Exemption Not Included)]])</f>
        <v>#NAME?</v>
      </c>
      <c r="O273" s="207" t="s">
        <v>7433</v>
      </c>
      <c r="P273" s="208" t="s">
        <v>7433</v>
      </c>
      <c r="Q273" s="208" t="s">
        <v>7433</v>
      </c>
      <c r="R273" s="208" t="s">
        <v>7433</v>
      </c>
      <c r="S273" s="208" t="s">
        <v>7433</v>
      </c>
      <c r="T273" s="209" t="s">
        <v>7433</v>
      </c>
    </row>
    <row r="274" spans="1:20">
      <c r="A274" s="202" t="s">
        <v>978</v>
      </c>
      <c r="B274" s="202">
        <v>853</v>
      </c>
      <c r="C274" s="195" t="e">
        <f ca="1">_xlfn.XLOOKUP(Table2[[#This Row],[Acct '#]],'2024 Information'!A:A,'2024 Information'!L:L,0)</f>
        <v>#NAME?</v>
      </c>
      <c r="D274" s="196" t="e">
        <f ca="1">SUM(Table2[[#This Row],[2024 Tax Assessment (Exemption Not Included)]]/$E$6)</f>
        <v>#NAME?</v>
      </c>
      <c r="E274" s="206" t="e">
        <f ca="1">SUM(Table2[[#This Row],[2024 Tax Assessment (Exemption Not Included)]]*$E$7)</f>
        <v>#NAME?</v>
      </c>
      <c r="F274" s="195" t="e">
        <f ca="1">_xlfn.XLOOKUP(Table2[[#This Row],[Acct '#]],'2025 Information'!A:A,'2025 Information'!O:O,0)</f>
        <v>#NAME?</v>
      </c>
      <c r="G274" s="196" t="e">
        <f ca="1">SUM(Table2[[#This Row],[2025 Estimated                         Tax Assessment                  (Exemption Not Included)]]/$H$6)</f>
        <v>#NAME?</v>
      </c>
      <c r="H274" s="206" t="e">
        <f ca="1">SUM(Table2[[#This Row],[2025 Estimated                         Tax Assessment                  (Exemption Not Included)]]*$H$7)</f>
        <v>#NAME?</v>
      </c>
      <c r="I274" s="203" t="e">
        <f ca="1">SUM(Table2[[#This Row],[2025 Estimated                         Tax Assessment                  (Exemption Not Included)]]-Table2[[#This Row],[2024 Tax Assessment (Exemption Not Included)]])</f>
        <v>#NAME?</v>
      </c>
      <c r="J274" s="225" t="e">
        <f ca="1">SUM(Table2[[#This Row],[2025 Estimated                      Tax Amount                             (Exemption Not Included)]]-Table2[[#This Row],[2024 Tax Amount (Exemption Not Included)]])</f>
        <v>#NAME?</v>
      </c>
      <c r="K274" s="204" t="e">
        <f ca="1">SUM(Table2[[#This Row],[Overall % Of Town ]]-Table2[[#This Row],[Overall % Of Town]])</f>
        <v>#NAME?</v>
      </c>
      <c r="L274" s="227" t="e">
        <f ca="1">SUM(Table2[[#This Row],[2024 Tax Assessment (Exemption Not Included)]])*$N$7</f>
        <v>#NAME?</v>
      </c>
      <c r="M274" s="205" t="e">
        <f ca="1">SUM(Table2[[#This Row],[2025 Tax Amount                   (w/o Reval)                       (Exmption Not Included)]]-Table2[[#This Row],[2024 Tax Amount (Exemption Not Included)]])</f>
        <v>#NAME?</v>
      </c>
      <c r="N274" s="206" t="e">
        <f ca="1">SUM(Table2[[#This Row],[2025 Tax Amount                   (w/o Reval)                       (Exmption Not Included)]]-Table2[[#This Row],[2025 Estimated                      Tax Amount                             (Exemption Not Included)]])</f>
        <v>#NAME?</v>
      </c>
      <c r="O274" s="207" t="s">
        <v>7433</v>
      </c>
      <c r="P274" s="208" t="s">
        <v>7433</v>
      </c>
      <c r="Q274" s="208" t="s">
        <v>7433</v>
      </c>
      <c r="R274" s="208" t="s">
        <v>7433</v>
      </c>
      <c r="S274" s="208" t="s">
        <v>7433</v>
      </c>
      <c r="T274" s="209" t="s">
        <v>7433</v>
      </c>
    </row>
    <row r="275" spans="1:20">
      <c r="A275" s="202" t="s">
        <v>1591</v>
      </c>
      <c r="B275" s="202">
        <v>579</v>
      </c>
      <c r="C275" s="195" t="e">
        <f ca="1">_xlfn.XLOOKUP(Table2[[#This Row],[Acct '#]],'2024 Information'!A:A,'2024 Information'!L:L,0)</f>
        <v>#NAME?</v>
      </c>
      <c r="D275" s="196" t="e">
        <f ca="1">SUM(Table2[[#This Row],[2024 Tax Assessment (Exemption Not Included)]]/$E$6)</f>
        <v>#NAME?</v>
      </c>
      <c r="E275" s="206" t="e">
        <f ca="1">SUM(Table2[[#This Row],[2024 Tax Assessment (Exemption Not Included)]]*$E$7)</f>
        <v>#NAME?</v>
      </c>
      <c r="F275" s="195" t="e">
        <f ca="1">_xlfn.XLOOKUP(Table2[[#This Row],[Acct '#]],'2025 Information'!A:A,'2025 Information'!O:O,0)</f>
        <v>#NAME?</v>
      </c>
      <c r="G275" s="196" t="e">
        <f ca="1">SUM(Table2[[#This Row],[2025 Estimated                         Tax Assessment                  (Exemption Not Included)]]/$H$6)</f>
        <v>#NAME?</v>
      </c>
      <c r="H275" s="206" t="e">
        <f ca="1">SUM(Table2[[#This Row],[2025 Estimated                         Tax Assessment                  (Exemption Not Included)]]*$H$7)</f>
        <v>#NAME?</v>
      </c>
      <c r="I275" s="203" t="e">
        <f ca="1">SUM(Table2[[#This Row],[2025 Estimated                         Tax Assessment                  (Exemption Not Included)]]-Table2[[#This Row],[2024 Tax Assessment (Exemption Not Included)]])</f>
        <v>#NAME?</v>
      </c>
      <c r="J275" s="225" t="e">
        <f ca="1">SUM(Table2[[#This Row],[2025 Estimated                      Tax Amount                             (Exemption Not Included)]]-Table2[[#This Row],[2024 Tax Amount (Exemption Not Included)]])</f>
        <v>#NAME?</v>
      </c>
      <c r="K275" s="204" t="e">
        <f ca="1">SUM(Table2[[#This Row],[Overall % Of Town ]]-Table2[[#This Row],[Overall % Of Town]])</f>
        <v>#NAME?</v>
      </c>
      <c r="L275" s="227" t="e">
        <f ca="1">SUM(Table2[[#This Row],[2024 Tax Assessment (Exemption Not Included)]])*$N$7</f>
        <v>#NAME?</v>
      </c>
      <c r="M275" s="205" t="e">
        <f ca="1">SUM(Table2[[#This Row],[2025 Tax Amount                   (w/o Reval)                       (Exmption Not Included)]]-Table2[[#This Row],[2024 Tax Amount (Exemption Not Included)]])</f>
        <v>#NAME?</v>
      </c>
      <c r="N275" s="206" t="e">
        <f ca="1">SUM(Table2[[#This Row],[2025 Tax Amount                   (w/o Reval)                       (Exmption Not Included)]]-Table2[[#This Row],[2025 Estimated                      Tax Amount                             (Exemption Not Included)]])</f>
        <v>#NAME?</v>
      </c>
      <c r="O275" s="207" t="s">
        <v>7433</v>
      </c>
      <c r="P275" s="208" t="s">
        <v>7433</v>
      </c>
      <c r="Q275" s="208" t="s">
        <v>7433</v>
      </c>
      <c r="R275" s="208" t="s">
        <v>7433</v>
      </c>
      <c r="S275" s="208" t="s">
        <v>7433</v>
      </c>
      <c r="T275" s="209" t="s">
        <v>7433</v>
      </c>
    </row>
    <row r="276" spans="1:20">
      <c r="A276" s="202" t="s">
        <v>776</v>
      </c>
      <c r="B276" s="202">
        <v>933</v>
      </c>
      <c r="C276" s="195" t="e">
        <f ca="1">_xlfn.XLOOKUP(Table2[[#This Row],[Acct '#]],'2024 Information'!A:A,'2024 Information'!L:L,0)</f>
        <v>#NAME?</v>
      </c>
      <c r="D276" s="196" t="e">
        <f ca="1">SUM(Table2[[#This Row],[2024 Tax Assessment (Exemption Not Included)]]/$E$6)</f>
        <v>#NAME?</v>
      </c>
      <c r="E276" s="206" t="e">
        <f ca="1">SUM(Table2[[#This Row],[2024 Tax Assessment (Exemption Not Included)]]*$E$7)</f>
        <v>#NAME?</v>
      </c>
      <c r="F276" s="195" t="e">
        <f ca="1">_xlfn.XLOOKUP(Table2[[#This Row],[Acct '#]],'2025 Information'!A:A,'2025 Information'!O:O,0)</f>
        <v>#NAME?</v>
      </c>
      <c r="G276" s="196" t="e">
        <f ca="1">SUM(Table2[[#This Row],[2025 Estimated                         Tax Assessment                  (Exemption Not Included)]]/$H$6)</f>
        <v>#NAME?</v>
      </c>
      <c r="H276" s="206" t="e">
        <f ca="1">SUM(Table2[[#This Row],[2025 Estimated                         Tax Assessment                  (Exemption Not Included)]]*$H$7)</f>
        <v>#NAME?</v>
      </c>
      <c r="I276" s="203" t="e">
        <f ca="1">SUM(Table2[[#This Row],[2025 Estimated                         Tax Assessment                  (Exemption Not Included)]]-Table2[[#This Row],[2024 Tax Assessment (Exemption Not Included)]])</f>
        <v>#NAME?</v>
      </c>
      <c r="J276" s="225" t="e">
        <f ca="1">SUM(Table2[[#This Row],[2025 Estimated                      Tax Amount                             (Exemption Not Included)]]-Table2[[#This Row],[2024 Tax Amount (Exemption Not Included)]])</f>
        <v>#NAME?</v>
      </c>
      <c r="K276" s="204" t="e">
        <f ca="1">SUM(Table2[[#This Row],[Overall % Of Town ]]-Table2[[#This Row],[Overall % Of Town]])</f>
        <v>#NAME?</v>
      </c>
      <c r="L276" s="227" t="e">
        <f ca="1">SUM(Table2[[#This Row],[2024 Tax Assessment (Exemption Not Included)]])*$N$7</f>
        <v>#NAME?</v>
      </c>
      <c r="M276" s="205" t="e">
        <f ca="1">SUM(Table2[[#This Row],[2025 Tax Amount                   (w/o Reval)                       (Exmption Not Included)]]-Table2[[#This Row],[2024 Tax Amount (Exemption Not Included)]])</f>
        <v>#NAME?</v>
      </c>
      <c r="N276" s="206" t="e">
        <f ca="1">SUM(Table2[[#This Row],[2025 Tax Amount                   (w/o Reval)                       (Exmption Not Included)]]-Table2[[#This Row],[2025 Estimated                      Tax Amount                             (Exemption Not Included)]])</f>
        <v>#NAME?</v>
      </c>
      <c r="O276" s="207" t="s">
        <v>7433</v>
      </c>
      <c r="P276" s="208" t="s">
        <v>7433</v>
      </c>
      <c r="Q276" s="208" t="s">
        <v>7433</v>
      </c>
      <c r="R276" s="208" t="s">
        <v>7433</v>
      </c>
      <c r="S276" s="208" t="s">
        <v>7433</v>
      </c>
      <c r="T276" s="209" t="s">
        <v>7433</v>
      </c>
    </row>
    <row r="277" spans="1:20">
      <c r="A277" s="202" t="s">
        <v>2668</v>
      </c>
      <c r="B277" s="202">
        <v>76</v>
      </c>
      <c r="C277" s="195" t="e">
        <f ca="1">_xlfn.XLOOKUP(Table2[[#This Row],[Acct '#]],'2024 Information'!A:A,'2024 Information'!L:L,0)</f>
        <v>#NAME?</v>
      </c>
      <c r="D277" s="196" t="e">
        <f ca="1">SUM(Table2[[#This Row],[2024 Tax Assessment (Exemption Not Included)]]/$E$6)</f>
        <v>#NAME?</v>
      </c>
      <c r="E277" s="206" t="e">
        <f ca="1">SUM(Table2[[#This Row],[2024 Tax Assessment (Exemption Not Included)]]*$E$7)</f>
        <v>#NAME?</v>
      </c>
      <c r="F277" s="195" t="e">
        <f ca="1">_xlfn.XLOOKUP(Table2[[#This Row],[Acct '#]],'2025 Information'!A:A,'2025 Information'!O:O,0)</f>
        <v>#NAME?</v>
      </c>
      <c r="G277" s="196" t="e">
        <f ca="1">SUM(Table2[[#This Row],[2025 Estimated                         Tax Assessment                  (Exemption Not Included)]]/$H$6)</f>
        <v>#NAME?</v>
      </c>
      <c r="H277" s="206" t="e">
        <f ca="1">SUM(Table2[[#This Row],[2025 Estimated                         Tax Assessment                  (Exemption Not Included)]]*$H$7)</f>
        <v>#NAME?</v>
      </c>
      <c r="I277" s="203" t="e">
        <f ca="1">SUM(Table2[[#This Row],[2025 Estimated                         Tax Assessment                  (Exemption Not Included)]]-Table2[[#This Row],[2024 Tax Assessment (Exemption Not Included)]])</f>
        <v>#NAME?</v>
      </c>
      <c r="J277" s="225" t="e">
        <f ca="1">SUM(Table2[[#This Row],[2025 Estimated                      Tax Amount                             (Exemption Not Included)]]-Table2[[#This Row],[2024 Tax Amount (Exemption Not Included)]])</f>
        <v>#NAME?</v>
      </c>
      <c r="K277" s="204" t="e">
        <f ca="1">SUM(Table2[[#This Row],[Overall % Of Town ]]-Table2[[#This Row],[Overall % Of Town]])</f>
        <v>#NAME?</v>
      </c>
      <c r="L277" s="227" t="e">
        <f ca="1">SUM(Table2[[#This Row],[2024 Tax Assessment (Exemption Not Included)]])*$N$7</f>
        <v>#NAME?</v>
      </c>
      <c r="M277" s="205" t="e">
        <f ca="1">SUM(Table2[[#This Row],[2025 Tax Amount                   (w/o Reval)                       (Exmption Not Included)]]-Table2[[#This Row],[2024 Tax Amount (Exemption Not Included)]])</f>
        <v>#NAME?</v>
      </c>
      <c r="N277" s="206" t="e">
        <f ca="1">SUM(Table2[[#This Row],[2025 Tax Amount                   (w/o Reval)                       (Exmption Not Included)]]-Table2[[#This Row],[2025 Estimated                      Tax Amount                             (Exemption Not Included)]])</f>
        <v>#NAME?</v>
      </c>
      <c r="O277" s="207" t="s">
        <v>7433</v>
      </c>
      <c r="P277" s="208" t="s">
        <v>7433</v>
      </c>
      <c r="Q277" s="208" t="s">
        <v>7433</v>
      </c>
      <c r="R277" s="208" t="s">
        <v>7433</v>
      </c>
      <c r="S277" s="208" t="s">
        <v>7433</v>
      </c>
      <c r="T277" s="209" t="s">
        <v>7433</v>
      </c>
    </row>
    <row r="278" spans="1:20">
      <c r="A278" s="202" t="s">
        <v>2666</v>
      </c>
      <c r="B278" s="202">
        <v>77</v>
      </c>
      <c r="C278" s="195" t="e">
        <f ca="1">_xlfn.XLOOKUP(Table2[[#This Row],[Acct '#]],'2024 Information'!A:A,'2024 Information'!L:L,0)</f>
        <v>#NAME?</v>
      </c>
      <c r="D278" s="196" t="e">
        <f ca="1">SUM(Table2[[#This Row],[2024 Tax Assessment (Exemption Not Included)]]/$E$6)</f>
        <v>#NAME?</v>
      </c>
      <c r="E278" s="206" t="e">
        <f ca="1">SUM(Table2[[#This Row],[2024 Tax Assessment (Exemption Not Included)]]*$E$7)</f>
        <v>#NAME?</v>
      </c>
      <c r="F278" s="195" t="e">
        <f ca="1">_xlfn.XLOOKUP(Table2[[#This Row],[Acct '#]],'2025 Information'!A:A,'2025 Information'!O:O,0)</f>
        <v>#NAME?</v>
      </c>
      <c r="G278" s="196" t="e">
        <f ca="1">SUM(Table2[[#This Row],[2025 Estimated                         Tax Assessment                  (Exemption Not Included)]]/$H$6)</f>
        <v>#NAME?</v>
      </c>
      <c r="H278" s="206" t="e">
        <f ca="1">SUM(Table2[[#This Row],[2025 Estimated                         Tax Assessment                  (Exemption Not Included)]]*$H$7)</f>
        <v>#NAME?</v>
      </c>
      <c r="I278" s="203" t="e">
        <f ca="1">SUM(Table2[[#This Row],[2025 Estimated                         Tax Assessment                  (Exemption Not Included)]]-Table2[[#This Row],[2024 Tax Assessment (Exemption Not Included)]])</f>
        <v>#NAME?</v>
      </c>
      <c r="J278" s="225" t="e">
        <f ca="1">SUM(Table2[[#This Row],[2025 Estimated                      Tax Amount                             (Exemption Not Included)]]-Table2[[#This Row],[2024 Tax Amount (Exemption Not Included)]])</f>
        <v>#NAME?</v>
      </c>
      <c r="K278" s="204" t="e">
        <f ca="1">SUM(Table2[[#This Row],[Overall % Of Town ]]-Table2[[#This Row],[Overall % Of Town]])</f>
        <v>#NAME?</v>
      </c>
      <c r="L278" s="227" t="e">
        <f ca="1">SUM(Table2[[#This Row],[2024 Tax Assessment (Exemption Not Included)]])*$N$7</f>
        <v>#NAME?</v>
      </c>
      <c r="M278" s="205" t="e">
        <f ca="1">SUM(Table2[[#This Row],[2025 Tax Amount                   (w/o Reval)                       (Exmption Not Included)]]-Table2[[#This Row],[2024 Tax Amount (Exemption Not Included)]])</f>
        <v>#NAME?</v>
      </c>
      <c r="N278" s="206" t="e">
        <f ca="1">SUM(Table2[[#This Row],[2025 Tax Amount                   (w/o Reval)                       (Exmption Not Included)]]-Table2[[#This Row],[2025 Estimated                      Tax Amount                             (Exemption Not Included)]])</f>
        <v>#NAME?</v>
      </c>
      <c r="O278" s="207" t="s">
        <v>7433</v>
      </c>
      <c r="P278" s="208" t="s">
        <v>7433</v>
      </c>
      <c r="Q278" s="208" t="s">
        <v>7433</v>
      </c>
      <c r="R278" s="208" t="s">
        <v>7433</v>
      </c>
      <c r="S278" s="208" t="s">
        <v>7433</v>
      </c>
      <c r="T278" s="209" t="s">
        <v>7433</v>
      </c>
    </row>
    <row r="279" spans="1:20">
      <c r="A279" s="202" t="s">
        <v>1990</v>
      </c>
      <c r="B279" s="202">
        <v>395</v>
      </c>
      <c r="C279" s="195" t="e">
        <f ca="1">_xlfn.XLOOKUP(Table2[[#This Row],[Acct '#]],'2024 Information'!A:A,'2024 Information'!L:L,0)</f>
        <v>#NAME?</v>
      </c>
      <c r="D279" s="196" t="e">
        <f ca="1">SUM(Table2[[#This Row],[2024 Tax Assessment (Exemption Not Included)]]/$E$6)</f>
        <v>#NAME?</v>
      </c>
      <c r="E279" s="206" t="e">
        <f ca="1">SUM(Table2[[#This Row],[2024 Tax Assessment (Exemption Not Included)]]*$E$7)</f>
        <v>#NAME?</v>
      </c>
      <c r="F279" s="195" t="e">
        <f ca="1">_xlfn.XLOOKUP(Table2[[#This Row],[Acct '#]],'2025 Information'!A:A,'2025 Information'!O:O,0)</f>
        <v>#NAME?</v>
      </c>
      <c r="G279" s="196" t="e">
        <f ca="1">SUM(Table2[[#This Row],[2025 Estimated                         Tax Assessment                  (Exemption Not Included)]]/$H$6)</f>
        <v>#NAME?</v>
      </c>
      <c r="H279" s="206" t="e">
        <f ca="1">SUM(Table2[[#This Row],[2025 Estimated                         Tax Assessment                  (Exemption Not Included)]]*$H$7)</f>
        <v>#NAME?</v>
      </c>
      <c r="I279" s="203" t="e">
        <f ca="1">SUM(Table2[[#This Row],[2025 Estimated                         Tax Assessment                  (Exemption Not Included)]]-Table2[[#This Row],[2024 Tax Assessment (Exemption Not Included)]])</f>
        <v>#NAME?</v>
      </c>
      <c r="J279" s="225" t="e">
        <f ca="1">SUM(Table2[[#This Row],[2025 Estimated                      Tax Amount                             (Exemption Not Included)]]-Table2[[#This Row],[2024 Tax Amount (Exemption Not Included)]])</f>
        <v>#NAME?</v>
      </c>
      <c r="K279" s="204" t="e">
        <f ca="1">SUM(Table2[[#This Row],[Overall % Of Town ]]-Table2[[#This Row],[Overall % Of Town]])</f>
        <v>#NAME?</v>
      </c>
      <c r="L279" s="227" t="e">
        <f ca="1">SUM(Table2[[#This Row],[2024 Tax Assessment (Exemption Not Included)]])*$N$7</f>
        <v>#NAME?</v>
      </c>
      <c r="M279" s="205" t="e">
        <f ca="1">SUM(Table2[[#This Row],[2025 Tax Amount                   (w/o Reval)                       (Exmption Not Included)]]-Table2[[#This Row],[2024 Tax Amount (Exemption Not Included)]])</f>
        <v>#NAME?</v>
      </c>
      <c r="N279" s="206" t="e">
        <f ca="1">SUM(Table2[[#This Row],[2025 Tax Amount                   (w/o Reval)                       (Exmption Not Included)]]-Table2[[#This Row],[2025 Estimated                      Tax Amount                             (Exemption Not Included)]])</f>
        <v>#NAME?</v>
      </c>
      <c r="O279" s="207" t="s">
        <v>7433</v>
      </c>
      <c r="P279" s="208" t="s">
        <v>7433</v>
      </c>
      <c r="Q279" s="208" t="s">
        <v>7433</v>
      </c>
      <c r="R279" s="208" t="s">
        <v>7433</v>
      </c>
      <c r="S279" s="208" t="s">
        <v>7433</v>
      </c>
      <c r="T279" s="209" t="s">
        <v>7433</v>
      </c>
    </row>
    <row r="280" spans="1:20">
      <c r="A280" s="202" t="s">
        <v>2699</v>
      </c>
      <c r="B280" s="202">
        <v>54</v>
      </c>
      <c r="C280" s="195" t="e">
        <f ca="1">_xlfn.XLOOKUP(Table2[[#This Row],[Acct '#]],'2024 Information'!A:A,'2024 Information'!L:L,0)</f>
        <v>#NAME?</v>
      </c>
      <c r="D280" s="196" t="e">
        <f ca="1">SUM(Table2[[#This Row],[2024 Tax Assessment (Exemption Not Included)]]/$E$6)</f>
        <v>#NAME?</v>
      </c>
      <c r="E280" s="206" t="e">
        <f ca="1">SUM(Table2[[#This Row],[2024 Tax Assessment (Exemption Not Included)]]*$E$7)</f>
        <v>#NAME?</v>
      </c>
      <c r="F280" s="195" t="e">
        <f ca="1">_xlfn.XLOOKUP(Table2[[#This Row],[Acct '#]],'2025 Information'!A:A,'2025 Information'!O:O,0)</f>
        <v>#NAME?</v>
      </c>
      <c r="G280" s="196" t="e">
        <f ca="1">SUM(Table2[[#This Row],[2025 Estimated                         Tax Assessment                  (Exemption Not Included)]]/$H$6)</f>
        <v>#NAME?</v>
      </c>
      <c r="H280" s="206" t="e">
        <f ca="1">SUM(Table2[[#This Row],[2025 Estimated                         Tax Assessment                  (Exemption Not Included)]]*$H$7)</f>
        <v>#NAME?</v>
      </c>
      <c r="I280" s="203" t="e">
        <f ca="1">SUM(Table2[[#This Row],[2025 Estimated                         Tax Assessment                  (Exemption Not Included)]]-Table2[[#This Row],[2024 Tax Assessment (Exemption Not Included)]])</f>
        <v>#NAME?</v>
      </c>
      <c r="J280" s="225" t="e">
        <f ca="1">SUM(Table2[[#This Row],[2025 Estimated                      Tax Amount                             (Exemption Not Included)]]-Table2[[#This Row],[2024 Tax Amount (Exemption Not Included)]])</f>
        <v>#NAME?</v>
      </c>
      <c r="K280" s="204" t="e">
        <f ca="1">SUM(Table2[[#This Row],[Overall % Of Town ]]-Table2[[#This Row],[Overall % Of Town]])</f>
        <v>#NAME?</v>
      </c>
      <c r="L280" s="227" t="e">
        <f ca="1">SUM(Table2[[#This Row],[2024 Tax Assessment (Exemption Not Included)]])*$N$7</f>
        <v>#NAME?</v>
      </c>
      <c r="M280" s="205" t="e">
        <f ca="1">SUM(Table2[[#This Row],[2025 Tax Amount                   (w/o Reval)                       (Exmption Not Included)]]-Table2[[#This Row],[2024 Tax Amount (Exemption Not Included)]])</f>
        <v>#NAME?</v>
      </c>
      <c r="N280" s="206" t="e">
        <f ca="1">SUM(Table2[[#This Row],[2025 Tax Amount                   (w/o Reval)                       (Exmption Not Included)]]-Table2[[#This Row],[2025 Estimated                      Tax Amount                             (Exemption Not Included)]])</f>
        <v>#NAME?</v>
      </c>
      <c r="O280" s="207" t="s">
        <v>7433</v>
      </c>
      <c r="P280" s="208" t="s">
        <v>7433</v>
      </c>
      <c r="Q280" s="208" t="s">
        <v>7433</v>
      </c>
      <c r="R280" s="208" t="s">
        <v>7433</v>
      </c>
      <c r="S280" s="208" t="s">
        <v>7433</v>
      </c>
      <c r="T280" s="209" t="s">
        <v>7433</v>
      </c>
    </row>
    <row r="281" spans="1:20">
      <c r="A281" s="202" t="s">
        <v>143</v>
      </c>
      <c r="B281" s="202">
        <v>1173</v>
      </c>
      <c r="C281" s="195" t="e">
        <f ca="1">_xlfn.XLOOKUP(Table2[[#This Row],[Acct '#]],'2024 Information'!A:A,'2024 Information'!L:L,0)</f>
        <v>#NAME?</v>
      </c>
      <c r="D281" s="196" t="e">
        <f ca="1">SUM(Table2[[#This Row],[2024 Tax Assessment (Exemption Not Included)]]/$E$6)</f>
        <v>#NAME?</v>
      </c>
      <c r="E281" s="206" t="e">
        <f ca="1">SUM(Table2[[#This Row],[2024 Tax Assessment (Exemption Not Included)]]*$E$7)</f>
        <v>#NAME?</v>
      </c>
      <c r="F281" s="195" t="e">
        <f ca="1">_xlfn.XLOOKUP(Table2[[#This Row],[Acct '#]],'2025 Information'!A:A,'2025 Information'!O:O,0)</f>
        <v>#NAME?</v>
      </c>
      <c r="G281" s="196" t="e">
        <f ca="1">SUM(Table2[[#This Row],[2025 Estimated                         Tax Assessment                  (Exemption Not Included)]]/$H$6)</f>
        <v>#NAME?</v>
      </c>
      <c r="H281" s="206" t="e">
        <f ca="1">SUM(Table2[[#This Row],[2025 Estimated                         Tax Assessment                  (Exemption Not Included)]]*$H$7)</f>
        <v>#NAME?</v>
      </c>
      <c r="I281" s="203" t="e">
        <f ca="1">SUM(Table2[[#This Row],[2025 Estimated                         Tax Assessment                  (Exemption Not Included)]]-Table2[[#This Row],[2024 Tax Assessment (Exemption Not Included)]])</f>
        <v>#NAME?</v>
      </c>
      <c r="J281" s="225" t="e">
        <f ca="1">SUM(Table2[[#This Row],[2025 Estimated                      Tax Amount                             (Exemption Not Included)]]-Table2[[#This Row],[2024 Tax Amount (Exemption Not Included)]])</f>
        <v>#NAME?</v>
      </c>
      <c r="K281" s="204" t="e">
        <f ca="1">SUM(Table2[[#This Row],[Overall % Of Town ]]-Table2[[#This Row],[Overall % Of Town]])</f>
        <v>#NAME?</v>
      </c>
      <c r="L281" s="227" t="e">
        <f ca="1">SUM(Table2[[#This Row],[2024 Tax Assessment (Exemption Not Included)]])*$N$7</f>
        <v>#NAME?</v>
      </c>
      <c r="M281" s="205" t="e">
        <f ca="1">SUM(Table2[[#This Row],[2025 Tax Amount                   (w/o Reval)                       (Exmption Not Included)]]-Table2[[#This Row],[2024 Tax Amount (Exemption Not Included)]])</f>
        <v>#NAME?</v>
      </c>
      <c r="N281" s="206" t="e">
        <f ca="1">SUM(Table2[[#This Row],[2025 Tax Amount                   (w/o Reval)                       (Exmption Not Included)]]-Table2[[#This Row],[2025 Estimated                      Tax Amount                             (Exemption Not Included)]])</f>
        <v>#NAME?</v>
      </c>
      <c r="O281" s="207" t="s">
        <v>7433</v>
      </c>
      <c r="P281" s="208" t="s">
        <v>7433</v>
      </c>
      <c r="Q281" s="208" t="s">
        <v>7433</v>
      </c>
      <c r="R281" s="208" t="s">
        <v>7433</v>
      </c>
      <c r="S281" s="208" t="s">
        <v>7433</v>
      </c>
      <c r="T281" s="209" t="s">
        <v>7433</v>
      </c>
    </row>
    <row r="282" spans="1:20">
      <c r="A282" s="202" t="s">
        <v>2661</v>
      </c>
      <c r="B282" s="202">
        <v>79</v>
      </c>
      <c r="C282" s="195" t="e">
        <f ca="1">_xlfn.XLOOKUP(Table2[[#This Row],[Acct '#]],'2024 Information'!A:A,'2024 Information'!L:L,0)</f>
        <v>#NAME?</v>
      </c>
      <c r="D282" s="196" t="e">
        <f ca="1">SUM(Table2[[#This Row],[2024 Tax Assessment (Exemption Not Included)]]/$E$6)</f>
        <v>#NAME?</v>
      </c>
      <c r="E282" s="206" t="e">
        <f ca="1">SUM(Table2[[#This Row],[2024 Tax Assessment (Exemption Not Included)]]*$E$7)</f>
        <v>#NAME?</v>
      </c>
      <c r="F282" s="195" t="e">
        <f ca="1">_xlfn.XLOOKUP(Table2[[#This Row],[Acct '#]],'2025 Information'!A:A,'2025 Information'!O:O,0)</f>
        <v>#NAME?</v>
      </c>
      <c r="G282" s="196" t="e">
        <f ca="1">SUM(Table2[[#This Row],[2025 Estimated                         Tax Assessment                  (Exemption Not Included)]]/$H$6)</f>
        <v>#NAME?</v>
      </c>
      <c r="H282" s="206" t="e">
        <f ca="1">SUM(Table2[[#This Row],[2025 Estimated                         Tax Assessment                  (Exemption Not Included)]]*$H$7)</f>
        <v>#NAME?</v>
      </c>
      <c r="I282" s="203" t="e">
        <f ca="1">SUM(Table2[[#This Row],[2025 Estimated                         Tax Assessment                  (Exemption Not Included)]]-Table2[[#This Row],[2024 Tax Assessment (Exemption Not Included)]])</f>
        <v>#NAME?</v>
      </c>
      <c r="J282" s="225" t="e">
        <f ca="1">SUM(Table2[[#This Row],[2025 Estimated                      Tax Amount                             (Exemption Not Included)]]-Table2[[#This Row],[2024 Tax Amount (Exemption Not Included)]])</f>
        <v>#NAME?</v>
      </c>
      <c r="K282" s="204" t="e">
        <f ca="1">SUM(Table2[[#This Row],[Overall % Of Town ]]-Table2[[#This Row],[Overall % Of Town]])</f>
        <v>#NAME?</v>
      </c>
      <c r="L282" s="227" t="e">
        <f ca="1">SUM(Table2[[#This Row],[2024 Tax Assessment (Exemption Not Included)]])*$N$7</f>
        <v>#NAME?</v>
      </c>
      <c r="M282" s="205" t="e">
        <f ca="1">SUM(Table2[[#This Row],[2025 Tax Amount                   (w/o Reval)                       (Exmption Not Included)]]-Table2[[#This Row],[2024 Tax Amount (Exemption Not Included)]])</f>
        <v>#NAME?</v>
      </c>
      <c r="N282" s="206" t="e">
        <f ca="1">SUM(Table2[[#This Row],[2025 Tax Amount                   (w/o Reval)                       (Exmption Not Included)]]-Table2[[#This Row],[2025 Estimated                      Tax Amount                             (Exemption Not Included)]])</f>
        <v>#NAME?</v>
      </c>
      <c r="O282" s="207" t="s">
        <v>7433</v>
      </c>
      <c r="P282" s="208" t="s">
        <v>7433</v>
      </c>
      <c r="Q282" s="208" t="s">
        <v>7433</v>
      </c>
      <c r="R282" s="208" t="s">
        <v>7433</v>
      </c>
      <c r="S282" s="208" t="s">
        <v>7433</v>
      </c>
      <c r="T282" s="209" t="s">
        <v>7433</v>
      </c>
    </row>
    <row r="283" spans="1:20">
      <c r="A283" s="202" t="s">
        <v>1596</v>
      </c>
      <c r="B283" s="202">
        <v>577</v>
      </c>
      <c r="C283" s="195" t="e">
        <f ca="1">_xlfn.XLOOKUP(Table2[[#This Row],[Acct '#]],'2024 Information'!A:A,'2024 Information'!L:L,0)</f>
        <v>#NAME?</v>
      </c>
      <c r="D283" s="196" t="e">
        <f ca="1">SUM(Table2[[#This Row],[2024 Tax Assessment (Exemption Not Included)]]/$E$6)</f>
        <v>#NAME?</v>
      </c>
      <c r="E283" s="206" t="e">
        <f ca="1">SUM(Table2[[#This Row],[2024 Tax Assessment (Exemption Not Included)]]*$E$7)</f>
        <v>#NAME?</v>
      </c>
      <c r="F283" s="195" t="e">
        <f ca="1">_xlfn.XLOOKUP(Table2[[#This Row],[Acct '#]],'2025 Information'!A:A,'2025 Information'!O:O,0)</f>
        <v>#NAME?</v>
      </c>
      <c r="G283" s="196" t="e">
        <f ca="1">SUM(Table2[[#This Row],[2025 Estimated                         Tax Assessment                  (Exemption Not Included)]]/$H$6)</f>
        <v>#NAME?</v>
      </c>
      <c r="H283" s="206" t="e">
        <f ca="1">SUM(Table2[[#This Row],[2025 Estimated                         Tax Assessment                  (Exemption Not Included)]]*$H$7)</f>
        <v>#NAME?</v>
      </c>
      <c r="I283" s="203" t="e">
        <f ca="1">SUM(Table2[[#This Row],[2025 Estimated                         Tax Assessment                  (Exemption Not Included)]]-Table2[[#This Row],[2024 Tax Assessment (Exemption Not Included)]])</f>
        <v>#NAME?</v>
      </c>
      <c r="J283" s="225" t="e">
        <f ca="1">SUM(Table2[[#This Row],[2025 Estimated                      Tax Amount                             (Exemption Not Included)]]-Table2[[#This Row],[2024 Tax Amount (Exemption Not Included)]])</f>
        <v>#NAME?</v>
      </c>
      <c r="K283" s="204" t="e">
        <f ca="1">SUM(Table2[[#This Row],[Overall % Of Town ]]-Table2[[#This Row],[Overall % Of Town]])</f>
        <v>#NAME?</v>
      </c>
      <c r="L283" s="227" t="e">
        <f ca="1">SUM(Table2[[#This Row],[2024 Tax Assessment (Exemption Not Included)]])*$N$7</f>
        <v>#NAME?</v>
      </c>
      <c r="M283" s="205" t="e">
        <f ca="1">SUM(Table2[[#This Row],[2025 Tax Amount                   (w/o Reval)                       (Exmption Not Included)]]-Table2[[#This Row],[2024 Tax Amount (Exemption Not Included)]])</f>
        <v>#NAME?</v>
      </c>
      <c r="N283" s="206" t="e">
        <f ca="1">SUM(Table2[[#This Row],[2025 Tax Amount                   (w/o Reval)                       (Exmption Not Included)]]-Table2[[#This Row],[2025 Estimated                      Tax Amount                             (Exemption Not Included)]])</f>
        <v>#NAME?</v>
      </c>
      <c r="O283" s="210" t="e">
        <f ca="1">_xlfn.XLOOKUP(Table2[[#This Row],[Map/Lot]],'Sales Data'!$H$2:$H$185,'Sales Data'!$G$2:$G$185,0)</f>
        <v>#NAME?</v>
      </c>
      <c r="P283" s="211" t="e">
        <f ca="1">_xlfn.XLOOKUP(Table2[[#This Row],[Map/Lot]],'Sales Data'!$H$2:$H$185,'Sales Data'!$F$2:$F$185,0)</f>
        <v>#NAME?</v>
      </c>
      <c r="Q283" s="208">
        <v>2</v>
      </c>
      <c r="R283" s="212" t="e">
        <f ca="1">SUM(Table2[[#This Row],[Adjustment for Time Since Sale]]*Table2[[#This Row],[Sale Amount]])</f>
        <v>#NAME?</v>
      </c>
      <c r="S283" s="212" t="e">
        <f ca="1">SUM(Table2[[#This Row],[2025 Estimated                         Tax Assessment                  (Exemption Not Included)]]-Table2[[#This Row],[Adjusted Sale Price]])</f>
        <v>#NAME?</v>
      </c>
      <c r="T283" s="213" t="e">
        <f ca="1">_xlfn.XLOOKUP(Table2[[#This Row],[Map/Lot]],'Sales Data'!$H$2:$H$185,'Sales Data'!$I$2:$I$185,0)</f>
        <v>#NAME?</v>
      </c>
    </row>
    <row r="284" spans="1:20">
      <c r="A284" s="202" t="s">
        <v>1168</v>
      </c>
      <c r="B284" s="202">
        <v>775</v>
      </c>
      <c r="C284" s="195" t="e">
        <f ca="1">_xlfn.XLOOKUP(Table2[[#This Row],[Acct '#]],'2024 Information'!A:A,'2024 Information'!L:L,0)</f>
        <v>#NAME?</v>
      </c>
      <c r="D284" s="196" t="e">
        <f ca="1">SUM(Table2[[#This Row],[2024 Tax Assessment (Exemption Not Included)]]/$E$6)</f>
        <v>#NAME?</v>
      </c>
      <c r="E284" s="206" t="e">
        <f ca="1">SUM(Table2[[#This Row],[2024 Tax Assessment (Exemption Not Included)]]*$E$7)</f>
        <v>#NAME?</v>
      </c>
      <c r="F284" s="195" t="e">
        <f ca="1">_xlfn.XLOOKUP(Table2[[#This Row],[Acct '#]],'2025 Information'!A:A,'2025 Information'!O:O,0)</f>
        <v>#NAME?</v>
      </c>
      <c r="G284" s="196" t="e">
        <f ca="1">SUM(Table2[[#This Row],[2025 Estimated                         Tax Assessment                  (Exemption Not Included)]]/$H$6)</f>
        <v>#NAME?</v>
      </c>
      <c r="H284" s="206" t="e">
        <f ca="1">SUM(Table2[[#This Row],[2025 Estimated                         Tax Assessment                  (Exemption Not Included)]]*$H$7)</f>
        <v>#NAME?</v>
      </c>
      <c r="I284" s="203" t="e">
        <f ca="1">SUM(Table2[[#This Row],[2025 Estimated                         Tax Assessment                  (Exemption Not Included)]]-Table2[[#This Row],[2024 Tax Assessment (Exemption Not Included)]])</f>
        <v>#NAME?</v>
      </c>
      <c r="J284" s="225" t="e">
        <f ca="1">SUM(Table2[[#This Row],[2025 Estimated                      Tax Amount                             (Exemption Not Included)]]-Table2[[#This Row],[2024 Tax Amount (Exemption Not Included)]])</f>
        <v>#NAME?</v>
      </c>
      <c r="K284" s="204" t="e">
        <f ca="1">SUM(Table2[[#This Row],[Overall % Of Town ]]-Table2[[#This Row],[Overall % Of Town]])</f>
        <v>#NAME?</v>
      </c>
      <c r="L284" s="227" t="e">
        <f ca="1">SUM(Table2[[#This Row],[2024 Tax Assessment (Exemption Not Included)]])*$N$7</f>
        <v>#NAME?</v>
      </c>
      <c r="M284" s="205" t="e">
        <f ca="1">SUM(Table2[[#This Row],[2025 Tax Amount                   (w/o Reval)                       (Exmption Not Included)]]-Table2[[#This Row],[2024 Tax Amount (Exemption Not Included)]])</f>
        <v>#NAME?</v>
      </c>
      <c r="N284" s="206" t="e">
        <f ca="1">SUM(Table2[[#This Row],[2025 Tax Amount                   (w/o Reval)                       (Exmption Not Included)]]-Table2[[#This Row],[2025 Estimated                      Tax Amount                             (Exemption Not Included)]])</f>
        <v>#NAME?</v>
      </c>
      <c r="O284" s="207" t="s">
        <v>7433</v>
      </c>
      <c r="P284" s="208" t="s">
        <v>7433</v>
      </c>
      <c r="Q284" s="208" t="s">
        <v>7433</v>
      </c>
      <c r="R284" s="208" t="s">
        <v>7433</v>
      </c>
      <c r="S284" s="208" t="s">
        <v>7433</v>
      </c>
      <c r="T284" s="209" t="s">
        <v>7433</v>
      </c>
    </row>
    <row r="285" spans="1:20">
      <c r="A285" s="202" t="s">
        <v>2468</v>
      </c>
      <c r="B285" s="202">
        <v>178</v>
      </c>
      <c r="C285" s="195" t="e">
        <f ca="1">_xlfn.XLOOKUP(Table2[[#This Row],[Acct '#]],'2024 Information'!A:A,'2024 Information'!L:L,0)</f>
        <v>#NAME?</v>
      </c>
      <c r="D285" s="196" t="e">
        <f ca="1">SUM(Table2[[#This Row],[2024 Tax Assessment (Exemption Not Included)]]/$E$6)</f>
        <v>#NAME?</v>
      </c>
      <c r="E285" s="206" t="e">
        <f ca="1">SUM(Table2[[#This Row],[2024 Tax Assessment (Exemption Not Included)]]*$E$7)</f>
        <v>#NAME?</v>
      </c>
      <c r="F285" s="195" t="e">
        <f ca="1">_xlfn.XLOOKUP(Table2[[#This Row],[Acct '#]],'2025 Information'!A:A,'2025 Information'!O:O,0)</f>
        <v>#NAME?</v>
      </c>
      <c r="G285" s="196" t="e">
        <f ca="1">SUM(Table2[[#This Row],[2025 Estimated                         Tax Assessment                  (Exemption Not Included)]]/$H$6)</f>
        <v>#NAME?</v>
      </c>
      <c r="H285" s="206" t="e">
        <f ca="1">SUM(Table2[[#This Row],[2025 Estimated                         Tax Assessment                  (Exemption Not Included)]]*$H$7)</f>
        <v>#NAME?</v>
      </c>
      <c r="I285" s="203" t="e">
        <f ca="1">SUM(Table2[[#This Row],[2025 Estimated                         Tax Assessment                  (Exemption Not Included)]]-Table2[[#This Row],[2024 Tax Assessment (Exemption Not Included)]])</f>
        <v>#NAME?</v>
      </c>
      <c r="J285" s="225" t="e">
        <f ca="1">SUM(Table2[[#This Row],[2025 Estimated                      Tax Amount                             (Exemption Not Included)]]-Table2[[#This Row],[2024 Tax Amount (Exemption Not Included)]])</f>
        <v>#NAME?</v>
      </c>
      <c r="K285" s="204" t="e">
        <f ca="1">SUM(Table2[[#This Row],[Overall % Of Town ]]-Table2[[#This Row],[Overall % Of Town]])</f>
        <v>#NAME?</v>
      </c>
      <c r="L285" s="227" t="e">
        <f ca="1">SUM(Table2[[#This Row],[2024 Tax Assessment (Exemption Not Included)]])*$N$7</f>
        <v>#NAME?</v>
      </c>
      <c r="M285" s="205" t="e">
        <f ca="1">SUM(Table2[[#This Row],[2025 Tax Amount                   (w/o Reval)                       (Exmption Not Included)]]-Table2[[#This Row],[2024 Tax Amount (Exemption Not Included)]])</f>
        <v>#NAME?</v>
      </c>
      <c r="N285" s="206" t="e">
        <f ca="1">SUM(Table2[[#This Row],[2025 Tax Amount                   (w/o Reval)                       (Exmption Not Included)]]-Table2[[#This Row],[2025 Estimated                      Tax Amount                             (Exemption Not Included)]])</f>
        <v>#NAME?</v>
      </c>
      <c r="O285" s="210" t="e">
        <f ca="1">_xlfn.XLOOKUP(Table2[[#This Row],[Map/Lot]],'Sales Data'!$H$2:$H$185,'Sales Data'!$G$2:$G$185,0)</f>
        <v>#NAME?</v>
      </c>
      <c r="P285" s="211" t="e">
        <f ca="1">_xlfn.XLOOKUP(Table2[[#This Row],[Map/Lot]],'Sales Data'!$H$2:$H$185,'Sales Data'!$F$2:$F$185,0)</f>
        <v>#NAME?</v>
      </c>
      <c r="Q285" s="208">
        <v>1.1000000000000001</v>
      </c>
      <c r="R285" s="212" t="e">
        <f ca="1">SUM(Table2[[#This Row],[Adjustment for Time Since Sale]]*Table2[[#This Row],[Sale Amount]])</f>
        <v>#NAME?</v>
      </c>
      <c r="S285" s="212" t="e">
        <f ca="1">SUM(Table2[[#This Row],[2025 Estimated                         Tax Assessment                  (Exemption Not Included)]]-Table2[[#This Row],[Adjusted Sale Price]])</f>
        <v>#NAME?</v>
      </c>
      <c r="T285" s="213" t="e">
        <f ca="1">_xlfn.XLOOKUP(Table2[[#This Row],[Map/Lot]],'Sales Data'!$H$2:$H$185,'Sales Data'!$I$2:$I$185,0)</f>
        <v>#NAME?</v>
      </c>
    </row>
    <row r="286" spans="1:20">
      <c r="A286" s="202" t="s">
        <v>405</v>
      </c>
      <c r="B286" s="202">
        <v>1069</v>
      </c>
      <c r="C286" s="195" t="e">
        <f ca="1">_xlfn.XLOOKUP(Table2[[#This Row],[Acct '#]],'2024 Information'!A:A,'2024 Information'!L:L,0)</f>
        <v>#NAME?</v>
      </c>
      <c r="D286" s="196" t="e">
        <f ca="1">SUM(Table2[[#This Row],[2024 Tax Assessment (Exemption Not Included)]]/$E$6)</f>
        <v>#NAME?</v>
      </c>
      <c r="E286" s="206" t="e">
        <f ca="1">SUM(Table2[[#This Row],[2024 Tax Assessment (Exemption Not Included)]]*$E$7)</f>
        <v>#NAME?</v>
      </c>
      <c r="F286" s="195" t="e">
        <f ca="1">_xlfn.XLOOKUP(Table2[[#This Row],[Acct '#]],'2025 Information'!A:A,'2025 Information'!O:O,0)</f>
        <v>#NAME?</v>
      </c>
      <c r="G286" s="196" t="e">
        <f ca="1">SUM(Table2[[#This Row],[2025 Estimated                         Tax Assessment                  (Exemption Not Included)]]/$H$6)</f>
        <v>#NAME?</v>
      </c>
      <c r="H286" s="206" t="e">
        <f ca="1">SUM(Table2[[#This Row],[2025 Estimated                         Tax Assessment                  (Exemption Not Included)]]*$H$7)</f>
        <v>#NAME?</v>
      </c>
      <c r="I286" s="203" t="e">
        <f ca="1">SUM(Table2[[#This Row],[2025 Estimated                         Tax Assessment                  (Exemption Not Included)]]-Table2[[#This Row],[2024 Tax Assessment (Exemption Not Included)]])</f>
        <v>#NAME?</v>
      </c>
      <c r="J286" s="225" t="e">
        <f ca="1">SUM(Table2[[#This Row],[2025 Estimated                      Tax Amount                             (Exemption Not Included)]]-Table2[[#This Row],[2024 Tax Amount (Exemption Not Included)]])</f>
        <v>#NAME?</v>
      </c>
      <c r="K286" s="204" t="e">
        <f ca="1">SUM(Table2[[#This Row],[Overall % Of Town ]]-Table2[[#This Row],[Overall % Of Town]])</f>
        <v>#NAME?</v>
      </c>
      <c r="L286" s="227" t="e">
        <f ca="1">SUM(Table2[[#This Row],[2024 Tax Assessment (Exemption Not Included)]])*$N$7</f>
        <v>#NAME?</v>
      </c>
      <c r="M286" s="205" t="e">
        <f ca="1">SUM(Table2[[#This Row],[2025 Tax Amount                   (w/o Reval)                       (Exmption Not Included)]]-Table2[[#This Row],[2024 Tax Amount (Exemption Not Included)]])</f>
        <v>#NAME?</v>
      </c>
      <c r="N286" s="206" t="e">
        <f ca="1">SUM(Table2[[#This Row],[2025 Tax Amount                   (w/o Reval)                       (Exmption Not Included)]]-Table2[[#This Row],[2025 Estimated                      Tax Amount                             (Exemption Not Included)]])</f>
        <v>#NAME?</v>
      </c>
      <c r="O286" s="210" t="e">
        <f ca="1">_xlfn.XLOOKUP(Table2[[#This Row],[Map/Lot]],'Sales Data'!$H$2:$H$185,'Sales Data'!$G$2:$G$185,0)</f>
        <v>#NAME?</v>
      </c>
      <c r="P286" s="211" t="e">
        <f ca="1">_xlfn.XLOOKUP(Table2[[#This Row],[Map/Lot]],'Sales Data'!$H$2:$H$185,'Sales Data'!$F$2:$F$185,0)</f>
        <v>#NAME?</v>
      </c>
      <c r="Q286" s="208">
        <v>1.7</v>
      </c>
      <c r="R286" s="212" t="e">
        <f ca="1">SUM(Table2[[#This Row],[Adjustment for Time Since Sale]]*Table2[[#This Row],[Sale Amount]])</f>
        <v>#NAME?</v>
      </c>
      <c r="S286" s="212" t="e">
        <f ca="1">SUM(Table2[[#This Row],[2025 Estimated                         Tax Assessment                  (Exemption Not Included)]]-Table2[[#This Row],[Adjusted Sale Price]])</f>
        <v>#NAME?</v>
      </c>
      <c r="T286" s="213" t="e">
        <f ca="1">_xlfn.XLOOKUP(Table2[[#This Row],[Map/Lot]],'Sales Data'!$H$2:$H$185,'Sales Data'!$I$2:$I$185,0)</f>
        <v>#NAME?</v>
      </c>
    </row>
    <row r="287" spans="1:20">
      <c r="A287" s="202" t="s">
        <v>5762</v>
      </c>
      <c r="B287" s="202">
        <v>1222</v>
      </c>
      <c r="C287" s="195" t="e">
        <f ca="1">_xlfn.XLOOKUP(Table2[[#This Row],[Acct '#]],'2024 Information'!A:A,'2024 Information'!L:L,0)</f>
        <v>#NAME?</v>
      </c>
      <c r="D287" s="196" t="e">
        <f ca="1">SUM(Table2[[#This Row],[2024 Tax Assessment (Exemption Not Included)]]/$E$6)</f>
        <v>#NAME?</v>
      </c>
      <c r="E287" s="206" t="e">
        <f ca="1">SUM(Table2[[#This Row],[2024 Tax Assessment (Exemption Not Included)]]*$E$7)</f>
        <v>#NAME?</v>
      </c>
      <c r="F287" s="195" t="e">
        <f ca="1">_xlfn.XLOOKUP(Table2[[#This Row],[Acct '#]],'2025 Information'!A:A,'2025 Information'!O:O,0)</f>
        <v>#NAME?</v>
      </c>
      <c r="G287" s="196" t="e">
        <f ca="1">SUM(Table2[[#This Row],[2025 Estimated                         Tax Assessment                  (Exemption Not Included)]]/$H$6)</f>
        <v>#NAME?</v>
      </c>
      <c r="H287" s="206" t="e">
        <f ca="1">SUM(Table2[[#This Row],[2025 Estimated                         Tax Assessment                  (Exemption Not Included)]]*$H$7)</f>
        <v>#NAME?</v>
      </c>
      <c r="I287" s="203" t="e">
        <f ca="1">SUM(Table2[[#This Row],[2025 Estimated                         Tax Assessment                  (Exemption Not Included)]]-Table2[[#This Row],[2024 Tax Assessment (Exemption Not Included)]])</f>
        <v>#NAME?</v>
      </c>
      <c r="J287" s="225" t="e">
        <f ca="1">SUM(Table2[[#This Row],[2025 Estimated                      Tax Amount                             (Exemption Not Included)]]-Table2[[#This Row],[2024 Tax Amount (Exemption Not Included)]])</f>
        <v>#NAME?</v>
      </c>
      <c r="K287" s="204" t="e">
        <f ca="1">SUM(Table2[[#This Row],[Overall % Of Town ]]-Table2[[#This Row],[Overall % Of Town]])</f>
        <v>#NAME?</v>
      </c>
      <c r="L287" s="227" t="e">
        <f ca="1">SUM(Table2[[#This Row],[2024 Tax Assessment (Exemption Not Included)]])*$N$7</f>
        <v>#NAME?</v>
      </c>
      <c r="M287" s="205" t="e">
        <f ca="1">SUM(Table2[[#This Row],[2025 Tax Amount                   (w/o Reval)                       (Exmption Not Included)]]-Table2[[#This Row],[2024 Tax Amount (Exemption Not Included)]])</f>
        <v>#NAME?</v>
      </c>
      <c r="N287" s="206" t="e">
        <f ca="1">SUM(Table2[[#This Row],[2025 Tax Amount                   (w/o Reval)                       (Exmption Not Included)]]-Table2[[#This Row],[2025 Estimated                      Tax Amount                             (Exemption Not Included)]])</f>
        <v>#NAME?</v>
      </c>
      <c r="O287" s="207" t="s">
        <v>7433</v>
      </c>
      <c r="P287" s="208" t="s">
        <v>7433</v>
      </c>
      <c r="Q287" s="208" t="s">
        <v>7433</v>
      </c>
      <c r="R287" s="208" t="s">
        <v>7433</v>
      </c>
      <c r="S287" s="208" t="s">
        <v>7433</v>
      </c>
      <c r="T287" s="209" t="s">
        <v>7433</v>
      </c>
    </row>
    <row r="288" spans="1:20">
      <c r="A288" s="202" t="s">
        <v>2460</v>
      </c>
      <c r="B288" s="202">
        <v>181</v>
      </c>
      <c r="C288" s="195" t="e">
        <f ca="1">_xlfn.XLOOKUP(Table2[[#This Row],[Acct '#]],'2024 Information'!A:A,'2024 Information'!L:L,0)</f>
        <v>#NAME?</v>
      </c>
      <c r="D288" s="196" t="e">
        <f ca="1">SUM(Table2[[#This Row],[2024 Tax Assessment (Exemption Not Included)]]/$E$6)</f>
        <v>#NAME?</v>
      </c>
      <c r="E288" s="206" t="e">
        <f ca="1">SUM(Table2[[#This Row],[2024 Tax Assessment (Exemption Not Included)]]*$E$7)</f>
        <v>#NAME?</v>
      </c>
      <c r="F288" s="195" t="e">
        <f ca="1">_xlfn.XLOOKUP(Table2[[#This Row],[Acct '#]],'2025 Information'!A:A,'2025 Information'!O:O,0)</f>
        <v>#NAME?</v>
      </c>
      <c r="G288" s="196" t="e">
        <f ca="1">SUM(Table2[[#This Row],[2025 Estimated                         Tax Assessment                  (Exemption Not Included)]]/$H$6)</f>
        <v>#NAME?</v>
      </c>
      <c r="H288" s="206" t="e">
        <f ca="1">SUM(Table2[[#This Row],[2025 Estimated                         Tax Assessment                  (Exemption Not Included)]]*$H$7)</f>
        <v>#NAME?</v>
      </c>
      <c r="I288" s="203" t="e">
        <f ca="1">SUM(Table2[[#This Row],[2025 Estimated                         Tax Assessment                  (Exemption Not Included)]]-Table2[[#This Row],[2024 Tax Assessment (Exemption Not Included)]])</f>
        <v>#NAME?</v>
      </c>
      <c r="J288" s="225" t="e">
        <f ca="1">SUM(Table2[[#This Row],[2025 Estimated                      Tax Amount                             (Exemption Not Included)]]-Table2[[#This Row],[2024 Tax Amount (Exemption Not Included)]])</f>
        <v>#NAME?</v>
      </c>
      <c r="K288" s="204" t="e">
        <f ca="1">SUM(Table2[[#This Row],[Overall % Of Town ]]-Table2[[#This Row],[Overall % Of Town]])</f>
        <v>#NAME?</v>
      </c>
      <c r="L288" s="227" t="e">
        <f ca="1">SUM(Table2[[#This Row],[2024 Tax Assessment (Exemption Not Included)]])*$N$7</f>
        <v>#NAME?</v>
      </c>
      <c r="M288" s="205" t="e">
        <f ca="1">SUM(Table2[[#This Row],[2025 Tax Amount                   (w/o Reval)                       (Exmption Not Included)]]-Table2[[#This Row],[2024 Tax Amount (Exemption Not Included)]])</f>
        <v>#NAME?</v>
      </c>
      <c r="N288" s="206" t="e">
        <f ca="1">SUM(Table2[[#This Row],[2025 Tax Amount                   (w/o Reval)                       (Exmption Not Included)]]-Table2[[#This Row],[2025 Estimated                      Tax Amount                             (Exemption Not Included)]])</f>
        <v>#NAME?</v>
      </c>
      <c r="O288" s="207" t="s">
        <v>7433</v>
      </c>
      <c r="P288" s="208" t="s">
        <v>7433</v>
      </c>
      <c r="Q288" s="208" t="s">
        <v>7433</v>
      </c>
      <c r="R288" s="208" t="s">
        <v>7433</v>
      </c>
      <c r="S288" s="208" t="s">
        <v>7433</v>
      </c>
      <c r="T288" s="209" t="s">
        <v>7433</v>
      </c>
    </row>
    <row r="289" spans="1:20">
      <c r="A289" s="202" t="s">
        <v>1250</v>
      </c>
      <c r="B289" s="202">
        <v>735</v>
      </c>
      <c r="C289" s="195" t="e">
        <f ca="1">_xlfn.XLOOKUP(Table2[[#This Row],[Acct '#]],'2024 Information'!A:A,'2024 Information'!L:L,0)</f>
        <v>#NAME?</v>
      </c>
      <c r="D289" s="196" t="e">
        <f ca="1">SUM(Table2[[#This Row],[2024 Tax Assessment (Exemption Not Included)]]/$E$6)</f>
        <v>#NAME?</v>
      </c>
      <c r="E289" s="206" t="e">
        <f ca="1">SUM(Table2[[#This Row],[2024 Tax Assessment (Exemption Not Included)]]*$E$7)</f>
        <v>#NAME?</v>
      </c>
      <c r="F289" s="195" t="e">
        <f ca="1">_xlfn.XLOOKUP(Table2[[#This Row],[Acct '#]],'2025 Information'!A:A,'2025 Information'!O:O,0)</f>
        <v>#NAME?</v>
      </c>
      <c r="G289" s="196" t="e">
        <f ca="1">SUM(Table2[[#This Row],[2025 Estimated                         Tax Assessment                  (Exemption Not Included)]]/$H$6)</f>
        <v>#NAME?</v>
      </c>
      <c r="H289" s="206" t="e">
        <f ca="1">SUM(Table2[[#This Row],[2025 Estimated                         Tax Assessment                  (Exemption Not Included)]]*$H$7)</f>
        <v>#NAME?</v>
      </c>
      <c r="I289" s="203" t="e">
        <f ca="1">SUM(Table2[[#This Row],[2025 Estimated                         Tax Assessment                  (Exemption Not Included)]]-Table2[[#This Row],[2024 Tax Assessment (Exemption Not Included)]])</f>
        <v>#NAME?</v>
      </c>
      <c r="J289" s="225" t="e">
        <f ca="1">SUM(Table2[[#This Row],[2025 Estimated                      Tax Amount                             (Exemption Not Included)]]-Table2[[#This Row],[2024 Tax Amount (Exemption Not Included)]])</f>
        <v>#NAME?</v>
      </c>
      <c r="K289" s="204" t="e">
        <f ca="1">SUM(Table2[[#This Row],[Overall % Of Town ]]-Table2[[#This Row],[Overall % Of Town]])</f>
        <v>#NAME?</v>
      </c>
      <c r="L289" s="227" t="e">
        <f ca="1">SUM(Table2[[#This Row],[2024 Tax Assessment (Exemption Not Included)]])*$N$7</f>
        <v>#NAME?</v>
      </c>
      <c r="M289" s="205" t="e">
        <f ca="1">SUM(Table2[[#This Row],[2025 Tax Amount                   (w/o Reval)                       (Exmption Not Included)]]-Table2[[#This Row],[2024 Tax Amount (Exemption Not Included)]])</f>
        <v>#NAME?</v>
      </c>
      <c r="N289" s="206" t="e">
        <f ca="1">SUM(Table2[[#This Row],[2025 Tax Amount                   (w/o Reval)                       (Exmption Not Included)]]-Table2[[#This Row],[2025 Estimated                      Tax Amount                             (Exemption Not Included)]])</f>
        <v>#NAME?</v>
      </c>
      <c r="O289" s="207" t="s">
        <v>7433</v>
      </c>
      <c r="P289" s="208" t="s">
        <v>7433</v>
      </c>
      <c r="Q289" s="208" t="s">
        <v>7433</v>
      </c>
      <c r="R289" s="208" t="s">
        <v>7433</v>
      </c>
      <c r="S289" s="208" t="s">
        <v>7433</v>
      </c>
      <c r="T289" s="209" t="s">
        <v>7433</v>
      </c>
    </row>
    <row r="290" spans="1:20">
      <c r="A290" s="202" t="s">
        <v>853</v>
      </c>
      <c r="B290" s="202">
        <v>902</v>
      </c>
      <c r="C290" s="195" t="e">
        <f ca="1">_xlfn.XLOOKUP(Table2[[#This Row],[Acct '#]],'2024 Information'!A:A,'2024 Information'!L:L,0)</f>
        <v>#NAME?</v>
      </c>
      <c r="D290" s="196" t="e">
        <f ca="1">SUM(Table2[[#This Row],[2024 Tax Assessment (Exemption Not Included)]]/$E$6)</f>
        <v>#NAME?</v>
      </c>
      <c r="E290" s="206" t="e">
        <f ca="1">SUM(Table2[[#This Row],[2024 Tax Assessment (Exemption Not Included)]]*$E$7)</f>
        <v>#NAME?</v>
      </c>
      <c r="F290" s="195" t="e">
        <f ca="1">_xlfn.XLOOKUP(Table2[[#This Row],[Acct '#]],'2025 Information'!A:A,'2025 Information'!O:O,0)</f>
        <v>#NAME?</v>
      </c>
      <c r="G290" s="196" t="e">
        <f ca="1">SUM(Table2[[#This Row],[2025 Estimated                         Tax Assessment                  (Exemption Not Included)]]/$H$6)</f>
        <v>#NAME?</v>
      </c>
      <c r="H290" s="206" t="e">
        <f ca="1">SUM(Table2[[#This Row],[2025 Estimated                         Tax Assessment                  (Exemption Not Included)]]*$H$7)</f>
        <v>#NAME?</v>
      </c>
      <c r="I290" s="203" t="e">
        <f ca="1">SUM(Table2[[#This Row],[2025 Estimated                         Tax Assessment                  (Exemption Not Included)]]-Table2[[#This Row],[2024 Tax Assessment (Exemption Not Included)]])</f>
        <v>#NAME?</v>
      </c>
      <c r="J290" s="225" t="e">
        <f ca="1">SUM(Table2[[#This Row],[2025 Estimated                      Tax Amount                             (Exemption Not Included)]]-Table2[[#This Row],[2024 Tax Amount (Exemption Not Included)]])</f>
        <v>#NAME?</v>
      </c>
      <c r="K290" s="204" t="e">
        <f ca="1">SUM(Table2[[#This Row],[Overall % Of Town ]]-Table2[[#This Row],[Overall % Of Town]])</f>
        <v>#NAME?</v>
      </c>
      <c r="L290" s="227" t="e">
        <f ca="1">SUM(Table2[[#This Row],[2024 Tax Assessment (Exemption Not Included)]])*$N$7</f>
        <v>#NAME?</v>
      </c>
      <c r="M290" s="205" t="e">
        <f ca="1">SUM(Table2[[#This Row],[2025 Tax Amount                   (w/o Reval)                       (Exmption Not Included)]]-Table2[[#This Row],[2024 Tax Amount (Exemption Not Included)]])</f>
        <v>#NAME?</v>
      </c>
      <c r="N290" s="206" t="e">
        <f ca="1">SUM(Table2[[#This Row],[2025 Tax Amount                   (w/o Reval)                       (Exmption Not Included)]]-Table2[[#This Row],[2025 Estimated                      Tax Amount                             (Exemption Not Included)]])</f>
        <v>#NAME?</v>
      </c>
      <c r="O290" s="207" t="s">
        <v>7433</v>
      </c>
      <c r="P290" s="208" t="s">
        <v>7433</v>
      </c>
      <c r="Q290" s="208" t="s">
        <v>7433</v>
      </c>
      <c r="R290" s="208" t="s">
        <v>7433</v>
      </c>
      <c r="S290" s="208" t="s">
        <v>7433</v>
      </c>
      <c r="T290" s="209" t="s">
        <v>7433</v>
      </c>
    </row>
    <row r="291" spans="1:20">
      <c r="A291" s="202" t="s">
        <v>27</v>
      </c>
      <c r="B291" s="202">
        <v>1205</v>
      </c>
      <c r="C291" s="195" t="e">
        <f ca="1">_xlfn.XLOOKUP(Table2[[#This Row],[Acct '#]],'2024 Information'!A:A,'2024 Information'!L:L,0)</f>
        <v>#NAME?</v>
      </c>
      <c r="D291" s="196" t="e">
        <f ca="1">SUM(Table2[[#This Row],[2024 Tax Assessment (Exemption Not Included)]]/$E$6)</f>
        <v>#NAME?</v>
      </c>
      <c r="E291" s="206" t="e">
        <f ca="1">SUM(Table2[[#This Row],[2024 Tax Assessment (Exemption Not Included)]]*$E$7)</f>
        <v>#NAME?</v>
      </c>
      <c r="F291" s="195" t="e">
        <f ca="1">_xlfn.XLOOKUP(Table2[[#This Row],[Acct '#]],'2025 Information'!A:A,'2025 Information'!O:O,0)</f>
        <v>#NAME?</v>
      </c>
      <c r="G291" s="196" t="e">
        <f ca="1">SUM(Table2[[#This Row],[2025 Estimated                         Tax Assessment                  (Exemption Not Included)]]/$H$6)</f>
        <v>#NAME?</v>
      </c>
      <c r="H291" s="206" t="e">
        <f ca="1">SUM(Table2[[#This Row],[2025 Estimated                         Tax Assessment                  (Exemption Not Included)]]*$H$7)</f>
        <v>#NAME?</v>
      </c>
      <c r="I291" s="203" t="e">
        <f ca="1">SUM(Table2[[#This Row],[2025 Estimated                         Tax Assessment                  (Exemption Not Included)]]-Table2[[#This Row],[2024 Tax Assessment (Exemption Not Included)]])</f>
        <v>#NAME?</v>
      </c>
      <c r="J291" s="225" t="e">
        <f ca="1">SUM(Table2[[#This Row],[2025 Estimated                      Tax Amount                             (Exemption Not Included)]]-Table2[[#This Row],[2024 Tax Amount (Exemption Not Included)]])</f>
        <v>#NAME?</v>
      </c>
      <c r="K291" s="204" t="e">
        <f ca="1">SUM(Table2[[#This Row],[Overall % Of Town ]]-Table2[[#This Row],[Overall % Of Town]])</f>
        <v>#NAME?</v>
      </c>
      <c r="L291" s="227" t="e">
        <f ca="1">SUM(Table2[[#This Row],[2024 Tax Assessment (Exemption Not Included)]])*$N$7</f>
        <v>#NAME?</v>
      </c>
      <c r="M291" s="205" t="e">
        <f ca="1">SUM(Table2[[#This Row],[2025 Tax Amount                   (w/o Reval)                       (Exmption Not Included)]]-Table2[[#This Row],[2024 Tax Amount (Exemption Not Included)]])</f>
        <v>#NAME?</v>
      </c>
      <c r="N291" s="206" t="e">
        <f ca="1">SUM(Table2[[#This Row],[2025 Tax Amount                   (w/o Reval)                       (Exmption Not Included)]]-Table2[[#This Row],[2025 Estimated                      Tax Amount                             (Exemption Not Included)]])</f>
        <v>#NAME?</v>
      </c>
      <c r="O291" s="220" t="e">
        <f ca="1">_xlfn.XLOOKUP(Table2[[#This Row],[Map/Lot]],'Sales Data'!$H$2:$H$185,'Sales Data'!$G$2:$G$185,0)</f>
        <v>#NAME?</v>
      </c>
      <c r="P291" s="221" t="e">
        <f ca="1">_xlfn.XLOOKUP(Table2[[#This Row],[Map/Lot]],'Sales Data'!$H$2:$H$185,'Sales Data'!$F$2:$F$185,0)</f>
        <v>#NAME?</v>
      </c>
      <c r="Q291" s="222">
        <v>1.5</v>
      </c>
      <c r="R291" s="223" t="e">
        <f ca="1">SUM(Table2[[#This Row],[Adjustment for Time Since Sale]]*Table2[[#This Row],[Sale Amount]])</f>
        <v>#NAME?</v>
      </c>
      <c r="S291" s="223" t="e">
        <f ca="1">SUM(Table2[[#This Row],[2025 Estimated                         Tax Assessment                  (Exemption Not Included)]]-Table2[[#This Row],[Adjusted Sale Price]])</f>
        <v>#NAME?</v>
      </c>
      <c r="T291" s="224" t="e">
        <f ca="1">_xlfn.XLOOKUP(Table2[[#This Row],[Map/Lot]],'Sales Data'!$H$2:$H$185,'Sales Data'!$I$2:$I$185,0)</f>
        <v>#NAME?</v>
      </c>
    </row>
    <row r="292" spans="1:20">
      <c r="A292" s="202" t="s">
        <v>2320</v>
      </c>
      <c r="B292" s="202">
        <v>243</v>
      </c>
      <c r="C292" s="195" t="e">
        <f ca="1">_xlfn.XLOOKUP(Table2[[#This Row],[Acct '#]],'2024 Information'!A:A,'2024 Information'!L:L,0)</f>
        <v>#NAME?</v>
      </c>
      <c r="D292" s="196" t="e">
        <f ca="1">SUM(Table2[[#This Row],[2024 Tax Assessment (Exemption Not Included)]]/$E$6)</f>
        <v>#NAME?</v>
      </c>
      <c r="E292" s="206" t="e">
        <f ca="1">SUM(Table2[[#This Row],[2024 Tax Assessment (Exemption Not Included)]]*$E$7)</f>
        <v>#NAME?</v>
      </c>
      <c r="F292" s="195" t="e">
        <f ca="1">_xlfn.XLOOKUP(Table2[[#This Row],[Acct '#]],'2025 Information'!A:A,'2025 Information'!O:O,0)</f>
        <v>#NAME?</v>
      </c>
      <c r="G292" s="196" t="e">
        <f ca="1">SUM(Table2[[#This Row],[2025 Estimated                         Tax Assessment                  (Exemption Not Included)]]/$H$6)</f>
        <v>#NAME?</v>
      </c>
      <c r="H292" s="206" t="e">
        <f ca="1">SUM(Table2[[#This Row],[2025 Estimated                         Tax Assessment                  (Exemption Not Included)]]*$H$7)</f>
        <v>#NAME?</v>
      </c>
      <c r="I292" s="203" t="e">
        <f ca="1">SUM(Table2[[#This Row],[2025 Estimated                         Tax Assessment                  (Exemption Not Included)]]-Table2[[#This Row],[2024 Tax Assessment (Exemption Not Included)]])</f>
        <v>#NAME?</v>
      </c>
      <c r="J292" s="225" t="e">
        <f ca="1">SUM(Table2[[#This Row],[2025 Estimated                      Tax Amount                             (Exemption Not Included)]]-Table2[[#This Row],[2024 Tax Amount (Exemption Not Included)]])</f>
        <v>#NAME?</v>
      </c>
      <c r="K292" s="204" t="e">
        <f ca="1">SUM(Table2[[#This Row],[Overall % Of Town ]]-Table2[[#This Row],[Overall % Of Town]])</f>
        <v>#NAME?</v>
      </c>
      <c r="L292" s="227" t="e">
        <f ca="1">SUM(Table2[[#This Row],[2024 Tax Assessment (Exemption Not Included)]])*$N$7</f>
        <v>#NAME?</v>
      </c>
      <c r="M292" s="205" t="e">
        <f ca="1">SUM(Table2[[#This Row],[2025 Tax Amount                   (w/o Reval)                       (Exmption Not Included)]]-Table2[[#This Row],[2024 Tax Amount (Exemption Not Included)]])</f>
        <v>#NAME?</v>
      </c>
      <c r="N292" s="206" t="e">
        <f ca="1">SUM(Table2[[#This Row],[2025 Tax Amount                   (w/o Reval)                       (Exmption Not Included)]]-Table2[[#This Row],[2025 Estimated                      Tax Amount                             (Exemption Not Included)]])</f>
        <v>#NAME?</v>
      </c>
      <c r="O292" s="207" t="s">
        <v>7433</v>
      </c>
      <c r="P292" s="208" t="s">
        <v>7433</v>
      </c>
      <c r="Q292" s="208" t="s">
        <v>7433</v>
      </c>
      <c r="R292" s="208" t="s">
        <v>7433</v>
      </c>
      <c r="S292" s="208" t="s">
        <v>7433</v>
      </c>
      <c r="T292" s="209" t="s">
        <v>7433</v>
      </c>
    </row>
    <row r="293" spans="1:20">
      <c r="A293" s="202" t="s">
        <v>6680</v>
      </c>
      <c r="B293" s="202">
        <v>982</v>
      </c>
      <c r="C293" s="195" t="e">
        <f ca="1">_xlfn.XLOOKUP(Table2[[#This Row],[Acct '#]],'2024 Information'!A:A,'2024 Information'!L:L,0)</f>
        <v>#NAME?</v>
      </c>
      <c r="D293" s="196" t="e">
        <f ca="1">SUM(Table2[[#This Row],[2024 Tax Assessment (Exemption Not Included)]]/$E$6)</f>
        <v>#NAME?</v>
      </c>
      <c r="E293" s="206" t="e">
        <f ca="1">SUM(Table2[[#This Row],[2024 Tax Assessment (Exemption Not Included)]]*$E$7)</f>
        <v>#NAME?</v>
      </c>
      <c r="F293" s="195" t="e">
        <f ca="1">_xlfn.XLOOKUP(Table2[[#This Row],[Acct '#]],'2025 Information'!A:A,'2025 Information'!O:O,0)</f>
        <v>#NAME?</v>
      </c>
      <c r="G293" s="196" t="e">
        <f ca="1">SUM(Table2[[#This Row],[2025 Estimated                         Tax Assessment                  (Exemption Not Included)]]/$H$6)</f>
        <v>#NAME?</v>
      </c>
      <c r="H293" s="206" t="e">
        <f ca="1">SUM(Table2[[#This Row],[2025 Estimated                         Tax Assessment                  (Exemption Not Included)]]*$H$7)</f>
        <v>#NAME?</v>
      </c>
      <c r="I293" s="203" t="e">
        <f ca="1">SUM(Table2[[#This Row],[2025 Estimated                         Tax Assessment                  (Exemption Not Included)]]-Table2[[#This Row],[2024 Tax Assessment (Exemption Not Included)]])</f>
        <v>#NAME?</v>
      </c>
      <c r="J293" s="225" t="e">
        <f ca="1">SUM(Table2[[#This Row],[2025 Estimated                      Tax Amount                             (Exemption Not Included)]]-Table2[[#This Row],[2024 Tax Amount (Exemption Not Included)]])</f>
        <v>#NAME?</v>
      </c>
      <c r="K293" s="204" t="e">
        <f ca="1">SUM(Table2[[#This Row],[Overall % Of Town ]]-Table2[[#This Row],[Overall % Of Town]])</f>
        <v>#NAME?</v>
      </c>
      <c r="L293" s="227" t="e">
        <f ca="1">SUM(Table2[[#This Row],[2024 Tax Assessment (Exemption Not Included)]])*$N$7</f>
        <v>#NAME?</v>
      </c>
      <c r="M293" s="205" t="e">
        <f ca="1">SUM(Table2[[#This Row],[2025 Tax Amount                   (w/o Reval)                       (Exmption Not Included)]]-Table2[[#This Row],[2024 Tax Amount (Exemption Not Included)]])</f>
        <v>#NAME?</v>
      </c>
      <c r="N293" s="206" t="e">
        <f ca="1">SUM(Table2[[#This Row],[2025 Tax Amount                   (w/o Reval)                       (Exmption Not Included)]]-Table2[[#This Row],[2025 Estimated                      Tax Amount                             (Exemption Not Included)]])</f>
        <v>#NAME?</v>
      </c>
      <c r="O293" s="207" t="s">
        <v>7433</v>
      </c>
      <c r="P293" s="208" t="s">
        <v>7433</v>
      </c>
      <c r="Q293" s="208" t="s">
        <v>7433</v>
      </c>
      <c r="R293" s="208" t="s">
        <v>7433</v>
      </c>
      <c r="S293" s="208" t="s">
        <v>7433</v>
      </c>
      <c r="T293" s="209" t="s">
        <v>7433</v>
      </c>
    </row>
    <row r="294" spans="1:20">
      <c r="A294" s="202" t="s">
        <v>1084</v>
      </c>
      <c r="B294" s="202">
        <v>811</v>
      </c>
      <c r="C294" s="195" t="e">
        <f ca="1">_xlfn.XLOOKUP(Table2[[#This Row],[Acct '#]],'2024 Information'!A:A,'2024 Information'!L:L,0)</f>
        <v>#NAME?</v>
      </c>
      <c r="D294" s="196" t="e">
        <f ca="1">SUM(Table2[[#This Row],[2024 Tax Assessment (Exemption Not Included)]]/$E$6)</f>
        <v>#NAME?</v>
      </c>
      <c r="E294" s="206" t="e">
        <f ca="1">SUM(Table2[[#This Row],[2024 Tax Assessment (Exemption Not Included)]]*$E$7)</f>
        <v>#NAME?</v>
      </c>
      <c r="F294" s="195" t="e">
        <f ca="1">_xlfn.XLOOKUP(Table2[[#This Row],[Acct '#]],'2025 Information'!A:A,'2025 Information'!O:O,0)</f>
        <v>#NAME?</v>
      </c>
      <c r="G294" s="196" t="e">
        <f ca="1">SUM(Table2[[#This Row],[2025 Estimated                         Tax Assessment                  (Exemption Not Included)]]/$H$6)</f>
        <v>#NAME?</v>
      </c>
      <c r="H294" s="206" t="e">
        <f ca="1">SUM(Table2[[#This Row],[2025 Estimated                         Tax Assessment                  (Exemption Not Included)]]*$H$7)</f>
        <v>#NAME?</v>
      </c>
      <c r="I294" s="203" t="e">
        <f ca="1">SUM(Table2[[#This Row],[2025 Estimated                         Tax Assessment                  (Exemption Not Included)]]-Table2[[#This Row],[2024 Tax Assessment (Exemption Not Included)]])</f>
        <v>#NAME?</v>
      </c>
      <c r="J294" s="225" t="e">
        <f ca="1">SUM(Table2[[#This Row],[2025 Estimated                      Tax Amount                             (Exemption Not Included)]]-Table2[[#This Row],[2024 Tax Amount (Exemption Not Included)]])</f>
        <v>#NAME?</v>
      </c>
      <c r="K294" s="204" t="e">
        <f ca="1">SUM(Table2[[#This Row],[Overall % Of Town ]]-Table2[[#This Row],[Overall % Of Town]])</f>
        <v>#NAME?</v>
      </c>
      <c r="L294" s="227" t="e">
        <f ca="1">SUM(Table2[[#This Row],[2024 Tax Assessment (Exemption Not Included)]])*$N$7</f>
        <v>#NAME?</v>
      </c>
      <c r="M294" s="205" t="e">
        <f ca="1">SUM(Table2[[#This Row],[2025 Tax Amount                   (w/o Reval)                       (Exmption Not Included)]]-Table2[[#This Row],[2024 Tax Amount (Exemption Not Included)]])</f>
        <v>#NAME?</v>
      </c>
      <c r="N294" s="206" t="e">
        <f ca="1">SUM(Table2[[#This Row],[2025 Tax Amount                   (w/o Reval)                       (Exmption Not Included)]]-Table2[[#This Row],[2025 Estimated                      Tax Amount                             (Exemption Not Included)]])</f>
        <v>#NAME?</v>
      </c>
      <c r="O294" s="207" t="s">
        <v>7433</v>
      </c>
      <c r="P294" s="208" t="s">
        <v>7433</v>
      </c>
      <c r="Q294" s="208" t="s">
        <v>7433</v>
      </c>
      <c r="R294" s="208" t="s">
        <v>7433</v>
      </c>
      <c r="S294" s="208" t="s">
        <v>7433</v>
      </c>
      <c r="T294" s="209" t="s">
        <v>7433</v>
      </c>
    </row>
    <row r="295" spans="1:20">
      <c r="A295" s="202" t="s">
        <v>4906</v>
      </c>
      <c r="B295" s="202">
        <v>1218</v>
      </c>
      <c r="C295" s="195" t="e">
        <f ca="1">_xlfn.XLOOKUP(Table2[[#This Row],[Acct '#]],'2024 Information'!A:A,'2024 Information'!L:L,0)</f>
        <v>#NAME?</v>
      </c>
      <c r="D295" s="196" t="e">
        <f ca="1">SUM(Table2[[#This Row],[2024 Tax Assessment (Exemption Not Included)]]/$E$6)</f>
        <v>#NAME?</v>
      </c>
      <c r="E295" s="206" t="e">
        <f ca="1">SUM(Table2[[#This Row],[2024 Tax Assessment (Exemption Not Included)]]*$E$7)</f>
        <v>#NAME?</v>
      </c>
      <c r="F295" s="195" t="e">
        <f ca="1">_xlfn.XLOOKUP(Table2[[#This Row],[Acct '#]],'2025 Information'!A:A,'2025 Information'!O:O,0)</f>
        <v>#NAME?</v>
      </c>
      <c r="G295" s="196" t="e">
        <f ca="1">SUM(Table2[[#This Row],[2025 Estimated                         Tax Assessment                  (Exemption Not Included)]]/$H$6)</f>
        <v>#NAME?</v>
      </c>
      <c r="H295" s="206" t="e">
        <f ca="1">SUM(Table2[[#This Row],[2025 Estimated                         Tax Assessment                  (Exemption Not Included)]]*$H$7)</f>
        <v>#NAME?</v>
      </c>
      <c r="I295" s="203" t="e">
        <f ca="1">SUM(Table2[[#This Row],[2025 Estimated                         Tax Assessment                  (Exemption Not Included)]]-Table2[[#This Row],[2024 Tax Assessment (Exemption Not Included)]])</f>
        <v>#NAME?</v>
      </c>
      <c r="J295" s="225" t="e">
        <f ca="1">SUM(Table2[[#This Row],[2025 Estimated                      Tax Amount                             (Exemption Not Included)]]-Table2[[#This Row],[2024 Tax Amount (Exemption Not Included)]])</f>
        <v>#NAME?</v>
      </c>
      <c r="K295" s="204" t="e">
        <f ca="1">SUM(Table2[[#This Row],[Overall % Of Town ]]-Table2[[#This Row],[Overall % Of Town]])</f>
        <v>#NAME?</v>
      </c>
      <c r="L295" s="227" t="e">
        <f ca="1">SUM(Table2[[#This Row],[2024 Tax Assessment (Exemption Not Included)]])*$N$7</f>
        <v>#NAME?</v>
      </c>
      <c r="M295" s="205" t="e">
        <f ca="1">SUM(Table2[[#This Row],[2025 Tax Amount                   (w/o Reval)                       (Exmption Not Included)]]-Table2[[#This Row],[2024 Tax Amount (Exemption Not Included)]])</f>
        <v>#NAME?</v>
      </c>
      <c r="N295" s="206" t="e">
        <f ca="1">SUM(Table2[[#This Row],[2025 Tax Amount                   (w/o Reval)                       (Exmption Not Included)]]-Table2[[#This Row],[2025 Estimated                      Tax Amount                             (Exemption Not Included)]])</f>
        <v>#NAME?</v>
      </c>
      <c r="O295" s="207" t="s">
        <v>7433</v>
      </c>
      <c r="P295" s="208" t="s">
        <v>7433</v>
      </c>
      <c r="Q295" s="208" t="s">
        <v>7433</v>
      </c>
      <c r="R295" s="208" t="s">
        <v>7433</v>
      </c>
      <c r="S295" s="208" t="s">
        <v>7433</v>
      </c>
      <c r="T295" s="209" t="s">
        <v>7433</v>
      </c>
    </row>
    <row r="296" spans="1:20">
      <c r="A296" s="202" t="s">
        <v>2486</v>
      </c>
      <c r="B296" s="202">
        <v>168</v>
      </c>
      <c r="C296" s="195" t="e">
        <f ca="1">_xlfn.XLOOKUP(Table2[[#This Row],[Acct '#]],'2024 Information'!A:A,'2024 Information'!L:L,0)</f>
        <v>#NAME?</v>
      </c>
      <c r="D296" s="196" t="e">
        <f ca="1">SUM(Table2[[#This Row],[2024 Tax Assessment (Exemption Not Included)]]/$E$6)</f>
        <v>#NAME?</v>
      </c>
      <c r="E296" s="206" t="e">
        <f ca="1">SUM(Table2[[#This Row],[2024 Tax Assessment (Exemption Not Included)]]*$E$7)</f>
        <v>#NAME?</v>
      </c>
      <c r="F296" s="195" t="e">
        <f ca="1">_xlfn.XLOOKUP(Table2[[#This Row],[Acct '#]],'2025 Information'!A:A,'2025 Information'!O:O,0)</f>
        <v>#NAME?</v>
      </c>
      <c r="G296" s="196" t="e">
        <f ca="1">SUM(Table2[[#This Row],[2025 Estimated                         Tax Assessment                  (Exemption Not Included)]]/$H$6)</f>
        <v>#NAME?</v>
      </c>
      <c r="H296" s="206" t="e">
        <f ca="1">SUM(Table2[[#This Row],[2025 Estimated                         Tax Assessment                  (Exemption Not Included)]]*$H$7)</f>
        <v>#NAME?</v>
      </c>
      <c r="I296" s="203" t="e">
        <f ca="1">SUM(Table2[[#This Row],[2025 Estimated                         Tax Assessment                  (Exemption Not Included)]]-Table2[[#This Row],[2024 Tax Assessment (Exemption Not Included)]])</f>
        <v>#NAME?</v>
      </c>
      <c r="J296" s="225" t="e">
        <f ca="1">SUM(Table2[[#This Row],[2025 Estimated                      Tax Amount                             (Exemption Not Included)]]-Table2[[#This Row],[2024 Tax Amount (Exemption Not Included)]])</f>
        <v>#NAME?</v>
      </c>
      <c r="K296" s="204" t="e">
        <f ca="1">SUM(Table2[[#This Row],[Overall % Of Town ]]-Table2[[#This Row],[Overall % Of Town]])</f>
        <v>#NAME?</v>
      </c>
      <c r="L296" s="227" t="e">
        <f ca="1">SUM(Table2[[#This Row],[2024 Tax Assessment (Exemption Not Included)]])*$N$7</f>
        <v>#NAME?</v>
      </c>
      <c r="M296" s="205" t="e">
        <f ca="1">SUM(Table2[[#This Row],[2025 Tax Amount                   (w/o Reval)                       (Exmption Not Included)]]-Table2[[#This Row],[2024 Tax Amount (Exemption Not Included)]])</f>
        <v>#NAME?</v>
      </c>
      <c r="N296" s="206" t="e">
        <f ca="1">SUM(Table2[[#This Row],[2025 Tax Amount                   (w/o Reval)                       (Exmption Not Included)]]-Table2[[#This Row],[2025 Estimated                      Tax Amount                             (Exemption Not Included)]])</f>
        <v>#NAME?</v>
      </c>
      <c r="O296" s="207" t="s">
        <v>7433</v>
      </c>
      <c r="P296" s="208" t="s">
        <v>7433</v>
      </c>
      <c r="Q296" s="208" t="s">
        <v>7433</v>
      </c>
      <c r="R296" s="208" t="s">
        <v>7433</v>
      </c>
      <c r="S296" s="208" t="s">
        <v>7433</v>
      </c>
      <c r="T296" s="209" t="s">
        <v>7433</v>
      </c>
    </row>
    <row r="297" spans="1:20">
      <c r="A297" s="202" t="s">
        <v>2292</v>
      </c>
      <c r="B297" s="202">
        <v>254</v>
      </c>
      <c r="C297" s="195" t="e">
        <f ca="1">_xlfn.XLOOKUP(Table2[[#This Row],[Acct '#]],'2024 Information'!A:A,'2024 Information'!L:L,0)</f>
        <v>#NAME?</v>
      </c>
      <c r="D297" s="196" t="e">
        <f ca="1">SUM(Table2[[#This Row],[2024 Tax Assessment (Exemption Not Included)]]/$E$6)</f>
        <v>#NAME?</v>
      </c>
      <c r="E297" s="206" t="e">
        <f ca="1">SUM(Table2[[#This Row],[2024 Tax Assessment (Exemption Not Included)]]*$E$7)</f>
        <v>#NAME?</v>
      </c>
      <c r="F297" s="195" t="e">
        <f ca="1">_xlfn.XLOOKUP(Table2[[#This Row],[Acct '#]],'2025 Information'!A:A,'2025 Information'!O:O,0)</f>
        <v>#NAME?</v>
      </c>
      <c r="G297" s="196" t="e">
        <f ca="1">SUM(Table2[[#This Row],[2025 Estimated                         Tax Assessment                  (Exemption Not Included)]]/$H$6)</f>
        <v>#NAME?</v>
      </c>
      <c r="H297" s="206" t="e">
        <f ca="1">SUM(Table2[[#This Row],[2025 Estimated                         Tax Assessment                  (Exemption Not Included)]]*$H$7)</f>
        <v>#NAME?</v>
      </c>
      <c r="I297" s="203" t="e">
        <f ca="1">SUM(Table2[[#This Row],[2025 Estimated                         Tax Assessment                  (Exemption Not Included)]]-Table2[[#This Row],[2024 Tax Assessment (Exemption Not Included)]])</f>
        <v>#NAME?</v>
      </c>
      <c r="J297" s="225" t="e">
        <f ca="1">SUM(Table2[[#This Row],[2025 Estimated                      Tax Amount                             (Exemption Not Included)]]-Table2[[#This Row],[2024 Tax Amount (Exemption Not Included)]])</f>
        <v>#NAME?</v>
      </c>
      <c r="K297" s="204" t="e">
        <f ca="1">SUM(Table2[[#This Row],[Overall % Of Town ]]-Table2[[#This Row],[Overall % Of Town]])</f>
        <v>#NAME?</v>
      </c>
      <c r="L297" s="227" t="e">
        <f ca="1">SUM(Table2[[#This Row],[2024 Tax Assessment (Exemption Not Included)]])*$N$7</f>
        <v>#NAME?</v>
      </c>
      <c r="M297" s="205" t="e">
        <f ca="1">SUM(Table2[[#This Row],[2025 Tax Amount                   (w/o Reval)                       (Exmption Not Included)]]-Table2[[#This Row],[2024 Tax Amount (Exemption Not Included)]])</f>
        <v>#NAME?</v>
      </c>
      <c r="N297" s="206" t="e">
        <f ca="1">SUM(Table2[[#This Row],[2025 Tax Amount                   (w/o Reval)                       (Exmption Not Included)]]-Table2[[#This Row],[2025 Estimated                      Tax Amount                             (Exemption Not Included)]])</f>
        <v>#NAME?</v>
      </c>
      <c r="O297" s="207" t="s">
        <v>7433</v>
      </c>
      <c r="P297" s="208" t="s">
        <v>7433</v>
      </c>
      <c r="Q297" s="208" t="s">
        <v>7433</v>
      </c>
      <c r="R297" s="208" t="s">
        <v>7433</v>
      </c>
      <c r="S297" s="208" t="s">
        <v>7433</v>
      </c>
      <c r="T297" s="209" t="s">
        <v>7433</v>
      </c>
    </row>
    <row r="298" spans="1:20">
      <c r="A298" s="202" t="s">
        <v>308</v>
      </c>
      <c r="B298" s="202">
        <v>1113</v>
      </c>
      <c r="C298" s="195" t="e">
        <f ca="1">_xlfn.XLOOKUP(Table2[[#This Row],[Acct '#]],'2024 Information'!A:A,'2024 Information'!L:L,0)</f>
        <v>#NAME?</v>
      </c>
      <c r="D298" s="196" t="e">
        <f ca="1">SUM(Table2[[#This Row],[2024 Tax Assessment (Exemption Not Included)]]/$E$6)</f>
        <v>#NAME?</v>
      </c>
      <c r="E298" s="206" t="e">
        <f ca="1">SUM(Table2[[#This Row],[2024 Tax Assessment (Exemption Not Included)]]*$E$7)</f>
        <v>#NAME?</v>
      </c>
      <c r="F298" s="195" t="e">
        <f ca="1">_xlfn.XLOOKUP(Table2[[#This Row],[Acct '#]],'2025 Information'!A:A,'2025 Information'!O:O,0)</f>
        <v>#NAME?</v>
      </c>
      <c r="G298" s="196" t="e">
        <f ca="1">SUM(Table2[[#This Row],[2025 Estimated                         Tax Assessment                  (Exemption Not Included)]]/$H$6)</f>
        <v>#NAME?</v>
      </c>
      <c r="H298" s="206" t="e">
        <f ca="1">SUM(Table2[[#This Row],[2025 Estimated                         Tax Assessment                  (Exemption Not Included)]]*$H$7)</f>
        <v>#NAME?</v>
      </c>
      <c r="I298" s="203" t="e">
        <f ca="1">SUM(Table2[[#This Row],[2025 Estimated                         Tax Assessment                  (Exemption Not Included)]]-Table2[[#This Row],[2024 Tax Assessment (Exemption Not Included)]])</f>
        <v>#NAME?</v>
      </c>
      <c r="J298" s="225" t="e">
        <f ca="1">SUM(Table2[[#This Row],[2025 Estimated                      Tax Amount                             (Exemption Not Included)]]-Table2[[#This Row],[2024 Tax Amount (Exemption Not Included)]])</f>
        <v>#NAME?</v>
      </c>
      <c r="K298" s="204" t="e">
        <f ca="1">SUM(Table2[[#This Row],[Overall % Of Town ]]-Table2[[#This Row],[Overall % Of Town]])</f>
        <v>#NAME?</v>
      </c>
      <c r="L298" s="227" t="e">
        <f ca="1">SUM(Table2[[#This Row],[2024 Tax Assessment (Exemption Not Included)]])*$N$7</f>
        <v>#NAME?</v>
      </c>
      <c r="M298" s="205" t="e">
        <f ca="1">SUM(Table2[[#This Row],[2025 Tax Amount                   (w/o Reval)                       (Exmption Not Included)]]-Table2[[#This Row],[2024 Tax Amount (Exemption Not Included)]])</f>
        <v>#NAME?</v>
      </c>
      <c r="N298" s="206" t="e">
        <f ca="1">SUM(Table2[[#This Row],[2025 Tax Amount                   (w/o Reval)                       (Exmption Not Included)]]-Table2[[#This Row],[2025 Estimated                      Tax Amount                             (Exemption Not Included)]])</f>
        <v>#NAME?</v>
      </c>
      <c r="O298" s="207" t="s">
        <v>7433</v>
      </c>
      <c r="P298" s="208" t="s">
        <v>7433</v>
      </c>
      <c r="Q298" s="208" t="s">
        <v>7433</v>
      </c>
      <c r="R298" s="208" t="s">
        <v>7433</v>
      </c>
      <c r="S298" s="208" t="s">
        <v>7433</v>
      </c>
      <c r="T298" s="209" t="s">
        <v>7433</v>
      </c>
    </row>
    <row r="299" spans="1:20">
      <c r="A299" s="202" t="s">
        <v>249</v>
      </c>
      <c r="B299" s="202">
        <v>1137</v>
      </c>
      <c r="C299" s="195" t="e">
        <f ca="1">_xlfn.XLOOKUP(Table2[[#This Row],[Acct '#]],'2024 Information'!A:A,'2024 Information'!L:L,0)</f>
        <v>#NAME?</v>
      </c>
      <c r="D299" s="196" t="e">
        <f ca="1">SUM(Table2[[#This Row],[2024 Tax Assessment (Exemption Not Included)]]/$E$6)</f>
        <v>#NAME?</v>
      </c>
      <c r="E299" s="206" t="e">
        <f ca="1">SUM(Table2[[#This Row],[2024 Tax Assessment (Exemption Not Included)]]*$E$7)</f>
        <v>#NAME?</v>
      </c>
      <c r="F299" s="195" t="e">
        <f ca="1">_xlfn.XLOOKUP(Table2[[#This Row],[Acct '#]],'2025 Information'!A:A,'2025 Information'!O:O,0)</f>
        <v>#NAME?</v>
      </c>
      <c r="G299" s="196" t="e">
        <f ca="1">SUM(Table2[[#This Row],[2025 Estimated                         Tax Assessment                  (Exemption Not Included)]]/$H$6)</f>
        <v>#NAME?</v>
      </c>
      <c r="H299" s="206" t="e">
        <f ca="1">SUM(Table2[[#This Row],[2025 Estimated                         Tax Assessment                  (Exemption Not Included)]]*$H$7)</f>
        <v>#NAME?</v>
      </c>
      <c r="I299" s="203" t="e">
        <f ca="1">SUM(Table2[[#This Row],[2025 Estimated                         Tax Assessment                  (Exemption Not Included)]]-Table2[[#This Row],[2024 Tax Assessment (Exemption Not Included)]])</f>
        <v>#NAME?</v>
      </c>
      <c r="J299" s="225" t="e">
        <f ca="1">SUM(Table2[[#This Row],[2025 Estimated                      Tax Amount                             (Exemption Not Included)]]-Table2[[#This Row],[2024 Tax Amount (Exemption Not Included)]])</f>
        <v>#NAME?</v>
      </c>
      <c r="K299" s="204" t="e">
        <f ca="1">SUM(Table2[[#This Row],[Overall % Of Town ]]-Table2[[#This Row],[Overall % Of Town]])</f>
        <v>#NAME?</v>
      </c>
      <c r="L299" s="227" t="e">
        <f ca="1">SUM(Table2[[#This Row],[2024 Tax Assessment (Exemption Not Included)]])*$N$7</f>
        <v>#NAME?</v>
      </c>
      <c r="M299" s="205" t="e">
        <f ca="1">SUM(Table2[[#This Row],[2025 Tax Amount                   (w/o Reval)                       (Exmption Not Included)]]-Table2[[#This Row],[2024 Tax Amount (Exemption Not Included)]])</f>
        <v>#NAME?</v>
      </c>
      <c r="N299" s="206" t="e">
        <f ca="1">SUM(Table2[[#This Row],[2025 Tax Amount                   (w/o Reval)                       (Exmption Not Included)]]-Table2[[#This Row],[2025 Estimated                      Tax Amount                             (Exemption Not Included)]])</f>
        <v>#NAME?</v>
      </c>
      <c r="O299" s="207" t="s">
        <v>7433</v>
      </c>
      <c r="P299" s="208" t="s">
        <v>7433</v>
      </c>
      <c r="Q299" s="208" t="s">
        <v>7433</v>
      </c>
      <c r="R299" s="208" t="s">
        <v>7433</v>
      </c>
      <c r="S299" s="208" t="s">
        <v>7433</v>
      </c>
      <c r="T299" s="209" t="s">
        <v>7433</v>
      </c>
    </row>
    <row r="300" spans="1:20">
      <c r="A300" s="202" t="s">
        <v>1288</v>
      </c>
      <c r="B300" s="202">
        <v>720</v>
      </c>
      <c r="C300" s="195" t="e">
        <f ca="1">_xlfn.XLOOKUP(Table2[[#This Row],[Acct '#]],'2024 Information'!A:A,'2024 Information'!L:L,0)</f>
        <v>#NAME?</v>
      </c>
      <c r="D300" s="196" t="e">
        <f ca="1">SUM(Table2[[#This Row],[2024 Tax Assessment (Exemption Not Included)]]/$E$6)</f>
        <v>#NAME?</v>
      </c>
      <c r="E300" s="206" t="e">
        <f ca="1">SUM(Table2[[#This Row],[2024 Tax Assessment (Exemption Not Included)]]*$E$7)</f>
        <v>#NAME?</v>
      </c>
      <c r="F300" s="195" t="e">
        <f ca="1">_xlfn.XLOOKUP(Table2[[#This Row],[Acct '#]],'2025 Information'!A:A,'2025 Information'!O:O,0)</f>
        <v>#NAME?</v>
      </c>
      <c r="G300" s="196" t="e">
        <f ca="1">SUM(Table2[[#This Row],[2025 Estimated                         Tax Assessment                  (Exemption Not Included)]]/$H$6)</f>
        <v>#NAME?</v>
      </c>
      <c r="H300" s="206" t="e">
        <f ca="1">SUM(Table2[[#This Row],[2025 Estimated                         Tax Assessment                  (Exemption Not Included)]]*$H$7)</f>
        <v>#NAME?</v>
      </c>
      <c r="I300" s="203" t="e">
        <f ca="1">SUM(Table2[[#This Row],[2025 Estimated                         Tax Assessment                  (Exemption Not Included)]]-Table2[[#This Row],[2024 Tax Assessment (Exemption Not Included)]])</f>
        <v>#NAME?</v>
      </c>
      <c r="J300" s="225" t="e">
        <f ca="1">SUM(Table2[[#This Row],[2025 Estimated                      Tax Amount                             (Exemption Not Included)]]-Table2[[#This Row],[2024 Tax Amount (Exemption Not Included)]])</f>
        <v>#NAME?</v>
      </c>
      <c r="K300" s="204" t="e">
        <f ca="1">SUM(Table2[[#This Row],[Overall % Of Town ]]-Table2[[#This Row],[Overall % Of Town]])</f>
        <v>#NAME?</v>
      </c>
      <c r="L300" s="227" t="e">
        <f ca="1">SUM(Table2[[#This Row],[2024 Tax Assessment (Exemption Not Included)]])*$N$7</f>
        <v>#NAME?</v>
      </c>
      <c r="M300" s="205" t="e">
        <f ca="1">SUM(Table2[[#This Row],[2025 Tax Amount                   (w/o Reval)                       (Exmption Not Included)]]-Table2[[#This Row],[2024 Tax Amount (Exemption Not Included)]])</f>
        <v>#NAME?</v>
      </c>
      <c r="N300" s="206" t="e">
        <f ca="1">SUM(Table2[[#This Row],[2025 Tax Amount                   (w/o Reval)                       (Exmption Not Included)]]-Table2[[#This Row],[2025 Estimated                      Tax Amount                             (Exemption Not Included)]])</f>
        <v>#NAME?</v>
      </c>
      <c r="O300" s="207" t="s">
        <v>7433</v>
      </c>
      <c r="P300" s="208" t="s">
        <v>7433</v>
      </c>
      <c r="Q300" s="208" t="s">
        <v>7433</v>
      </c>
      <c r="R300" s="208" t="s">
        <v>7433</v>
      </c>
      <c r="S300" s="208" t="s">
        <v>7433</v>
      </c>
      <c r="T300" s="209" t="s">
        <v>7433</v>
      </c>
    </row>
    <row r="301" spans="1:20">
      <c r="A301" s="202" t="s">
        <v>759</v>
      </c>
      <c r="B301" s="202">
        <v>939</v>
      </c>
      <c r="C301" s="195" t="e">
        <f ca="1">_xlfn.XLOOKUP(Table2[[#This Row],[Acct '#]],'2024 Information'!A:A,'2024 Information'!L:L,0)</f>
        <v>#NAME?</v>
      </c>
      <c r="D301" s="196" t="e">
        <f ca="1">SUM(Table2[[#This Row],[2024 Tax Assessment (Exemption Not Included)]]/$E$6)</f>
        <v>#NAME?</v>
      </c>
      <c r="E301" s="206" t="e">
        <f ca="1">SUM(Table2[[#This Row],[2024 Tax Assessment (Exemption Not Included)]]*$E$7)</f>
        <v>#NAME?</v>
      </c>
      <c r="F301" s="195" t="e">
        <f ca="1">_xlfn.XLOOKUP(Table2[[#This Row],[Acct '#]],'2025 Information'!A:A,'2025 Information'!O:O,0)</f>
        <v>#NAME?</v>
      </c>
      <c r="G301" s="196" t="e">
        <f ca="1">SUM(Table2[[#This Row],[2025 Estimated                         Tax Assessment                  (Exemption Not Included)]]/$H$6)</f>
        <v>#NAME?</v>
      </c>
      <c r="H301" s="206" t="e">
        <f ca="1">SUM(Table2[[#This Row],[2025 Estimated                         Tax Assessment                  (Exemption Not Included)]]*$H$7)</f>
        <v>#NAME?</v>
      </c>
      <c r="I301" s="203" t="e">
        <f ca="1">SUM(Table2[[#This Row],[2025 Estimated                         Tax Assessment                  (Exemption Not Included)]]-Table2[[#This Row],[2024 Tax Assessment (Exemption Not Included)]])</f>
        <v>#NAME?</v>
      </c>
      <c r="J301" s="225" t="e">
        <f ca="1">SUM(Table2[[#This Row],[2025 Estimated                      Tax Amount                             (Exemption Not Included)]]-Table2[[#This Row],[2024 Tax Amount (Exemption Not Included)]])</f>
        <v>#NAME?</v>
      </c>
      <c r="K301" s="204" t="e">
        <f ca="1">SUM(Table2[[#This Row],[Overall % Of Town ]]-Table2[[#This Row],[Overall % Of Town]])</f>
        <v>#NAME?</v>
      </c>
      <c r="L301" s="227" t="e">
        <f ca="1">SUM(Table2[[#This Row],[2024 Tax Assessment (Exemption Not Included)]])*$N$7</f>
        <v>#NAME?</v>
      </c>
      <c r="M301" s="205" t="e">
        <f ca="1">SUM(Table2[[#This Row],[2025 Tax Amount                   (w/o Reval)                       (Exmption Not Included)]]-Table2[[#This Row],[2024 Tax Amount (Exemption Not Included)]])</f>
        <v>#NAME?</v>
      </c>
      <c r="N301" s="206" t="e">
        <f ca="1">SUM(Table2[[#This Row],[2025 Tax Amount                   (w/o Reval)                       (Exmption Not Included)]]-Table2[[#This Row],[2025 Estimated                      Tax Amount                             (Exemption Not Included)]])</f>
        <v>#NAME?</v>
      </c>
      <c r="O301" s="207" t="s">
        <v>7433</v>
      </c>
      <c r="P301" s="208" t="s">
        <v>7433</v>
      </c>
      <c r="Q301" s="208" t="s">
        <v>7433</v>
      </c>
      <c r="R301" s="208" t="s">
        <v>7433</v>
      </c>
      <c r="S301" s="208" t="s">
        <v>7433</v>
      </c>
      <c r="T301" s="209" t="s">
        <v>7433</v>
      </c>
    </row>
    <row r="302" spans="1:20">
      <c r="A302" s="202" t="s">
        <v>1222</v>
      </c>
      <c r="B302" s="202">
        <v>749</v>
      </c>
      <c r="C302" s="195" t="e">
        <f ca="1">_xlfn.XLOOKUP(Table2[[#This Row],[Acct '#]],'2024 Information'!A:A,'2024 Information'!L:L,0)</f>
        <v>#NAME?</v>
      </c>
      <c r="D302" s="196" t="e">
        <f ca="1">SUM(Table2[[#This Row],[2024 Tax Assessment (Exemption Not Included)]]/$E$6)</f>
        <v>#NAME?</v>
      </c>
      <c r="E302" s="206" t="e">
        <f ca="1">SUM(Table2[[#This Row],[2024 Tax Assessment (Exemption Not Included)]]*$E$7)</f>
        <v>#NAME?</v>
      </c>
      <c r="F302" s="195" t="e">
        <f ca="1">_xlfn.XLOOKUP(Table2[[#This Row],[Acct '#]],'2025 Information'!A:A,'2025 Information'!O:O,0)</f>
        <v>#NAME?</v>
      </c>
      <c r="G302" s="196" t="e">
        <f ca="1">SUM(Table2[[#This Row],[2025 Estimated                         Tax Assessment                  (Exemption Not Included)]]/$H$6)</f>
        <v>#NAME?</v>
      </c>
      <c r="H302" s="206" t="e">
        <f ca="1">SUM(Table2[[#This Row],[2025 Estimated                         Tax Assessment                  (Exemption Not Included)]]*$H$7)</f>
        <v>#NAME?</v>
      </c>
      <c r="I302" s="203" t="e">
        <f ca="1">SUM(Table2[[#This Row],[2025 Estimated                         Tax Assessment                  (Exemption Not Included)]]-Table2[[#This Row],[2024 Tax Assessment (Exemption Not Included)]])</f>
        <v>#NAME?</v>
      </c>
      <c r="J302" s="225" t="e">
        <f ca="1">SUM(Table2[[#This Row],[2025 Estimated                      Tax Amount                             (Exemption Not Included)]]-Table2[[#This Row],[2024 Tax Amount (Exemption Not Included)]])</f>
        <v>#NAME?</v>
      </c>
      <c r="K302" s="204" t="e">
        <f ca="1">SUM(Table2[[#This Row],[Overall % Of Town ]]-Table2[[#This Row],[Overall % Of Town]])</f>
        <v>#NAME?</v>
      </c>
      <c r="L302" s="227" t="e">
        <f ca="1">SUM(Table2[[#This Row],[2024 Tax Assessment (Exemption Not Included)]])*$N$7</f>
        <v>#NAME?</v>
      </c>
      <c r="M302" s="205" t="e">
        <f ca="1">SUM(Table2[[#This Row],[2025 Tax Amount                   (w/o Reval)                       (Exmption Not Included)]]-Table2[[#This Row],[2024 Tax Amount (Exemption Not Included)]])</f>
        <v>#NAME?</v>
      </c>
      <c r="N302" s="206" t="e">
        <f ca="1">SUM(Table2[[#This Row],[2025 Tax Amount                   (w/o Reval)                       (Exmption Not Included)]]-Table2[[#This Row],[2025 Estimated                      Tax Amount                             (Exemption Not Included)]])</f>
        <v>#NAME?</v>
      </c>
      <c r="O302" s="207" t="s">
        <v>7433</v>
      </c>
      <c r="P302" s="208" t="s">
        <v>7433</v>
      </c>
      <c r="Q302" s="208" t="s">
        <v>7433</v>
      </c>
      <c r="R302" s="208" t="s">
        <v>7433</v>
      </c>
      <c r="S302" s="208" t="s">
        <v>7433</v>
      </c>
      <c r="T302" s="209" t="s">
        <v>7433</v>
      </c>
    </row>
    <row r="303" spans="1:20">
      <c r="A303" s="202" t="s">
        <v>665</v>
      </c>
      <c r="B303" s="202">
        <v>971</v>
      </c>
      <c r="C303" s="195" t="e">
        <f ca="1">_xlfn.XLOOKUP(Table2[[#This Row],[Acct '#]],'2024 Information'!A:A,'2024 Information'!L:L,0)</f>
        <v>#NAME?</v>
      </c>
      <c r="D303" s="196" t="e">
        <f ca="1">SUM(Table2[[#This Row],[2024 Tax Assessment (Exemption Not Included)]]/$E$6)</f>
        <v>#NAME?</v>
      </c>
      <c r="E303" s="206" t="e">
        <f ca="1">SUM(Table2[[#This Row],[2024 Tax Assessment (Exemption Not Included)]]*$E$7)</f>
        <v>#NAME?</v>
      </c>
      <c r="F303" s="195" t="e">
        <f ca="1">_xlfn.XLOOKUP(Table2[[#This Row],[Acct '#]],'2025 Information'!A:A,'2025 Information'!O:O,0)</f>
        <v>#NAME?</v>
      </c>
      <c r="G303" s="196" t="e">
        <f ca="1">SUM(Table2[[#This Row],[2025 Estimated                         Tax Assessment                  (Exemption Not Included)]]/$H$6)</f>
        <v>#NAME?</v>
      </c>
      <c r="H303" s="206" t="e">
        <f ca="1">SUM(Table2[[#This Row],[2025 Estimated                         Tax Assessment                  (Exemption Not Included)]]*$H$7)</f>
        <v>#NAME?</v>
      </c>
      <c r="I303" s="203" t="e">
        <f ca="1">SUM(Table2[[#This Row],[2025 Estimated                         Tax Assessment                  (Exemption Not Included)]]-Table2[[#This Row],[2024 Tax Assessment (Exemption Not Included)]])</f>
        <v>#NAME?</v>
      </c>
      <c r="J303" s="225" t="e">
        <f ca="1">SUM(Table2[[#This Row],[2025 Estimated                      Tax Amount                             (Exemption Not Included)]]-Table2[[#This Row],[2024 Tax Amount (Exemption Not Included)]])</f>
        <v>#NAME?</v>
      </c>
      <c r="K303" s="204" t="e">
        <f ca="1">SUM(Table2[[#This Row],[Overall % Of Town ]]-Table2[[#This Row],[Overall % Of Town]])</f>
        <v>#NAME?</v>
      </c>
      <c r="L303" s="227" t="e">
        <f ca="1">SUM(Table2[[#This Row],[2024 Tax Assessment (Exemption Not Included)]])*$N$7</f>
        <v>#NAME?</v>
      </c>
      <c r="M303" s="205" t="e">
        <f ca="1">SUM(Table2[[#This Row],[2025 Tax Amount                   (w/o Reval)                       (Exmption Not Included)]]-Table2[[#This Row],[2024 Tax Amount (Exemption Not Included)]])</f>
        <v>#NAME?</v>
      </c>
      <c r="N303" s="206" t="e">
        <f ca="1">SUM(Table2[[#This Row],[2025 Tax Amount                   (w/o Reval)                       (Exmption Not Included)]]-Table2[[#This Row],[2025 Estimated                      Tax Amount                             (Exemption Not Included)]])</f>
        <v>#NAME?</v>
      </c>
      <c r="O303" s="207" t="s">
        <v>7433</v>
      </c>
      <c r="P303" s="208" t="s">
        <v>7433</v>
      </c>
      <c r="Q303" s="208" t="s">
        <v>7433</v>
      </c>
      <c r="R303" s="208" t="s">
        <v>7433</v>
      </c>
      <c r="S303" s="208" t="s">
        <v>7433</v>
      </c>
      <c r="T303" s="209" t="s">
        <v>7433</v>
      </c>
    </row>
    <row r="304" spans="1:20">
      <c r="A304" s="202" t="s">
        <v>1725</v>
      </c>
      <c r="B304" s="202">
        <v>519</v>
      </c>
      <c r="C304" s="195" t="e">
        <f ca="1">_xlfn.XLOOKUP(Table2[[#This Row],[Acct '#]],'2024 Information'!A:A,'2024 Information'!L:L,0)</f>
        <v>#NAME?</v>
      </c>
      <c r="D304" s="196" t="e">
        <f ca="1">SUM(Table2[[#This Row],[2024 Tax Assessment (Exemption Not Included)]]/$E$6)</f>
        <v>#NAME?</v>
      </c>
      <c r="E304" s="206" t="e">
        <f ca="1">SUM(Table2[[#This Row],[2024 Tax Assessment (Exemption Not Included)]]*$E$7)</f>
        <v>#NAME?</v>
      </c>
      <c r="F304" s="195" t="e">
        <f ca="1">_xlfn.XLOOKUP(Table2[[#This Row],[Acct '#]],'2025 Information'!A:A,'2025 Information'!O:O,0)</f>
        <v>#NAME?</v>
      </c>
      <c r="G304" s="196" t="e">
        <f ca="1">SUM(Table2[[#This Row],[2025 Estimated                         Tax Assessment                  (Exemption Not Included)]]/$H$6)</f>
        <v>#NAME?</v>
      </c>
      <c r="H304" s="206" t="e">
        <f ca="1">SUM(Table2[[#This Row],[2025 Estimated                         Tax Assessment                  (Exemption Not Included)]]*$H$7)</f>
        <v>#NAME?</v>
      </c>
      <c r="I304" s="203" t="e">
        <f ca="1">SUM(Table2[[#This Row],[2025 Estimated                         Tax Assessment                  (Exemption Not Included)]]-Table2[[#This Row],[2024 Tax Assessment (Exemption Not Included)]])</f>
        <v>#NAME?</v>
      </c>
      <c r="J304" s="225" t="e">
        <f ca="1">SUM(Table2[[#This Row],[2025 Estimated                      Tax Amount                             (Exemption Not Included)]]-Table2[[#This Row],[2024 Tax Amount (Exemption Not Included)]])</f>
        <v>#NAME?</v>
      </c>
      <c r="K304" s="204" t="e">
        <f ca="1">SUM(Table2[[#This Row],[Overall % Of Town ]]-Table2[[#This Row],[Overall % Of Town]])</f>
        <v>#NAME?</v>
      </c>
      <c r="L304" s="227" t="e">
        <f ca="1">SUM(Table2[[#This Row],[2024 Tax Assessment (Exemption Not Included)]])*$N$7</f>
        <v>#NAME?</v>
      </c>
      <c r="M304" s="205" t="e">
        <f ca="1">SUM(Table2[[#This Row],[2025 Tax Amount                   (w/o Reval)                       (Exmption Not Included)]]-Table2[[#This Row],[2024 Tax Amount (Exemption Not Included)]])</f>
        <v>#NAME?</v>
      </c>
      <c r="N304" s="206" t="e">
        <f ca="1">SUM(Table2[[#This Row],[2025 Tax Amount                   (w/o Reval)                       (Exmption Not Included)]]-Table2[[#This Row],[2025 Estimated                      Tax Amount                             (Exemption Not Included)]])</f>
        <v>#NAME?</v>
      </c>
      <c r="O304" s="210" t="e">
        <f ca="1">_xlfn.XLOOKUP(Table2[[#This Row],[Map/Lot]],'Sales Data'!$H$2:$H$185,'Sales Data'!$G$2:$G$185,0)</f>
        <v>#NAME?</v>
      </c>
      <c r="P304" s="211" t="e">
        <f ca="1">_xlfn.XLOOKUP(Table2[[#This Row],[Map/Lot]],'Sales Data'!$H$2:$H$185,'Sales Data'!$F$2:$F$185,0)</f>
        <v>#NAME?</v>
      </c>
      <c r="Q304" s="208">
        <v>1.7</v>
      </c>
      <c r="R304" s="212" t="e">
        <f ca="1">SUM(Table2[[#This Row],[Adjustment for Time Since Sale]]*Table2[[#This Row],[Sale Amount]])</f>
        <v>#NAME?</v>
      </c>
      <c r="S304" s="212" t="e">
        <f ca="1">SUM(Table2[[#This Row],[2025 Estimated                         Tax Assessment                  (Exemption Not Included)]]-Table2[[#This Row],[Adjusted Sale Price]])</f>
        <v>#NAME?</v>
      </c>
      <c r="T304" s="213" t="e">
        <f ca="1">_xlfn.XLOOKUP(Table2[[#This Row],[Map/Lot]],'Sales Data'!$H$2:$H$185,'Sales Data'!$I$2:$I$185,0)</f>
        <v>#NAME?</v>
      </c>
    </row>
    <row r="305" spans="1:20">
      <c r="A305" s="202" t="s">
        <v>2481</v>
      </c>
      <c r="B305" s="202">
        <v>171</v>
      </c>
      <c r="C305" s="195" t="e">
        <f ca="1">_xlfn.XLOOKUP(Table2[[#This Row],[Acct '#]],'2024 Information'!A:A,'2024 Information'!L:L,0)</f>
        <v>#NAME?</v>
      </c>
      <c r="D305" s="196" t="e">
        <f ca="1">SUM(Table2[[#This Row],[2024 Tax Assessment (Exemption Not Included)]]/$E$6)</f>
        <v>#NAME?</v>
      </c>
      <c r="E305" s="206" t="e">
        <f ca="1">SUM(Table2[[#This Row],[2024 Tax Assessment (Exemption Not Included)]]*$E$7)</f>
        <v>#NAME?</v>
      </c>
      <c r="F305" s="195" t="e">
        <f ca="1">_xlfn.XLOOKUP(Table2[[#This Row],[Acct '#]],'2025 Information'!A:A,'2025 Information'!O:O,0)</f>
        <v>#NAME?</v>
      </c>
      <c r="G305" s="196" t="e">
        <f ca="1">SUM(Table2[[#This Row],[2025 Estimated                         Tax Assessment                  (Exemption Not Included)]]/$H$6)</f>
        <v>#NAME?</v>
      </c>
      <c r="H305" s="206" t="e">
        <f ca="1">SUM(Table2[[#This Row],[2025 Estimated                         Tax Assessment                  (Exemption Not Included)]]*$H$7)</f>
        <v>#NAME?</v>
      </c>
      <c r="I305" s="203" t="e">
        <f ca="1">SUM(Table2[[#This Row],[2025 Estimated                         Tax Assessment                  (Exemption Not Included)]]-Table2[[#This Row],[2024 Tax Assessment (Exemption Not Included)]])</f>
        <v>#NAME?</v>
      </c>
      <c r="J305" s="225" t="e">
        <f ca="1">SUM(Table2[[#This Row],[2025 Estimated                      Tax Amount                             (Exemption Not Included)]]-Table2[[#This Row],[2024 Tax Amount (Exemption Not Included)]])</f>
        <v>#NAME?</v>
      </c>
      <c r="K305" s="204" t="e">
        <f ca="1">SUM(Table2[[#This Row],[Overall % Of Town ]]-Table2[[#This Row],[Overall % Of Town]])</f>
        <v>#NAME?</v>
      </c>
      <c r="L305" s="227" t="e">
        <f ca="1">SUM(Table2[[#This Row],[2024 Tax Assessment (Exemption Not Included)]])*$N$7</f>
        <v>#NAME?</v>
      </c>
      <c r="M305" s="205" t="e">
        <f ca="1">SUM(Table2[[#This Row],[2025 Tax Amount                   (w/o Reval)                       (Exmption Not Included)]]-Table2[[#This Row],[2024 Tax Amount (Exemption Not Included)]])</f>
        <v>#NAME?</v>
      </c>
      <c r="N305" s="206" t="e">
        <f ca="1">SUM(Table2[[#This Row],[2025 Tax Amount                   (w/o Reval)                       (Exmption Not Included)]]-Table2[[#This Row],[2025 Estimated                      Tax Amount                             (Exemption Not Included)]])</f>
        <v>#NAME?</v>
      </c>
      <c r="O305" s="207" t="s">
        <v>7433</v>
      </c>
      <c r="P305" s="208" t="s">
        <v>7433</v>
      </c>
      <c r="Q305" s="208" t="s">
        <v>7433</v>
      </c>
      <c r="R305" s="208" t="s">
        <v>7433</v>
      </c>
      <c r="S305" s="208" t="s">
        <v>7433</v>
      </c>
      <c r="T305" s="209" t="s">
        <v>7433</v>
      </c>
    </row>
    <row r="306" spans="1:20">
      <c r="A306" s="202" t="s">
        <v>574</v>
      </c>
      <c r="B306" s="202">
        <v>1003</v>
      </c>
      <c r="C306" s="195" t="e">
        <f ca="1">_xlfn.XLOOKUP(Table2[[#This Row],[Acct '#]],'2024 Information'!A:A,'2024 Information'!L:L,0)</f>
        <v>#NAME?</v>
      </c>
      <c r="D306" s="196" t="e">
        <f ca="1">SUM(Table2[[#This Row],[2024 Tax Assessment (Exemption Not Included)]]/$E$6)</f>
        <v>#NAME?</v>
      </c>
      <c r="E306" s="206" t="e">
        <f ca="1">SUM(Table2[[#This Row],[2024 Tax Assessment (Exemption Not Included)]]*$E$7)</f>
        <v>#NAME?</v>
      </c>
      <c r="F306" s="195" t="e">
        <f ca="1">_xlfn.XLOOKUP(Table2[[#This Row],[Acct '#]],'2025 Information'!A:A,'2025 Information'!O:O,0)</f>
        <v>#NAME?</v>
      </c>
      <c r="G306" s="196" t="e">
        <f ca="1">SUM(Table2[[#This Row],[2025 Estimated                         Tax Assessment                  (Exemption Not Included)]]/$H$6)</f>
        <v>#NAME?</v>
      </c>
      <c r="H306" s="206" t="e">
        <f ca="1">SUM(Table2[[#This Row],[2025 Estimated                         Tax Assessment                  (Exemption Not Included)]]*$H$7)</f>
        <v>#NAME?</v>
      </c>
      <c r="I306" s="203" t="e">
        <f ca="1">SUM(Table2[[#This Row],[2025 Estimated                         Tax Assessment                  (Exemption Not Included)]]-Table2[[#This Row],[2024 Tax Assessment (Exemption Not Included)]])</f>
        <v>#NAME?</v>
      </c>
      <c r="J306" s="225" t="e">
        <f ca="1">SUM(Table2[[#This Row],[2025 Estimated                      Tax Amount                             (Exemption Not Included)]]-Table2[[#This Row],[2024 Tax Amount (Exemption Not Included)]])</f>
        <v>#NAME?</v>
      </c>
      <c r="K306" s="204" t="e">
        <f ca="1">SUM(Table2[[#This Row],[Overall % Of Town ]]-Table2[[#This Row],[Overall % Of Town]])</f>
        <v>#NAME?</v>
      </c>
      <c r="L306" s="227" t="e">
        <f ca="1">SUM(Table2[[#This Row],[2024 Tax Assessment (Exemption Not Included)]])*$N$7</f>
        <v>#NAME?</v>
      </c>
      <c r="M306" s="205" t="e">
        <f ca="1">SUM(Table2[[#This Row],[2025 Tax Amount                   (w/o Reval)                       (Exmption Not Included)]]-Table2[[#This Row],[2024 Tax Amount (Exemption Not Included)]])</f>
        <v>#NAME?</v>
      </c>
      <c r="N306" s="206" t="e">
        <f ca="1">SUM(Table2[[#This Row],[2025 Tax Amount                   (w/o Reval)                       (Exmption Not Included)]]-Table2[[#This Row],[2025 Estimated                      Tax Amount                             (Exemption Not Included)]])</f>
        <v>#NAME?</v>
      </c>
      <c r="O306" s="207" t="s">
        <v>7433</v>
      </c>
      <c r="P306" s="208" t="s">
        <v>7433</v>
      </c>
      <c r="Q306" s="208" t="s">
        <v>7433</v>
      </c>
      <c r="R306" s="208" t="s">
        <v>7433</v>
      </c>
      <c r="S306" s="208" t="s">
        <v>7433</v>
      </c>
      <c r="T306" s="209" t="s">
        <v>7433</v>
      </c>
    </row>
    <row r="307" spans="1:20">
      <c r="A307" s="202" t="s">
        <v>1384</v>
      </c>
      <c r="B307" s="202">
        <v>675</v>
      </c>
      <c r="C307" s="195" t="e">
        <f ca="1">_xlfn.XLOOKUP(Table2[[#This Row],[Acct '#]],'2024 Information'!A:A,'2024 Information'!L:L,0)</f>
        <v>#NAME?</v>
      </c>
      <c r="D307" s="196" t="e">
        <f ca="1">SUM(Table2[[#This Row],[2024 Tax Assessment (Exemption Not Included)]]/$E$6)</f>
        <v>#NAME?</v>
      </c>
      <c r="E307" s="206" t="e">
        <f ca="1">SUM(Table2[[#This Row],[2024 Tax Assessment (Exemption Not Included)]]*$E$7)</f>
        <v>#NAME?</v>
      </c>
      <c r="F307" s="195" t="e">
        <f ca="1">_xlfn.XLOOKUP(Table2[[#This Row],[Acct '#]],'2025 Information'!A:A,'2025 Information'!O:O,0)</f>
        <v>#NAME?</v>
      </c>
      <c r="G307" s="196" t="e">
        <f ca="1">SUM(Table2[[#This Row],[2025 Estimated                         Tax Assessment                  (Exemption Not Included)]]/$H$6)</f>
        <v>#NAME?</v>
      </c>
      <c r="H307" s="206" t="e">
        <f ca="1">SUM(Table2[[#This Row],[2025 Estimated                         Tax Assessment                  (Exemption Not Included)]]*$H$7)</f>
        <v>#NAME?</v>
      </c>
      <c r="I307" s="203" t="e">
        <f ca="1">SUM(Table2[[#This Row],[2025 Estimated                         Tax Assessment                  (Exemption Not Included)]]-Table2[[#This Row],[2024 Tax Assessment (Exemption Not Included)]])</f>
        <v>#NAME?</v>
      </c>
      <c r="J307" s="225" t="e">
        <f ca="1">SUM(Table2[[#This Row],[2025 Estimated                      Tax Amount                             (Exemption Not Included)]]-Table2[[#This Row],[2024 Tax Amount (Exemption Not Included)]])</f>
        <v>#NAME?</v>
      </c>
      <c r="K307" s="204" t="e">
        <f ca="1">SUM(Table2[[#This Row],[Overall % Of Town ]]-Table2[[#This Row],[Overall % Of Town]])</f>
        <v>#NAME?</v>
      </c>
      <c r="L307" s="227" t="e">
        <f ca="1">SUM(Table2[[#This Row],[2024 Tax Assessment (Exemption Not Included)]])*$N$7</f>
        <v>#NAME?</v>
      </c>
      <c r="M307" s="205" t="e">
        <f ca="1">SUM(Table2[[#This Row],[2025 Tax Amount                   (w/o Reval)                       (Exmption Not Included)]]-Table2[[#This Row],[2024 Tax Amount (Exemption Not Included)]])</f>
        <v>#NAME?</v>
      </c>
      <c r="N307" s="206" t="e">
        <f ca="1">SUM(Table2[[#This Row],[2025 Tax Amount                   (w/o Reval)                       (Exmption Not Included)]]-Table2[[#This Row],[2025 Estimated                      Tax Amount                             (Exemption Not Included)]])</f>
        <v>#NAME?</v>
      </c>
      <c r="O307" s="207" t="s">
        <v>7433</v>
      </c>
      <c r="P307" s="208" t="s">
        <v>7433</v>
      </c>
      <c r="Q307" s="208" t="s">
        <v>7433</v>
      </c>
      <c r="R307" s="208" t="s">
        <v>7433</v>
      </c>
      <c r="S307" s="208" t="s">
        <v>7433</v>
      </c>
      <c r="T307" s="209" t="s">
        <v>7433</v>
      </c>
    </row>
    <row r="308" spans="1:20">
      <c r="A308" s="202" t="s">
        <v>1029</v>
      </c>
      <c r="B308" s="202">
        <v>834</v>
      </c>
      <c r="C308" s="195" t="e">
        <f ca="1">_xlfn.XLOOKUP(Table2[[#This Row],[Acct '#]],'2024 Information'!A:A,'2024 Information'!L:L,0)</f>
        <v>#NAME?</v>
      </c>
      <c r="D308" s="196" t="e">
        <f ca="1">SUM(Table2[[#This Row],[2024 Tax Assessment (Exemption Not Included)]]/$E$6)</f>
        <v>#NAME?</v>
      </c>
      <c r="E308" s="206" t="e">
        <f ca="1">SUM(Table2[[#This Row],[2024 Tax Assessment (Exemption Not Included)]]*$E$7)</f>
        <v>#NAME?</v>
      </c>
      <c r="F308" s="195" t="e">
        <f ca="1">_xlfn.XLOOKUP(Table2[[#This Row],[Acct '#]],'2025 Information'!A:A,'2025 Information'!O:O,0)</f>
        <v>#NAME?</v>
      </c>
      <c r="G308" s="196" t="e">
        <f ca="1">SUM(Table2[[#This Row],[2025 Estimated                         Tax Assessment                  (Exemption Not Included)]]/$H$6)</f>
        <v>#NAME?</v>
      </c>
      <c r="H308" s="206" t="e">
        <f ca="1">SUM(Table2[[#This Row],[2025 Estimated                         Tax Assessment                  (Exemption Not Included)]]*$H$7)</f>
        <v>#NAME?</v>
      </c>
      <c r="I308" s="203" t="e">
        <f ca="1">SUM(Table2[[#This Row],[2025 Estimated                         Tax Assessment                  (Exemption Not Included)]]-Table2[[#This Row],[2024 Tax Assessment (Exemption Not Included)]])</f>
        <v>#NAME?</v>
      </c>
      <c r="J308" s="225" t="e">
        <f ca="1">SUM(Table2[[#This Row],[2025 Estimated                      Tax Amount                             (Exemption Not Included)]]-Table2[[#This Row],[2024 Tax Amount (Exemption Not Included)]])</f>
        <v>#NAME?</v>
      </c>
      <c r="K308" s="204" t="e">
        <f ca="1">SUM(Table2[[#This Row],[Overall % Of Town ]]-Table2[[#This Row],[Overall % Of Town]])</f>
        <v>#NAME?</v>
      </c>
      <c r="L308" s="227" t="e">
        <f ca="1">SUM(Table2[[#This Row],[2024 Tax Assessment (Exemption Not Included)]])*$N$7</f>
        <v>#NAME?</v>
      </c>
      <c r="M308" s="205" t="e">
        <f ca="1">SUM(Table2[[#This Row],[2025 Tax Amount                   (w/o Reval)                       (Exmption Not Included)]]-Table2[[#This Row],[2024 Tax Amount (Exemption Not Included)]])</f>
        <v>#NAME?</v>
      </c>
      <c r="N308" s="206" t="e">
        <f ca="1">SUM(Table2[[#This Row],[2025 Tax Amount                   (w/o Reval)                       (Exmption Not Included)]]-Table2[[#This Row],[2025 Estimated                      Tax Amount                             (Exemption Not Included)]])</f>
        <v>#NAME?</v>
      </c>
      <c r="O308" s="207" t="s">
        <v>7433</v>
      </c>
      <c r="P308" s="208" t="s">
        <v>7433</v>
      </c>
      <c r="Q308" s="208" t="s">
        <v>7433</v>
      </c>
      <c r="R308" s="208" t="s">
        <v>7433</v>
      </c>
      <c r="S308" s="208" t="s">
        <v>7433</v>
      </c>
      <c r="T308" s="209" t="s">
        <v>7433</v>
      </c>
    </row>
    <row r="309" spans="1:20">
      <c r="A309" s="202" t="s">
        <v>2663</v>
      </c>
      <c r="B309" s="202">
        <v>78</v>
      </c>
      <c r="C309" s="195" t="e">
        <f ca="1">_xlfn.XLOOKUP(Table2[[#This Row],[Acct '#]],'2024 Information'!A:A,'2024 Information'!L:L,0)</f>
        <v>#NAME?</v>
      </c>
      <c r="D309" s="196" t="e">
        <f ca="1">SUM(Table2[[#This Row],[2024 Tax Assessment (Exemption Not Included)]]/$E$6)</f>
        <v>#NAME?</v>
      </c>
      <c r="E309" s="206" t="e">
        <f ca="1">SUM(Table2[[#This Row],[2024 Tax Assessment (Exemption Not Included)]]*$E$7)</f>
        <v>#NAME?</v>
      </c>
      <c r="F309" s="195" t="e">
        <f ca="1">_xlfn.XLOOKUP(Table2[[#This Row],[Acct '#]],'2025 Information'!A:A,'2025 Information'!O:O,0)</f>
        <v>#NAME?</v>
      </c>
      <c r="G309" s="196" t="e">
        <f ca="1">SUM(Table2[[#This Row],[2025 Estimated                         Tax Assessment                  (Exemption Not Included)]]/$H$6)</f>
        <v>#NAME?</v>
      </c>
      <c r="H309" s="206" t="e">
        <f ca="1">SUM(Table2[[#This Row],[2025 Estimated                         Tax Assessment                  (Exemption Not Included)]]*$H$7)</f>
        <v>#NAME?</v>
      </c>
      <c r="I309" s="203" t="e">
        <f ca="1">SUM(Table2[[#This Row],[2025 Estimated                         Tax Assessment                  (Exemption Not Included)]]-Table2[[#This Row],[2024 Tax Assessment (Exemption Not Included)]])</f>
        <v>#NAME?</v>
      </c>
      <c r="J309" s="225" t="e">
        <f ca="1">SUM(Table2[[#This Row],[2025 Estimated                      Tax Amount                             (Exemption Not Included)]]-Table2[[#This Row],[2024 Tax Amount (Exemption Not Included)]])</f>
        <v>#NAME?</v>
      </c>
      <c r="K309" s="204" t="e">
        <f ca="1">SUM(Table2[[#This Row],[Overall % Of Town ]]-Table2[[#This Row],[Overall % Of Town]])</f>
        <v>#NAME?</v>
      </c>
      <c r="L309" s="227" t="e">
        <f ca="1">SUM(Table2[[#This Row],[2024 Tax Assessment (Exemption Not Included)]])*$N$7</f>
        <v>#NAME?</v>
      </c>
      <c r="M309" s="205" t="e">
        <f ca="1">SUM(Table2[[#This Row],[2025 Tax Amount                   (w/o Reval)                       (Exmption Not Included)]]-Table2[[#This Row],[2024 Tax Amount (Exemption Not Included)]])</f>
        <v>#NAME?</v>
      </c>
      <c r="N309" s="206" t="e">
        <f ca="1">SUM(Table2[[#This Row],[2025 Tax Amount                   (w/o Reval)                       (Exmption Not Included)]]-Table2[[#This Row],[2025 Estimated                      Tax Amount                             (Exemption Not Included)]])</f>
        <v>#NAME?</v>
      </c>
      <c r="O309" s="207" t="s">
        <v>7433</v>
      </c>
      <c r="P309" s="208" t="s">
        <v>7433</v>
      </c>
      <c r="Q309" s="208" t="s">
        <v>7433</v>
      </c>
      <c r="R309" s="208" t="s">
        <v>7433</v>
      </c>
      <c r="S309" s="208" t="s">
        <v>7433</v>
      </c>
      <c r="T309" s="209" t="s">
        <v>7433</v>
      </c>
    </row>
    <row r="310" spans="1:20">
      <c r="A310" s="202" t="s">
        <v>1245</v>
      </c>
      <c r="B310" s="202">
        <v>737</v>
      </c>
      <c r="C310" s="195" t="e">
        <f ca="1">_xlfn.XLOOKUP(Table2[[#This Row],[Acct '#]],'2024 Information'!A:A,'2024 Information'!L:L,0)</f>
        <v>#NAME?</v>
      </c>
      <c r="D310" s="196" t="e">
        <f ca="1">SUM(Table2[[#This Row],[2024 Tax Assessment (Exemption Not Included)]]/$E$6)</f>
        <v>#NAME?</v>
      </c>
      <c r="E310" s="206" t="e">
        <f ca="1">SUM(Table2[[#This Row],[2024 Tax Assessment (Exemption Not Included)]]*$E$7)</f>
        <v>#NAME?</v>
      </c>
      <c r="F310" s="195" t="e">
        <f ca="1">_xlfn.XLOOKUP(Table2[[#This Row],[Acct '#]],'2025 Information'!A:A,'2025 Information'!O:O,0)</f>
        <v>#NAME?</v>
      </c>
      <c r="G310" s="196" t="e">
        <f ca="1">SUM(Table2[[#This Row],[2025 Estimated                         Tax Assessment                  (Exemption Not Included)]]/$H$6)</f>
        <v>#NAME?</v>
      </c>
      <c r="H310" s="206" t="e">
        <f ca="1">SUM(Table2[[#This Row],[2025 Estimated                         Tax Assessment                  (Exemption Not Included)]]*$H$7)</f>
        <v>#NAME?</v>
      </c>
      <c r="I310" s="203" t="e">
        <f ca="1">SUM(Table2[[#This Row],[2025 Estimated                         Tax Assessment                  (Exemption Not Included)]]-Table2[[#This Row],[2024 Tax Assessment (Exemption Not Included)]])</f>
        <v>#NAME?</v>
      </c>
      <c r="J310" s="225" t="e">
        <f ca="1">SUM(Table2[[#This Row],[2025 Estimated                      Tax Amount                             (Exemption Not Included)]]-Table2[[#This Row],[2024 Tax Amount (Exemption Not Included)]])</f>
        <v>#NAME?</v>
      </c>
      <c r="K310" s="204" t="e">
        <f ca="1">SUM(Table2[[#This Row],[Overall % Of Town ]]-Table2[[#This Row],[Overall % Of Town]])</f>
        <v>#NAME?</v>
      </c>
      <c r="L310" s="227" t="e">
        <f ca="1">SUM(Table2[[#This Row],[2024 Tax Assessment (Exemption Not Included)]])*$N$7</f>
        <v>#NAME?</v>
      </c>
      <c r="M310" s="205" t="e">
        <f ca="1">SUM(Table2[[#This Row],[2025 Tax Amount                   (w/o Reval)                       (Exmption Not Included)]]-Table2[[#This Row],[2024 Tax Amount (Exemption Not Included)]])</f>
        <v>#NAME?</v>
      </c>
      <c r="N310" s="206" t="e">
        <f ca="1">SUM(Table2[[#This Row],[2025 Tax Amount                   (w/o Reval)                       (Exmption Not Included)]]-Table2[[#This Row],[2025 Estimated                      Tax Amount                             (Exemption Not Included)]])</f>
        <v>#NAME?</v>
      </c>
      <c r="O310" s="207" t="s">
        <v>7433</v>
      </c>
      <c r="P310" s="208" t="s">
        <v>7433</v>
      </c>
      <c r="Q310" s="208" t="s">
        <v>7433</v>
      </c>
      <c r="R310" s="208" t="s">
        <v>7433</v>
      </c>
      <c r="S310" s="208" t="s">
        <v>7433</v>
      </c>
      <c r="T310" s="209" t="s">
        <v>7433</v>
      </c>
    </row>
    <row r="311" spans="1:20">
      <c r="A311" s="202" t="s">
        <v>595</v>
      </c>
      <c r="B311" s="202">
        <v>993</v>
      </c>
      <c r="C311" s="195" t="e">
        <f ca="1">_xlfn.XLOOKUP(Table2[[#This Row],[Acct '#]],'2024 Information'!A:A,'2024 Information'!L:L,0)</f>
        <v>#NAME?</v>
      </c>
      <c r="D311" s="196" t="e">
        <f ca="1">SUM(Table2[[#This Row],[2024 Tax Assessment (Exemption Not Included)]]/$E$6)</f>
        <v>#NAME?</v>
      </c>
      <c r="E311" s="206" t="e">
        <f ca="1">SUM(Table2[[#This Row],[2024 Tax Assessment (Exemption Not Included)]]*$E$7)</f>
        <v>#NAME?</v>
      </c>
      <c r="F311" s="195" t="e">
        <f ca="1">_xlfn.XLOOKUP(Table2[[#This Row],[Acct '#]],'2025 Information'!A:A,'2025 Information'!O:O,0)</f>
        <v>#NAME?</v>
      </c>
      <c r="G311" s="196" t="e">
        <f ca="1">SUM(Table2[[#This Row],[2025 Estimated                         Tax Assessment                  (Exemption Not Included)]]/$H$6)</f>
        <v>#NAME?</v>
      </c>
      <c r="H311" s="206" t="e">
        <f ca="1">SUM(Table2[[#This Row],[2025 Estimated                         Tax Assessment                  (Exemption Not Included)]]*$H$7)</f>
        <v>#NAME?</v>
      </c>
      <c r="I311" s="203" t="e">
        <f ca="1">SUM(Table2[[#This Row],[2025 Estimated                         Tax Assessment                  (Exemption Not Included)]]-Table2[[#This Row],[2024 Tax Assessment (Exemption Not Included)]])</f>
        <v>#NAME?</v>
      </c>
      <c r="J311" s="225" t="e">
        <f ca="1">SUM(Table2[[#This Row],[2025 Estimated                      Tax Amount                             (Exemption Not Included)]]-Table2[[#This Row],[2024 Tax Amount (Exemption Not Included)]])</f>
        <v>#NAME?</v>
      </c>
      <c r="K311" s="204" t="e">
        <f ca="1">SUM(Table2[[#This Row],[Overall % Of Town ]]-Table2[[#This Row],[Overall % Of Town]])</f>
        <v>#NAME?</v>
      </c>
      <c r="L311" s="227" t="e">
        <f ca="1">SUM(Table2[[#This Row],[2024 Tax Assessment (Exemption Not Included)]])*$N$7</f>
        <v>#NAME?</v>
      </c>
      <c r="M311" s="205" t="e">
        <f ca="1">SUM(Table2[[#This Row],[2025 Tax Amount                   (w/o Reval)                       (Exmption Not Included)]]-Table2[[#This Row],[2024 Tax Amount (Exemption Not Included)]])</f>
        <v>#NAME?</v>
      </c>
      <c r="N311" s="206" t="e">
        <f ca="1">SUM(Table2[[#This Row],[2025 Tax Amount                   (w/o Reval)                       (Exmption Not Included)]]-Table2[[#This Row],[2025 Estimated                      Tax Amount                             (Exemption Not Included)]])</f>
        <v>#NAME?</v>
      </c>
      <c r="O311" s="210" t="e">
        <f ca="1">_xlfn.XLOOKUP(Table2[[#This Row],[Map/Lot]],'Sales Data'!$H$2:$H$185,'Sales Data'!$G$2:$G$185,0)</f>
        <v>#NAME?</v>
      </c>
      <c r="P311" s="211" t="e">
        <f ca="1">_xlfn.XLOOKUP(Table2[[#This Row],[Map/Lot]],'Sales Data'!$H$2:$H$185,'Sales Data'!$F$2:$F$185,0)</f>
        <v>#NAME?</v>
      </c>
      <c r="Q311" s="208">
        <v>1.7</v>
      </c>
      <c r="R311" s="212" t="e">
        <f ca="1">SUM(Table2[[#This Row],[Adjustment for Time Since Sale]]*Table2[[#This Row],[Sale Amount]])</f>
        <v>#NAME?</v>
      </c>
      <c r="S311" s="212" t="e">
        <f ca="1">SUM(Table2[[#This Row],[2025 Estimated                         Tax Assessment                  (Exemption Not Included)]]-Table2[[#This Row],[Adjusted Sale Price]])</f>
        <v>#NAME?</v>
      </c>
      <c r="T311" s="213" t="e">
        <f ca="1">_xlfn.XLOOKUP(Table2[[#This Row],[Map/Lot]],'Sales Data'!$H$2:$H$185,'Sales Data'!$I$2:$I$185,0)</f>
        <v>#NAME?</v>
      </c>
    </row>
    <row r="312" spans="1:20">
      <c r="A312" s="202" t="s">
        <v>506</v>
      </c>
      <c r="B312" s="202">
        <v>1028</v>
      </c>
      <c r="C312" s="195" t="e">
        <f ca="1">_xlfn.XLOOKUP(Table2[[#This Row],[Acct '#]],'2024 Information'!A:A,'2024 Information'!L:L,0)</f>
        <v>#NAME?</v>
      </c>
      <c r="D312" s="196" t="e">
        <f ca="1">SUM(Table2[[#This Row],[2024 Tax Assessment (Exemption Not Included)]]/$E$6)</f>
        <v>#NAME?</v>
      </c>
      <c r="E312" s="206" t="e">
        <f ca="1">SUM(Table2[[#This Row],[2024 Tax Assessment (Exemption Not Included)]]*$E$7)</f>
        <v>#NAME?</v>
      </c>
      <c r="F312" s="195" t="e">
        <f ca="1">_xlfn.XLOOKUP(Table2[[#This Row],[Acct '#]],'2025 Information'!A:A,'2025 Information'!O:O,0)</f>
        <v>#NAME?</v>
      </c>
      <c r="G312" s="196" t="e">
        <f ca="1">SUM(Table2[[#This Row],[2025 Estimated                         Tax Assessment                  (Exemption Not Included)]]/$H$6)</f>
        <v>#NAME?</v>
      </c>
      <c r="H312" s="206" t="e">
        <f ca="1">SUM(Table2[[#This Row],[2025 Estimated                         Tax Assessment                  (Exemption Not Included)]]*$H$7)</f>
        <v>#NAME?</v>
      </c>
      <c r="I312" s="203" t="e">
        <f ca="1">SUM(Table2[[#This Row],[2025 Estimated                         Tax Assessment                  (Exemption Not Included)]]-Table2[[#This Row],[2024 Tax Assessment (Exemption Not Included)]])</f>
        <v>#NAME?</v>
      </c>
      <c r="J312" s="225" t="e">
        <f ca="1">SUM(Table2[[#This Row],[2025 Estimated                      Tax Amount                             (Exemption Not Included)]]-Table2[[#This Row],[2024 Tax Amount (Exemption Not Included)]])</f>
        <v>#NAME?</v>
      </c>
      <c r="K312" s="204" t="e">
        <f ca="1">SUM(Table2[[#This Row],[Overall % Of Town ]]-Table2[[#This Row],[Overall % Of Town]])</f>
        <v>#NAME?</v>
      </c>
      <c r="L312" s="227" t="e">
        <f ca="1">SUM(Table2[[#This Row],[2024 Tax Assessment (Exemption Not Included)]])*$N$7</f>
        <v>#NAME?</v>
      </c>
      <c r="M312" s="205" t="e">
        <f ca="1">SUM(Table2[[#This Row],[2025 Tax Amount                   (w/o Reval)                       (Exmption Not Included)]]-Table2[[#This Row],[2024 Tax Amount (Exemption Not Included)]])</f>
        <v>#NAME?</v>
      </c>
      <c r="N312" s="206" t="e">
        <f ca="1">SUM(Table2[[#This Row],[2025 Tax Amount                   (w/o Reval)                       (Exmption Not Included)]]-Table2[[#This Row],[2025 Estimated                      Tax Amount                             (Exemption Not Included)]])</f>
        <v>#NAME?</v>
      </c>
      <c r="O312" s="207" t="s">
        <v>7433</v>
      </c>
      <c r="P312" s="208" t="s">
        <v>7433</v>
      </c>
      <c r="Q312" s="208" t="s">
        <v>7433</v>
      </c>
      <c r="R312" s="208" t="s">
        <v>7433</v>
      </c>
      <c r="S312" s="208" t="s">
        <v>7433</v>
      </c>
      <c r="T312" s="209" t="s">
        <v>7433</v>
      </c>
    </row>
    <row r="313" spans="1:20">
      <c r="A313" s="202" t="s">
        <v>491</v>
      </c>
      <c r="B313" s="202">
        <v>1033</v>
      </c>
      <c r="C313" s="195" t="e">
        <f ca="1">_xlfn.XLOOKUP(Table2[[#This Row],[Acct '#]],'2024 Information'!A:A,'2024 Information'!L:L,0)</f>
        <v>#NAME?</v>
      </c>
      <c r="D313" s="196" t="e">
        <f ca="1">SUM(Table2[[#This Row],[2024 Tax Assessment (Exemption Not Included)]]/$E$6)</f>
        <v>#NAME?</v>
      </c>
      <c r="E313" s="206" t="e">
        <f ca="1">SUM(Table2[[#This Row],[2024 Tax Assessment (Exemption Not Included)]]*$E$7)</f>
        <v>#NAME?</v>
      </c>
      <c r="F313" s="195" t="e">
        <f ca="1">_xlfn.XLOOKUP(Table2[[#This Row],[Acct '#]],'2025 Information'!A:A,'2025 Information'!O:O,0)</f>
        <v>#NAME?</v>
      </c>
      <c r="G313" s="196" t="e">
        <f ca="1">SUM(Table2[[#This Row],[2025 Estimated                         Tax Assessment                  (Exemption Not Included)]]/$H$6)</f>
        <v>#NAME?</v>
      </c>
      <c r="H313" s="206" t="e">
        <f ca="1">SUM(Table2[[#This Row],[2025 Estimated                         Tax Assessment                  (Exemption Not Included)]]*$H$7)</f>
        <v>#NAME?</v>
      </c>
      <c r="I313" s="203" t="e">
        <f ca="1">SUM(Table2[[#This Row],[2025 Estimated                         Tax Assessment                  (Exemption Not Included)]]-Table2[[#This Row],[2024 Tax Assessment (Exemption Not Included)]])</f>
        <v>#NAME?</v>
      </c>
      <c r="J313" s="225" t="e">
        <f ca="1">SUM(Table2[[#This Row],[2025 Estimated                      Tax Amount                             (Exemption Not Included)]]-Table2[[#This Row],[2024 Tax Amount (Exemption Not Included)]])</f>
        <v>#NAME?</v>
      </c>
      <c r="K313" s="204" t="e">
        <f ca="1">SUM(Table2[[#This Row],[Overall % Of Town ]]-Table2[[#This Row],[Overall % Of Town]])</f>
        <v>#NAME?</v>
      </c>
      <c r="L313" s="227" t="e">
        <f ca="1">SUM(Table2[[#This Row],[2024 Tax Assessment (Exemption Not Included)]])*$N$7</f>
        <v>#NAME?</v>
      </c>
      <c r="M313" s="205" t="e">
        <f ca="1">SUM(Table2[[#This Row],[2025 Tax Amount                   (w/o Reval)                       (Exmption Not Included)]]-Table2[[#This Row],[2024 Tax Amount (Exemption Not Included)]])</f>
        <v>#NAME?</v>
      </c>
      <c r="N313" s="206" t="e">
        <f ca="1">SUM(Table2[[#This Row],[2025 Tax Amount                   (w/o Reval)                       (Exmption Not Included)]]-Table2[[#This Row],[2025 Estimated                      Tax Amount                             (Exemption Not Included)]])</f>
        <v>#NAME?</v>
      </c>
      <c r="O313" s="207" t="s">
        <v>7433</v>
      </c>
      <c r="P313" s="208" t="s">
        <v>7433</v>
      </c>
      <c r="Q313" s="208" t="s">
        <v>7433</v>
      </c>
      <c r="R313" s="208" t="s">
        <v>7433</v>
      </c>
      <c r="S313" s="208" t="s">
        <v>7433</v>
      </c>
      <c r="T313" s="209" t="s">
        <v>7433</v>
      </c>
    </row>
    <row r="314" spans="1:20">
      <c r="A314" s="202" t="s">
        <v>206</v>
      </c>
      <c r="B314" s="202">
        <v>1153</v>
      </c>
      <c r="C314" s="195" t="e">
        <f ca="1">_xlfn.XLOOKUP(Table2[[#This Row],[Acct '#]],'2024 Information'!A:A,'2024 Information'!L:L,0)</f>
        <v>#NAME?</v>
      </c>
      <c r="D314" s="196" t="e">
        <f ca="1">SUM(Table2[[#This Row],[2024 Tax Assessment (Exemption Not Included)]]/$E$6)</f>
        <v>#NAME?</v>
      </c>
      <c r="E314" s="206" t="e">
        <f ca="1">SUM(Table2[[#This Row],[2024 Tax Assessment (Exemption Not Included)]]*$E$7)</f>
        <v>#NAME?</v>
      </c>
      <c r="F314" s="195" t="e">
        <f ca="1">_xlfn.XLOOKUP(Table2[[#This Row],[Acct '#]],'2025 Information'!A:A,'2025 Information'!O:O,0)</f>
        <v>#NAME?</v>
      </c>
      <c r="G314" s="196" t="e">
        <f ca="1">SUM(Table2[[#This Row],[2025 Estimated                         Tax Assessment                  (Exemption Not Included)]]/$H$6)</f>
        <v>#NAME?</v>
      </c>
      <c r="H314" s="206" t="e">
        <f ca="1">SUM(Table2[[#This Row],[2025 Estimated                         Tax Assessment                  (Exemption Not Included)]]*$H$7)</f>
        <v>#NAME?</v>
      </c>
      <c r="I314" s="203" t="e">
        <f ca="1">SUM(Table2[[#This Row],[2025 Estimated                         Tax Assessment                  (Exemption Not Included)]]-Table2[[#This Row],[2024 Tax Assessment (Exemption Not Included)]])</f>
        <v>#NAME?</v>
      </c>
      <c r="J314" s="225" t="e">
        <f ca="1">SUM(Table2[[#This Row],[2025 Estimated                      Tax Amount                             (Exemption Not Included)]]-Table2[[#This Row],[2024 Tax Amount (Exemption Not Included)]])</f>
        <v>#NAME?</v>
      </c>
      <c r="K314" s="204" t="e">
        <f ca="1">SUM(Table2[[#This Row],[Overall % Of Town ]]-Table2[[#This Row],[Overall % Of Town]])</f>
        <v>#NAME?</v>
      </c>
      <c r="L314" s="227" t="e">
        <f ca="1">SUM(Table2[[#This Row],[2024 Tax Assessment (Exemption Not Included)]])*$N$7</f>
        <v>#NAME?</v>
      </c>
      <c r="M314" s="205" t="e">
        <f ca="1">SUM(Table2[[#This Row],[2025 Tax Amount                   (w/o Reval)                       (Exmption Not Included)]]-Table2[[#This Row],[2024 Tax Amount (Exemption Not Included)]])</f>
        <v>#NAME?</v>
      </c>
      <c r="N314" s="206" t="e">
        <f ca="1">SUM(Table2[[#This Row],[2025 Tax Amount                   (w/o Reval)                       (Exmption Not Included)]]-Table2[[#This Row],[2025 Estimated                      Tax Amount                             (Exemption Not Included)]])</f>
        <v>#NAME?</v>
      </c>
      <c r="O314" s="220" t="e">
        <f ca="1">_xlfn.XLOOKUP(Table2[[#This Row],[Map/Lot]],'Sales Data'!$H$2:$H$185,'Sales Data'!$G$2:$G$185,0)</f>
        <v>#NAME?</v>
      </c>
      <c r="P314" s="221" t="e">
        <f ca="1">_xlfn.XLOOKUP(Table2[[#This Row],[Map/Lot]],'Sales Data'!$H$2:$H$185,'Sales Data'!$F$2:$F$185,0)</f>
        <v>#NAME?</v>
      </c>
      <c r="Q314" s="222">
        <v>1.3</v>
      </c>
      <c r="R314" s="223" t="e">
        <f ca="1">SUM(Table2[[#This Row],[Adjustment for Time Since Sale]]*Table2[[#This Row],[Sale Amount]])</f>
        <v>#NAME?</v>
      </c>
      <c r="S314" s="223" t="e">
        <f ca="1">SUM(Table2[[#This Row],[2025 Estimated                         Tax Assessment                  (Exemption Not Included)]]-Table2[[#This Row],[Adjusted Sale Price]])</f>
        <v>#NAME?</v>
      </c>
      <c r="T314" s="224" t="e">
        <f ca="1">_xlfn.XLOOKUP(Table2[[#This Row],[Map/Lot]],'Sales Data'!$H$2:$H$185,'Sales Data'!$I$2:$I$185,0)</f>
        <v>#NAME?</v>
      </c>
    </row>
    <row r="315" spans="1:20">
      <c r="A315" s="202" t="s">
        <v>646</v>
      </c>
      <c r="B315" s="202">
        <v>977</v>
      </c>
      <c r="C315" s="195" t="e">
        <f ca="1">_xlfn.XLOOKUP(Table2[[#This Row],[Acct '#]],'2024 Information'!A:A,'2024 Information'!L:L,0)</f>
        <v>#NAME?</v>
      </c>
      <c r="D315" s="196" t="e">
        <f ca="1">SUM(Table2[[#This Row],[2024 Tax Assessment (Exemption Not Included)]]/$E$6)</f>
        <v>#NAME?</v>
      </c>
      <c r="E315" s="206" t="e">
        <f ca="1">SUM(Table2[[#This Row],[2024 Tax Assessment (Exemption Not Included)]]*$E$7)</f>
        <v>#NAME?</v>
      </c>
      <c r="F315" s="195" t="e">
        <f ca="1">_xlfn.XLOOKUP(Table2[[#This Row],[Acct '#]],'2025 Information'!A:A,'2025 Information'!O:O,0)</f>
        <v>#NAME?</v>
      </c>
      <c r="G315" s="196" t="e">
        <f ca="1">SUM(Table2[[#This Row],[2025 Estimated                         Tax Assessment                  (Exemption Not Included)]]/$H$6)</f>
        <v>#NAME?</v>
      </c>
      <c r="H315" s="206" t="e">
        <f ca="1">SUM(Table2[[#This Row],[2025 Estimated                         Tax Assessment                  (Exemption Not Included)]]*$H$7)</f>
        <v>#NAME?</v>
      </c>
      <c r="I315" s="203" t="e">
        <f ca="1">SUM(Table2[[#This Row],[2025 Estimated                         Tax Assessment                  (Exemption Not Included)]]-Table2[[#This Row],[2024 Tax Assessment (Exemption Not Included)]])</f>
        <v>#NAME?</v>
      </c>
      <c r="J315" s="225" t="e">
        <f ca="1">SUM(Table2[[#This Row],[2025 Estimated                      Tax Amount                             (Exemption Not Included)]]-Table2[[#This Row],[2024 Tax Amount (Exemption Not Included)]])</f>
        <v>#NAME?</v>
      </c>
      <c r="K315" s="204" t="e">
        <f ca="1">SUM(Table2[[#This Row],[Overall % Of Town ]]-Table2[[#This Row],[Overall % Of Town]])</f>
        <v>#NAME?</v>
      </c>
      <c r="L315" s="227" t="e">
        <f ca="1">SUM(Table2[[#This Row],[2024 Tax Assessment (Exemption Not Included)]])*$N$7</f>
        <v>#NAME?</v>
      </c>
      <c r="M315" s="205" t="e">
        <f ca="1">SUM(Table2[[#This Row],[2025 Tax Amount                   (w/o Reval)                       (Exmption Not Included)]]-Table2[[#This Row],[2024 Tax Amount (Exemption Not Included)]])</f>
        <v>#NAME?</v>
      </c>
      <c r="N315" s="206" t="e">
        <f ca="1">SUM(Table2[[#This Row],[2025 Tax Amount                   (w/o Reval)                       (Exmption Not Included)]]-Table2[[#This Row],[2025 Estimated                      Tax Amount                             (Exemption Not Included)]])</f>
        <v>#NAME?</v>
      </c>
      <c r="O315" s="207" t="s">
        <v>7433</v>
      </c>
      <c r="P315" s="208" t="s">
        <v>7433</v>
      </c>
      <c r="Q315" s="208" t="s">
        <v>7433</v>
      </c>
      <c r="R315" s="208" t="s">
        <v>7433</v>
      </c>
      <c r="S315" s="208" t="s">
        <v>7433</v>
      </c>
      <c r="T315" s="209" t="s">
        <v>7433</v>
      </c>
    </row>
    <row r="316" spans="1:20">
      <c r="A316" s="202" t="s">
        <v>1308</v>
      </c>
      <c r="B316" s="202">
        <v>711</v>
      </c>
      <c r="C316" s="195" t="e">
        <f ca="1">_xlfn.XLOOKUP(Table2[[#This Row],[Acct '#]],'2024 Information'!A:A,'2024 Information'!L:L,0)</f>
        <v>#NAME?</v>
      </c>
      <c r="D316" s="196" t="e">
        <f ca="1">SUM(Table2[[#This Row],[2024 Tax Assessment (Exemption Not Included)]]/$E$6)</f>
        <v>#NAME?</v>
      </c>
      <c r="E316" s="206" t="e">
        <f ca="1">SUM(Table2[[#This Row],[2024 Tax Assessment (Exemption Not Included)]]*$E$7)</f>
        <v>#NAME?</v>
      </c>
      <c r="F316" s="195" t="e">
        <f ca="1">_xlfn.XLOOKUP(Table2[[#This Row],[Acct '#]],'2025 Information'!A:A,'2025 Information'!O:O,0)</f>
        <v>#NAME?</v>
      </c>
      <c r="G316" s="196" t="e">
        <f ca="1">SUM(Table2[[#This Row],[2025 Estimated                         Tax Assessment                  (Exemption Not Included)]]/$H$6)</f>
        <v>#NAME?</v>
      </c>
      <c r="H316" s="206" t="e">
        <f ca="1">SUM(Table2[[#This Row],[2025 Estimated                         Tax Assessment                  (Exemption Not Included)]]*$H$7)</f>
        <v>#NAME?</v>
      </c>
      <c r="I316" s="203" t="e">
        <f ca="1">SUM(Table2[[#This Row],[2025 Estimated                         Tax Assessment                  (Exemption Not Included)]]-Table2[[#This Row],[2024 Tax Assessment (Exemption Not Included)]])</f>
        <v>#NAME?</v>
      </c>
      <c r="J316" s="225" t="e">
        <f ca="1">SUM(Table2[[#This Row],[2025 Estimated                      Tax Amount                             (Exemption Not Included)]]-Table2[[#This Row],[2024 Tax Amount (Exemption Not Included)]])</f>
        <v>#NAME?</v>
      </c>
      <c r="K316" s="204" t="e">
        <f ca="1">SUM(Table2[[#This Row],[Overall % Of Town ]]-Table2[[#This Row],[Overall % Of Town]])</f>
        <v>#NAME?</v>
      </c>
      <c r="L316" s="227" t="e">
        <f ca="1">SUM(Table2[[#This Row],[2024 Tax Assessment (Exemption Not Included)]])*$N$7</f>
        <v>#NAME?</v>
      </c>
      <c r="M316" s="205" t="e">
        <f ca="1">SUM(Table2[[#This Row],[2025 Tax Amount                   (w/o Reval)                       (Exmption Not Included)]]-Table2[[#This Row],[2024 Tax Amount (Exemption Not Included)]])</f>
        <v>#NAME?</v>
      </c>
      <c r="N316" s="206" t="e">
        <f ca="1">SUM(Table2[[#This Row],[2025 Tax Amount                   (w/o Reval)                       (Exmption Not Included)]]-Table2[[#This Row],[2025 Estimated                      Tax Amount                             (Exemption Not Included)]])</f>
        <v>#NAME?</v>
      </c>
      <c r="O316" s="210" t="e">
        <f ca="1">_xlfn.XLOOKUP(Table2[[#This Row],[Map/Lot]],'Sales Data'!$H$2:$H$185,'Sales Data'!$G$2:$G$185,0)</f>
        <v>#NAME?</v>
      </c>
      <c r="P316" s="211" t="e">
        <f ca="1">_xlfn.XLOOKUP(Table2[[#This Row],[Map/Lot]],'Sales Data'!$H$2:$H$185,'Sales Data'!$F$2:$F$185,0)</f>
        <v>#NAME?</v>
      </c>
      <c r="Q316" s="208">
        <v>2</v>
      </c>
      <c r="R316" s="212" t="e">
        <f ca="1">SUM(Table2[[#This Row],[Adjustment for Time Since Sale]]*Table2[[#This Row],[Sale Amount]])</f>
        <v>#NAME?</v>
      </c>
      <c r="S316" s="212" t="e">
        <f ca="1">SUM(Table2[[#This Row],[2025 Estimated                         Tax Assessment                  (Exemption Not Included)]]-Table2[[#This Row],[Adjusted Sale Price]])</f>
        <v>#NAME?</v>
      </c>
      <c r="T316" s="213" t="e">
        <f ca="1">_xlfn.XLOOKUP(Table2[[#This Row],[Map/Lot]],'Sales Data'!$H$2:$H$185,'Sales Data'!$I$2:$I$185,0)</f>
        <v>#NAME?</v>
      </c>
    </row>
    <row r="317" spans="1:20">
      <c r="A317" s="202" t="s">
        <v>2334</v>
      </c>
      <c r="B317" s="202">
        <v>237</v>
      </c>
      <c r="C317" s="195" t="e">
        <f ca="1">_xlfn.XLOOKUP(Table2[[#This Row],[Acct '#]],'2024 Information'!A:A,'2024 Information'!L:L,0)</f>
        <v>#NAME?</v>
      </c>
      <c r="D317" s="196" t="e">
        <f ca="1">SUM(Table2[[#This Row],[2024 Tax Assessment (Exemption Not Included)]]/$E$6)</f>
        <v>#NAME?</v>
      </c>
      <c r="E317" s="206" t="e">
        <f ca="1">SUM(Table2[[#This Row],[2024 Tax Assessment (Exemption Not Included)]]*$E$7)</f>
        <v>#NAME?</v>
      </c>
      <c r="F317" s="195" t="e">
        <f ca="1">_xlfn.XLOOKUP(Table2[[#This Row],[Acct '#]],'2025 Information'!A:A,'2025 Information'!O:O,0)</f>
        <v>#NAME?</v>
      </c>
      <c r="G317" s="196" t="e">
        <f ca="1">SUM(Table2[[#This Row],[2025 Estimated                         Tax Assessment                  (Exemption Not Included)]]/$H$6)</f>
        <v>#NAME?</v>
      </c>
      <c r="H317" s="206" t="e">
        <f ca="1">SUM(Table2[[#This Row],[2025 Estimated                         Tax Assessment                  (Exemption Not Included)]]*$H$7)</f>
        <v>#NAME?</v>
      </c>
      <c r="I317" s="203" t="e">
        <f ca="1">SUM(Table2[[#This Row],[2025 Estimated                         Tax Assessment                  (Exemption Not Included)]]-Table2[[#This Row],[2024 Tax Assessment (Exemption Not Included)]])</f>
        <v>#NAME?</v>
      </c>
      <c r="J317" s="225" t="e">
        <f ca="1">SUM(Table2[[#This Row],[2025 Estimated                      Tax Amount                             (Exemption Not Included)]]-Table2[[#This Row],[2024 Tax Amount (Exemption Not Included)]])</f>
        <v>#NAME?</v>
      </c>
      <c r="K317" s="204" t="e">
        <f ca="1">SUM(Table2[[#This Row],[Overall % Of Town ]]-Table2[[#This Row],[Overall % Of Town]])</f>
        <v>#NAME?</v>
      </c>
      <c r="L317" s="227" t="e">
        <f ca="1">SUM(Table2[[#This Row],[2024 Tax Assessment (Exemption Not Included)]])*$N$7</f>
        <v>#NAME?</v>
      </c>
      <c r="M317" s="205" t="e">
        <f ca="1">SUM(Table2[[#This Row],[2025 Tax Amount                   (w/o Reval)                       (Exmption Not Included)]]-Table2[[#This Row],[2024 Tax Amount (Exemption Not Included)]])</f>
        <v>#NAME?</v>
      </c>
      <c r="N317" s="206" t="e">
        <f ca="1">SUM(Table2[[#This Row],[2025 Tax Amount                   (w/o Reval)                       (Exmption Not Included)]]-Table2[[#This Row],[2025 Estimated                      Tax Amount                             (Exemption Not Included)]])</f>
        <v>#NAME?</v>
      </c>
      <c r="O317" s="207" t="s">
        <v>7433</v>
      </c>
      <c r="P317" s="208" t="s">
        <v>7433</v>
      </c>
      <c r="Q317" s="208" t="s">
        <v>7433</v>
      </c>
      <c r="R317" s="208" t="s">
        <v>7433</v>
      </c>
      <c r="S317" s="208" t="s">
        <v>7433</v>
      </c>
      <c r="T317" s="209" t="s">
        <v>7433</v>
      </c>
    </row>
    <row r="318" spans="1:20">
      <c r="A318" s="202" t="s">
        <v>914</v>
      </c>
      <c r="B318" s="202">
        <v>876</v>
      </c>
      <c r="C318" s="195" t="e">
        <f ca="1">_xlfn.XLOOKUP(Table2[[#This Row],[Acct '#]],'2024 Information'!A:A,'2024 Information'!L:L,0)</f>
        <v>#NAME?</v>
      </c>
      <c r="D318" s="196" t="e">
        <f ca="1">SUM(Table2[[#This Row],[2024 Tax Assessment (Exemption Not Included)]]/$E$6)</f>
        <v>#NAME?</v>
      </c>
      <c r="E318" s="206" t="e">
        <f ca="1">SUM(Table2[[#This Row],[2024 Tax Assessment (Exemption Not Included)]]*$E$7)</f>
        <v>#NAME?</v>
      </c>
      <c r="F318" s="195" t="e">
        <f ca="1">_xlfn.XLOOKUP(Table2[[#This Row],[Acct '#]],'2025 Information'!A:A,'2025 Information'!O:O,0)</f>
        <v>#NAME?</v>
      </c>
      <c r="G318" s="196" t="e">
        <f ca="1">SUM(Table2[[#This Row],[2025 Estimated                         Tax Assessment                  (Exemption Not Included)]]/$H$6)</f>
        <v>#NAME?</v>
      </c>
      <c r="H318" s="206" t="e">
        <f ca="1">SUM(Table2[[#This Row],[2025 Estimated                         Tax Assessment                  (Exemption Not Included)]]*$H$7)</f>
        <v>#NAME?</v>
      </c>
      <c r="I318" s="203" t="e">
        <f ca="1">SUM(Table2[[#This Row],[2025 Estimated                         Tax Assessment                  (Exemption Not Included)]]-Table2[[#This Row],[2024 Tax Assessment (Exemption Not Included)]])</f>
        <v>#NAME?</v>
      </c>
      <c r="J318" s="225" t="e">
        <f ca="1">SUM(Table2[[#This Row],[2025 Estimated                      Tax Amount                             (Exemption Not Included)]]-Table2[[#This Row],[2024 Tax Amount (Exemption Not Included)]])</f>
        <v>#NAME?</v>
      </c>
      <c r="K318" s="204" t="e">
        <f ca="1">SUM(Table2[[#This Row],[Overall % Of Town ]]-Table2[[#This Row],[Overall % Of Town]])</f>
        <v>#NAME?</v>
      </c>
      <c r="L318" s="227" t="e">
        <f ca="1">SUM(Table2[[#This Row],[2024 Tax Assessment (Exemption Not Included)]])*$N$7</f>
        <v>#NAME?</v>
      </c>
      <c r="M318" s="205" t="e">
        <f ca="1">SUM(Table2[[#This Row],[2025 Tax Amount                   (w/o Reval)                       (Exmption Not Included)]]-Table2[[#This Row],[2024 Tax Amount (Exemption Not Included)]])</f>
        <v>#NAME?</v>
      </c>
      <c r="N318" s="206" t="e">
        <f ca="1">SUM(Table2[[#This Row],[2025 Tax Amount                   (w/o Reval)                       (Exmption Not Included)]]-Table2[[#This Row],[2025 Estimated                      Tax Amount                             (Exemption Not Included)]])</f>
        <v>#NAME?</v>
      </c>
      <c r="O318" s="207" t="s">
        <v>7433</v>
      </c>
      <c r="P318" s="208" t="s">
        <v>7433</v>
      </c>
      <c r="Q318" s="208" t="s">
        <v>7433</v>
      </c>
      <c r="R318" s="208" t="s">
        <v>7433</v>
      </c>
      <c r="S318" s="208" t="s">
        <v>7433</v>
      </c>
      <c r="T318" s="209" t="s">
        <v>7433</v>
      </c>
    </row>
    <row r="319" spans="1:20">
      <c r="A319" s="202" t="s">
        <v>3961</v>
      </c>
      <c r="B319" s="202">
        <v>455</v>
      </c>
      <c r="C319" s="195" t="e">
        <f ca="1">_xlfn.XLOOKUP(Table2[[#This Row],[Acct '#]],'2024 Information'!A:A,'2024 Information'!L:L,0)</f>
        <v>#NAME?</v>
      </c>
      <c r="D319" s="196" t="e">
        <f ca="1">SUM(Table2[[#This Row],[2024 Tax Assessment (Exemption Not Included)]]/$E$6)</f>
        <v>#NAME?</v>
      </c>
      <c r="E319" s="206" t="e">
        <f ca="1">SUM(Table2[[#This Row],[2024 Tax Assessment (Exemption Not Included)]]*$E$7)</f>
        <v>#NAME?</v>
      </c>
      <c r="F319" s="195" t="e">
        <f ca="1">_xlfn.XLOOKUP(Table2[[#This Row],[Acct '#]],'2025 Information'!A:A,'2025 Information'!O:O,0)</f>
        <v>#NAME?</v>
      </c>
      <c r="G319" s="196" t="e">
        <f ca="1">SUM(Table2[[#This Row],[2025 Estimated                         Tax Assessment                  (Exemption Not Included)]]/$H$6)</f>
        <v>#NAME?</v>
      </c>
      <c r="H319" s="206" t="e">
        <f ca="1">SUM(Table2[[#This Row],[2025 Estimated                         Tax Assessment                  (Exemption Not Included)]]*$H$7)</f>
        <v>#NAME?</v>
      </c>
      <c r="I319" s="203" t="e">
        <f ca="1">SUM(Table2[[#This Row],[2025 Estimated                         Tax Assessment                  (Exemption Not Included)]]-Table2[[#This Row],[2024 Tax Assessment (Exemption Not Included)]])</f>
        <v>#NAME?</v>
      </c>
      <c r="J319" s="225" t="e">
        <f ca="1">SUM(Table2[[#This Row],[2025 Estimated                      Tax Amount                             (Exemption Not Included)]]-Table2[[#This Row],[2024 Tax Amount (Exemption Not Included)]])</f>
        <v>#NAME?</v>
      </c>
      <c r="K319" s="204" t="e">
        <f ca="1">SUM(Table2[[#This Row],[Overall % Of Town ]]-Table2[[#This Row],[Overall % Of Town]])</f>
        <v>#NAME?</v>
      </c>
      <c r="L319" s="227" t="e">
        <f ca="1">SUM(Table2[[#This Row],[2024 Tax Assessment (Exemption Not Included)]])*$N$7</f>
        <v>#NAME?</v>
      </c>
      <c r="M319" s="205" t="e">
        <f ca="1">SUM(Table2[[#This Row],[2025 Tax Amount                   (w/o Reval)                       (Exmption Not Included)]]-Table2[[#This Row],[2024 Tax Amount (Exemption Not Included)]])</f>
        <v>#NAME?</v>
      </c>
      <c r="N319" s="206" t="e">
        <f ca="1">SUM(Table2[[#This Row],[2025 Tax Amount                   (w/o Reval)                       (Exmption Not Included)]]-Table2[[#This Row],[2025 Estimated                      Tax Amount                             (Exemption Not Included)]])</f>
        <v>#NAME?</v>
      </c>
      <c r="O319" s="207" t="s">
        <v>7433</v>
      </c>
      <c r="P319" s="208" t="s">
        <v>7433</v>
      </c>
      <c r="Q319" s="208" t="s">
        <v>7433</v>
      </c>
      <c r="R319" s="208" t="s">
        <v>7433</v>
      </c>
      <c r="S319" s="208" t="s">
        <v>7433</v>
      </c>
      <c r="T319" s="209" t="s">
        <v>7433</v>
      </c>
    </row>
    <row r="320" spans="1:20">
      <c r="A320" s="202" t="s">
        <v>2007</v>
      </c>
      <c r="B320" s="202">
        <v>1202</v>
      </c>
      <c r="C320" s="195" t="e">
        <f ca="1">_xlfn.XLOOKUP(Table2[[#This Row],[Acct '#]],'2024 Information'!A:A,'2024 Information'!L:L,0)</f>
        <v>#NAME?</v>
      </c>
      <c r="D320" s="196" t="e">
        <f ca="1">SUM(Table2[[#This Row],[2024 Tax Assessment (Exemption Not Included)]]/$E$6)</f>
        <v>#NAME?</v>
      </c>
      <c r="E320" s="206" t="e">
        <f ca="1">SUM(Table2[[#This Row],[2024 Tax Assessment (Exemption Not Included)]]*$E$7)</f>
        <v>#NAME?</v>
      </c>
      <c r="F320" s="195" t="e">
        <f ca="1">_xlfn.XLOOKUP(Table2[[#This Row],[Acct '#]],'2025 Information'!A:A,'2025 Information'!O:O,0)</f>
        <v>#NAME?</v>
      </c>
      <c r="G320" s="196" t="e">
        <f ca="1">SUM(Table2[[#This Row],[2025 Estimated                         Tax Assessment                  (Exemption Not Included)]]/$H$6)</f>
        <v>#NAME?</v>
      </c>
      <c r="H320" s="206" t="e">
        <f ca="1">SUM(Table2[[#This Row],[2025 Estimated                         Tax Assessment                  (Exemption Not Included)]]*$H$7)</f>
        <v>#NAME?</v>
      </c>
      <c r="I320" s="203" t="e">
        <f ca="1">SUM(Table2[[#This Row],[2025 Estimated                         Tax Assessment                  (Exemption Not Included)]]-Table2[[#This Row],[2024 Tax Assessment (Exemption Not Included)]])</f>
        <v>#NAME?</v>
      </c>
      <c r="J320" s="225" t="e">
        <f ca="1">SUM(Table2[[#This Row],[2025 Estimated                      Tax Amount                             (Exemption Not Included)]]-Table2[[#This Row],[2024 Tax Amount (Exemption Not Included)]])</f>
        <v>#NAME?</v>
      </c>
      <c r="K320" s="204" t="e">
        <f ca="1">SUM(Table2[[#This Row],[Overall % Of Town ]]-Table2[[#This Row],[Overall % Of Town]])</f>
        <v>#NAME?</v>
      </c>
      <c r="L320" s="227" t="e">
        <f ca="1">SUM(Table2[[#This Row],[2024 Tax Assessment (Exemption Not Included)]])*$N$7</f>
        <v>#NAME?</v>
      </c>
      <c r="M320" s="205" t="e">
        <f ca="1">SUM(Table2[[#This Row],[2025 Tax Amount                   (w/o Reval)                       (Exmption Not Included)]]-Table2[[#This Row],[2024 Tax Amount (Exemption Not Included)]])</f>
        <v>#NAME?</v>
      </c>
      <c r="N320" s="206" t="e">
        <f ca="1">SUM(Table2[[#This Row],[2025 Tax Amount                   (w/o Reval)                       (Exmption Not Included)]]-Table2[[#This Row],[2025 Estimated                      Tax Amount                             (Exemption Not Included)]])</f>
        <v>#NAME?</v>
      </c>
      <c r="O320" s="210" t="e">
        <f ca="1">_xlfn.XLOOKUP(Table2[[#This Row],[Map/Lot]],'Sales Data'!$H$2:$H$185,'Sales Data'!$G$2:$G$185,0)</f>
        <v>#NAME?</v>
      </c>
      <c r="P320" s="211" t="e">
        <f ca="1">_xlfn.XLOOKUP(Table2[[#This Row],[Map/Lot]],'Sales Data'!$H$2:$H$185,'Sales Data'!$F$2:$F$185,0)</f>
        <v>#NAME?</v>
      </c>
      <c r="Q320" s="208">
        <v>1.7</v>
      </c>
      <c r="R320" s="212" t="e">
        <f ca="1">SUM(Table2[[#This Row],[Adjustment for Time Since Sale]]*Table2[[#This Row],[Sale Amount]])</f>
        <v>#NAME?</v>
      </c>
      <c r="S320" s="212" t="e">
        <f ca="1">SUM(Table2[[#This Row],[2025 Estimated                         Tax Assessment                  (Exemption Not Included)]]-Table2[[#This Row],[Adjusted Sale Price]])</f>
        <v>#NAME?</v>
      </c>
      <c r="T320" s="213" t="e">
        <f ca="1">_xlfn.XLOOKUP(Table2[[#This Row],[Map/Lot]],'Sales Data'!$H$2:$H$185,'Sales Data'!$I$2:$I$185,0)</f>
        <v>#NAME?</v>
      </c>
    </row>
    <row r="321" spans="1:20">
      <c r="A321" s="202" t="s">
        <v>2620</v>
      </c>
      <c r="B321" s="202">
        <v>99</v>
      </c>
      <c r="C321" s="195" t="e">
        <f ca="1">_xlfn.XLOOKUP(Table2[[#This Row],[Acct '#]],'2024 Information'!A:A,'2024 Information'!L:L,0)</f>
        <v>#NAME?</v>
      </c>
      <c r="D321" s="196" t="e">
        <f ca="1">SUM(Table2[[#This Row],[2024 Tax Assessment (Exemption Not Included)]]/$E$6)</f>
        <v>#NAME?</v>
      </c>
      <c r="E321" s="206" t="e">
        <f ca="1">SUM(Table2[[#This Row],[2024 Tax Assessment (Exemption Not Included)]]*$E$7)</f>
        <v>#NAME?</v>
      </c>
      <c r="F321" s="195" t="e">
        <f ca="1">_xlfn.XLOOKUP(Table2[[#This Row],[Acct '#]],'2025 Information'!A:A,'2025 Information'!O:O,0)</f>
        <v>#NAME?</v>
      </c>
      <c r="G321" s="196" t="e">
        <f ca="1">SUM(Table2[[#This Row],[2025 Estimated                         Tax Assessment                  (Exemption Not Included)]]/$H$6)</f>
        <v>#NAME?</v>
      </c>
      <c r="H321" s="206" t="e">
        <f ca="1">SUM(Table2[[#This Row],[2025 Estimated                         Tax Assessment                  (Exemption Not Included)]]*$H$7)</f>
        <v>#NAME?</v>
      </c>
      <c r="I321" s="203" t="e">
        <f ca="1">SUM(Table2[[#This Row],[2025 Estimated                         Tax Assessment                  (Exemption Not Included)]]-Table2[[#This Row],[2024 Tax Assessment (Exemption Not Included)]])</f>
        <v>#NAME?</v>
      </c>
      <c r="J321" s="225" t="e">
        <f ca="1">SUM(Table2[[#This Row],[2025 Estimated                      Tax Amount                             (Exemption Not Included)]]-Table2[[#This Row],[2024 Tax Amount (Exemption Not Included)]])</f>
        <v>#NAME?</v>
      </c>
      <c r="K321" s="204" t="e">
        <f ca="1">SUM(Table2[[#This Row],[Overall % Of Town ]]-Table2[[#This Row],[Overall % Of Town]])</f>
        <v>#NAME?</v>
      </c>
      <c r="L321" s="227" t="e">
        <f ca="1">SUM(Table2[[#This Row],[2024 Tax Assessment (Exemption Not Included)]])*$N$7</f>
        <v>#NAME?</v>
      </c>
      <c r="M321" s="205" t="e">
        <f ca="1">SUM(Table2[[#This Row],[2025 Tax Amount                   (w/o Reval)                       (Exmption Not Included)]]-Table2[[#This Row],[2024 Tax Amount (Exemption Not Included)]])</f>
        <v>#NAME?</v>
      </c>
      <c r="N321" s="206" t="e">
        <f ca="1">SUM(Table2[[#This Row],[2025 Tax Amount                   (w/o Reval)                       (Exmption Not Included)]]-Table2[[#This Row],[2025 Estimated                      Tax Amount                             (Exemption Not Included)]])</f>
        <v>#NAME?</v>
      </c>
      <c r="O321" s="207" t="s">
        <v>7433</v>
      </c>
      <c r="P321" s="208" t="s">
        <v>7433</v>
      </c>
      <c r="Q321" s="208" t="s">
        <v>7433</v>
      </c>
      <c r="R321" s="208" t="s">
        <v>7433</v>
      </c>
      <c r="S321" s="208" t="s">
        <v>7433</v>
      </c>
      <c r="T321" s="209" t="s">
        <v>7433</v>
      </c>
    </row>
    <row r="322" spans="1:20">
      <c r="A322" s="202" t="s">
        <v>1866</v>
      </c>
      <c r="B322" s="202">
        <v>454</v>
      </c>
      <c r="C322" s="195" t="e">
        <f ca="1">_xlfn.XLOOKUP(Table2[[#This Row],[Acct '#]],'2024 Information'!A:A,'2024 Information'!L:L,0)</f>
        <v>#NAME?</v>
      </c>
      <c r="D322" s="196" t="e">
        <f ca="1">SUM(Table2[[#This Row],[2024 Tax Assessment (Exemption Not Included)]]/$E$6)</f>
        <v>#NAME?</v>
      </c>
      <c r="E322" s="206" t="e">
        <f ca="1">SUM(Table2[[#This Row],[2024 Tax Assessment (Exemption Not Included)]]*$E$7)</f>
        <v>#NAME?</v>
      </c>
      <c r="F322" s="195" t="e">
        <f ca="1">_xlfn.XLOOKUP(Table2[[#This Row],[Acct '#]],'2025 Information'!A:A,'2025 Information'!O:O,0)</f>
        <v>#NAME?</v>
      </c>
      <c r="G322" s="196" t="e">
        <f ca="1">SUM(Table2[[#This Row],[2025 Estimated                         Tax Assessment                  (Exemption Not Included)]]/$H$6)</f>
        <v>#NAME?</v>
      </c>
      <c r="H322" s="206" t="e">
        <f ca="1">SUM(Table2[[#This Row],[2025 Estimated                         Tax Assessment                  (Exemption Not Included)]]*$H$7)</f>
        <v>#NAME?</v>
      </c>
      <c r="I322" s="203" t="e">
        <f ca="1">SUM(Table2[[#This Row],[2025 Estimated                         Tax Assessment                  (Exemption Not Included)]]-Table2[[#This Row],[2024 Tax Assessment (Exemption Not Included)]])</f>
        <v>#NAME?</v>
      </c>
      <c r="J322" s="225" t="e">
        <f ca="1">SUM(Table2[[#This Row],[2025 Estimated                      Tax Amount                             (Exemption Not Included)]]-Table2[[#This Row],[2024 Tax Amount (Exemption Not Included)]])</f>
        <v>#NAME?</v>
      </c>
      <c r="K322" s="204" t="e">
        <f ca="1">SUM(Table2[[#This Row],[Overall % Of Town ]]-Table2[[#This Row],[Overall % Of Town]])</f>
        <v>#NAME?</v>
      </c>
      <c r="L322" s="227" t="e">
        <f ca="1">SUM(Table2[[#This Row],[2024 Tax Assessment (Exemption Not Included)]])*$N$7</f>
        <v>#NAME?</v>
      </c>
      <c r="M322" s="205" t="e">
        <f ca="1">SUM(Table2[[#This Row],[2025 Tax Amount                   (w/o Reval)                       (Exmption Not Included)]]-Table2[[#This Row],[2024 Tax Amount (Exemption Not Included)]])</f>
        <v>#NAME?</v>
      </c>
      <c r="N322" s="206" t="e">
        <f ca="1">SUM(Table2[[#This Row],[2025 Tax Amount                   (w/o Reval)                       (Exmption Not Included)]]-Table2[[#This Row],[2025 Estimated                      Tax Amount                             (Exemption Not Included)]])</f>
        <v>#NAME?</v>
      </c>
      <c r="O322" s="207" t="s">
        <v>7433</v>
      </c>
      <c r="P322" s="208" t="s">
        <v>7433</v>
      </c>
      <c r="Q322" s="208" t="s">
        <v>7433</v>
      </c>
      <c r="R322" s="208" t="s">
        <v>7433</v>
      </c>
      <c r="S322" s="208" t="s">
        <v>7433</v>
      </c>
      <c r="T322" s="209" t="s">
        <v>7433</v>
      </c>
    </row>
    <row r="323" spans="1:20">
      <c r="A323" s="202" t="s">
        <v>2271</v>
      </c>
      <c r="B323" s="202">
        <v>264</v>
      </c>
      <c r="C323" s="195" t="e">
        <f ca="1">_xlfn.XLOOKUP(Table2[[#This Row],[Acct '#]],'2024 Information'!A:A,'2024 Information'!L:L,0)</f>
        <v>#NAME?</v>
      </c>
      <c r="D323" s="196" t="e">
        <f ca="1">SUM(Table2[[#This Row],[2024 Tax Assessment (Exemption Not Included)]]/$E$6)</f>
        <v>#NAME?</v>
      </c>
      <c r="E323" s="206" t="e">
        <f ca="1">SUM(Table2[[#This Row],[2024 Tax Assessment (Exemption Not Included)]]*$E$7)</f>
        <v>#NAME?</v>
      </c>
      <c r="F323" s="195" t="e">
        <f ca="1">_xlfn.XLOOKUP(Table2[[#This Row],[Acct '#]],'2025 Information'!A:A,'2025 Information'!O:O,0)</f>
        <v>#NAME?</v>
      </c>
      <c r="G323" s="196" t="e">
        <f ca="1">SUM(Table2[[#This Row],[2025 Estimated                         Tax Assessment                  (Exemption Not Included)]]/$H$6)</f>
        <v>#NAME?</v>
      </c>
      <c r="H323" s="206" t="e">
        <f ca="1">SUM(Table2[[#This Row],[2025 Estimated                         Tax Assessment                  (Exemption Not Included)]]*$H$7)</f>
        <v>#NAME?</v>
      </c>
      <c r="I323" s="203" t="e">
        <f ca="1">SUM(Table2[[#This Row],[2025 Estimated                         Tax Assessment                  (Exemption Not Included)]]-Table2[[#This Row],[2024 Tax Assessment (Exemption Not Included)]])</f>
        <v>#NAME?</v>
      </c>
      <c r="J323" s="225" t="e">
        <f ca="1">SUM(Table2[[#This Row],[2025 Estimated                      Tax Amount                             (Exemption Not Included)]]-Table2[[#This Row],[2024 Tax Amount (Exemption Not Included)]])</f>
        <v>#NAME?</v>
      </c>
      <c r="K323" s="204" t="e">
        <f ca="1">SUM(Table2[[#This Row],[Overall % Of Town ]]-Table2[[#This Row],[Overall % Of Town]])</f>
        <v>#NAME?</v>
      </c>
      <c r="L323" s="227" t="e">
        <f ca="1">SUM(Table2[[#This Row],[2024 Tax Assessment (Exemption Not Included)]])*$N$7</f>
        <v>#NAME?</v>
      </c>
      <c r="M323" s="205" t="e">
        <f ca="1">SUM(Table2[[#This Row],[2025 Tax Amount                   (w/o Reval)                       (Exmption Not Included)]]-Table2[[#This Row],[2024 Tax Amount (Exemption Not Included)]])</f>
        <v>#NAME?</v>
      </c>
      <c r="N323" s="206" t="e">
        <f ca="1">SUM(Table2[[#This Row],[2025 Tax Amount                   (w/o Reval)                       (Exmption Not Included)]]-Table2[[#This Row],[2025 Estimated                      Tax Amount                             (Exemption Not Included)]])</f>
        <v>#NAME?</v>
      </c>
      <c r="O323" s="210" t="e">
        <f ca="1">_xlfn.XLOOKUP(Table2[[#This Row],[Map/Lot]],'Sales Data'!$H$2:$H$185,'Sales Data'!$G$2:$G$185,0)</f>
        <v>#NAME?</v>
      </c>
      <c r="P323" s="211" t="e">
        <f ca="1">_xlfn.XLOOKUP(Table2[[#This Row],[Map/Lot]],'Sales Data'!$H$2:$H$185,'Sales Data'!$F$2:$F$185,0)</f>
        <v>#NAME?</v>
      </c>
      <c r="Q323" s="208">
        <v>1.1000000000000001</v>
      </c>
      <c r="R323" s="212" t="e">
        <f ca="1">SUM(Table2[[#This Row],[Adjustment for Time Since Sale]]*Table2[[#This Row],[Sale Amount]])</f>
        <v>#NAME?</v>
      </c>
      <c r="S323" s="212" t="e">
        <f ca="1">SUM(Table2[[#This Row],[2025 Estimated                         Tax Assessment                  (Exemption Not Included)]]-Table2[[#This Row],[Adjusted Sale Price]])</f>
        <v>#NAME?</v>
      </c>
      <c r="T323" s="213" t="e">
        <f ca="1">_xlfn.XLOOKUP(Table2[[#This Row],[Map/Lot]],'Sales Data'!$H$2:$H$185,'Sales Data'!$I$2:$I$185,0)</f>
        <v>#NAME?</v>
      </c>
    </row>
    <row r="324" spans="1:20">
      <c r="A324" s="202" t="s">
        <v>2272</v>
      </c>
      <c r="B324" s="202">
        <v>263</v>
      </c>
      <c r="C324" s="195" t="e">
        <f ca="1">_xlfn.XLOOKUP(Table2[[#This Row],[Acct '#]],'2024 Information'!A:A,'2024 Information'!L:L,0)</f>
        <v>#NAME?</v>
      </c>
      <c r="D324" s="196" t="e">
        <f ca="1">SUM(Table2[[#This Row],[2024 Tax Assessment (Exemption Not Included)]]/$E$6)</f>
        <v>#NAME?</v>
      </c>
      <c r="E324" s="206" t="e">
        <f ca="1">SUM(Table2[[#This Row],[2024 Tax Assessment (Exemption Not Included)]]*$E$7)</f>
        <v>#NAME?</v>
      </c>
      <c r="F324" s="195" t="e">
        <f ca="1">_xlfn.XLOOKUP(Table2[[#This Row],[Acct '#]],'2025 Information'!A:A,'2025 Information'!O:O,0)</f>
        <v>#NAME?</v>
      </c>
      <c r="G324" s="196" t="e">
        <f ca="1">SUM(Table2[[#This Row],[2025 Estimated                         Tax Assessment                  (Exemption Not Included)]]/$H$6)</f>
        <v>#NAME?</v>
      </c>
      <c r="H324" s="206" t="e">
        <f ca="1">SUM(Table2[[#This Row],[2025 Estimated                         Tax Assessment                  (Exemption Not Included)]]*$H$7)</f>
        <v>#NAME?</v>
      </c>
      <c r="I324" s="203" t="e">
        <f ca="1">SUM(Table2[[#This Row],[2025 Estimated                         Tax Assessment                  (Exemption Not Included)]]-Table2[[#This Row],[2024 Tax Assessment (Exemption Not Included)]])</f>
        <v>#NAME?</v>
      </c>
      <c r="J324" s="225" t="e">
        <f ca="1">SUM(Table2[[#This Row],[2025 Estimated                      Tax Amount                             (Exemption Not Included)]]-Table2[[#This Row],[2024 Tax Amount (Exemption Not Included)]])</f>
        <v>#NAME?</v>
      </c>
      <c r="K324" s="204" t="e">
        <f ca="1">SUM(Table2[[#This Row],[Overall % Of Town ]]-Table2[[#This Row],[Overall % Of Town]])</f>
        <v>#NAME?</v>
      </c>
      <c r="L324" s="227" t="e">
        <f ca="1">SUM(Table2[[#This Row],[2024 Tax Assessment (Exemption Not Included)]])*$N$7</f>
        <v>#NAME?</v>
      </c>
      <c r="M324" s="205" t="e">
        <f ca="1">SUM(Table2[[#This Row],[2025 Tax Amount                   (w/o Reval)                       (Exmption Not Included)]]-Table2[[#This Row],[2024 Tax Amount (Exemption Not Included)]])</f>
        <v>#NAME?</v>
      </c>
      <c r="N324" s="206" t="e">
        <f ca="1">SUM(Table2[[#This Row],[2025 Tax Amount                   (w/o Reval)                       (Exmption Not Included)]]-Table2[[#This Row],[2025 Estimated                      Tax Amount                             (Exemption Not Included)]])</f>
        <v>#NAME?</v>
      </c>
      <c r="O324" s="207" t="s">
        <v>7433</v>
      </c>
      <c r="P324" s="208" t="s">
        <v>7433</v>
      </c>
      <c r="Q324" s="208" t="s">
        <v>7433</v>
      </c>
      <c r="R324" s="208" t="s">
        <v>7433</v>
      </c>
      <c r="S324" s="208" t="s">
        <v>7433</v>
      </c>
      <c r="T324" s="209" t="s">
        <v>7433</v>
      </c>
    </row>
    <row r="325" spans="1:20">
      <c r="A325" s="202" t="s">
        <v>2621</v>
      </c>
      <c r="B325" s="202">
        <v>98</v>
      </c>
      <c r="C325" s="195" t="e">
        <f ca="1">_xlfn.XLOOKUP(Table2[[#This Row],[Acct '#]],'2024 Information'!A:A,'2024 Information'!L:L,0)</f>
        <v>#NAME?</v>
      </c>
      <c r="D325" s="196" t="e">
        <f ca="1">SUM(Table2[[#This Row],[2024 Tax Assessment (Exemption Not Included)]]/$E$6)</f>
        <v>#NAME?</v>
      </c>
      <c r="E325" s="206" t="e">
        <f ca="1">SUM(Table2[[#This Row],[2024 Tax Assessment (Exemption Not Included)]]*$E$7)</f>
        <v>#NAME?</v>
      </c>
      <c r="F325" s="195" t="e">
        <f ca="1">_xlfn.XLOOKUP(Table2[[#This Row],[Acct '#]],'2025 Information'!A:A,'2025 Information'!O:O,0)</f>
        <v>#NAME?</v>
      </c>
      <c r="G325" s="196" t="e">
        <f ca="1">SUM(Table2[[#This Row],[2025 Estimated                         Tax Assessment                  (Exemption Not Included)]]/$H$6)</f>
        <v>#NAME?</v>
      </c>
      <c r="H325" s="206" t="e">
        <f ca="1">SUM(Table2[[#This Row],[2025 Estimated                         Tax Assessment                  (Exemption Not Included)]]*$H$7)</f>
        <v>#NAME?</v>
      </c>
      <c r="I325" s="203" t="e">
        <f ca="1">SUM(Table2[[#This Row],[2025 Estimated                         Tax Assessment                  (Exemption Not Included)]]-Table2[[#This Row],[2024 Tax Assessment (Exemption Not Included)]])</f>
        <v>#NAME?</v>
      </c>
      <c r="J325" s="225" t="e">
        <f ca="1">SUM(Table2[[#This Row],[2025 Estimated                      Tax Amount                             (Exemption Not Included)]]-Table2[[#This Row],[2024 Tax Amount (Exemption Not Included)]])</f>
        <v>#NAME?</v>
      </c>
      <c r="K325" s="204" t="e">
        <f ca="1">SUM(Table2[[#This Row],[Overall % Of Town ]]-Table2[[#This Row],[Overall % Of Town]])</f>
        <v>#NAME?</v>
      </c>
      <c r="L325" s="227" t="e">
        <f ca="1">SUM(Table2[[#This Row],[2024 Tax Assessment (Exemption Not Included)]])*$N$7</f>
        <v>#NAME?</v>
      </c>
      <c r="M325" s="205" t="e">
        <f ca="1">SUM(Table2[[#This Row],[2025 Tax Amount                   (w/o Reval)                       (Exmption Not Included)]]-Table2[[#This Row],[2024 Tax Amount (Exemption Not Included)]])</f>
        <v>#NAME?</v>
      </c>
      <c r="N325" s="206" t="e">
        <f ca="1">SUM(Table2[[#This Row],[2025 Tax Amount                   (w/o Reval)                       (Exmption Not Included)]]-Table2[[#This Row],[2025 Estimated                      Tax Amount                             (Exemption Not Included)]])</f>
        <v>#NAME?</v>
      </c>
      <c r="O325" s="207" t="s">
        <v>7433</v>
      </c>
      <c r="P325" s="208" t="s">
        <v>7433</v>
      </c>
      <c r="Q325" s="208" t="s">
        <v>7433</v>
      </c>
      <c r="R325" s="208" t="s">
        <v>7433</v>
      </c>
      <c r="S325" s="208" t="s">
        <v>7433</v>
      </c>
      <c r="T325" s="209" t="s">
        <v>7433</v>
      </c>
    </row>
    <row r="326" spans="1:20">
      <c r="A326" s="202" t="s">
        <v>1016</v>
      </c>
      <c r="B326" s="202">
        <v>839</v>
      </c>
      <c r="C326" s="195" t="e">
        <f ca="1">_xlfn.XLOOKUP(Table2[[#This Row],[Acct '#]],'2024 Information'!A:A,'2024 Information'!L:L,0)</f>
        <v>#NAME?</v>
      </c>
      <c r="D326" s="196" t="e">
        <f ca="1">SUM(Table2[[#This Row],[2024 Tax Assessment (Exemption Not Included)]]/$E$6)</f>
        <v>#NAME?</v>
      </c>
      <c r="E326" s="206" t="e">
        <f ca="1">SUM(Table2[[#This Row],[2024 Tax Assessment (Exemption Not Included)]]*$E$7)</f>
        <v>#NAME?</v>
      </c>
      <c r="F326" s="195" t="e">
        <f ca="1">_xlfn.XLOOKUP(Table2[[#This Row],[Acct '#]],'2025 Information'!A:A,'2025 Information'!O:O,0)</f>
        <v>#NAME?</v>
      </c>
      <c r="G326" s="196" t="e">
        <f ca="1">SUM(Table2[[#This Row],[2025 Estimated                         Tax Assessment                  (Exemption Not Included)]]/$H$6)</f>
        <v>#NAME?</v>
      </c>
      <c r="H326" s="206" t="e">
        <f ca="1">SUM(Table2[[#This Row],[2025 Estimated                         Tax Assessment                  (Exemption Not Included)]]*$H$7)</f>
        <v>#NAME?</v>
      </c>
      <c r="I326" s="203" t="e">
        <f ca="1">SUM(Table2[[#This Row],[2025 Estimated                         Tax Assessment                  (Exemption Not Included)]]-Table2[[#This Row],[2024 Tax Assessment (Exemption Not Included)]])</f>
        <v>#NAME?</v>
      </c>
      <c r="J326" s="225" t="e">
        <f ca="1">SUM(Table2[[#This Row],[2025 Estimated                      Tax Amount                             (Exemption Not Included)]]-Table2[[#This Row],[2024 Tax Amount (Exemption Not Included)]])</f>
        <v>#NAME?</v>
      </c>
      <c r="K326" s="204" t="e">
        <f ca="1">SUM(Table2[[#This Row],[Overall % Of Town ]]-Table2[[#This Row],[Overall % Of Town]])</f>
        <v>#NAME?</v>
      </c>
      <c r="L326" s="227" t="e">
        <f ca="1">SUM(Table2[[#This Row],[2024 Tax Assessment (Exemption Not Included)]])*$N$7</f>
        <v>#NAME?</v>
      </c>
      <c r="M326" s="205" t="e">
        <f ca="1">SUM(Table2[[#This Row],[2025 Tax Amount                   (w/o Reval)                       (Exmption Not Included)]]-Table2[[#This Row],[2024 Tax Amount (Exemption Not Included)]])</f>
        <v>#NAME?</v>
      </c>
      <c r="N326" s="206" t="e">
        <f ca="1">SUM(Table2[[#This Row],[2025 Tax Amount                   (w/o Reval)                       (Exmption Not Included)]]-Table2[[#This Row],[2025 Estimated                      Tax Amount                             (Exemption Not Included)]])</f>
        <v>#NAME?</v>
      </c>
      <c r="O326" s="207" t="s">
        <v>7433</v>
      </c>
      <c r="P326" s="208" t="s">
        <v>7433</v>
      </c>
      <c r="Q326" s="208" t="s">
        <v>7433</v>
      </c>
      <c r="R326" s="208" t="s">
        <v>7433</v>
      </c>
      <c r="S326" s="208" t="s">
        <v>7433</v>
      </c>
      <c r="T326" s="209" t="s">
        <v>7433</v>
      </c>
    </row>
    <row r="327" spans="1:20">
      <c r="A327" s="202" t="s">
        <v>834</v>
      </c>
      <c r="B327" s="202">
        <v>910</v>
      </c>
      <c r="C327" s="195" t="e">
        <f ca="1">_xlfn.XLOOKUP(Table2[[#This Row],[Acct '#]],'2024 Information'!A:A,'2024 Information'!L:L,0)</f>
        <v>#NAME?</v>
      </c>
      <c r="D327" s="196" t="e">
        <f ca="1">SUM(Table2[[#This Row],[2024 Tax Assessment (Exemption Not Included)]]/$E$6)</f>
        <v>#NAME?</v>
      </c>
      <c r="E327" s="206" t="e">
        <f ca="1">SUM(Table2[[#This Row],[2024 Tax Assessment (Exemption Not Included)]]*$E$7)</f>
        <v>#NAME?</v>
      </c>
      <c r="F327" s="195" t="e">
        <f ca="1">_xlfn.XLOOKUP(Table2[[#This Row],[Acct '#]],'2025 Information'!A:A,'2025 Information'!O:O,0)</f>
        <v>#NAME?</v>
      </c>
      <c r="G327" s="196" t="e">
        <f ca="1">SUM(Table2[[#This Row],[2025 Estimated                         Tax Assessment                  (Exemption Not Included)]]/$H$6)</f>
        <v>#NAME?</v>
      </c>
      <c r="H327" s="206" t="e">
        <f ca="1">SUM(Table2[[#This Row],[2025 Estimated                         Tax Assessment                  (Exemption Not Included)]]*$H$7)</f>
        <v>#NAME?</v>
      </c>
      <c r="I327" s="203" t="e">
        <f ca="1">SUM(Table2[[#This Row],[2025 Estimated                         Tax Assessment                  (Exemption Not Included)]]-Table2[[#This Row],[2024 Tax Assessment (Exemption Not Included)]])</f>
        <v>#NAME?</v>
      </c>
      <c r="J327" s="225" t="e">
        <f ca="1">SUM(Table2[[#This Row],[2025 Estimated                      Tax Amount                             (Exemption Not Included)]]-Table2[[#This Row],[2024 Tax Amount (Exemption Not Included)]])</f>
        <v>#NAME?</v>
      </c>
      <c r="K327" s="204" t="e">
        <f ca="1">SUM(Table2[[#This Row],[Overall % Of Town ]]-Table2[[#This Row],[Overall % Of Town]])</f>
        <v>#NAME?</v>
      </c>
      <c r="L327" s="227" t="e">
        <f ca="1">SUM(Table2[[#This Row],[2024 Tax Assessment (Exemption Not Included)]])*$N$7</f>
        <v>#NAME?</v>
      </c>
      <c r="M327" s="205" t="e">
        <f ca="1">SUM(Table2[[#This Row],[2025 Tax Amount                   (w/o Reval)                       (Exmption Not Included)]]-Table2[[#This Row],[2024 Tax Amount (Exemption Not Included)]])</f>
        <v>#NAME?</v>
      </c>
      <c r="N327" s="206" t="e">
        <f ca="1">SUM(Table2[[#This Row],[2025 Tax Amount                   (w/o Reval)                       (Exmption Not Included)]]-Table2[[#This Row],[2025 Estimated                      Tax Amount                             (Exemption Not Included)]])</f>
        <v>#NAME?</v>
      </c>
      <c r="O327" s="207" t="s">
        <v>7433</v>
      </c>
      <c r="P327" s="208" t="s">
        <v>7433</v>
      </c>
      <c r="Q327" s="208" t="s">
        <v>7433</v>
      </c>
      <c r="R327" s="208" t="s">
        <v>7433</v>
      </c>
      <c r="S327" s="208" t="s">
        <v>7433</v>
      </c>
      <c r="T327" s="209" t="s">
        <v>7433</v>
      </c>
    </row>
    <row r="328" spans="1:20">
      <c r="A328" s="202" t="s">
        <v>830</v>
      </c>
      <c r="B328" s="202">
        <v>911</v>
      </c>
      <c r="C328" s="195" t="e">
        <f ca="1">_xlfn.XLOOKUP(Table2[[#This Row],[Acct '#]],'2024 Information'!A:A,'2024 Information'!L:L,0)</f>
        <v>#NAME?</v>
      </c>
      <c r="D328" s="196" t="e">
        <f ca="1">SUM(Table2[[#This Row],[2024 Tax Assessment (Exemption Not Included)]]/$E$6)</f>
        <v>#NAME?</v>
      </c>
      <c r="E328" s="206" t="e">
        <f ca="1">SUM(Table2[[#This Row],[2024 Tax Assessment (Exemption Not Included)]]*$E$7)</f>
        <v>#NAME?</v>
      </c>
      <c r="F328" s="195" t="e">
        <f ca="1">_xlfn.XLOOKUP(Table2[[#This Row],[Acct '#]],'2025 Information'!A:A,'2025 Information'!O:O,0)</f>
        <v>#NAME?</v>
      </c>
      <c r="G328" s="196" t="e">
        <f ca="1">SUM(Table2[[#This Row],[2025 Estimated                         Tax Assessment                  (Exemption Not Included)]]/$H$6)</f>
        <v>#NAME?</v>
      </c>
      <c r="H328" s="206" t="e">
        <f ca="1">SUM(Table2[[#This Row],[2025 Estimated                         Tax Assessment                  (Exemption Not Included)]]*$H$7)</f>
        <v>#NAME?</v>
      </c>
      <c r="I328" s="203" t="e">
        <f ca="1">SUM(Table2[[#This Row],[2025 Estimated                         Tax Assessment                  (Exemption Not Included)]]-Table2[[#This Row],[2024 Tax Assessment (Exemption Not Included)]])</f>
        <v>#NAME?</v>
      </c>
      <c r="J328" s="225" t="e">
        <f ca="1">SUM(Table2[[#This Row],[2025 Estimated                      Tax Amount                             (Exemption Not Included)]]-Table2[[#This Row],[2024 Tax Amount (Exemption Not Included)]])</f>
        <v>#NAME?</v>
      </c>
      <c r="K328" s="204" t="e">
        <f ca="1">SUM(Table2[[#This Row],[Overall % Of Town ]]-Table2[[#This Row],[Overall % Of Town]])</f>
        <v>#NAME?</v>
      </c>
      <c r="L328" s="227" t="e">
        <f ca="1">SUM(Table2[[#This Row],[2024 Tax Assessment (Exemption Not Included)]])*$N$7</f>
        <v>#NAME?</v>
      </c>
      <c r="M328" s="205" t="e">
        <f ca="1">SUM(Table2[[#This Row],[2025 Tax Amount                   (w/o Reval)                       (Exmption Not Included)]]-Table2[[#This Row],[2024 Tax Amount (Exemption Not Included)]])</f>
        <v>#NAME?</v>
      </c>
      <c r="N328" s="206" t="e">
        <f ca="1">SUM(Table2[[#This Row],[2025 Tax Amount                   (w/o Reval)                       (Exmption Not Included)]]-Table2[[#This Row],[2025 Estimated                      Tax Amount                             (Exemption Not Included)]])</f>
        <v>#NAME?</v>
      </c>
      <c r="O328" s="207" t="s">
        <v>7433</v>
      </c>
      <c r="P328" s="208" t="s">
        <v>7433</v>
      </c>
      <c r="Q328" s="208" t="s">
        <v>7433</v>
      </c>
      <c r="R328" s="208" t="s">
        <v>7433</v>
      </c>
      <c r="S328" s="208" t="s">
        <v>7433</v>
      </c>
      <c r="T328" s="209" t="s">
        <v>7433</v>
      </c>
    </row>
    <row r="329" spans="1:20">
      <c r="A329" s="202" t="s">
        <v>1488</v>
      </c>
      <c r="B329" s="202">
        <v>627</v>
      </c>
      <c r="C329" s="195" t="e">
        <f ca="1">_xlfn.XLOOKUP(Table2[[#This Row],[Acct '#]],'2024 Information'!A:A,'2024 Information'!L:L,0)</f>
        <v>#NAME?</v>
      </c>
      <c r="D329" s="196" t="e">
        <f ca="1">SUM(Table2[[#This Row],[2024 Tax Assessment (Exemption Not Included)]]/$E$6)</f>
        <v>#NAME?</v>
      </c>
      <c r="E329" s="206" t="e">
        <f ca="1">SUM(Table2[[#This Row],[2024 Tax Assessment (Exemption Not Included)]]*$E$7)</f>
        <v>#NAME?</v>
      </c>
      <c r="F329" s="195" t="e">
        <f ca="1">_xlfn.XLOOKUP(Table2[[#This Row],[Acct '#]],'2025 Information'!A:A,'2025 Information'!O:O,0)</f>
        <v>#NAME?</v>
      </c>
      <c r="G329" s="196" t="e">
        <f ca="1">SUM(Table2[[#This Row],[2025 Estimated                         Tax Assessment                  (Exemption Not Included)]]/$H$6)</f>
        <v>#NAME?</v>
      </c>
      <c r="H329" s="206" t="e">
        <f ca="1">SUM(Table2[[#This Row],[2025 Estimated                         Tax Assessment                  (Exemption Not Included)]]*$H$7)</f>
        <v>#NAME?</v>
      </c>
      <c r="I329" s="203" t="e">
        <f ca="1">SUM(Table2[[#This Row],[2025 Estimated                         Tax Assessment                  (Exemption Not Included)]]-Table2[[#This Row],[2024 Tax Assessment (Exemption Not Included)]])</f>
        <v>#NAME?</v>
      </c>
      <c r="J329" s="225" t="e">
        <f ca="1">SUM(Table2[[#This Row],[2025 Estimated                      Tax Amount                             (Exemption Not Included)]]-Table2[[#This Row],[2024 Tax Amount (Exemption Not Included)]])</f>
        <v>#NAME?</v>
      </c>
      <c r="K329" s="204" t="e">
        <f ca="1">SUM(Table2[[#This Row],[Overall % Of Town ]]-Table2[[#This Row],[Overall % Of Town]])</f>
        <v>#NAME?</v>
      </c>
      <c r="L329" s="227" t="e">
        <f ca="1">SUM(Table2[[#This Row],[2024 Tax Assessment (Exemption Not Included)]])*$N$7</f>
        <v>#NAME?</v>
      </c>
      <c r="M329" s="205" t="e">
        <f ca="1">SUM(Table2[[#This Row],[2025 Tax Amount                   (w/o Reval)                       (Exmption Not Included)]]-Table2[[#This Row],[2024 Tax Amount (Exemption Not Included)]])</f>
        <v>#NAME?</v>
      </c>
      <c r="N329" s="206" t="e">
        <f ca="1">SUM(Table2[[#This Row],[2025 Tax Amount                   (w/o Reval)                       (Exmption Not Included)]]-Table2[[#This Row],[2025 Estimated                      Tax Amount                             (Exemption Not Included)]])</f>
        <v>#NAME?</v>
      </c>
      <c r="O329" s="207" t="s">
        <v>7433</v>
      </c>
      <c r="P329" s="208" t="s">
        <v>7433</v>
      </c>
      <c r="Q329" s="208" t="s">
        <v>7433</v>
      </c>
      <c r="R329" s="208" t="s">
        <v>7433</v>
      </c>
      <c r="S329" s="208" t="s">
        <v>7433</v>
      </c>
      <c r="T329" s="209" t="s">
        <v>7433</v>
      </c>
    </row>
    <row r="330" spans="1:20">
      <c r="A330" s="202" t="s">
        <v>2132</v>
      </c>
      <c r="B330" s="202">
        <v>330</v>
      </c>
      <c r="C330" s="195" t="e">
        <f ca="1">_xlfn.XLOOKUP(Table2[[#This Row],[Acct '#]],'2024 Information'!A:A,'2024 Information'!L:L,0)</f>
        <v>#NAME?</v>
      </c>
      <c r="D330" s="196" t="e">
        <f ca="1">SUM(Table2[[#This Row],[2024 Tax Assessment (Exemption Not Included)]]/$E$6)</f>
        <v>#NAME?</v>
      </c>
      <c r="E330" s="206" t="e">
        <f ca="1">SUM(Table2[[#This Row],[2024 Tax Assessment (Exemption Not Included)]]*$E$7)</f>
        <v>#NAME?</v>
      </c>
      <c r="F330" s="195" t="e">
        <f ca="1">_xlfn.XLOOKUP(Table2[[#This Row],[Acct '#]],'2025 Information'!A:A,'2025 Information'!O:O,0)</f>
        <v>#NAME?</v>
      </c>
      <c r="G330" s="196" t="e">
        <f ca="1">SUM(Table2[[#This Row],[2025 Estimated                         Tax Assessment                  (Exemption Not Included)]]/$H$6)</f>
        <v>#NAME?</v>
      </c>
      <c r="H330" s="206" t="e">
        <f ca="1">SUM(Table2[[#This Row],[2025 Estimated                         Tax Assessment                  (Exemption Not Included)]]*$H$7)</f>
        <v>#NAME?</v>
      </c>
      <c r="I330" s="203" t="e">
        <f ca="1">SUM(Table2[[#This Row],[2025 Estimated                         Tax Assessment                  (Exemption Not Included)]]-Table2[[#This Row],[2024 Tax Assessment (Exemption Not Included)]])</f>
        <v>#NAME?</v>
      </c>
      <c r="J330" s="225" t="e">
        <f ca="1">SUM(Table2[[#This Row],[2025 Estimated                      Tax Amount                             (Exemption Not Included)]]-Table2[[#This Row],[2024 Tax Amount (Exemption Not Included)]])</f>
        <v>#NAME?</v>
      </c>
      <c r="K330" s="204" t="e">
        <f ca="1">SUM(Table2[[#This Row],[Overall % Of Town ]]-Table2[[#This Row],[Overall % Of Town]])</f>
        <v>#NAME?</v>
      </c>
      <c r="L330" s="227" t="e">
        <f ca="1">SUM(Table2[[#This Row],[2024 Tax Assessment (Exemption Not Included)]])*$N$7</f>
        <v>#NAME?</v>
      </c>
      <c r="M330" s="205" t="e">
        <f ca="1">SUM(Table2[[#This Row],[2025 Tax Amount                   (w/o Reval)                       (Exmption Not Included)]]-Table2[[#This Row],[2024 Tax Amount (Exemption Not Included)]])</f>
        <v>#NAME?</v>
      </c>
      <c r="N330" s="206" t="e">
        <f ca="1">SUM(Table2[[#This Row],[2025 Tax Amount                   (w/o Reval)                       (Exmption Not Included)]]-Table2[[#This Row],[2025 Estimated                      Tax Amount                             (Exemption Not Included)]])</f>
        <v>#NAME?</v>
      </c>
      <c r="O330" s="207" t="s">
        <v>7433</v>
      </c>
      <c r="P330" s="208" t="s">
        <v>7433</v>
      </c>
      <c r="Q330" s="208" t="s">
        <v>7433</v>
      </c>
      <c r="R330" s="208" t="s">
        <v>7433</v>
      </c>
      <c r="S330" s="208" t="s">
        <v>7433</v>
      </c>
      <c r="T330" s="209" t="s">
        <v>7433</v>
      </c>
    </row>
    <row r="331" spans="1:20">
      <c r="A331" s="202" t="s">
        <v>432</v>
      </c>
      <c r="B331" s="202">
        <v>1060</v>
      </c>
      <c r="C331" s="195" t="e">
        <f ca="1">_xlfn.XLOOKUP(Table2[[#This Row],[Acct '#]],'2024 Information'!A:A,'2024 Information'!L:L,0)</f>
        <v>#NAME?</v>
      </c>
      <c r="D331" s="196" t="e">
        <f ca="1">SUM(Table2[[#This Row],[2024 Tax Assessment (Exemption Not Included)]]/$E$6)</f>
        <v>#NAME?</v>
      </c>
      <c r="E331" s="206" t="e">
        <f ca="1">SUM(Table2[[#This Row],[2024 Tax Assessment (Exemption Not Included)]]*$E$7)</f>
        <v>#NAME?</v>
      </c>
      <c r="F331" s="195" t="e">
        <f ca="1">_xlfn.XLOOKUP(Table2[[#This Row],[Acct '#]],'2025 Information'!A:A,'2025 Information'!O:O,0)</f>
        <v>#NAME?</v>
      </c>
      <c r="G331" s="196" t="e">
        <f ca="1">SUM(Table2[[#This Row],[2025 Estimated                         Tax Assessment                  (Exemption Not Included)]]/$H$6)</f>
        <v>#NAME?</v>
      </c>
      <c r="H331" s="206" t="e">
        <f ca="1">SUM(Table2[[#This Row],[2025 Estimated                         Tax Assessment                  (Exemption Not Included)]]*$H$7)</f>
        <v>#NAME?</v>
      </c>
      <c r="I331" s="203" t="e">
        <f ca="1">SUM(Table2[[#This Row],[2025 Estimated                         Tax Assessment                  (Exemption Not Included)]]-Table2[[#This Row],[2024 Tax Assessment (Exemption Not Included)]])</f>
        <v>#NAME?</v>
      </c>
      <c r="J331" s="225" t="e">
        <f ca="1">SUM(Table2[[#This Row],[2025 Estimated                      Tax Amount                             (Exemption Not Included)]]-Table2[[#This Row],[2024 Tax Amount (Exemption Not Included)]])</f>
        <v>#NAME?</v>
      </c>
      <c r="K331" s="204" t="e">
        <f ca="1">SUM(Table2[[#This Row],[Overall % Of Town ]]-Table2[[#This Row],[Overall % Of Town]])</f>
        <v>#NAME?</v>
      </c>
      <c r="L331" s="227" t="e">
        <f ca="1">SUM(Table2[[#This Row],[2024 Tax Assessment (Exemption Not Included)]])*$N$7</f>
        <v>#NAME?</v>
      </c>
      <c r="M331" s="205" t="e">
        <f ca="1">SUM(Table2[[#This Row],[2025 Tax Amount                   (w/o Reval)                       (Exmption Not Included)]]-Table2[[#This Row],[2024 Tax Amount (Exemption Not Included)]])</f>
        <v>#NAME?</v>
      </c>
      <c r="N331" s="206" t="e">
        <f ca="1">SUM(Table2[[#This Row],[2025 Tax Amount                   (w/o Reval)                       (Exmption Not Included)]]-Table2[[#This Row],[2025 Estimated                      Tax Amount                             (Exemption Not Included)]])</f>
        <v>#NAME?</v>
      </c>
      <c r="O331" s="207" t="s">
        <v>7433</v>
      </c>
      <c r="P331" s="208" t="s">
        <v>7433</v>
      </c>
      <c r="Q331" s="208" t="s">
        <v>7433</v>
      </c>
      <c r="R331" s="208" t="s">
        <v>7433</v>
      </c>
      <c r="S331" s="208" t="s">
        <v>7433</v>
      </c>
      <c r="T331" s="209" t="s">
        <v>7433</v>
      </c>
    </row>
    <row r="332" spans="1:20">
      <c r="A332" s="202" t="s">
        <v>103</v>
      </c>
      <c r="B332" s="202">
        <v>1185</v>
      </c>
      <c r="C332" s="195" t="e">
        <f ca="1">_xlfn.XLOOKUP(Table2[[#This Row],[Acct '#]],'2024 Information'!A:A,'2024 Information'!L:L,0)</f>
        <v>#NAME?</v>
      </c>
      <c r="D332" s="196" t="e">
        <f ca="1">SUM(Table2[[#This Row],[2024 Tax Assessment (Exemption Not Included)]]/$E$6)</f>
        <v>#NAME?</v>
      </c>
      <c r="E332" s="206" t="e">
        <f ca="1">SUM(Table2[[#This Row],[2024 Tax Assessment (Exemption Not Included)]]*$E$7)</f>
        <v>#NAME?</v>
      </c>
      <c r="F332" s="195" t="e">
        <f ca="1">_xlfn.XLOOKUP(Table2[[#This Row],[Acct '#]],'2025 Information'!A:A,'2025 Information'!O:O,0)</f>
        <v>#NAME?</v>
      </c>
      <c r="G332" s="196" t="e">
        <f ca="1">SUM(Table2[[#This Row],[2025 Estimated                         Tax Assessment                  (Exemption Not Included)]]/$H$6)</f>
        <v>#NAME?</v>
      </c>
      <c r="H332" s="206" t="e">
        <f ca="1">SUM(Table2[[#This Row],[2025 Estimated                         Tax Assessment                  (Exemption Not Included)]]*$H$7)</f>
        <v>#NAME?</v>
      </c>
      <c r="I332" s="203" t="e">
        <f ca="1">SUM(Table2[[#This Row],[2025 Estimated                         Tax Assessment                  (Exemption Not Included)]]-Table2[[#This Row],[2024 Tax Assessment (Exemption Not Included)]])</f>
        <v>#NAME?</v>
      </c>
      <c r="J332" s="225" t="e">
        <f ca="1">SUM(Table2[[#This Row],[2025 Estimated                      Tax Amount                             (Exemption Not Included)]]-Table2[[#This Row],[2024 Tax Amount (Exemption Not Included)]])</f>
        <v>#NAME?</v>
      </c>
      <c r="K332" s="204" t="e">
        <f ca="1">SUM(Table2[[#This Row],[Overall % Of Town ]]-Table2[[#This Row],[Overall % Of Town]])</f>
        <v>#NAME?</v>
      </c>
      <c r="L332" s="227" t="e">
        <f ca="1">SUM(Table2[[#This Row],[2024 Tax Assessment (Exemption Not Included)]])*$N$7</f>
        <v>#NAME?</v>
      </c>
      <c r="M332" s="205" t="e">
        <f ca="1">SUM(Table2[[#This Row],[2025 Tax Amount                   (w/o Reval)                       (Exmption Not Included)]]-Table2[[#This Row],[2024 Tax Amount (Exemption Not Included)]])</f>
        <v>#NAME?</v>
      </c>
      <c r="N332" s="206" t="e">
        <f ca="1">SUM(Table2[[#This Row],[2025 Tax Amount                   (w/o Reval)                       (Exmption Not Included)]]-Table2[[#This Row],[2025 Estimated                      Tax Amount                             (Exemption Not Included)]])</f>
        <v>#NAME?</v>
      </c>
      <c r="O332" s="207" t="s">
        <v>7433</v>
      </c>
      <c r="P332" s="208" t="s">
        <v>7433</v>
      </c>
      <c r="Q332" s="208" t="s">
        <v>7433</v>
      </c>
      <c r="R332" s="208" t="s">
        <v>7433</v>
      </c>
      <c r="S332" s="208" t="s">
        <v>7433</v>
      </c>
      <c r="T332" s="209" t="s">
        <v>7433</v>
      </c>
    </row>
    <row r="333" spans="1:20">
      <c r="A333" s="202" t="s">
        <v>107</v>
      </c>
      <c r="B333" s="202">
        <v>1183</v>
      </c>
      <c r="C333" s="195" t="e">
        <f ca="1">_xlfn.XLOOKUP(Table2[[#This Row],[Acct '#]],'2024 Information'!A:A,'2024 Information'!L:L,0)</f>
        <v>#NAME?</v>
      </c>
      <c r="D333" s="196" t="e">
        <f ca="1">SUM(Table2[[#This Row],[2024 Tax Assessment (Exemption Not Included)]]/$E$6)</f>
        <v>#NAME?</v>
      </c>
      <c r="E333" s="206" t="e">
        <f ca="1">SUM(Table2[[#This Row],[2024 Tax Assessment (Exemption Not Included)]]*$E$7)</f>
        <v>#NAME?</v>
      </c>
      <c r="F333" s="195" t="e">
        <f ca="1">_xlfn.XLOOKUP(Table2[[#This Row],[Acct '#]],'2025 Information'!A:A,'2025 Information'!O:O,0)</f>
        <v>#NAME?</v>
      </c>
      <c r="G333" s="196" t="e">
        <f ca="1">SUM(Table2[[#This Row],[2025 Estimated                         Tax Assessment                  (Exemption Not Included)]]/$H$6)</f>
        <v>#NAME?</v>
      </c>
      <c r="H333" s="206" t="e">
        <f ca="1">SUM(Table2[[#This Row],[2025 Estimated                         Tax Assessment                  (Exemption Not Included)]]*$H$7)</f>
        <v>#NAME?</v>
      </c>
      <c r="I333" s="203" t="e">
        <f ca="1">SUM(Table2[[#This Row],[2025 Estimated                         Tax Assessment                  (Exemption Not Included)]]-Table2[[#This Row],[2024 Tax Assessment (Exemption Not Included)]])</f>
        <v>#NAME?</v>
      </c>
      <c r="J333" s="225" t="e">
        <f ca="1">SUM(Table2[[#This Row],[2025 Estimated                      Tax Amount                             (Exemption Not Included)]]-Table2[[#This Row],[2024 Tax Amount (Exemption Not Included)]])</f>
        <v>#NAME?</v>
      </c>
      <c r="K333" s="204" t="e">
        <f ca="1">SUM(Table2[[#This Row],[Overall % Of Town ]]-Table2[[#This Row],[Overall % Of Town]])</f>
        <v>#NAME?</v>
      </c>
      <c r="L333" s="227" t="e">
        <f ca="1">SUM(Table2[[#This Row],[2024 Tax Assessment (Exemption Not Included)]])*$N$7</f>
        <v>#NAME?</v>
      </c>
      <c r="M333" s="205" t="e">
        <f ca="1">SUM(Table2[[#This Row],[2025 Tax Amount                   (w/o Reval)                       (Exmption Not Included)]]-Table2[[#This Row],[2024 Tax Amount (Exemption Not Included)]])</f>
        <v>#NAME?</v>
      </c>
      <c r="N333" s="206" t="e">
        <f ca="1">SUM(Table2[[#This Row],[2025 Tax Amount                   (w/o Reval)                       (Exmption Not Included)]]-Table2[[#This Row],[2025 Estimated                      Tax Amount                             (Exemption Not Included)]])</f>
        <v>#NAME?</v>
      </c>
      <c r="O333" s="207" t="s">
        <v>7433</v>
      </c>
      <c r="P333" s="208" t="s">
        <v>7433</v>
      </c>
      <c r="Q333" s="208" t="s">
        <v>7433</v>
      </c>
      <c r="R333" s="208" t="s">
        <v>7433</v>
      </c>
      <c r="S333" s="208" t="s">
        <v>7433</v>
      </c>
      <c r="T333" s="209" t="s">
        <v>7433</v>
      </c>
    </row>
    <row r="334" spans="1:20">
      <c r="A334" s="202" t="s">
        <v>106</v>
      </c>
      <c r="B334" s="202">
        <v>1184</v>
      </c>
      <c r="C334" s="195" t="e">
        <f ca="1">_xlfn.XLOOKUP(Table2[[#This Row],[Acct '#]],'2024 Information'!A:A,'2024 Information'!L:L,0)</f>
        <v>#NAME?</v>
      </c>
      <c r="D334" s="196" t="e">
        <f ca="1">SUM(Table2[[#This Row],[2024 Tax Assessment (Exemption Not Included)]]/$E$6)</f>
        <v>#NAME?</v>
      </c>
      <c r="E334" s="206" t="e">
        <f ca="1">SUM(Table2[[#This Row],[2024 Tax Assessment (Exemption Not Included)]]*$E$7)</f>
        <v>#NAME?</v>
      </c>
      <c r="F334" s="195" t="e">
        <f ca="1">_xlfn.XLOOKUP(Table2[[#This Row],[Acct '#]],'2025 Information'!A:A,'2025 Information'!O:O,0)</f>
        <v>#NAME?</v>
      </c>
      <c r="G334" s="196" t="e">
        <f ca="1">SUM(Table2[[#This Row],[2025 Estimated                         Tax Assessment                  (Exemption Not Included)]]/$H$6)</f>
        <v>#NAME?</v>
      </c>
      <c r="H334" s="206" t="e">
        <f ca="1">SUM(Table2[[#This Row],[2025 Estimated                         Tax Assessment                  (Exemption Not Included)]]*$H$7)</f>
        <v>#NAME?</v>
      </c>
      <c r="I334" s="203" t="e">
        <f ca="1">SUM(Table2[[#This Row],[2025 Estimated                         Tax Assessment                  (Exemption Not Included)]]-Table2[[#This Row],[2024 Tax Assessment (Exemption Not Included)]])</f>
        <v>#NAME?</v>
      </c>
      <c r="J334" s="225" t="e">
        <f ca="1">SUM(Table2[[#This Row],[2025 Estimated                      Tax Amount                             (Exemption Not Included)]]-Table2[[#This Row],[2024 Tax Amount (Exemption Not Included)]])</f>
        <v>#NAME?</v>
      </c>
      <c r="K334" s="204" t="e">
        <f ca="1">SUM(Table2[[#This Row],[Overall % Of Town ]]-Table2[[#This Row],[Overall % Of Town]])</f>
        <v>#NAME?</v>
      </c>
      <c r="L334" s="227" t="e">
        <f ca="1">SUM(Table2[[#This Row],[2024 Tax Assessment (Exemption Not Included)]])*$N$7</f>
        <v>#NAME?</v>
      </c>
      <c r="M334" s="205" t="e">
        <f ca="1">SUM(Table2[[#This Row],[2025 Tax Amount                   (w/o Reval)                       (Exmption Not Included)]]-Table2[[#This Row],[2024 Tax Amount (Exemption Not Included)]])</f>
        <v>#NAME?</v>
      </c>
      <c r="N334" s="206" t="e">
        <f ca="1">SUM(Table2[[#This Row],[2025 Tax Amount                   (w/o Reval)                       (Exmption Not Included)]]-Table2[[#This Row],[2025 Estimated                      Tax Amount                             (Exemption Not Included)]])</f>
        <v>#NAME?</v>
      </c>
      <c r="O334" s="207" t="s">
        <v>7433</v>
      </c>
      <c r="P334" s="208" t="s">
        <v>7433</v>
      </c>
      <c r="Q334" s="208" t="s">
        <v>7433</v>
      </c>
      <c r="R334" s="208" t="s">
        <v>7433</v>
      </c>
      <c r="S334" s="208" t="s">
        <v>7433</v>
      </c>
      <c r="T334" s="209" t="s">
        <v>7433</v>
      </c>
    </row>
    <row r="335" spans="1:20">
      <c r="A335" s="202" t="s">
        <v>778</v>
      </c>
      <c r="B335" s="202">
        <v>932</v>
      </c>
      <c r="C335" s="195" t="e">
        <f ca="1">_xlfn.XLOOKUP(Table2[[#This Row],[Acct '#]],'2024 Information'!A:A,'2024 Information'!L:L,0)</f>
        <v>#NAME?</v>
      </c>
      <c r="D335" s="196" t="e">
        <f ca="1">SUM(Table2[[#This Row],[2024 Tax Assessment (Exemption Not Included)]]/$E$6)</f>
        <v>#NAME?</v>
      </c>
      <c r="E335" s="206" t="e">
        <f ca="1">SUM(Table2[[#This Row],[2024 Tax Assessment (Exemption Not Included)]]*$E$7)</f>
        <v>#NAME?</v>
      </c>
      <c r="F335" s="195" t="e">
        <f ca="1">_xlfn.XLOOKUP(Table2[[#This Row],[Acct '#]],'2025 Information'!A:A,'2025 Information'!O:O,0)</f>
        <v>#NAME?</v>
      </c>
      <c r="G335" s="196" t="e">
        <f ca="1">SUM(Table2[[#This Row],[2025 Estimated                         Tax Assessment                  (Exemption Not Included)]]/$H$6)</f>
        <v>#NAME?</v>
      </c>
      <c r="H335" s="206" t="e">
        <f ca="1">SUM(Table2[[#This Row],[2025 Estimated                         Tax Assessment                  (Exemption Not Included)]]*$H$7)</f>
        <v>#NAME?</v>
      </c>
      <c r="I335" s="203" t="e">
        <f ca="1">SUM(Table2[[#This Row],[2025 Estimated                         Tax Assessment                  (Exemption Not Included)]]-Table2[[#This Row],[2024 Tax Assessment (Exemption Not Included)]])</f>
        <v>#NAME?</v>
      </c>
      <c r="J335" s="225" t="e">
        <f ca="1">SUM(Table2[[#This Row],[2025 Estimated                      Tax Amount                             (Exemption Not Included)]]-Table2[[#This Row],[2024 Tax Amount (Exemption Not Included)]])</f>
        <v>#NAME?</v>
      </c>
      <c r="K335" s="204" t="e">
        <f ca="1">SUM(Table2[[#This Row],[Overall % Of Town ]]-Table2[[#This Row],[Overall % Of Town]])</f>
        <v>#NAME?</v>
      </c>
      <c r="L335" s="227" t="e">
        <f ca="1">SUM(Table2[[#This Row],[2024 Tax Assessment (Exemption Not Included)]])*$N$7</f>
        <v>#NAME?</v>
      </c>
      <c r="M335" s="205" t="e">
        <f ca="1">SUM(Table2[[#This Row],[2025 Tax Amount                   (w/o Reval)                       (Exmption Not Included)]]-Table2[[#This Row],[2024 Tax Amount (Exemption Not Included)]])</f>
        <v>#NAME?</v>
      </c>
      <c r="N335" s="206" t="e">
        <f ca="1">SUM(Table2[[#This Row],[2025 Tax Amount                   (w/o Reval)                       (Exmption Not Included)]]-Table2[[#This Row],[2025 Estimated                      Tax Amount                             (Exemption Not Included)]])</f>
        <v>#NAME?</v>
      </c>
      <c r="O335" s="207" t="s">
        <v>7433</v>
      </c>
      <c r="P335" s="208" t="s">
        <v>7433</v>
      </c>
      <c r="Q335" s="208" t="s">
        <v>7433</v>
      </c>
      <c r="R335" s="208" t="s">
        <v>7433</v>
      </c>
      <c r="S335" s="208" t="s">
        <v>7433</v>
      </c>
      <c r="T335" s="209" t="s">
        <v>7433</v>
      </c>
    </row>
    <row r="336" spans="1:20">
      <c r="A336" s="202" t="s">
        <v>2771</v>
      </c>
      <c r="B336" s="202">
        <v>17</v>
      </c>
      <c r="C336" s="195" t="e">
        <f ca="1">_xlfn.XLOOKUP(Table2[[#This Row],[Acct '#]],'2024 Information'!A:A,'2024 Information'!L:L,0)</f>
        <v>#NAME?</v>
      </c>
      <c r="D336" s="196" t="e">
        <f ca="1">SUM(Table2[[#This Row],[2024 Tax Assessment (Exemption Not Included)]]/$E$6)</f>
        <v>#NAME?</v>
      </c>
      <c r="E336" s="206" t="e">
        <f ca="1">SUM(Table2[[#This Row],[2024 Tax Assessment (Exemption Not Included)]]*$E$7)</f>
        <v>#NAME?</v>
      </c>
      <c r="F336" s="195" t="e">
        <f ca="1">_xlfn.XLOOKUP(Table2[[#This Row],[Acct '#]],'2025 Information'!A:A,'2025 Information'!O:O,0)</f>
        <v>#NAME?</v>
      </c>
      <c r="G336" s="196" t="e">
        <f ca="1">SUM(Table2[[#This Row],[2025 Estimated                         Tax Assessment                  (Exemption Not Included)]]/$H$6)</f>
        <v>#NAME?</v>
      </c>
      <c r="H336" s="206" t="e">
        <f ca="1">SUM(Table2[[#This Row],[2025 Estimated                         Tax Assessment                  (Exemption Not Included)]]*$H$7)</f>
        <v>#NAME?</v>
      </c>
      <c r="I336" s="203" t="e">
        <f ca="1">SUM(Table2[[#This Row],[2025 Estimated                         Tax Assessment                  (Exemption Not Included)]]-Table2[[#This Row],[2024 Tax Assessment (Exemption Not Included)]])</f>
        <v>#NAME?</v>
      </c>
      <c r="J336" s="225" t="e">
        <f ca="1">SUM(Table2[[#This Row],[2025 Estimated                      Tax Amount                             (Exemption Not Included)]]-Table2[[#This Row],[2024 Tax Amount (Exemption Not Included)]])</f>
        <v>#NAME?</v>
      </c>
      <c r="K336" s="204" t="e">
        <f ca="1">SUM(Table2[[#This Row],[Overall % Of Town ]]-Table2[[#This Row],[Overall % Of Town]])</f>
        <v>#NAME?</v>
      </c>
      <c r="L336" s="227" t="e">
        <f ca="1">SUM(Table2[[#This Row],[2024 Tax Assessment (Exemption Not Included)]])*$N$7</f>
        <v>#NAME?</v>
      </c>
      <c r="M336" s="205" t="e">
        <f ca="1">SUM(Table2[[#This Row],[2025 Tax Amount                   (w/o Reval)                       (Exmption Not Included)]]-Table2[[#This Row],[2024 Tax Amount (Exemption Not Included)]])</f>
        <v>#NAME?</v>
      </c>
      <c r="N336" s="206" t="e">
        <f ca="1">SUM(Table2[[#This Row],[2025 Tax Amount                   (w/o Reval)                       (Exmption Not Included)]]-Table2[[#This Row],[2025 Estimated                      Tax Amount                             (Exemption Not Included)]])</f>
        <v>#NAME?</v>
      </c>
      <c r="O336" s="207" t="s">
        <v>7433</v>
      </c>
      <c r="P336" s="208" t="s">
        <v>7433</v>
      </c>
      <c r="Q336" s="208" t="s">
        <v>7433</v>
      </c>
      <c r="R336" s="208" t="s">
        <v>7433</v>
      </c>
      <c r="S336" s="208" t="s">
        <v>7433</v>
      </c>
      <c r="T336" s="209" t="s">
        <v>7433</v>
      </c>
    </row>
    <row r="337" spans="1:20">
      <c r="A337" s="202" t="s">
        <v>111</v>
      </c>
      <c r="B337" s="202">
        <v>1182</v>
      </c>
      <c r="C337" s="195" t="e">
        <f ca="1">_xlfn.XLOOKUP(Table2[[#This Row],[Acct '#]],'2024 Information'!A:A,'2024 Information'!L:L,0)</f>
        <v>#NAME?</v>
      </c>
      <c r="D337" s="196" t="e">
        <f ca="1">SUM(Table2[[#This Row],[2024 Tax Assessment (Exemption Not Included)]]/$E$6)</f>
        <v>#NAME?</v>
      </c>
      <c r="E337" s="206" t="e">
        <f ca="1">SUM(Table2[[#This Row],[2024 Tax Assessment (Exemption Not Included)]]*$E$7)</f>
        <v>#NAME?</v>
      </c>
      <c r="F337" s="195" t="e">
        <f ca="1">_xlfn.XLOOKUP(Table2[[#This Row],[Acct '#]],'2025 Information'!A:A,'2025 Information'!O:O,0)</f>
        <v>#NAME?</v>
      </c>
      <c r="G337" s="196" t="e">
        <f ca="1">SUM(Table2[[#This Row],[2025 Estimated                         Tax Assessment                  (Exemption Not Included)]]/$H$6)</f>
        <v>#NAME?</v>
      </c>
      <c r="H337" s="206" t="e">
        <f ca="1">SUM(Table2[[#This Row],[2025 Estimated                         Tax Assessment                  (Exemption Not Included)]]*$H$7)</f>
        <v>#NAME?</v>
      </c>
      <c r="I337" s="203" t="e">
        <f ca="1">SUM(Table2[[#This Row],[2025 Estimated                         Tax Assessment                  (Exemption Not Included)]]-Table2[[#This Row],[2024 Tax Assessment (Exemption Not Included)]])</f>
        <v>#NAME?</v>
      </c>
      <c r="J337" s="225" t="e">
        <f ca="1">SUM(Table2[[#This Row],[2025 Estimated                      Tax Amount                             (Exemption Not Included)]]-Table2[[#This Row],[2024 Tax Amount (Exemption Not Included)]])</f>
        <v>#NAME?</v>
      </c>
      <c r="K337" s="204" t="e">
        <f ca="1">SUM(Table2[[#This Row],[Overall % Of Town ]]-Table2[[#This Row],[Overall % Of Town]])</f>
        <v>#NAME?</v>
      </c>
      <c r="L337" s="227" t="e">
        <f ca="1">SUM(Table2[[#This Row],[2024 Tax Assessment (Exemption Not Included)]])*$N$7</f>
        <v>#NAME?</v>
      </c>
      <c r="M337" s="205" t="e">
        <f ca="1">SUM(Table2[[#This Row],[2025 Tax Amount                   (w/o Reval)                       (Exmption Not Included)]]-Table2[[#This Row],[2024 Tax Amount (Exemption Not Included)]])</f>
        <v>#NAME?</v>
      </c>
      <c r="N337" s="206" t="e">
        <f ca="1">SUM(Table2[[#This Row],[2025 Tax Amount                   (w/o Reval)                       (Exmption Not Included)]]-Table2[[#This Row],[2025 Estimated                      Tax Amount                             (Exemption Not Included)]])</f>
        <v>#NAME?</v>
      </c>
      <c r="O337" s="207" t="s">
        <v>7433</v>
      </c>
      <c r="P337" s="208" t="s">
        <v>7433</v>
      </c>
      <c r="Q337" s="208" t="s">
        <v>7433</v>
      </c>
      <c r="R337" s="208" t="s">
        <v>7433</v>
      </c>
      <c r="S337" s="208" t="s">
        <v>7433</v>
      </c>
      <c r="T337" s="209" t="s">
        <v>7433</v>
      </c>
    </row>
    <row r="338" spans="1:20">
      <c r="A338" s="202" t="s">
        <v>1365</v>
      </c>
      <c r="B338" s="202">
        <v>684</v>
      </c>
      <c r="C338" s="195" t="e">
        <f ca="1">_xlfn.XLOOKUP(Table2[[#This Row],[Acct '#]],'2024 Information'!A:A,'2024 Information'!L:L,0)</f>
        <v>#NAME?</v>
      </c>
      <c r="D338" s="196" t="e">
        <f ca="1">SUM(Table2[[#This Row],[2024 Tax Assessment (Exemption Not Included)]]/$E$6)</f>
        <v>#NAME?</v>
      </c>
      <c r="E338" s="206" t="e">
        <f ca="1">SUM(Table2[[#This Row],[2024 Tax Assessment (Exemption Not Included)]]*$E$7)</f>
        <v>#NAME?</v>
      </c>
      <c r="F338" s="195" t="e">
        <f ca="1">_xlfn.XLOOKUP(Table2[[#This Row],[Acct '#]],'2025 Information'!A:A,'2025 Information'!O:O,0)</f>
        <v>#NAME?</v>
      </c>
      <c r="G338" s="196" t="e">
        <f ca="1">SUM(Table2[[#This Row],[2025 Estimated                         Tax Assessment                  (Exemption Not Included)]]/$H$6)</f>
        <v>#NAME?</v>
      </c>
      <c r="H338" s="206" t="e">
        <f ca="1">SUM(Table2[[#This Row],[2025 Estimated                         Tax Assessment                  (Exemption Not Included)]]*$H$7)</f>
        <v>#NAME?</v>
      </c>
      <c r="I338" s="203" t="e">
        <f ca="1">SUM(Table2[[#This Row],[2025 Estimated                         Tax Assessment                  (Exemption Not Included)]]-Table2[[#This Row],[2024 Tax Assessment (Exemption Not Included)]])</f>
        <v>#NAME?</v>
      </c>
      <c r="J338" s="225" t="e">
        <f ca="1">SUM(Table2[[#This Row],[2025 Estimated                      Tax Amount                             (Exemption Not Included)]]-Table2[[#This Row],[2024 Tax Amount (Exemption Not Included)]])</f>
        <v>#NAME?</v>
      </c>
      <c r="K338" s="204" t="e">
        <f ca="1">SUM(Table2[[#This Row],[Overall % Of Town ]]-Table2[[#This Row],[Overall % Of Town]])</f>
        <v>#NAME?</v>
      </c>
      <c r="L338" s="227" t="e">
        <f ca="1">SUM(Table2[[#This Row],[2024 Tax Assessment (Exemption Not Included)]])*$N$7</f>
        <v>#NAME?</v>
      </c>
      <c r="M338" s="205" t="e">
        <f ca="1">SUM(Table2[[#This Row],[2025 Tax Amount                   (w/o Reval)                       (Exmption Not Included)]]-Table2[[#This Row],[2024 Tax Amount (Exemption Not Included)]])</f>
        <v>#NAME?</v>
      </c>
      <c r="N338" s="206" t="e">
        <f ca="1">SUM(Table2[[#This Row],[2025 Tax Amount                   (w/o Reval)                       (Exmption Not Included)]]-Table2[[#This Row],[2025 Estimated                      Tax Amount                             (Exemption Not Included)]])</f>
        <v>#NAME?</v>
      </c>
      <c r="O338" s="207" t="s">
        <v>7433</v>
      </c>
      <c r="P338" s="208" t="s">
        <v>7433</v>
      </c>
      <c r="Q338" s="208" t="s">
        <v>7433</v>
      </c>
      <c r="R338" s="208" t="s">
        <v>7433</v>
      </c>
      <c r="S338" s="208" t="s">
        <v>7433</v>
      </c>
      <c r="T338" s="209" t="s">
        <v>7433</v>
      </c>
    </row>
    <row r="339" spans="1:20">
      <c r="A339" s="202" t="s">
        <v>993</v>
      </c>
      <c r="B339" s="202">
        <v>847</v>
      </c>
      <c r="C339" s="195" t="e">
        <f ca="1">_xlfn.XLOOKUP(Table2[[#This Row],[Acct '#]],'2024 Information'!A:A,'2024 Information'!L:L,0)</f>
        <v>#NAME?</v>
      </c>
      <c r="D339" s="196" t="e">
        <f ca="1">SUM(Table2[[#This Row],[2024 Tax Assessment (Exemption Not Included)]]/$E$6)</f>
        <v>#NAME?</v>
      </c>
      <c r="E339" s="206" t="e">
        <f ca="1">SUM(Table2[[#This Row],[2024 Tax Assessment (Exemption Not Included)]]*$E$7)</f>
        <v>#NAME?</v>
      </c>
      <c r="F339" s="195" t="e">
        <f ca="1">_xlfn.XLOOKUP(Table2[[#This Row],[Acct '#]],'2025 Information'!A:A,'2025 Information'!O:O,0)</f>
        <v>#NAME?</v>
      </c>
      <c r="G339" s="196" t="e">
        <f ca="1">SUM(Table2[[#This Row],[2025 Estimated                         Tax Assessment                  (Exemption Not Included)]]/$H$6)</f>
        <v>#NAME?</v>
      </c>
      <c r="H339" s="206" t="e">
        <f ca="1">SUM(Table2[[#This Row],[2025 Estimated                         Tax Assessment                  (Exemption Not Included)]]*$H$7)</f>
        <v>#NAME?</v>
      </c>
      <c r="I339" s="203" t="e">
        <f ca="1">SUM(Table2[[#This Row],[2025 Estimated                         Tax Assessment                  (Exemption Not Included)]]-Table2[[#This Row],[2024 Tax Assessment (Exemption Not Included)]])</f>
        <v>#NAME?</v>
      </c>
      <c r="J339" s="225" t="e">
        <f ca="1">SUM(Table2[[#This Row],[2025 Estimated                      Tax Amount                             (Exemption Not Included)]]-Table2[[#This Row],[2024 Tax Amount (Exemption Not Included)]])</f>
        <v>#NAME?</v>
      </c>
      <c r="K339" s="204" t="e">
        <f ca="1">SUM(Table2[[#This Row],[Overall % Of Town ]]-Table2[[#This Row],[Overall % Of Town]])</f>
        <v>#NAME?</v>
      </c>
      <c r="L339" s="227" t="e">
        <f ca="1">SUM(Table2[[#This Row],[2024 Tax Assessment (Exemption Not Included)]])*$N$7</f>
        <v>#NAME?</v>
      </c>
      <c r="M339" s="205" t="e">
        <f ca="1">SUM(Table2[[#This Row],[2025 Tax Amount                   (w/o Reval)                       (Exmption Not Included)]]-Table2[[#This Row],[2024 Tax Amount (Exemption Not Included)]])</f>
        <v>#NAME?</v>
      </c>
      <c r="N339" s="206" t="e">
        <f ca="1">SUM(Table2[[#This Row],[2025 Tax Amount                   (w/o Reval)                       (Exmption Not Included)]]-Table2[[#This Row],[2025 Estimated                      Tax Amount                             (Exemption Not Included)]])</f>
        <v>#NAME?</v>
      </c>
      <c r="O339" s="207" t="s">
        <v>7433</v>
      </c>
      <c r="P339" s="208" t="s">
        <v>7433</v>
      </c>
      <c r="Q339" s="208" t="s">
        <v>7433</v>
      </c>
      <c r="R339" s="208" t="s">
        <v>7433</v>
      </c>
      <c r="S339" s="208" t="s">
        <v>7433</v>
      </c>
      <c r="T339" s="209" t="s">
        <v>7433</v>
      </c>
    </row>
    <row r="340" spans="1:20">
      <c r="A340" s="202" t="s">
        <v>2056</v>
      </c>
      <c r="B340" s="202">
        <v>365</v>
      </c>
      <c r="C340" s="195" t="e">
        <f ca="1">_xlfn.XLOOKUP(Table2[[#This Row],[Acct '#]],'2024 Information'!A:A,'2024 Information'!L:L,0)</f>
        <v>#NAME?</v>
      </c>
      <c r="D340" s="196" t="e">
        <f ca="1">SUM(Table2[[#This Row],[2024 Tax Assessment (Exemption Not Included)]]/$E$6)</f>
        <v>#NAME?</v>
      </c>
      <c r="E340" s="206" t="e">
        <f ca="1">SUM(Table2[[#This Row],[2024 Tax Assessment (Exemption Not Included)]]*$E$7)</f>
        <v>#NAME?</v>
      </c>
      <c r="F340" s="195" t="e">
        <f ca="1">_xlfn.XLOOKUP(Table2[[#This Row],[Acct '#]],'2025 Information'!A:A,'2025 Information'!O:O,0)</f>
        <v>#NAME?</v>
      </c>
      <c r="G340" s="196" t="e">
        <f ca="1">SUM(Table2[[#This Row],[2025 Estimated                         Tax Assessment                  (Exemption Not Included)]]/$H$6)</f>
        <v>#NAME?</v>
      </c>
      <c r="H340" s="206" t="e">
        <f ca="1">SUM(Table2[[#This Row],[2025 Estimated                         Tax Assessment                  (Exemption Not Included)]]*$H$7)</f>
        <v>#NAME?</v>
      </c>
      <c r="I340" s="203" t="e">
        <f ca="1">SUM(Table2[[#This Row],[2025 Estimated                         Tax Assessment                  (Exemption Not Included)]]-Table2[[#This Row],[2024 Tax Assessment (Exemption Not Included)]])</f>
        <v>#NAME?</v>
      </c>
      <c r="J340" s="225" t="e">
        <f ca="1">SUM(Table2[[#This Row],[2025 Estimated                      Tax Amount                             (Exemption Not Included)]]-Table2[[#This Row],[2024 Tax Amount (Exemption Not Included)]])</f>
        <v>#NAME?</v>
      </c>
      <c r="K340" s="204" t="e">
        <f ca="1">SUM(Table2[[#This Row],[Overall % Of Town ]]-Table2[[#This Row],[Overall % Of Town]])</f>
        <v>#NAME?</v>
      </c>
      <c r="L340" s="227" t="e">
        <f ca="1">SUM(Table2[[#This Row],[2024 Tax Assessment (Exemption Not Included)]])*$N$7</f>
        <v>#NAME?</v>
      </c>
      <c r="M340" s="205" t="e">
        <f ca="1">SUM(Table2[[#This Row],[2025 Tax Amount                   (w/o Reval)                       (Exmption Not Included)]]-Table2[[#This Row],[2024 Tax Amount (Exemption Not Included)]])</f>
        <v>#NAME?</v>
      </c>
      <c r="N340" s="206" t="e">
        <f ca="1">SUM(Table2[[#This Row],[2025 Tax Amount                   (w/o Reval)                       (Exmption Not Included)]]-Table2[[#This Row],[2025 Estimated                      Tax Amount                             (Exemption Not Included)]])</f>
        <v>#NAME?</v>
      </c>
      <c r="O340" s="207" t="s">
        <v>7433</v>
      </c>
      <c r="P340" s="208" t="s">
        <v>7433</v>
      </c>
      <c r="Q340" s="208" t="s">
        <v>7433</v>
      </c>
      <c r="R340" s="208" t="s">
        <v>7433</v>
      </c>
      <c r="S340" s="208" t="s">
        <v>7433</v>
      </c>
      <c r="T340" s="209" t="s">
        <v>7433</v>
      </c>
    </row>
    <row r="341" spans="1:20">
      <c r="A341" s="202" t="s">
        <v>2016</v>
      </c>
      <c r="B341" s="202">
        <v>384</v>
      </c>
      <c r="C341" s="195" t="e">
        <f ca="1">_xlfn.XLOOKUP(Table2[[#This Row],[Acct '#]],'2024 Information'!A:A,'2024 Information'!L:L,0)</f>
        <v>#NAME?</v>
      </c>
      <c r="D341" s="196" t="e">
        <f ca="1">SUM(Table2[[#This Row],[2024 Tax Assessment (Exemption Not Included)]]/$E$6)</f>
        <v>#NAME?</v>
      </c>
      <c r="E341" s="206" t="e">
        <f ca="1">SUM(Table2[[#This Row],[2024 Tax Assessment (Exemption Not Included)]]*$E$7)</f>
        <v>#NAME?</v>
      </c>
      <c r="F341" s="195" t="e">
        <f ca="1">_xlfn.XLOOKUP(Table2[[#This Row],[Acct '#]],'2025 Information'!A:A,'2025 Information'!O:O,0)</f>
        <v>#NAME?</v>
      </c>
      <c r="G341" s="196" t="e">
        <f ca="1">SUM(Table2[[#This Row],[2025 Estimated                         Tax Assessment                  (Exemption Not Included)]]/$H$6)</f>
        <v>#NAME?</v>
      </c>
      <c r="H341" s="206" t="e">
        <f ca="1">SUM(Table2[[#This Row],[2025 Estimated                         Tax Assessment                  (Exemption Not Included)]]*$H$7)</f>
        <v>#NAME?</v>
      </c>
      <c r="I341" s="203" t="e">
        <f ca="1">SUM(Table2[[#This Row],[2025 Estimated                         Tax Assessment                  (Exemption Not Included)]]-Table2[[#This Row],[2024 Tax Assessment (Exemption Not Included)]])</f>
        <v>#NAME?</v>
      </c>
      <c r="J341" s="225" t="e">
        <f ca="1">SUM(Table2[[#This Row],[2025 Estimated                      Tax Amount                             (Exemption Not Included)]]-Table2[[#This Row],[2024 Tax Amount (Exemption Not Included)]])</f>
        <v>#NAME?</v>
      </c>
      <c r="K341" s="204" t="e">
        <f ca="1">SUM(Table2[[#This Row],[Overall % Of Town ]]-Table2[[#This Row],[Overall % Of Town]])</f>
        <v>#NAME?</v>
      </c>
      <c r="L341" s="227" t="e">
        <f ca="1">SUM(Table2[[#This Row],[2024 Tax Assessment (Exemption Not Included)]])*$N$7</f>
        <v>#NAME?</v>
      </c>
      <c r="M341" s="205" t="e">
        <f ca="1">SUM(Table2[[#This Row],[2025 Tax Amount                   (w/o Reval)                       (Exmption Not Included)]]-Table2[[#This Row],[2024 Tax Amount (Exemption Not Included)]])</f>
        <v>#NAME?</v>
      </c>
      <c r="N341" s="206" t="e">
        <f ca="1">SUM(Table2[[#This Row],[2025 Tax Amount                   (w/o Reval)                       (Exmption Not Included)]]-Table2[[#This Row],[2025 Estimated                      Tax Amount                             (Exemption Not Included)]])</f>
        <v>#NAME?</v>
      </c>
      <c r="O341" s="210" t="e">
        <f ca="1">_xlfn.XLOOKUP(Table2[[#This Row],[Map/Lot]],'Sales Data'!$H$2:$H$185,'Sales Data'!$G$2:$G$185,0)</f>
        <v>#NAME?</v>
      </c>
      <c r="P341" s="211" t="e">
        <f ca="1">_xlfn.XLOOKUP(Table2[[#This Row],[Map/Lot]],'Sales Data'!$H$2:$H$185,'Sales Data'!$F$2:$F$185,0)</f>
        <v>#NAME?</v>
      </c>
      <c r="Q341" s="208">
        <v>1.5</v>
      </c>
      <c r="R341" s="212" t="e">
        <f ca="1">SUM(Table2[[#This Row],[Adjustment for Time Since Sale]]*Table2[[#This Row],[Sale Amount]])</f>
        <v>#NAME?</v>
      </c>
      <c r="S341" s="212" t="e">
        <f ca="1">SUM(Table2[[#This Row],[2025 Estimated                         Tax Assessment                  (Exemption Not Included)]]-Table2[[#This Row],[Adjusted Sale Price]])</f>
        <v>#NAME?</v>
      </c>
      <c r="T341" s="213" t="e">
        <f ca="1">_xlfn.XLOOKUP(Table2[[#This Row],[Map/Lot]],'Sales Data'!$H$2:$H$185,'Sales Data'!$I$2:$I$185,0)</f>
        <v>#NAME?</v>
      </c>
    </row>
    <row r="342" spans="1:20">
      <c r="A342" s="202" t="s">
        <v>1583</v>
      </c>
      <c r="B342" s="202">
        <v>583</v>
      </c>
      <c r="C342" s="195" t="e">
        <f ca="1">_xlfn.XLOOKUP(Table2[[#This Row],[Acct '#]],'2024 Information'!A:A,'2024 Information'!L:L,0)</f>
        <v>#NAME?</v>
      </c>
      <c r="D342" s="196" t="e">
        <f ca="1">SUM(Table2[[#This Row],[2024 Tax Assessment (Exemption Not Included)]]/$E$6)</f>
        <v>#NAME?</v>
      </c>
      <c r="E342" s="206" t="e">
        <f ca="1">SUM(Table2[[#This Row],[2024 Tax Assessment (Exemption Not Included)]]*$E$7)</f>
        <v>#NAME?</v>
      </c>
      <c r="F342" s="195" t="e">
        <f ca="1">_xlfn.XLOOKUP(Table2[[#This Row],[Acct '#]],'2025 Information'!A:A,'2025 Information'!O:O,0)</f>
        <v>#NAME?</v>
      </c>
      <c r="G342" s="196" t="e">
        <f ca="1">SUM(Table2[[#This Row],[2025 Estimated                         Tax Assessment                  (Exemption Not Included)]]/$H$6)</f>
        <v>#NAME?</v>
      </c>
      <c r="H342" s="206" t="e">
        <f ca="1">SUM(Table2[[#This Row],[2025 Estimated                         Tax Assessment                  (Exemption Not Included)]]*$H$7)</f>
        <v>#NAME?</v>
      </c>
      <c r="I342" s="203" t="e">
        <f ca="1">SUM(Table2[[#This Row],[2025 Estimated                         Tax Assessment                  (Exemption Not Included)]]-Table2[[#This Row],[2024 Tax Assessment (Exemption Not Included)]])</f>
        <v>#NAME?</v>
      </c>
      <c r="J342" s="225" t="e">
        <f ca="1">SUM(Table2[[#This Row],[2025 Estimated                      Tax Amount                             (Exemption Not Included)]]-Table2[[#This Row],[2024 Tax Amount (Exemption Not Included)]])</f>
        <v>#NAME?</v>
      </c>
      <c r="K342" s="204" t="e">
        <f ca="1">SUM(Table2[[#This Row],[Overall % Of Town ]]-Table2[[#This Row],[Overall % Of Town]])</f>
        <v>#NAME?</v>
      </c>
      <c r="L342" s="227" t="e">
        <f ca="1">SUM(Table2[[#This Row],[2024 Tax Assessment (Exemption Not Included)]])*$N$7</f>
        <v>#NAME?</v>
      </c>
      <c r="M342" s="205" t="e">
        <f ca="1">SUM(Table2[[#This Row],[2025 Tax Amount                   (w/o Reval)                       (Exmption Not Included)]]-Table2[[#This Row],[2024 Tax Amount (Exemption Not Included)]])</f>
        <v>#NAME?</v>
      </c>
      <c r="N342" s="206" t="e">
        <f ca="1">SUM(Table2[[#This Row],[2025 Tax Amount                   (w/o Reval)                       (Exmption Not Included)]]-Table2[[#This Row],[2025 Estimated                      Tax Amount                             (Exemption Not Included)]])</f>
        <v>#NAME?</v>
      </c>
      <c r="O342" s="207" t="s">
        <v>7433</v>
      </c>
      <c r="P342" s="208" t="s">
        <v>7433</v>
      </c>
      <c r="Q342" s="208" t="s">
        <v>7433</v>
      </c>
      <c r="R342" s="208" t="s">
        <v>7433</v>
      </c>
      <c r="S342" s="208" t="s">
        <v>7433</v>
      </c>
      <c r="T342" s="209" t="s">
        <v>7433</v>
      </c>
    </row>
    <row r="343" spans="1:20">
      <c r="A343" s="202" t="s">
        <v>909</v>
      </c>
      <c r="B343" s="202">
        <v>877</v>
      </c>
      <c r="C343" s="195" t="e">
        <f ca="1">_xlfn.XLOOKUP(Table2[[#This Row],[Acct '#]],'2024 Information'!A:A,'2024 Information'!L:L,0)</f>
        <v>#NAME?</v>
      </c>
      <c r="D343" s="196" t="e">
        <f ca="1">SUM(Table2[[#This Row],[2024 Tax Assessment (Exemption Not Included)]]/$E$6)</f>
        <v>#NAME?</v>
      </c>
      <c r="E343" s="206" t="e">
        <f ca="1">SUM(Table2[[#This Row],[2024 Tax Assessment (Exemption Not Included)]]*$E$7)</f>
        <v>#NAME?</v>
      </c>
      <c r="F343" s="195" t="e">
        <f ca="1">_xlfn.XLOOKUP(Table2[[#This Row],[Acct '#]],'2025 Information'!A:A,'2025 Information'!O:O,0)</f>
        <v>#NAME?</v>
      </c>
      <c r="G343" s="196" t="e">
        <f ca="1">SUM(Table2[[#This Row],[2025 Estimated                         Tax Assessment                  (Exemption Not Included)]]/$H$6)</f>
        <v>#NAME?</v>
      </c>
      <c r="H343" s="206" t="e">
        <f ca="1">SUM(Table2[[#This Row],[2025 Estimated                         Tax Assessment                  (Exemption Not Included)]]*$H$7)</f>
        <v>#NAME?</v>
      </c>
      <c r="I343" s="203" t="e">
        <f ca="1">SUM(Table2[[#This Row],[2025 Estimated                         Tax Assessment                  (Exemption Not Included)]]-Table2[[#This Row],[2024 Tax Assessment (Exemption Not Included)]])</f>
        <v>#NAME?</v>
      </c>
      <c r="J343" s="225" t="e">
        <f ca="1">SUM(Table2[[#This Row],[2025 Estimated                      Tax Amount                             (Exemption Not Included)]]-Table2[[#This Row],[2024 Tax Amount (Exemption Not Included)]])</f>
        <v>#NAME?</v>
      </c>
      <c r="K343" s="204" t="e">
        <f ca="1">SUM(Table2[[#This Row],[Overall % Of Town ]]-Table2[[#This Row],[Overall % Of Town]])</f>
        <v>#NAME?</v>
      </c>
      <c r="L343" s="227" t="e">
        <f ca="1">SUM(Table2[[#This Row],[2024 Tax Assessment (Exemption Not Included)]])*$N$7</f>
        <v>#NAME?</v>
      </c>
      <c r="M343" s="205" t="e">
        <f ca="1">SUM(Table2[[#This Row],[2025 Tax Amount                   (w/o Reval)                       (Exmption Not Included)]]-Table2[[#This Row],[2024 Tax Amount (Exemption Not Included)]])</f>
        <v>#NAME?</v>
      </c>
      <c r="N343" s="206" t="e">
        <f ca="1">SUM(Table2[[#This Row],[2025 Tax Amount                   (w/o Reval)                       (Exmption Not Included)]]-Table2[[#This Row],[2025 Estimated                      Tax Amount                             (Exemption Not Included)]])</f>
        <v>#NAME?</v>
      </c>
      <c r="O343" s="207" t="s">
        <v>7433</v>
      </c>
      <c r="P343" s="208" t="s">
        <v>7433</v>
      </c>
      <c r="Q343" s="208" t="s">
        <v>7433</v>
      </c>
      <c r="R343" s="208" t="s">
        <v>7433</v>
      </c>
      <c r="S343" s="208" t="s">
        <v>7433</v>
      </c>
      <c r="T343" s="209" t="s">
        <v>7433</v>
      </c>
    </row>
    <row r="344" spans="1:20">
      <c r="A344" s="202" t="s">
        <v>2568</v>
      </c>
      <c r="B344" s="202">
        <v>127</v>
      </c>
      <c r="C344" s="195" t="e">
        <f ca="1">_xlfn.XLOOKUP(Table2[[#This Row],[Acct '#]],'2024 Information'!A:A,'2024 Information'!L:L,0)</f>
        <v>#NAME?</v>
      </c>
      <c r="D344" s="196" t="e">
        <f ca="1">SUM(Table2[[#This Row],[2024 Tax Assessment (Exemption Not Included)]]/$E$6)</f>
        <v>#NAME?</v>
      </c>
      <c r="E344" s="206" t="e">
        <f ca="1">SUM(Table2[[#This Row],[2024 Tax Assessment (Exemption Not Included)]]*$E$7)</f>
        <v>#NAME?</v>
      </c>
      <c r="F344" s="195" t="e">
        <f ca="1">_xlfn.XLOOKUP(Table2[[#This Row],[Acct '#]],'2025 Information'!A:A,'2025 Information'!O:O,0)</f>
        <v>#NAME?</v>
      </c>
      <c r="G344" s="196" t="e">
        <f ca="1">SUM(Table2[[#This Row],[2025 Estimated                         Tax Assessment                  (Exemption Not Included)]]/$H$6)</f>
        <v>#NAME?</v>
      </c>
      <c r="H344" s="206" t="e">
        <f ca="1">SUM(Table2[[#This Row],[2025 Estimated                         Tax Assessment                  (Exemption Not Included)]]*$H$7)</f>
        <v>#NAME?</v>
      </c>
      <c r="I344" s="203" t="e">
        <f ca="1">SUM(Table2[[#This Row],[2025 Estimated                         Tax Assessment                  (Exemption Not Included)]]-Table2[[#This Row],[2024 Tax Assessment (Exemption Not Included)]])</f>
        <v>#NAME?</v>
      </c>
      <c r="J344" s="225" t="e">
        <f ca="1">SUM(Table2[[#This Row],[2025 Estimated                      Tax Amount                             (Exemption Not Included)]]-Table2[[#This Row],[2024 Tax Amount (Exemption Not Included)]])</f>
        <v>#NAME?</v>
      </c>
      <c r="K344" s="204" t="e">
        <f ca="1">SUM(Table2[[#This Row],[Overall % Of Town ]]-Table2[[#This Row],[Overall % Of Town]])</f>
        <v>#NAME?</v>
      </c>
      <c r="L344" s="227" t="e">
        <f ca="1">SUM(Table2[[#This Row],[2024 Tax Assessment (Exemption Not Included)]])*$N$7</f>
        <v>#NAME?</v>
      </c>
      <c r="M344" s="205" t="e">
        <f ca="1">SUM(Table2[[#This Row],[2025 Tax Amount                   (w/o Reval)                       (Exmption Not Included)]]-Table2[[#This Row],[2024 Tax Amount (Exemption Not Included)]])</f>
        <v>#NAME?</v>
      </c>
      <c r="N344" s="206" t="e">
        <f ca="1">SUM(Table2[[#This Row],[2025 Tax Amount                   (w/o Reval)                       (Exmption Not Included)]]-Table2[[#This Row],[2025 Estimated                      Tax Amount                             (Exemption Not Included)]])</f>
        <v>#NAME?</v>
      </c>
      <c r="O344" s="207" t="s">
        <v>7433</v>
      </c>
      <c r="P344" s="208" t="s">
        <v>7433</v>
      </c>
      <c r="Q344" s="208" t="s">
        <v>7433</v>
      </c>
      <c r="R344" s="208" t="s">
        <v>7433</v>
      </c>
      <c r="S344" s="208" t="s">
        <v>7433</v>
      </c>
      <c r="T344" s="209" t="s">
        <v>7433</v>
      </c>
    </row>
    <row r="345" spans="1:20">
      <c r="A345" s="202" t="s">
        <v>921</v>
      </c>
      <c r="B345" s="202">
        <v>874</v>
      </c>
      <c r="C345" s="195" t="e">
        <f ca="1">_xlfn.XLOOKUP(Table2[[#This Row],[Acct '#]],'2024 Information'!A:A,'2024 Information'!L:L,0)</f>
        <v>#NAME?</v>
      </c>
      <c r="D345" s="196" t="e">
        <f ca="1">SUM(Table2[[#This Row],[2024 Tax Assessment (Exemption Not Included)]]/$E$6)</f>
        <v>#NAME?</v>
      </c>
      <c r="E345" s="206" t="e">
        <f ca="1">SUM(Table2[[#This Row],[2024 Tax Assessment (Exemption Not Included)]]*$E$7)</f>
        <v>#NAME?</v>
      </c>
      <c r="F345" s="195" t="e">
        <f ca="1">_xlfn.XLOOKUP(Table2[[#This Row],[Acct '#]],'2025 Information'!A:A,'2025 Information'!O:O,0)</f>
        <v>#NAME?</v>
      </c>
      <c r="G345" s="196" t="e">
        <f ca="1">SUM(Table2[[#This Row],[2025 Estimated                         Tax Assessment                  (Exemption Not Included)]]/$H$6)</f>
        <v>#NAME?</v>
      </c>
      <c r="H345" s="206" t="e">
        <f ca="1">SUM(Table2[[#This Row],[2025 Estimated                         Tax Assessment                  (Exemption Not Included)]]*$H$7)</f>
        <v>#NAME?</v>
      </c>
      <c r="I345" s="203" t="e">
        <f ca="1">SUM(Table2[[#This Row],[2025 Estimated                         Tax Assessment                  (Exemption Not Included)]]-Table2[[#This Row],[2024 Tax Assessment (Exemption Not Included)]])</f>
        <v>#NAME?</v>
      </c>
      <c r="J345" s="225" t="e">
        <f ca="1">SUM(Table2[[#This Row],[2025 Estimated                      Tax Amount                             (Exemption Not Included)]]-Table2[[#This Row],[2024 Tax Amount (Exemption Not Included)]])</f>
        <v>#NAME?</v>
      </c>
      <c r="K345" s="204" t="e">
        <f ca="1">SUM(Table2[[#This Row],[Overall % Of Town ]]-Table2[[#This Row],[Overall % Of Town]])</f>
        <v>#NAME?</v>
      </c>
      <c r="L345" s="227" t="e">
        <f ca="1">SUM(Table2[[#This Row],[2024 Tax Assessment (Exemption Not Included)]])*$N$7</f>
        <v>#NAME?</v>
      </c>
      <c r="M345" s="205" t="e">
        <f ca="1">SUM(Table2[[#This Row],[2025 Tax Amount                   (w/o Reval)                       (Exmption Not Included)]]-Table2[[#This Row],[2024 Tax Amount (Exemption Not Included)]])</f>
        <v>#NAME?</v>
      </c>
      <c r="N345" s="206" t="e">
        <f ca="1">SUM(Table2[[#This Row],[2025 Tax Amount                   (w/o Reval)                       (Exmption Not Included)]]-Table2[[#This Row],[2025 Estimated                      Tax Amount                             (Exemption Not Included)]])</f>
        <v>#NAME?</v>
      </c>
      <c r="O345" s="207" t="s">
        <v>7433</v>
      </c>
      <c r="P345" s="208" t="s">
        <v>7433</v>
      </c>
      <c r="Q345" s="208" t="s">
        <v>7433</v>
      </c>
      <c r="R345" s="208" t="s">
        <v>7433</v>
      </c>
      <c r="S345" s="208" t="s">
        <v>7433</v>
      </c>
      <c r="T345" s="209" t="s">
        <v>7433</v>
      </c>
    </row>
    <row r="346" spans="1:20">
      <c r="A346" s="202" t="s">
        <v>1748</v>
      </c>
      <c r="B346" s="202">
        <v>509</v>
      </c>
      <c r="C346" s="195" t="e">
        <f ca="1">_xlfn.XLOOKUP(Table2[[#This Row],[Acct '#]],'2024 Information'!A:A,'2024 Information'!L:L,0)</f>
        <v>#NAME?</v>
      </c>
      <c r="D346" s="196" t="e">
        <f ca="1">SUM(Table2[[#This Row],[2024 Tax Assessment (Exemption Not Included)]]/$E$6)</f>
        <v>#NAME?</v>
      </c>
      <c r="E346" s="206" t="e">
        <f ca="1">SUM(Table2[[#This Row],[2024 Tax Assessment (Exemption Not Included)]]*$E$7)</f>
        <v>#NAME?</v>
      </c>
      <c r="F346" s="195" t="e">
        <f ca="1">_xlfn.XLOOKUP(Table2[[#This Row],[Acct '#]],'2025 Information'!A:A,'2025 Information'!O:O,0)</f>
        <v>#NAME?</v>
      </c>
      <c r="G346" s="196" t="e">
        <f ca="1">SUM(Table2[[#This Row],[2025 Estimated                         Tax Assessment                  (Exemption Not Included)]]/$H$6)</f>
        <v>#NAME?</v>
      </c>
      <c r="H346" s="206" t="e">
        <f ca="1">SUM(Table2[[#This Row],[2025 Estimated                         Tax Assessment                  (Exemption Not Included)]]*$H$7)</f>
        <v>#NAME?</v>
      </c>
      <c r="I346" s="203" t="e">
        <f ca="1">SUM(Table2[[#This Row],[2025 Estimated                         Tax Assessment                  (Exemption Not Included)]]-Table2[[#This Row],[2024 Tax Assessment (Exemption Not Included)]])</f>
        <v>#NAME?</v>
      </c>
      <c r="J346" s="225" t="e">
        <f ca="1">SUM(Table2[[#This Row],[2025 Estimated                      Tax Amount                             (Exemption Not Included)]]-Table2[[#This Row],[2024 Tax Amount (Exemption Not Included)]])</f>
        <v>#NAME?</v>
      </c>
      <c r="K346" s="204" t="e">
        <f ca="1">SUM(Table2[[#This Row],[Overall % Of Town ]]-Table2[[#This Row],[Overall % Of Town]])</f>
        <v>#NAME?</v>
      </c>
      <c r="L346" s="227" t="e">
        <f ca="1">SUM(Table2[[#This Row],[2024 Tax Assessment (Exemption Not Included)]])*$N$7</f>
        <v>#NAME?</v>
      </c>
      <c r="M346" s="205" t="e">
        <f ca="1">SUM(Table2[[#This Row],[2025 Tax Amount                   (w/o Reval)                       (Exmption Not Included)]]-Table2[[#This Row],[2024 Tax Amount (Exemption Not Included)]])</f>
        <v>#NAME?</v>
      </c>
      <c r="N346" s="206" t="e">
        <f ca="1">SUM(Table2[[#This Row],[2025 Tax Amount                   (w/o Reval)                       (Exmption Not Included)]]-Table2[[#This Row],[2025 Estimated                      Tax Amount                             (Exemption Not Included)]])</f>
        <v>#NAME?</v>
      </c>
      <c r="O346" s="207" t="s">
        <v>7433</v>
      </c>
      <c r="P346" s="208" t="s">
        <v>7433</v>
      </c>
      <c r="Q346" s="208" t="s">
        <v>7433</v>
      </c>
      <c r="R346" s="208" t="s">
        <v>7433</v>
      </c>
      <c r="S346" s="208" t="s">
        <v>7433</v>
      </c>
      <c r="T346" s="209" t="s">
        <v>7433</v>
      </c>
    </row>
    <row r="347" spans="1:20">
      <c r="A347" s="202" t="s">
        <v>2048</v>
      </c>
      <c r="B347" s="202">
        <v>368</v>
      </c>
      <c r="C347" s="195" t="e">
        <f ca="1">_xlfn.XLOOKUP(Table2[[#This Row],[Acct '#]],'2024 Information'!A:A,'2024 Information'!L:L,0)</f>
        <v>#NAME?</v>
      </c>
      <c r="D347" s="196" t="e">
        <f ca="1">SUM(Table2[[#This Row],[2024 Tax Assessment (Exemption Not Included)]]/$E$6)</f>
        <v>#NAME?</v>
      </c>
      <c r="E347" s="206" t="e">
        <f ca="1">SUM(Table2[[#This Row],[2024 Tax Assessment (Exemption Not Included)]]*$E$7)</f>
        <v>#NAME?</v>
      </c>
      <c r="F347" s="195" t="e">
        <f ca="1">_xlfn.XLOOKUP(Table2[[#This Row],[Acct '#]],'2025 Information'!A:A,'2025 Information'!O:O,0)</f>
        <v>#NAME?</v>
      </c>
      <c r="G347" s="196" t="e">
        <f ca="1">SUM(Table2[[#This Row],[2025 Estimated                         Tax Assessment                  (Exemption Not Included)]]/$H$6)</f>
        <v>#NAME?</v>
      </c>
      <c r="H347" s="206" t="e">
        <f ca="1">SUM(Table2[[#This Row],[2025 Estimated                         Tax Assessment                  (Exemption Not Included)]]*$H$7)</f>
        <v>#NAME?</v>
      </c>
      <c r="I347" s="203" t="e">
        <f ca="1">SUM(Table2[[#This Row],[2025 Estimated                         Tax Assessment                  (Exemption Not Included)]]-Table2[[#This Row],[2024 Tax Assessment (Exemption Not Included)]])</f>
        <v>#NAME?</v>
      </c>
      <c r="J347" s="225" t="e">
        <f ca="1">SUM(Table2[[#This Row],[2025 Estimated                      Tax Amount                             (Exemption Not Included)]]-Table2[[#This Row],[2024 Tax Amount (Exemption Not Included)]])</f>
        <v>#NAME?</v>
      </c>
      <c r="K347" s="204" t="e">
        <f ca="1">SUM(Table2[[#This Row],[Overall % Of Town ]]-Table2[[#This Row],[Overall % Of Town]])</f>
        <v>#NAME?</v>
      </c>
      <c r="L347" s="227" t="e">
        <f ca="1">SUM(Table2[[#This Row],[2024 Tax Assessment (Exemption Not Included)]])*$N$7</f>
        <v>#NAME?</v>
      </c>
      <c r="M347" s="205" t="e">
        <f ca="1">SUM(Table2[[#This Row],[2025 Tax Amount                   (w/o Reval)                       (Exmption Not Included)]]-Table2[[#This Row],[2024 Tax Amount (Exemption Not Included)]])</f>
        <v>#NAME?</v>
      </c>
      <c r="N347" s="206" t="e">
        <f ca="1">SUM(Table2[[#This Row],[2025 Tax Amount                   (w/o Reval)                       (Exmption Not Included)]]-Table2[[#This Row],[2025 Estimated                      Tax Amount                             (Exemption Not Included)]])</f>
        <v>#NAME?</v>
      </c>
      <c r="O347" s="210" t="e">
        <f ca="1">_xlfn.XLOOKUP(Table2[[#This Row],[Map/Lot]],'Sales Data'!$H$2:$H$185,'Sales Data'!$G$2:$G$185,0)</f>
        <v>#NAME?</v>
      </c>
      <c r="P347" s="211" t="e">
        <f ca="1">_xlfn.XLOOKUP(Table2[[#This Row],[Map/Lot]],'Sales Data'!$H$2:$H$185,'Sales Data'!$F$2:$F$185,0)</f>
        <v>#NAME?</v>
      </c>
      <c r="Q347" s="208">
        <v>1.5</v>
      </c>
      <c r="R347" s="212" t="e">
        <f ca="1">SUM(Table2[[#This Row],[Adjustment for Time Since Sale]]*Table2[[#This Row],[Sale Amount]])</f>
        <v>#NAME?</v>
      </c>
      <c r="S347" s="212" t="e">
        <f ca="1">SUM(Table2[[#This Row],[2025 Estimated                         Tax Assessment                  (Exemption Not Included)]]-Table2[[#This Row],[Adjusted Sale Price]])</f>
        <v>#NAME?</v>
      </c>
      <c r="T347" s="213" t="e">
        <f ca="1">_xlfn.XLOOKUP(Table2[[#This Row],[Map/Lot]],'Sales Data'!$H$2:$H$185,'Sales Data'!$I$2:$I$185,0)</f>
        <v>#NAME?</v>
      </c>
    </row>
    <row r="348" spans="1:20">
      <c r="A348" s="202" t="s">
        <v>2432</v>
      </c>
      <c r="B348" s="202">
        <v>194</v>
      </c>
      <c r="C348" s="195" t="e">
        <f ca="1">_xlfn.XLOOKUP(Table2[[#This Row],[Acct '#]],'2024 Information'!A:A,'2024 Information'!L:L,0)</f>
        <v>#NAME?</v>
      </c>
      <c r="D348" s="196" t="e">
        <f ca="1">SUM(Table2[[#This Row],[2024 Tax Assessment (Exemption Not Included)]]/$E$6)</f>
        <v>#NAME?</v>
      </c>
      <c r="E348" s="206" t="e">
        <f ca="1">SUM(Table2[[#This Row],[2024 Tax Assessment (Exemption Not Included)]]*$E$7)</f>
        <v>#NAME?</v>
      </c>
      <c r="F348" s="195" t="e">
        <f ca="1">_xlfn.XLOOKUP(Table2[[#This Row],[Acct '#]],'2025 Information'!A:A,'2025 Information'!O:O,0)</f>
        <v>#NAME?</v>
      </c>
      <c r="G348" s="196" t="e">
        <f ca="1">SUM(Table2[[#This Row],[2025 Estimated                         Tax Assessment                  (Exemption Not Included)]]/$H$6)</f>
        <v>#NAME?</v>
      </c>
      <c r="H348" s="206" t="e">
        <f ca="1">SUM(Table2[[#This Row],[2025 Estimated                         Tax Assessment                  (Exemption Not Included)]]*$H$7)</f>
        <v>#NAME?</v>
      </c>
      <c r="I348" s="203" t="e">
        <f ca="1">SUM(Table2[[#This Row],[2025 Estimated                         Tax Assessment                  (Exemption Not Included)]]-Table2[[#This Row],[2024 Tax Assessment (Exemption Not Included)]])</f>
        <v>#NAME?</v>
      </c>
      <c r="J348" s="225" t="e">
        <f ca="1">SUM(Table2[[#This Row],[2025 Estimated                      Tax Amount                             (Exemption Not Included)]]-Table2[[#This Row],[2024 Tax Amount (Exemption Not Included)]])</f>
        <v>#NAME?</v>
      </c>
      <c r="K348" s="204" t="e">
        <f ca="1">SUM(Table2[[#This Row],[Overall % Of Town ]]-Table2[[#This Row],[Overall % Of Town]])</f>
        <v>#NAME?</v>
      </c>
      <c r="L348" s="227" t="e">
        <f ca="1">SUM(Table2[[#This Row],[2024 Tax Assessment (Exemption Not Included)]])*$N$7</f>
        <v>#NAME?</v>
      </c>
      <c r="M348" s="205" t="e">
        <f ca="1">SUM(Table2[[#This Row],[2025 Tax Amount                   (w/o Reval)                       (Exmption Not Included)]]-Table2[[#This Row],[2024 Tax Amount (Exemption Not Included)]])</f>
        <v>#NAME?</v>
      </c>
      <c r="N348" s="206" t="e">
        <f ca="1">SUM(Table2[[#This Row],[2025 Tax Amount                   (w/o Reval)                       (Exmption Not Included)]]-Table2[[#This Row],[2025 Estimated                      Tax Amount                             (Exemption Not Included)]])</f>
        <v>#NAME?</v>
      </c>
      <c r="O348" s="207" t="s">
        <v>7433</v>
      </c>
      <c r="P348" s="208" t="s">
        <v>7433</v>
      </c>
      <c r="Q348" s="208" t="s">
        <v>7433</v>
      </c>
      <c r="R348" s="208" t="s">
        <v>7433</v>
      </c>
      <c r="S348" s="208" t="s">
        <v>7433</v>
      </c>
      <c r="T348" s="209" t="s">
        <v>7433</v>
      </c>
    </row>
    <row r="349" spans="1:20">
      <c r="A349" s="202" t="s">
        <v>1945</v>
      </c>
      <c r="B349" s="202">
        <v>416</v>
      </c>
      <c r="C349" s="195" t="e">
        <f ca="1">_xlfn.XLOOKUP(Table2[[#This Row],[Acct '#]],'2024 Information'!A:A,'2024 Information'!L:L,0)</f>
        <v>#NAME?</v>
      </c>
      <c r="D349" s="196" t="e">
        <f ca="1">SUM(Table2[[#This Row],[2024 Tax Assessment (Exemption Not Included)]]/$E$6)</f>
        <v>#NAME?</v>
      </c>
      <c r="E349" s="206" t="e">
        <f ca="1">SUM(Table2[[#This Row],[2024 Tax Assessment (Exemption Not Included)]]*$E$7)</f>
        <v>#NAME?</v>
      </c>
      <c r="F349" s="195" t="e">
        <f ca="1">_xlfn.XLOOKUP(Table2[[#This Row],[Acct '#]],'2025 Information'!A:A,'2025 Information'!O:O,0)</f>
        <v>#NAME?</v>
      </c>
      <c r="G349" s="196" t="e">
        <f ca="1">SUM(Table2[[#This Row],[2025 Estimated                         Tax Assessment                  (Exemption Not Included)]]/$H$6)</f>
        <v>#NAME?</v>
      </c>
      <c r="H349" s="206" t="e">
        <f ca="1">SUM(Table2[[#This Row],[2025 Estimated                         Tax Assessment                  (Exemption Not Included)]]*$H$7)</f>
        <v>#NAME?</v>
      </c>
      <c r="I349" s="203" t="e">
        <f ca="1">SUM(Table2[[#This Row],[2025 Estimated                         Tax Assessment                  (Exemption Not Included)]]-Table2[[#This Row],[2024 Tax Assessment (Exemption Not Included)]])</f>
        <v>#NAME?</v>
      </c>
      <c r="J349" s="225" t="e">
        <f ca="1">SUM(Table2[[#This Row],[2025 Estimated                      Tax Amount                             (Exemption Not Included)]]-Table2[[#This Row],[2024 Tax Amount (Exemption Not Included)]])</f>
        <v>#NAME?</v>
      </c>
      <c r="K349" s="204" t="e">
        <f ca="1">SUM(Table2[[#This Row],[Overall % Of Town ]]-Table2[[#This Row],[Overall % Of Town]])</f>
        <v>#NAME?</v>
      </c>
      <c r="L349" s="227" t="e">
        <f ca="1">SUM(Table2[[#This Row],[2024 Tax Assessment (Exemption Not Included)]])*$N$7</f>
        <v>#NAME?</v>
      </c>
      <c r="M349" s="205" t="e">
        <f ca="1">SUM(Table2[[#This Row],[2025 Tax Amount                   (w/o Reval)                       (Exmption Not Included)]]-Table2[[#This Row],[2024 Tax Amount (Exemption Not Included)]])</f>
        <v>#NAME?</v>
      </c>
      <c r="N349" s="206" t="e">
        <f ca="1">SUM(Table2[[#This Row],[2025 Tax Amount                   (w/o Reval)                       (Exmption Not Included)]]-Table2[[#This Row],[2025 Estimated                      Tax Amount                             (Exemption Not Included)]])</f>
        <v>#NAME?</v>
      </c>
      <c r="O349" s="210" t="e">
        <f ca="1">_xlfn.XLOOKUP(Table2[[#This Row],[Map/Lot]],'Sales Data'!$H$2:$H$185,'Sales Data'!$G$2:$G$185,0)</f>
        <v>#NAME?</v>
      </c>
      <c r="P349" s="211" t="e">
        <f ca="1">_xlfn.XLOOKUP(Table2[[#This Row],[Map/Lot]],'Sales Data'!$H$2:$H$185,'Sales Data'!$F$2:$F$185,0)</f>
        <v>#NAME?</v>
      </c>
      <c r="Q349" s="208">
        <v>1.7</v>
      </c>
      <c r="R349" s="212" t="e">
        <f ca="1">SUM(Table2[[#This Row],[Adjustment for Time Since Sale]]*Table2[[#This Row],[Sale Amount]])</f>
        <v>#NAME?</v>
      </c>
      <c r="S349" s="212" t="e">
        <f ca="1">SUM(Table2[[#This Row],[2025 Estimated                         Tax Assessment                  (Exemption Not Included)]]-Table2[[#This Row],[Adjusted Sale Price]])</f>
        <v>#NAME?</v>
      </c>
      <c r="T349" s="213" t="e">
        <f ca="1">_xlfn.XLOOKUP(Table2[[#This Row],[Map/Lot]],'Sales Data'!$H$2:$H$185,'Sales Data'!$I$2:$I$185,0)</f>
        <v>#NAME?</v>
      </c>
    </row>
    <row r="350" spans="1:20">
      <c r="A350" s="202" t="s">
        <v>1948</v>
      </c>
      <c r="B350" s="202">
        <v>415</v>
      </c>
      <c r="C350" s="195" t="e">
        <f ca="1">_xlfn.XLOOKUP(Table2[[#This Row],[Acct '#]],'2024 Information'!A:A,'2024 Information'!L:L,0)</f>
        <v>#NAME?</v>
      </c>
      <c r="D350" s="196" t="e">
        <f ca="1">SUM(Table2[[#This Row],[2024 Tax Assessment (Exemption Not Included)]]/$E$6)</f>
        <v>#NAME?</v>
      </c>
      <c r="E350" s="206" t="e">
        <f ca="1">SUM(Table2[[#This Row],[2024 Tax Assessment (Exemption Not Included)]]*$E$7)</f>
        <v>#NAME?</v>
      </c>
      <c r="F350" s="195" t="e">
        <f ca="1">_xlfn.XLOOKUP(Table2[[#This Row],[Acct '#]],'2025 Information'!A:A,'2025 Information'!O:O,0)</f>
        <v>#NAME?</v>
      </c>
      <c r="G350" s="196" t="e">
        <f ca="1">SUM(Table2[[#This Row],[2025 Estimated                         Tax Assessment                  (Exemption Not Included)]]/$H$6)</f>
        <v>#NAME?</v>
      </c>
      <c r="H350" s="206" t="e">
        <f ca="1">SUM(Table2[[#This Row],[2025 Estimated                         Tax Assessment                  (Exemption Not Included)]]*$H$7)</f>
        <v>#NAME?</v>
      </c>
      <c r="I350" s="203" t="e">
        <f ca="1">SUM(Table2[[#This Row],[2025 Estimated                         Tax Assessment                  (Exemption Not Included)]]-Table2[[#This Row],[2024 Tax Assessment (Exemption Not Included)]])</f>
        <v>#NAME?</v>
      </c>
      <c r="J350" s="225" t="e">
        <f ca="1">SUM(Table2[[#This Row],[2025 Estimated                      Tax Amount                             (Exemption Not Included)]]-Table2[[#This Row],[2024 Tax Amount (Exemption Not Included)]])</f>
        <v>#NAME?</v>
      </c>
      <c r="K350" s="204" t="e">
        <f ca="1">SUM(Table2[[#This Row],[Overall % Of Town ]]-Table2[[#This Row],[Overall % Of Town]])</f>
        <v>#NAME?</v>
      </c>
      <c r="L350" s="227" t="e">
        <f ca="1">SUM(Table2[[#This Row],[2024 Tax Assessment (Exemption Not Included)]])*$N$7</f>
        <v>#NAME?</v>
      </c>
      <c r="M350" s="205" t="e">
        <f ca="1">SUM(Table2[[#This Row],[2025 Tax Amount                   (w/o Reval)                       (Exmption Not Included)]]-Table2[[#This Row],[2024 Tax Amount (Exemption Not Included)]])</f>
        <v>#NAME?</v>
      </c>
      <c r="N350" s="206" t="e">
        <f ca="1">SUM(Table2[[#This Row],[2025 Tax Amount                   (w/o Reval)                       (Exmption Not Included)]]-Table2[[#This Row],[2025 Estimated                      Tax Amount                             (Exemption Not Included)]])</f>
        <v>#NAME?</v>
      </c>
      <c r="O350" s="220" t="e">
        <f ca="1">_xlfn.XLOOKUP(Table2[[#This Row],[Map/Lot]],'Sales Data'!$H$2:$H$185,'Sales Data'!$G$2:$G$185,0)</f>
        <v>#NAME?</v>
      </c>
      <c r="P350" s="221" t="e">
        <f ca="1">_xlfn.XLOOKUP(Table2[[#This Row],[Map/Lot]],'Sales Data'!$H$2:$H$185,'Sales Data'!$F$2:$F$185,0)</f>
        <v>#NAME?</v>
      </c>
      <c r="Q350" s="222">
        <v>1.5</v>
      </c>
      <c r="R350" s="223" t="e">
        <f ca="1">SUM(Table2[[#This Row],[Adjustment for Time Since Sale]]*Table2[[#This Row],[Sale Amount]])</f>
        <v>#NAME?</v>
      </c>
      <c r="S350" s="223" t="e">
        <f ca="1">SUM(Table2[[#This Row],[2025 Estimated                         Tax Assessment                  (Exemption Not Included)]]-Table2[[#This Row],[Adjusted Sale Price]])</f>
        <v>#NAME?</v>
      </c>
      <c r="T350" s="224" t="e">
        <f ca="1">_xlfn.XLOOKUP(Table2[[#This Row],[Map/Lot]],'Sales Data'!$H$2:$H$185,'Sales Data'!$I$2:$I$185,0)</f>
        <v>#NAME?</v>
      </c>
    </row>
    <row r="351" spans="1:20">
      <c r="A351" s="202" t="s">
        <v>2584</v>
      </c>
      <c r="B351" s="202">
        <v>117</v>
      </c>
      <c r="C351" s="195" t="e">
        <f ca="1">_xlfn.XLOOKUP(Table2[[#This Row],[Acct '#]],'2024 Information'!A:A,'2024 Information'!L:L,0)</f>
        <v>#NAME?</v>
      </c>
      <c r="D351" s="196" t="e">
        <f ca="1">SUM(Table2[[#This Row],[2024 Tax Assessment (Exemption Not Included)]]/$E$6)</f>
        <v>#NAME?</v>
      </c>
      <c r="E351" s="206" t="e">
        <f ca="1">SUM(Table2[[#This Row],[2024 Tax Assessment (Exemption Not Included)]]*$E$7)</f>
        <v>#NAME?</v>
      </c>
      <c r="F351" s="195" t="e">
        <f ca="1">_xlfn.XLOOKUP(Table2[[#This Row],[Acct '#]],'2025 Information'!A:A,'2025 Information'!O:O,0)</f>
        <v>#NAME?</v>
      </c>
      <c r="G351" s="196" t="e">
        <f ca="1">SUM(Table2[[#This Row],[2025 Estimated                         Tax Assessment                  (Exemption Not Included)]]/$H$6)</f>
        <v>#NAME?</v>
      </c>
      <c r="H351" s="206" t="e">
        <f ca="1">SUM(Table2[[#This Row],[2025 Estimated                         Tax Assessment                  (Exemption Not Included)]]*$H$7)</f>
        <v>#NAME?</v>
      </c>
      <c r="I351" s="203" t="e">
        <f ca="1">SUM(Table2[[#This Row],[2025 Estimated                         Tax Assessment                  (Exemption Not Included)]]-Table2[[#This Row],[2024 Tax Assessment (Exemption Not Included)]])</f>
        <v>#NAME?</v>
      </c>
      <c r="J351" s="225" t="e">
        <f ca="1">SUM(Table2[[#This Row],[2025 Estimated                      Tax Amount                             (Exemption Not Included)]]-Table2[[#This Row],[2024 Tax Amount (Exemption Not Included)]])</f>
        <v>#NAME?</v>
      </c>
      <c r="K351" s="204" t="e">
        <f ca="1">SUM(Table2[[#This Row],[Overall % Of Town ]]-Table2[[#This Row],[Overall % Of Town]])</f>
        <v>#NAME?</v>
      </c>
      <c r="L351" s="227" t="e">
        <f ca="1">SUM(Table2[[#This Row],[2024 Tax Assessment (Exemption Not Included)]])*$N$7</f>
        <v>#NAME?</v>
      </c>
      <c r="M351" s="205" t="e">
        <f ca="1">SUM(Table2[[#This Row],[2025 Tax Amount                   (w/o Reval)                       (Exmption Not Included)]]-Table2[[#This Row],[2024 Tax Amount (Exemption Not Included)]])</f>
        <v>#NAME?</v>
      </c>
      <c r="N351" s="206" t="e">
        <f ca="1">SUM(Table2[[#This Row],[2025 Tax Amount                   (w/o Reval)                       (Exmption Not Included)]]-Table2[[#This Row],[2025 Estimated                      Tax Amount                             (Exemption Not Included)]])</f>
        <v>#NAME?</v>
      </c>
      <c r="O351" s="207" t="s">
        <v>7433</v>
      </c>
      <c r="P351" s="208" t="s">
        <v>7433</v>
      </c>
      <c r="Q351" s="208" t="s">
        <v>7433</v>
      </c>
      <c r="R351" s="208" t="s">
        <v>7433</v>
      </c>
      <c r="S351" s="208" t="s">
        <v>7433</v>
      </c>
      <c r="T351" s="209" t="s">
        <v>7433</v>
      </c>
    </row>
    <row r="352" spans="1:20">
      <c r="A352" s="202" t="s">
        <v>1750</v>
      </c>
      <c r="B352" s="202">
        <v>507</v>
      </c>
      <c r="C352" s="195" t="e">
        <f ca="1">_xlfn.XLOOKUP(Table2[[#This Row],[Acct '#]],'2024 Information'!A:A,'2024 Information'!L:L,0)</f>
        <v>#NAME?</v>
      </c>
      <c r="D352" s="196" t="e">
        <f ca="1">SUM(Table2[[#This Row],[2024 Tax Assessment (Exemption Not Included)]]/$E$6)</f>
        <v>#NAME?</v>
      </c>
      <c r="E352" s="206" t="e">
        <f ca="1">SUM(Table2[[#This Row],[2024 Tax Assessment (Exemption Not Included)]]*$E$7)</f>
        <v>#NAME?</v>
      </c>
      <c r="F352" s="195" t="e">
        <f ca="1">_xlfn.XLOOKUP(Table2[[#This Row],[Acct '#]],'2025 Information'!A:A,'2025 Information'!O:O,0)</f>
        <v>#NAME?</v>
      </c>
      <c r="G352" s="196" t="e">
        <f ca="1">SUM(Table2[[#This Row],[2025 Estimated                         Tax Assessment                  (Exemption Not Included)]]/$H$6)</f>
        <v>#NAME?</v>
      </c>
      <c r="H352" s="206" t="e">
        <f ca="1">SUM(Table2[[#This Row],[2025 Estimated                         Tax Assessment                  (Exemption Not Included)]]*$H$7)</f>
        <v>#NAME?</v>
      </c>
      <c r="I352" s="203" t="e">
        <f ca="1">SUM(Table2[[#This Row],[2025 Estimated                         Tax Assessment                  (Exemption Not Included)]]-Table2[[#This Row],[2024 Tax Assessment (Exemption Not Included)]])</f>
        <v>#NAME?</v>
      </c>
      <c r="J352" s="225" t="e">
        <f ca="1">SUM(Table2[[#This Row],[2025 Estimated                      Tax Amount                             (Exemption Not Included)]]-Table2[[#This Row],[2024 Tax Amount (Exemption Not Included)]])</f>
        <v>#NAME?</v>
      </c>
      <c r="K352" s="204" t="e">
        <f ca="1">SUM(Table2[[#This Row],[Overall % Of Town ]]-Table2[[#This Row],[Overall % Of Town]])</f>
        <v>#NAME?</v>
      </c>
      <c r="L352" s="227" t="e">
        <f ca="1">SUM(Table2[[#This Row],[2024 Tax Assessment (Exemption Not Included)]])*$N$7</f>
        <v>#NAME?</v>
      </c>
      <c r="M352" s="205" t="e">
        <f ca="1">SUM(Table2[[#This Row],[2025 Tax Amount                   (w/o Reval)                       (Exmption Not Included)]]-Table2[[#This Row],[2024 Tax Amount (Exemption Not Included)]])</f>
        <v>#NAME?</v>
      </c>
      <c r="N352" s="206" t="e">
        <f ca="1">SUM(Table2[[#This Row],[2025 Tax Amount                   (w/o Reval)                       (Exmption Not Included)]]-Table2[[#This Row],[2025 Estimated                      Tax Amount                             (Exemption Not Included)]])</f>
        <v>#NAME?</v>
      </c>
      <c r="O352" s="207" t="s">
        <v>7433</v>
      </c>
      <c r="P352" s="208" t="s">
        <v>7433</v>
      </c>
      <c r="Q352" s="208" t="s">
        <v>7433</v>
      </c>
      <c r="R352" s="208" t="s">
        <v>7433</v>
      </c>
      <c r="S352" s="208" t="s">
        <v>7433</v>
      </c>
      <c r="T352" s="209" t="s">
        <v>7433</v>
      </c>
    </row>
    <row r="353" spans="1:20">
      <c r="A353" s="202" t="s">
        <v>2801</v>
      </c>
      <c r="B353" s="202">
        <v>4</v>
      </c>
      <c r="C353" s="195" t="e">
        <f ca="1">_xlfn.XLOOKUP(Table2[[#This Row],[Acct '#]],'2024 Information'!A:A,'2024 Information'!L:L,0)</f>
        <v>#NAME?</v>
      </c>
      <c r="D353" s="196" t="e">
        <f ca="1">SUM(Table2[[#This Row],[2024 Tax Assessment (Exemption Not Included)]]/$E$6)</f>
        <v>#NAME?</v>
      </c>
      <c r="E353" s="206" t="e">
        <f ca="1">SUM(Table2[[#This Row],[2024 Tax Assessment (Exemption Not Included)]]*$E$7)</f>
        <v>#NAME?</v>
      </c>
      <c r="F353" s="195" t="e">
        <f ca="1">_xlfn.XLOOKUP(Table2[[#This Row],[Acct '#]],'2025 Information'!A:A,'2025 Information'!O:O,0)</f>
        <v>#NAME?</v>
      </c>
      <c r="G353" s="196" t="e">
        <f ca="1">SUM(Table2[[#This Row],[2025 Estimated                         Tax Assessment                  (Exemption Not Included)]]/$H$6)</f>
        <v>#NAME?</v>
      </c>
      <c r="H353" s="206" t="e">
        <f ca="1">SUM(Table2[[#This Row],[2025 Estimated                         Tax Assessment                  (Exemption Not Included)]]*$H$7)</f>
        <v>#NAME?</v>
      </c>
      <c r="I353" s="203" t="e">
        <f ca="1">SUM(Table2[[#This Row],[2025 Estimated                         Tax Assessment                  (Exemption Not Included)]]-Table2[[#This Row],[2024 Tax Assessment (Exemption Not Included)]])</f>
        <v>#NAME?</v>
      </c>
      <c r="J353" s="225" t="e">
        <f ca="1">SUM(Table2[[#This Row],[2025 Estimated                      Tax Amount                             (Exemption Not Included)]]-Table2[[#This Row],[2024 Tax Amount (Exemption Not Included)]])</f>
        <v>#NAME?</v>
      </c>
      <c r="K353" s="204" t="e">
        <f ca="1">SUM(Table2[[#This Row],[Overall % Of Town ]]-Table2[[#This Row],[Overall % Of Town]])</f>
        <v>#NAME?</v>
      </c>
      <c r="L353" s="227" t="e">
        <f ca="1">SUM(Table2[[#This Row],[2024 Tax Assessment (Exemption Not Included)]])*$N$7</f>
        <v>#NAME?</v>
      </c>
      <c r="M353" s="205" t="e">
        <f ca="1">SUM(Table2[[#This Row],[2025 Tax Amount                   (w/o Reval)                       (Exmption Not Included)]]-Table2[[#This Row],[2024 Tax Amount (Exemption Not Included)]])</f>
        <v>#NAME?</v>
      </c>
      <c r="N353" s="206" t="e">
        <f ca="1">SUM(Table2[[#This Row],[2025 Tax Amount                   (w/o Reval)                       (Exmption Not Included)]]-Table2[[#This Row],[2025 Estimated                      Tax Amount                             (Exemption Not Included)]])</f>
        <v>#NAME?</v>
      </c>
      <c r="O353" s="207" t="s">
        <v>7433</v>
      </c>
      <c r="P353" s="208" t="s">
        <v>7433</v>
      </c>
      <c r="Q353" s="208" t="s">
        <v>7433</v>
      </c>
      <c r="R353" s="208" t="s">
        <v>7433</v>
      </c>
      <c r="S353" s="208" t="s">
        <v>7433</v>
      </c>
      <c r="T353" s="209" t="s">
        <v>7433</v>
      </c>
    </row>
    <row r="354" spans="1:20">
      <c r="A354" s="202" t="s">
        <v>412</v>
      </c>
      <c r="B354" s="202">
        <v>1067</v>
      </c>
      <c r="C354" s="195" t="e">
        <f ca="1">_xlfn.XLOOKUP(Table2[[#This Row],[Acct '#]],'2024 Information'!A:A,'2024 Information'!L:L,0)</f>
        <v>#NAME?</v>
      </c>
      <c r="D354" s="196" t="e">
        <f ca="1">SUM(Table2[[#This Row],[2024 Tax Assessment (Exemption Not Included)]]/$E$6)</f>
        <v>#NAME?</v>
      </c>
      <c r="E354" s="206" t="e">
        <f ca="1">SUM(Table2[[#This Row],[2024 Tax Assessment (Exemption Not Included)]]*$E$7)</f>
        <v>#NAME?</v>
      </c>
      <c r="F354" s="195" t="e">
        <f ca="1">_xlfn.XLOOKUP(Table2[[#This Row],[Acct '#]],'2025 Information'!A:A,'2025 Information'!O:O,0)</f>
        <v>#NAME?</v>
      </c>
      <c r="G354" s="196" t="e">
        <f ca="1">SUM(Table2[[#This Row],[2025 Estimated                         Tax Assessment                  (Exemption Not Included)]]/$H$6)</f>
        <v>#NAME?</v>
      </c>
      <c r="H354" s="206" t="e">
        <f ca="1">SUM(Table2[[#This Row],[2025 Estimated                         Tax Assessment                  (Exemption Not Included)]]*$H$7)</f>
        <v>#NAME?</v>
      </c>
      <c r="I354" s="203" t="e">
        <f ca="1">SUM(Table2[[#This Row],[2025 Estimated                         Tax Assessment                  (Exemption Not Included)]]-Table2[[#This Row],[2024 Tax Assessment (Exemption Not Included)]])</f>
        <v>#NAME?</v>
      </c>
      <c r="J354" s="225" t="e">
        <f ca="1">SUM(Table2[[#This Row],[2025 Estimated                      Tax Amount                             (Exemption Not Included)]]-Table2[[#This Row],[2024 Tax Amount (Exemption Not Included)]])</f>
        <v>#NAME?</v>
      </c>
      <c r="K354" s="204" t="e">
        <f ca="1">SUM(Table2[[#This Row],[Overall % Of Town ]]-Table2[[#This Row],[Overall % Of Town]])</f>
        <v>#NAME?</v>
      </c>
      <c r="L354" s="227" t="e">
        <f ca="1">SUM(Table2[[#This Row],[2024 Tax Assessment (Exemption Not Included)]])*$N$7</f>
        <v>#NAME?</v>
      </c>
      <c r="M354" s="205" t="e">
        <f ca="1">SUM(Table2[[#This Row],[2025 Tax Amount                   (w/o Reval)                       (Exmption Not Included)]]-Table2[[#This Row],[2024 Tax Amount (Exemption Not Included)]])</f>
        <v>#NAME?</v>
      </c>
      <c r="N354" s="206" t="e">
        <f ca="1">SUM(Table2[[#This Row],[2025 Tax Amount                   (w/o Reval)                       (Exmption Not Included)]]-Table2[[#This Row],[2025 Estimated                      Tax Amount                             (Exemption Not Included)]])</f>
        <v>#NAME?</v>
      </c>
      <c r="O354" s="207" t="s">
        <v>7433</v>
      </c>
      <c r="P354" s="208" t="s">
        <v>7433</v>
      </c>
      <c r="Q354" s="208" t="s">
        <v>7433</v>
      </c>
      <c r="R354" s="208" t="s">
        <v>7433</v>
      </c>
      <c r="S354" s="208" t="s">
        <v>7433</v>
      </c>
      <c r="T354" s="209" t="s">
        <v>7433</v>
      </c>
    </row>
    <row r="355" spans="1:20">
      <c r="A355" s="202" t="s">
        <v>1157</v>
      </c>
      <c r="B355" s="202">
        <v>781</v>
      </c>
      <c r="C355" s="195" t="e">
        <f ca="1">_xlfn.XLOOKUP(Table2[[#This Row],[Acct '#]],'2024 Information'!A:A,'2024 Information'!L:L,0)</f>
        <v>#NAME?</v>
      </c>
      <c r="D355" s="196" t="e">
        <f ca="1">SUM(Table2[[#This Row],[2024 Tax Assessment (Exemption Not Included)]]/$E$6)</f>
        <v>#NAME?</v>
      </c>
      <c r="E355" s="206" t="e">
        <f ca="1">SUM(Table2[[#This Row],[2024 Tax Assessment (Exemption Not Included)]]*$E$7)</f>
        <v>#NAME?</v>
      </c>
      <c r="F355" s="195" t="e">
        <f ca="1">_xlfn.XLOOKUP(Table2[[#This Row],[Acct '#]],'2025 Information'!A:A,'2025 Information'!O:O,0)</f>
        <v>#NAME?</v>
      </c>
      <c r="G355" s="196" t="e">
        <f ca="1">SUM(Table2[[#This Row],[2025 Estimated                         Tax Assessment                  (Exemption Not Included)]]/$H$6)</f>
        <v>#NAME?</v>
      </c>
      <c r="H355" s="206" t="e">
        <f ca="1">SUM(Table2[[#This Row],[2025 Estimated                         Tax Assessment                  (Exemption Not Included)]]*$H$7)</f>
        <v>#NAME?</v>
      </c>
      <c r="I355" s="203" t="e">
        <f ca="1">SUM(Table2[[#This Row],[2025 Estimated                         Tax Assessment                  (Exemption Not Included)]]-Table2[[#This Row],[2024 Tax Assessment (Exemption Not Included)]])</f>
        <v>#NAME?</v>
      </c>
      <c r="J355" s="225" t="e">
        <f ca="1">SUM(Table2[[#This Row],[2025 Estimated                      Tax Amount                             (Exemption Not Included)]]-Table2[[#This Row],[2024 Tax Amount (Exemption Not Included)]])</f>
        <v>#NAME?</v>
      </c>
      <c r="K355" s="204" t="e">
        <f ca="1">SUM(Table2[[#This Row],[Overall % Of Town ]]-Table2[[#This Row],[Overall % Of Town]])</f>
        <v>#NAME?</v>
      </c>
      <c r="L355" s="227" t="e">
        <f ca="1">SUM(Table2[[#This Row],[2024 Tax Assessment (Exemption Not Included)]])*$N$7</f>
        <v>#NAME?</v>
      </c>
      <c r="M355" s="205" t="e">
        <f ca="1">SUM(Table2[[#This Row],[2025 Tax Amount                   (w/o Reval)                       (Exmption Not Included)]]-Table2[[#This Row],[2024 Tax Amount (Exemption Not Included)]])</f>
        <v>#NAME?</v>
      </c>
      <c r="N355" s="206" t="e">
        <f ca="1">SUM(Table2[[#This Row],[2025 Tax Amount                   (w/o Reval)                       (Exmption Not Included)]]-Table2[[#This Row],[2025 Estimated                      Tax Amount                             (Exemption Not Included)]])</f>
        <v>#NAME?</v>
      </c>
      <c r="O355" s="207" t="s">
        <v>7433</v>
      </c>
      <c r="P355" s="208" t="s">
        <v>7433</v>
      </c>
      <c r="Q355" s="208" t="s">
        <v>7433</v>
      </c>
      <c r="R355" s="208" t="s">
        <v>7433</v>
      </c>
      <c r="S355" s="208" t="s">
        <v>7433</v>
      </c>
      <c r="T355" s="209" t="s">
        <v>7433</v>
      </c>
    </row>
    <row r="356" spans="1:20">
      <c r="A356" s="202" t="s">
        <v>1749</v>
      </c>
      <c r="B356" s="202">
        <v>508</v>
      </c>
      <c r="C356" s="195" t="e">
        <f ca="1">_xlfn.XLOOKUP(Table2[[#This Row],[Acct '#]],'2024 Information'!A:A,'2024 Information'!L:L,0)</f>
        <v>#NAME?</v>
      </c>
      <c r="D356" s="196" t="e">
        <f ca="1">SUM(Table2[[#This Row],[2024 Tax Assessment (Exemption Not Included)]]/$E$6)</f>
        <v>#NAME?</v>
      </c>
      <c r="E356" s="206" t="e">
        <f ca="1">SUM(Table2[[#This Row],[2024 Tax Assessment (Exemption Not Included)]]*$E$7)</f>
        <v>#NAME?</v>
      </c>
      <c r="F356" s="195" t="e">
        <f ca="1">_xlfn.XLOOKUP(Table2[[#This Row],[Acct '#]],'2025 Information'!A:A,'2025 Information'!O:O,0)</f>
        <v>#NAME?</v>
      </c>
      <c r="G356" s="196" t="e">
        <f ca="1">SUM(Table2[[#This Row],[2025 Estimated                         Tax Assessment                  (Exemption Not Included)]]/$H$6)</f>
        <v>#NAME?</v>
      </c>
      <c r="H356" s="206" t="e">
        <f ca="1">SUM(Table2[[#This Row],[2025 Estimated                         Tax Assessment                  (Exemption Not Included)]]*$H$7)</f>
        <v>#NAME?</v>
      </c>
      <c r="I356" s="203" t="e">
        <f ca="1">SUM(Table2[[#This Row],[2025 Estimated                         Tax Assessment                  (Exemption Not Included)]]-Table2[[#This Row],[2024 Tax Assessment (Exemption Not Included)]])</f>
        <v>#NAME?</v>
      </c>
      <c r="J356" s="225" t="e">
        <f ca="1">SUM(Table2[[#This Row],[2025 Estimated                      Tax Amount                             (Exemption Not Included)]]-Table2[[#This Row],[2024 Tax Amount (Exemption Not Included)]])</f>
        <v>#NAME?</v>
      </c>
      <c r="K356" s="204" t="e">
        <f ca="1">SUM(Table2[[#This Row],[Overall % Of Town ]]-Table2[[#This Row],[Overall % Of Town]])</f>
        <v>#NAME?</v>
      </c>
      <c r="L356" s="227" t="e">
        <f ca="1">SUM(Table2[[#This Row],[2024 Tax Assessment (Exemption Not Included)]])*$N$7</f>
        <v>#NAME?</v>
      </c>
      <c r="M356" s="205" t="e">
        <f ca="1">SUM(Table2[[#This Row],[2025 Tax Amount                   (w/o Reval)                       (Exmption Not Included)]]-Table2[[#This Row],[2024 Tax Amount (Exemption Not Included)]])</f>
        <v>#NAME?</v>
      </c>
      <c r="N356" s="206" t="e">
        <f ca="1">SUM(Table2[[#This Row],[2025 Tax Amount                   (w/o Reval)                       (Exmption Not Included)]]-Table2[[#This Row],[2025 Estimated                      Tax Amount                             (Exemption Not Included)]])</f>
        <v>#NAME?</v>
      </c>
      <c r="O356" s="207" t="s">
        <v>7433</v>
      </c>
      <c r="P356" s="208" t="s">
        <v>7433</v>
      </c>
      <c r="Q356" s="208" t="s">
        <v>7433</v>
      </c>
      <c r="R356" s="208" t="s">
        <v>7433</v>
      </c>
      <c r="S356" s="208" t="s">
        <v>7433</v>
      </c>
      <c r="T356" s="209" t="s">
        <v>7433</v>
      </c>
    </row>
    <row r="357" spans="1:20">
      <c r="A357" s="202" t="s">
        <v>1554</v>
      </c>
      <c r="B357" s="202">
        <v>596</v>
      </c>
      <c r="C357" s="195" t="e">
        <f ca="1">_xlfn.XLOOKUP(Table2[[#This Row],[Acct '#]],'2024 Information'!A:A,'2024 Information'!L:L,0)</f>
        <v>#NAME?</v>
      </c>
      <c r="D357" s="196" t="e">
        <f ca="1">SUM(Table2[[#This Row],[2024 Tax Assessment (Exemption Not Included)]]/$E$6)</f>
        <v>#NAME?</v>
      </c>
      <c r="E357" s="206" t="e">
        <f ca="1">SUM(Table2[[#This Row],[2024 Tax Assessment (Exemption Not Included)]]*$E$7)</f>
        <v>#NAME?</v>
      </c>
      <c r="F357" s="195" t="e">
        <f ca="1">_xlfn.XLOOKUP(Table2[[#This Row],[Acct '#]],'2025 Information'!A:A,'2025 Information'!O:O,0)</f>
        <v>#NAME?</v>
      </c>
      <c r="G357" s="196" t="e">
        <f ca="1">SUM(Table2[[#This Row],[2025 Estimated                         Tax Assessment                  (Exemption Not Included)]]/$H$6)</f>
        <v>#NAME?</v>
      </c>
      <c r="H357" s="206" t="e">
        <f ca="1">SUM(Table2[[#This Row],[2025 Estimated                         Tax Assessment                  (Exemption Not Included)]]*$H$7)</f>
        <v>#NAME?</v>
      </c>
      <c r="I357" s="203" t="e">
        <f ca="1">SUM(Table2[[#This Row],[2025 Estimated                         Tax Assessment                  (Exemption Not Included)]]-Table2[[#This Row],[2024 Tax Assessment (Exemption Not Included)]])</f>
        <v>#NAME?</v>
      </c>
      <c r="J357" s="225" t="e">
        <f ca="1">SUM(Table2[[#This Row],[2025 Estimated                      Tax Amount                             (Exemption Not Included)]]-Table2[[#This Row],[2024 Tax Amount (Exemption Not Included)]])</f>
        <v>#NAME?</v>
      </c>
      <c r="K357" s="204" t="e">
        <f ca="1">SUM(Table2[[#This Row],[Overall % Of Town ]]-Table2[[#This Row],[Overall % Of Town]])</f>
        <v>#NAME?</v>
      </c>
      <c r="L357" s="227" t="e">
        <f ca="1">SUM(Table2[[#This Row],[2024 Tax Assessment (Exemption Not Included)]])*$N$7</f>
        <v>#NAME?</v>
      </c>
      <c r="M357" s="205" t="e">
        <f ca="1">SUM(Table2[[#This Row],[2025 Tax Amount                   (w/o Reval)                       (Exmption Not Included)]]-Table2[[#This Row],[2024 Tax Amount (Exemption Not Included)]])</f>
        <v>#NAME?</v>
      </c>
      <c r="N357" s="206" t="e">
        <f ca="1">SUM(Table2[[#This Row],[2025 Tax Amount                   (w/o Reval)                       (Exmption Not Included)]]-Table2[[#This Row],[2025 Estimated                      Tax Amount                             (Exemption Not Included)]])</f>
        <v>#NAME?</v>
      </c>
      <c r="O357" s="207" t="s">
        <v>7433</v>
      </c>
      <c r="P357" s="208" t="s">
        <v>7433</v>
      </c>
      <c r="Q357" s="208" t="s">
        <v>7433</v>
      </c>
      <c r="R357" s="208" t="s">
        <v>7433</v>
      </c>
      <c r="S357" s="208" t="s">
        <v>7433</v>
      </c>
      <c r="T357" s="209" t="s">
        <v>7433</v>
      </c>
    </row>
    <row r="358" spans="1:20">
      <c r="A358" s="202" t="s">
        <v>1408</v>
      </c>
      <c r="B358" s="202">
        <v>661</v>
      </c>
      <c r="C358" s="195" t="e">
        <f ca="1">_xlfn.XLOOKUP(Table2[[#This Row],[Acct '#]],'2024 Information'!A:A,'2024 Information'!L:L,0)</f>
        <v>#NAME?</v>
      </c>
      <c r="D358" s="196" t="e">
        <f ca="1">SUM(Table2[[#This Row],[2024 Tax Assessment (Exemption Not Included)]]/$E$6)</f>
        <v>#NAME?</v>
      </c>
      <c r="E358" s="206" t="e">
        <f ca="1">SUM(Table2[[#This Row],[2024 Tax Assessment (Exemption Not Included)]]*$E$7)</f>
        <v>#NAME?</v>
      </c>
      <c r="F358" s="195" t="e">
        <f ca="1">_xlfn.XLOOKUP(Table2[[#This Row],[Acct '#]],'2025 Information'!A:A,'2025 Information'!O:O,0)</f>
        <v>#NAME?</v>
      </c>
      <c r="G358" s="196" t="e">
        <f ca="1">SUM(Table2[[#This Row],[2025 Estimated                         Tax Assessment                  (Exemption Not Included)]]/$H$6)</f>
        <v>#NAME?</v>
      </c>
      <c r="H358" s="206" t="e">
        <f ca="1">SUM(Table2[[#This Row],[2025 Estimated                         Tax Assessment                  (Exemption Not Included)]]*$H$7)</f>
        <v>#NAME?</v>
      </c>
      <c r="I358" s="203" t="e">
        <f ca="1">SUM(Table2[[#This Row],[2025 Estimated                         Tax Assessment                  (Exemption Not Included)]]-Table2[[#This Row],[2024 Tax Assessment (Exemption Not Included)]])</f>
        <v>#NAME?</v>
      </c>
      <c r="J358" s="225" t="e">
        <f ca="1">SUM(Table2[[#This Row],[2025 Estimated                      Tax Amount                             (Exemption Not Included)]]-Table2[[#This Row],[2024 Tax Amount (Exemption Not Included)]])</f>
        <v>#NAME?</v>
      </c>
      <c r="K358" s="204" t="e">
        <f ca="1">SUM(Table2[[#This Row],[Overall % Of Town ]]-Table2[[#This Row],[Overall % Of Town]])</f>
        <v>#NAME?</v>
      </c>
      <c r="L358" s="227" t="e">
        <f ca="1">SUM(Table2[[#This Row],[2024 Tax Assessment (Exemption Not Included)]])*$N$7</f>
        <v>#NAME?</v>
      </c>
      <c r="M358" s="205" t="e">
        <f ca="1">SUM(Table2[[#This Row],[2025 Tax Amount                   (w/o Reval)                       (Exmption Not Included)]]-Table2[[#This Row],[2024 Tax Amount (Exemption Not Included)]])</f>
        <v>#NAME?</v>
      </c>
      <c r="N358" s="206" t="e">
        <f ca="1">SUM(Table2[[#This Row],[2025 Tax Amount                   (w/o Reval)                       (Exmption Not Included)]]-Table2[[#This Row],[2025 Estimated                      Tax Amount                             (Exemption Not Included)]])</f>
        <v>#NAME?</v>
      </c>
      <c r="O358" s="207" t="s">
        <v>7433</v>
      </c>
      <c r="P358" s="208" t="s">
        <v>7433</v>
      </c>
      <c r="Q358" s="208" t="s">
        <v>7433</v>
      </c>
      <c r="R358" s="208" t="s">
        <v>7433</v>
      </c>
      <c r="S358" s="208" t="s">
        <v>7433</v>
      </c>
      <c r="T358" s="209" t="s">
        <v>7433</v>
      </c>
    </row>
    <row r="359" spans="1:20">
      <c r="A359" s="202" t="s">
        <v>116</v>
      </c>
      <c r="B359" s="202">
        <v>1181</v>
      </c>
      <c r="C359" s="195" t="e">
        <f ca="1">_xlfn.XLOOKUP(Table2[[#This Row],[Acct '#]],'2024 Information'!A:A,'2024 Information'!L:L,0)</f>
        <v>#NAME?</v>
      </c>
      <c r="D359" s="196" t="e">
        <f ca="1">SUM(Table2[[#This Row],[2024 Tax Assessment (Exemption Not Included)]]/$E$6)</f>
        <v>#NAME?</v>
      </c>
      <c r="E359" s="206" t="e">
        <f ca="1">SUM(Table2[[#This Row],[2024 Tax Assessment (Exemption Not Included)]]*$E$7)</f>
        <v>#NAME?</v>
      </c>
      <c r="F359" s="195" t="e">
        <f ca="1">_xlfn.XLOOKUP(Table2[[#This Row],[Acct '#]],'2025 Information'!A:A,'2025 Information'!O:O,0)</f>
        <v>#NAME?</v>
      </c>
      <c r="G359" s="196" t="e">
        <f ca="1">SUM(Table2[[#This Row],[2025 Estimated                         Tax Assessment                  (Exemption Not Included)]]/$H$6)</f>
        <v>#NAME?</v>
      </c>
      <c r="H359" s="206" t="e">
        <f ca="1">SUM(Table2[[#This Row],[2025 Estimated                         Tax Assessment                  (Exemption Not Included)]]*$H$7)</f>
        <v>#NAME?</v>
      </c>
      <c r="I359" s="203" t="e">
        <f ca="1">SUM(Table2[[#This Row],[2025 Estimated                         Tax Assessment                  (Exemption Not Included)]]-Table2[[#This Row],[2024 Tax Assessment (Exemption Not Included)]])</f>
        <v>#NAME?</v>
      </c>
      <c r="J359" s="225" t="e">
        <f ca="1">SUM(Table2[[#This Row],[2025 Estimated                      Tax Amount                             (Exemption Not Included)]]-Table2[[#This Row],[2024 Tax Amount (Exemption Not Included)]])</f>
        <v>#NAME?</v>
      </c>
      <c r="K359" s="204" t="e">
        <f ca="1">SUM(Table2[[#This Row],[Overall % Of Town ]]-Table2[[#This Row],[Overall % Of Town]])</f>
        <v>#NAME?</v>
      </c>
      <c r="L359" s="227" t="e">
        <f ca="1">SUM(Table2[[#This Row],[2024 Tax Assessment (Exemption Not Included)]])*$N$7</f>
        <v>#NAME?</v>
      </c>
      <c r="M359" s="205" t="e">
        <f ca="1">SUM(Table2[[#This Row],[2025 Tax Amount                   (w/o Reval)                       (Exmption Not Included)]]-Table2[[#This Row],[2024 Tax Amount (Exemption Not Included)]])</f>
        <v>#NAME?</v>
      </c>
      <c r="N359" s="206" t="e">
        <f ca="1">SUM(Table2[[#This Row],[2025 Tax Amount                   (w/o Reval)                       (Exmption Not Included)]]-Table2[[#This Row],[2025 Estimated                      Tax Amount                             (Exemption Not Included)]])</f>
        <v>#NAME?</v>
      </c>
      <c r="O359" s="207" t="s">
        <v>7433</v>
      </c>
      <c r="P359" s="208" t="s">
        <v>7433</v>
      </c>
      <c r="Q359" s="208" t="s">
        <v>7433</v>
      </c>
      <c r="R359" s="208" t="s">
        <v>7433</v>
      </c>
      <c r="S359" s="208" t="s">
        <v>7433</v>
      </c>
      <c r="T359" s="209" t="s">
        <v>7433</v>
      </c>
    </row>
    <row r="360" spans="1:20">
      <c r="A360" s="202" t="s">
        <v>2556</v>
      </c>
      <c r="B360" s="202">
        <v>132</v>
      </c>
      <c r="C360" s="195" t="e">
        <f ca="1">_xlfn.XLOOKUP(Table2[[#This Row],[Acct '#]],'2024 Information'!A:A,'2024 Information'!L:L,0)</f>
        <v>#NAME?</v>
      </c>
      <c r="D360" s="196" t="e">
        <f ca="1">SUM(Table2[[#This Row],[2024 Tax Assessment (Exemption Not Included)]]/$E$6)</f>
        <v>#NAME?</v>
      </c>
      <c r="E360" s="206" t="e">
        <f ca="1">SUM(Table2[[#This Row],[2024 Tax Assessment (Exemption Not Included)]]*$E$7)</f>
        <v>#NAME?</v>
      </c>
      <c r="F360" s="195" t="e">
        <f ca="1">_xlfn.XLOOKUP(Table2[[#This Row],[Acct '#]],'2025 Information'!A:A,'2025 Information'!O:O,0)</f>
        <v>#NAME?</v>
      </c>
      <c r="G360" s="196" t="e">
        <f ca="1">SUM(Table2[[#This Row],[2025 Estimated                         Tax Assessment                  (Exemption Not Included)]]/$H$6)</f>
        <v>#NAME?</v>
      </c>
      <c r="H360" s="206" t="e">
        <f ca="1">SUM(Table2[[#This Row],[2025 Estimated                         Tax Assessment                  (Exemption Not Included)]]*$H$7)</f>
        <v>#NAME?</v>
      </c>
      <c r="I360" s="203" t="e">
        <f ca="1">SUM(Table2[[#This Row],[2025 Estimated                         Tax Assessment                  (Exemption Not Included)]]-Table2[[#This Row],[2024 Tax Assessment (Exemption Not Included)]])</f>
        <v>#NAME?</v>
      </c>
      <c r="J360" s="225" t="e">
        <f ca="1">SUM(Table2[[#This Row],[2025 Estimated                      Tax Amount                             (Exemption Not Included)]]-Table2[[#This Row],[2024 Tax Amount (Exemption Not Included)]])</f>
        <v>#NAME?</v>
      </c>
      <c r="K360" s="204" t="e">
        <f ca="1">SUM(Table2[[#This Row],[Overall % Of Town ]]-Table2[[#This Row],[Overall % Of Town]])</f>
        <v>#NAME?</v>
      </c>
      <c r="L360" s="227" t="e">
        <f ca="1">SUM(Table2[[#This Row],[2024 Tax Assessment (Exemption Not Included)]])*$N$7</f>
        <v>#NAME?</v>
      </c>
      <c r="M360" s="205" t="e">
        <f ca="1">SUM(Table2[[#This Row],[2025 Tax Amount                   (w/o Reval)                       (Exmption Not Included)]]-Table2[[#This Row],[2024 Tax Amount (Exemption Not Included)]])</f>
        <v>#NAME?</v>
      </c>
      <c r="N360" s="206" t="e">
        <f ca="1">SUM(Table2[[#This Row],[2025 Tax Amount                   (w/o Reval)                       (Exmption Not Included)]]-Table2[[#This Row],[2025 Estimated                      Tax Amount                             (Exemption Not Included)]])</f>
        <v>#NAME?</v>
      </c>
      <c r="O360" s="207" t="s">
        <v>7433</v>
      </c>
      <c r="P360" s="208" t="s">
        <v>7433</v>
      </c>
      <c r="Q360" s="208" t="s">
        <v>7433</v>
      </c>
      <c r="R360" s="208" t="s">
        <v>7433</v>
      </c>
      <c r="S360" s="208" t="s">
        <v>7433</v>
      </c>
      <c r="T360" s="209" t="s">
        <v>7433</v>
      </c>
    </row>
    <row r="361" spans="1:20">
      <c r="A361" s="202" t="s">
        <v>295</v>
      </c>
      <c r="B361" s="202">
        <v>1118</v>
      </c>
      <c r="C361" s="195" t="e">
        <f ca="1">_xlfn.XLOOKUP(Table2[[#This Row],[Acct '#]],'2024 Information'!A:A,'2024 Information'!L:L,0)</f>
        <v>#NAME?</v>
      </c>
      <c r="D361" s="196" t="e">
        <f ca="1">SUM(Table2[[#This Row],[2024 Tax Assessment (Exemption Not Included)]]/$E$6)</f>
        <v>#NAME?</v>
      </c>
      <c r="E361" s="206" t="e">
        <f ca="1">SUM(Table2[[#This Row],[2024 Tax Assessment (Exemption Not Included)]]*$E$7)</f>
        <v>#NAME?</v>
      </c>
      <c r="F361" s="195" t="e">
        <f ca="1">_xlfn.XLOOKUP(Table2[[#This Row],[Acct '#]],'2025 Information'!A:A,'2025 Information'!O:O,0)</f>
        <v>#NAME?</v>
      </c>
      <c r="G361" s="196" t="e">
        <f ca="1">SUM(Table2[[#This Row],[2025 Estimated                         Tax Assessment                  (Exemption Not Included)]]/$H$6)</f>
        <v>#NAME?</v>
      </c>
      <c r="H361" s="206" t="e">
        <f ca="1">SUM(Table2[[#This Row],[2025 Estimated                         Tax Assessment                  (Exemption Not Included)]]*$H$7)</f>
        <v>#NAME?</v>
      </c>
      <c r="I361" s="203" t="e">
        <f ca="1">SUM(Table2[[#This Row],[2025 Estimated                         Tax Assessment                  (Exemption Not Included)]]-Table2[[#This Row],[2024 Tax Assessment (Exemption Not Included)]])</f>
        <v>#NAME?</v>
      </c>
      <c r="J361" s="225" t="e">
        <f ca="1">SUM(Table2[[#This Row],[2025 Estimated                      Tax Amount                             (Exemption Not Included)]]-Table2[[#This Row],[2024 Tax Amount (Exemption Not Included)]])</f>
        <v>#NAME?</v>
      </c>
      <c r="K361" s="204" t="e">
        <f ca="1">SUM(Table2[[#This Row],[Overall % Of Town ]]-Table2[[#This Row],[Overall % Of Town]])</f>
        <v>#NAME?</v>
      </c>
      <c r="L361" s="227" t="e">
        <f ca="1">SUM(Table2[[#This Row],[2024 Tax Assessment (Exemption Not Included)]])*$N$7</f>
        <v>#NAME?</v>
      </c>
      <c r="M361" s="205" t="e">
        <f ca="1">SUM(Table2[[#This Row],[2025 Tax Amount                   (w/o Reval)                       (Exmption Not Included)]]-Table2[[#This Row],[2024 Tax Amount (Exemption Not Included)]])</f>
        <v>#NAME?</v>
      </c>
      <c r="N361" s="206" t="e">
        <f ca="1">SUM(Table2[[#This Row],[2025 Tax Amount                   (w/o Reval)                       (Exmption Not Included)]]-Table2[[#This Row],[2025 Estimated                      Tax Amount                             (Exemption Not Included)]])</f>
        <v>#NAME?</v>
      </c>
      <c r="O361" s="207" t="s">
        <v>7433</v>
      </c>
      <c r="P361" s="208" t="s">
        <v>7433</v>
      </c>
      <c r="Q361" s="208" t="s">
        <v>7433</v>
      </c>
      <c r="R361" s="208" t="s">
        <v>7433</v>
      </c>
      <c r="S361" s="208" t="s">
        <v>7433</v>
      </c>
      <c r="T361" s="209" t="s">
        <v>7433</v>
      </c>
    </row>
    <row r="362" spans="1:20">
      <c r="A362" s="202" t="s">
        <v>6120</v>
      </c>
      <c r="B362" s="202">
        <v>1220</v>
      </c>
      <c r="C362" s="195" t="e">
        <f ca="1">_xlfn.XLOOKUP(Table2[[#This Row],[Acct '#]],'2024 Information'!A:A,'2024 Information'!L:L,0)</f>
        <v>#NAME?</v>
      </c>
      <c r="D362" s="196" t="e">
        <f ca="1">SUM(Table2[[#This Row],[2024 Tax Assessment (Exemption Not Included)]]/$E$6)</f>
        <v>#NAME?</v>
      </c>
      <c r="E362" s="206" t="e">
        <f ca="1">SUM(Table2[[#This Row],[2024 Tax Assessment (Exemption Not Included)]]*$E$7)</f>
        <v>#NAME?</v>
      </c>
      <c r="F362" s="195" t="e">
        <f ca="1">_xlfn.XLOOKUP(Table2[[#This Row],[Acct '#]],'2025 Information'!A:A,'2025 Information'!O:O,0)</f>
        <v>#NAME?</v>
      </c>
      <c r="G362" s="196" t="e">
        <f ca="1">SUM(Table2[[#This Row],[2025 Estimated                         Tax Assessment                  (Exemption Not Included)]]/$H$6)</f>
        <v>#NAME?</v>
      </c>
      <c r="H362" s="206" t="e">
        <f ca="1">SUM(Table2[[#This Row],[2025 Estimated                         Tax Assessment                  (Exemption Not Included)]]*$H$7)</f>
        <v>#NAME?</v>
      </c>
      <c r="I362" s="203" t="e">
        <f ca="1">SUM(Table2[[#This Row],[2025 Estimated                         Tax Assessment                  (Exemption Not Included)]]-Table2[[#This Row],[2024 Tax Assessment (Exemption Not Included)]])</f>
        <v>#NAME?</v>
      </c>
      <c r="J362" s="225" t="e">
        <f ca="1">SUM(Table2[[#This Row],[2025 Estimated                      Tax Amount                             (Exemption Not Included)]]-Table2[[#This Row],[2024 Tax Amount (Exemption Not Included)]])</f>
        <v>#NAME?</v>
      </c>
      <c r="K362" s="204" t="e">
        <f ca="1">SUM(Table2[[#This Row],[Overall % Of Town ]]-Table2[[#This Row],[Overall % Of Town]])</f>
        <v>#NAME?</v>
      </c>
      <c r="L362" s="227" t="e">
        <f ca="1">SUM(Table2[[#This Row],[2024 Tax Assessment (Exemption Not Included)]])*$N$7</f>
        <v>#NAME?</v>
      </c>
      <c r="M362" s="205" t="e">
        <f ca="1">SUM(Table2[[#This Row],[2025 Tax Amount                   (w/o Reval)                       (Exmption Not Included)]]-Table2[[#This Row],[2024 Tax Amount (Exemption Not Included)]])</f>
        <v>#NAME?</v>
      </c>
      <c r="N362" s="206" t="e">
        <f ca="1">SUM(Table2[[#This Row],[2025 Tax Amount                   (w/o Reval)                       (Exmption Not Included)]]-Table2[[#This Row],[2025 Estimated                      Tax Amount                             (Exemption Not Included)]])</f>
        <v>#NAME?</v>
      </c>
      <c r="O362" s="207" t="s">
        <v>7433</v>
      </c>
      <c r="P362" s="208" t="s">
        <v>7433</v>
      </c>
      <c r="Q362" s="208" t="s">
        <v>7433</v>
      </c>
      <c r="R362" s="208" t="s">
        <v>7433</v>
      </c>
      <c r="S362" s="208" t="s">
        <v>7433</v>
      </c>
      <c r="T362" s="209" t="s">
        <v>7433</v>
      </c>
    </row>
    <row r="363" spans="1:20">
      <c r="A363" s="202" t="s">
        <v>6127</v>
      </c>
      <c r="B363" s="202">
        <v>1219</v>
      </c>
      <c r="C363" s="195" t="e">
        <f ca="1">_xlfn.XLOOKUP(Table2[[#This Row],[Acct '#]],'2024 Information'!A:A,'2024 Information'!L:L,0)</f>
        <v>#NAME?</v>
      </c>
      <c r="D363" s="196" t="e">
        <f ca="1">SUM(Table2[[#This Row],[2024 Tax Assessment (Exemption Not Included)]]/$E$6)</f>
        <v>#NAME?</v>
      </c>
      <c r="E363" s="206" t="e">
        <f ca="1">SUM(Table2[[#This Row],[2024 Tax Assessment (Exemption Not Included)]]*$E$7)</f>
        <v>#NAME?</v>
      </c>
      <c r="F363" s="195" t="e">
        <f ca="1">_xlfn.XLOOKUP(Table2[[#This Row],[Acct '#]],'2025 Information'!A:A,'2025 Information'!O:O,0)</f>
        <v>#NAME?</v>
      </c>
      <c r="G363" s="196" t="e">
        <f ca="1">SUM(Table2[[#This Row],[2025 Estimated                         Tax Assessment                  (Exemption Not Included)]]/$H$6)</f>
        <v>#NAME?</v>
      </c>
      <c r="H363" s="206" t="e">
        <f ca="1">SUM(Table2[[#This Row],[2025 Estimated                         Tax Assessment                  (Exemption Not Included)]]*$H$7)</f>
        <v>#NAME?</v>
      </c>
      <c r="I363" s="203" t="e">
        <f ca="1">SUM(Table2[[#This Row],[2025 Estimated                         Tax Assessment                  (Exemption Not Included)]]-Table2[[#This Row],[2024 Tax Assessment (Exemption Not Included)]])</f>
        <v>#NAME?</v>
      </c>
      <c r="J363" s="225" t="e">
        <f ca="1">SUM(Table2[[#This Row],[2025 Estimated                      Tax Amount                             (Exemption Not Included)]]-Table2[[#This Row],[2024 Tax Amount (Exemption Not Included)]])</f>
        <v>#NAME?</v>
      </c>
      <c r="K363" s="204" t="e">
        <f ca="1">SUM(Table2[[#This Row],[Overall % Of Town ]]-Table2[[#This Row],[Overall % Of Town]])</f>
        <v>#NAME?</v>
      </c>
      <c r="L363" s="227" t="e">
        <f ca="1">SUM(Table2[[#This Row],[2024 Tax Assessment (Exemption Not Included)]])*$N$7</f>
        <v>#NAME?</v>
      </c>
      <c r="M363" s="205" t="e">
        <f ca="1">SUM(Table2[[#This Row],[2025 Tax Amount                   (w/o Reval)                       (Exmption Not Included)]]-Table2[[#This Row],[2024 Tax Amount (Exemption Not Included)]])</f>
        <v>#NAME?</v>
      </c>
      <c r="N363" s="206" t="e">
        <f ca="1">SUM(Table2[[#This Row],[2025 Tax Amount                   (w/o Reval)                       (Exmption Not Included)]]-Table2[[#This Row],[2025 Estimated                      Tax Amount                             (Exemption Not Included)]])</f>
        <v>#NAME?</v>
      </c>
      <c r="O363" s="207" t="s">
        <v>7433</v>
      </c>
      <c r="P363" s="208" t="s">
        <v>7433</v>
      </c>
      <c r="Q363" s="208" t="s">
        <v>7433</v>
      </c>
      <c r="R363" s="208" t="s">
        <v>7433</v>
      </c>
      <c r="S363" s="208" t="s">
        <v>7433</v>
      </c>
      <c r="T363" s="209" t="s">
        <v>7433</v>
      </c>
    </row>
    <row r="364" spans="1:20">
      <c r="A364" s="202" t="s">
        <v>764</v>
      </c>
      <c r="B364" s="202">
        <v>937</v>
      </c>
      <c r="C364" s="195" t="e">
        <f ca="1">_xlfn.XLOOKUP(Table2[[#This Row],[Acct '#]],'2024 Information'!A:A,'2024 Information'!L:L,0)</f>
        <v>#NAME?</v>
      </c>
      <c r="D364" s="196" t="e">
        <f ca="1">SUM(Table2[[#This Row],[2024 Tax Assessment (Exemption Not Included)]]/$E$6)</f>
        <v>#NAME?</v>
      </c>
      <c r="E364" s="206" t="e">
        <f ca="1">SUM(Table2[[#This Row],[2024 Tax Assessment (Exemption Not Included)]]*$E$7)</f>
        <v>#NAME?</v>
      </c>
      <c r="F364" s="195" t="e">
        <f ca="1">_xlfn.XLOOKUP(Table2[[#This Row],[Acct '#]],'2025 Information'!A:A,'2025 Information'!O:O,0)</f>
        <v>#NAME?</v>
      </c>
      <c r="G364" s="196" t="e">
        <f ca="1">SUM(Table2[[#This Row],[2025 Estimated                         Tax Assessment                  (Exemption Not Included)]]/$H$6)</f>
        <v>#NAME?</v>
      </c>
      <c r="H364" s="206" t="e">
        <f ca="1">SUM(Table2[[#This Row],[2025 Estimated                         Tax Assessment                  (Exemption Not Included)]]*$H$7)</f>
        <v>#NAME?</v>
      </c>
      <c r="I364" s="203" t="e">
        <f ca="1">SUM(Table2[[#This Row],[2025 Estimated                         Tax Assessment                  (Exemption Not Included)]]-Table2[[#This Row],[2024 Tax Assessment (Exemption Not Included)]])</f>
        <v>#NAME?</v>
      </c>
      <c r="J364" s="225" t="e">
        <f ca="1">SUM(Table2[[#This Row],[2025 Estimated                      Tax Amount                             (Exemption Not Included)]]-Table2[[#This Row],[2024 Tax Amount (Exemption Not Included)]])</f>
        <v>#NAME?</v>
      </c>
      <c r="K364" s="204" t="e">
        <f ca="1">SUM(Table2[[#This Row],[Overall % Of Town ]]-Table2[[#This Row],[Overall % Of Town]])</f>
        <v>#NAME?</v>
      </c>
      <c r="L364" s="227" t="e">
        <f ca="1">SUM(Table2[[#This Row],[2024 Tax Assessment (Exemption Not Included)]])*$N$7</f>
        <v>#NAME?</v>
      </c>
      <c r="M364" s="205" t="e">
        <f ca="1">SUM(Table2[[#This Row],[2025 Tax Amount                   (w/o Reval)                       (Exmption Not Included)]]-Table2[[#This Row],[2024 Tax Amount (Exemption Not Included)]])</f>
        <v>#NAME?</v>
      </c>
      <c r="N364" s="206" t="e">
        <f ca="1">SUM(Table2[[#This Row],[2025 Tax Amount                   (w/o Reval)                       (Exmption Not Included)]]-Table2[[#This Row],[2025 Estimated                      Tax Amount                             (Exemption Not Included)]])</f>
        <v>#NAME?</v>
      </c>
      <c r="O364" s="207" t="s">
        <v>7433</v>
      </c>
      <c r="P364" s="208" t="s">
        <v>7433</v>
      </c>
      <c r="Q364" s="208" t="s">
        <v>7433</v>
      </c>
      <c r="R364" s="208" t="s">
        <v>7433</v>
      </c>
      <c r="S364" s="208" t="s">
        <v>7433</v>
      </c>
      <c r="T364" s="209" t="s">
        <v>7433</v>
      </c>
    </row>
    <row r="365" spans="1:20">
      <c r="A365" s="202" t="s">
        <v>682</v>
      </c>
      <c r="B365" s="202">
        <v>965</v>
      </c>
      <c r="C365" s="195" t="e">
        <f ca="1">_xlfn.XLOOKUP(Table2[[#This Row],[Acct '#]],'2024 Information'!A:A,'2024 Information'!L:L,0)</f>
        <v>#NAME?</v>
      </c>
      <c r="D365" s="196" t="e">
        <f ca="1">SUM(Table2[[#This Row],[2024 Tax Assessment (Exemption Not Included)]]/$E$6)</f>
        <v>#NAME?</v>
      </c>
      <c r="E365" s="206" t="e">
        <f ca="1">SUM(Table2[[#This Row],[2024 Tax Assessment (Exemption Not Included)]]*$E$7)</f>
        <v>#NAME?</v>
      </c>
      <c r="F365" s="195" t="e">
        <f ca="1">_xlfn.XLOOKUP(Table2[[#This Row],[Acct '#]],'2025 Information'!A:A,'2025 Information'!O:O,0)</f>
        <v>#NAME?</v>
      </c>
      <c r="G365" s="196" t="e">
        <f ca="1">SUM(Table2[[#This Row],[2025 Estimated                         Tax Assessment                  (Exemption Not Included)]]/$H$6)</f>
        <v>#NAME?</v>
      </c>
      <c r="H365" s="206" t="e">
        <f ca="1">SUM(Table2[[#This Row],[2025 Estimated                         Tax Assessment                  (Exemption Not Included)]]*$H$7)</f>
        <v>#NAME?</v>
      </c>
      <c r="I365" s="203" t="e">
        <f ca="1">SUM(Table2[[#This Row],[2025 Estimated                         Tax Assessment                  (Exemption Not Included)]]-Table2[[#This Row],[2024 Tax Assessment (Exemption Not Included)]])</f>
        <v>#NAME?</v>
      </c>
      <c r="J365" s="225" t="e">
        <f ca="1">SUM(Table2[[#This Row],[2025 Estimated                      Tax Amount                             (Exemption Not Included)]]-Table2[[#This Row],[2024 Tax Amount (Exemption Not Included)]])</f>
        <v>#NAME?</v>
      </c>
      <c r="K365" s="204" t="e">
        <f ca="1">SUM(Table2[[#This Row],[Overall % Of Town ]]-Table2[[#This Row],[Overall % Of Town]])</f>
        <v>#NAME?</v>
      </c>
      <c r="L365" s="227" t="e">
        <f ca="1">SUM(Table2[[#This Row],[2024 Tax Assessment (Exemption Not Included)]])*$N$7</f>
        <v>#NAME?</v>
      </c>
      <c r="M365" s="205" t="e">
        <f ca="1">SUM(Table2[[#This Row],[2025 Tax Amount                   (w/o Reval)                       (Exmption Not Included)]]-Table2[[#This Row],[2024 Tax Amount (Exemption Not Included)]])</f>
        <v>#NAME?</v>
      </c>
      <c r="N365" s="206" t="e">
        <f ca="1">SUM(Table2[[#This Row],[2025 Tax Amount                   (w/o Reval)                       (Exmption Not Included)]]-Table2[[#This Row],[2025 Estimated                      Tax Amount                             (Exemption Not Included)]])</f>
        <v>#NAME?</v>
      </c>
      <c r="O365" s="207" t="s">
        <v>7433</v>
      </c>
      <c r="P365" s="208" t="s">
        <v>7433</v>
      </c>
      <c r="Q365" s="208" t="s">
        <v>7433</v>
      </c>
      <c r="R365" s="208" t="s">
        <v>7433</v>
      </c>
      <c r="S365" s="208" t="s">
        <v>7433</v>
      </c>
      <c r="T365" s="209" t="s">
        <v>7433</v>
      </c>
    </row>
    <row r="366" spans="1:20">
      <c r="A366" s="202" t="s">
        <v>684</v>
      </c>
      <c r="B366" s="202">
        <v>964</v>
      </c>
      <c r="C366" s="195" t="e">
        <f ca="1">_xlfn.XLOOKUP(Table2[[#This Row],[Acct '#]],'2024 Information'!A:A,'2024 Information'!L:L,0)</f>
        <v>#NAME?</v>
      </c>
      <c r="D366" s="196" t="e">
        <f ca="1">SUM(Table2[[#This Row],[2024 Tax Assessment (Exemption Not Included)]]/$E$6)</f>
        <v>#NAME?</v>
      </c>
      <c r="E366" s="206" t="e">
        <f ca="1">SUM(Table2[[#This Row],[2024 Tax Assessment (Exemption Not Included)]]*$E$7)</f>
        <v>#NAME?</v>
      </c>
      <c r="F366" s="195" t="e">
        <f ca="1">_xlfn.XLOOKUP(Table2[[#This Row],[Acct '#]],'2025 Information'!A:A,'2025 Information'!O:O,0)</f>
        <v>#NAME?</v>
      </c>
      <c r="G366" s="196" t="e">
        <f ca="1">SUM(Table2[[#This Row],[2025 Estimated                         Tax Assessment                  (Exemption Not Included)]]/$H$6)</f>
        <v>#NAME?</v>
      </c>
      <c r="H366" s="206" t="e">
        <f ca="1">SUM(Table2[[#This Row],[2025 Estimated                         Tax Assessment                  (Exemption Not Included)]]*$H$7)</f>
        <v>#NAME?</v>
      </c>
      <c r="I366" s="203" t="e">
        <f ca="1">SUM(Table2[[#This Row],[2025 Estimated                         Tax Assessment                  (Exemption Not Included)]]-Table2[[#This Row],[2024 Tax Assessment (Exemption Not Included)]])</f>
        <v>#NAME?</v>
      </c>
      <c r="J366" s="225" t="e">
        <f ca="1">SUM(Table2[[#This Row],[2025 Estimated                      Tax Amount                             (Exemption Not Included)]]-Table2[[#This Row],[2024 Tax Amount (Exemption Not Included)]])</f>
        <v>#NAME?</v>
      </c>
      <c r="K366" s="204" t="e">
        <f ca="1">SUM(Table2[[#This Row],[Overall % Of Town ]]-Table2[[#This Row],[Overall % Of Town]])</f>
        <v>#NAME?</v>
      </c>
      <c r="L366" s="227" t="e">
        <f ca="1">SUM(Table2[[#This Row],[2024 Tax Assessment (Exemption Not Included)]])*$N$7</f>
        <v>#NAME?</v>
      </c>
      <c r="M366" s="205" t="e">
        <f ca="1">SUM(Table2[[#This Row],[2025 Tax Amount                   (w/o Reval)                       (Exmption Not Included)]]-Table2[[#This Row],[2024 Tax Amount (Exemption Not Included)]])</f>
        <v>#NAME?</v>
      </c>
      <c r="N366" s="206" t="e">
        <f ca="1">SUM(Table2[[#This Row],[2025 Tax Amount                   (w/o Reval)                       (Exmption Not Included)]]-Table2[[#This Row],[2025 Estimated                      Tax Amount                             (Exemption Not Included)]])</f>
        <v>#NAME?</v>
      </c>
      <c r="O366" s="207" t="s">
        <v>7433</v>
      </c>
      <c r="P366" s="208" t="s">
        <v>7433</v>
      </c>
      <c r="Q366" s="208" t="s">
        <v>7433</v>
      </c>
      <c r="R366" s="208" t="s">
        <v>7433</v>
      </c>
      <c r="S366" s="208" t="s">
        <v>7433</v>
      </c>
      <c r="T366" s="209" t="s">
        <v>7433</v>
      </c>
    </row>
    <row r="367" spans="1:20">
      <c r="A367" s="202" t="s">
        <v>1400</v>
      </c>
      <c r="B367" s="202">
        <v>665</v>
      </c>
      <c r="C367" s="195" t="e">
        <f ca="1">_xlfn.XLOOKUP(Table2[[#This Row],[Acct '#]],'2024 Information'!A:A,'2024 Information'!L:L,0)</f>
        <v>#NAME?</v>
      </c>
      <c r="D367" s="196" t="e">
        <f ca="1">SUM(Table2[[#This Row],[2024 Tax Assessment (Exemption Not Included)]]/$E$6)</f>
        <v>#NAME?</v>
      </c>
      <c r="E367" s="206" t="e">
        <f ca="1">SUM(Table2[[#This Row],[2024 Tax Assessment (Exemption Not Included)]]*$E$7)</f>
        <v>#NAME?</v>
      </c>
      <c r="F367" s="195" t="e">
        <f ca="1">_xlfn.XLOOKUP(Table2[[#This Row],[Acct '#]],'2025 Information'!A:A,'2025 Information'!O:O,0)</f>
        <v>#NAME?</v>
      </c>
      <c r="G367" s="196" t="e">
        <f ca="1">SUM(Table2[[#This Row],[2025 Estimated                         Tax Assessment                  (Exemption Not Included)]]/$H$6)</f>
        <v>#NAME?</v>
      </c>
      <c r="H367" s="206" t="e">
        <f ca="1">SUM(Table2[[#This Row],[2025 Estimated                         Tax Assessment                  (Exemption Not Included)]]*$H$7)</f>
        <v>#NAME?</v>
      </c>
      <c r="I367" s="203" t="e">
        <f ca="1">SUM(Table2[[#This Row],[2025 Estimated                         Tax Assessment                  (Exemption Not Included)]]-Table2[[#This Row],[2024 Tax Assessment (Exemption Not Included)]])</f>
        <v>#NAME?</v>
      </c>
      <c r="J367" s="225" t="e">
        <f ca="1">SUM(Table2[[#This Row],[2025 Estimated                      Tax Amount                             (Exemption Not Included)]]-Table2[[#This Row],[2024 Tax Amount (Exemption Not Included)]])</f>
        <v>#NAME?</v>
      </c>
      <c r="K367" s="204" t="e">
        <f ca="1">SUM(Table2[[#This Row],[Overall % Of Town ]]-Table2[[#This Row],[Overall % Of Town]])</f>
        <v>#NAME?</v>
      </c>
      <c r="L367" s="227" t="e">
        <f ca="1">SUM(Table2[[#This Row],[2024 Tax Assessment (Exemption Not Included)]])*$N$7</f>
        <v>#NAME?</v>
      </c>
      <c r="M367" s="205" t="e">
        <f ca="1">SUM(Table2[[#This Row],[2025 Tax Amount                   (w/o Reval)                       (Exmption Not Included)]]-Table2[[#This Row],[2024 Tax Amount (Exemption Not Included)]])</f>
        <v>#NAME?</v>
      </c>
      <c r="N367" s="206" t="e">
        <f ca="1">SUM(Table2[[#This Row],[2025 Tax Amount                   (w/o Reval)                       (Exmption Not Included)]]-Table2[[#This Row],[2025 Estimated                      Tax Amount                             (Exemption Not Included)]])</f>
        <v>#NAME?</v>
      </c>
      <c r="O367" s="207" t="s">
        <v>7433</v>
      </c>
      <c r="P367" s="208" t="s">
        <v>7433</v>
      </c>
      <c r="Q367" s="208" t="s">
        <v>7433</v>
      </c>
      <c r="R367" s="208" t="s">
        <v>7433</v>
      </c>
      <c r="S367" s="208" t="s">
        <v>7433</v>
      </c>
      <c r="T367" s="209" t="s">
        <v>7433</v>
      </c>
    </row>
    <row r="368" spans="1:20">
      <c r="A368" s="202" t="s">
        <v>1567</v>
      </c>
      <c r="B368" s="202">
        <v>590</v>
      </c>
      <c r="C368" s="195" t="e">
        <f ca="1">_xlfn.XLOOKUP(Table2[[#This Row],[Acct '#]],'2024 Information'!A:A,'2024 Information'!L:L,0)</f>
        <v>#NAME?</v>
      </c>
      <c r="D368" s="196" t="e">
        <f ca="1">SUM(Table2[[#This Row],[2024 Tax Assessment (Exemption Not Included)]]/$E$6)</f>
        <v>#NAME?</v>
      </c>
      <c r="E368" s="206" t="e">
        <f ca="1">SUM(Table2[[#This Row],[2024 Tax Assessment (Exemption Not Included)]]*$E$7)</f>
        <v>#NAME?</v>
      </c>
      <c r="F368" s="195" t="e">
        <f ca="1">_xlfn.XLOOKUP(Table2[[#This Row],[Acct '#]],'2025 Information'!A:A,'2025 Information'!O:O,0)</f>
        <v>#NAME?</v>
      </c>
      <c r="G368" s="196" t="e">
        <f ca="1">SUM(Table2[[#This Row],[2025 Estimated                         Tax Assessment                  (Exemption Not Included)]]/$H$6)</f>
        <v>#NAME?</v>
      </c>
      <c r="H368" s="206" t="e">
        <f ca="1">SUM(Table2[[#This Row],[2025 Estimated                         Tax Assessment                  (Exemption Not Included)]]*$H$7)</f>
        <v>#NAME?</v>
      </c>
      <c r="I368" s="203" t="e">
        <f ca="1">SUM(Table2[[#This Row],[2025 Estimated                         Tax Assessment                  (Exemption Not Included)]]-Table2[[#This Row],[2024 Tax Assessment (Exemption Not Included)]])</f>
        <v>#NAME?</v>
      </c>
      <c r="J368" s="225" t="e">
        <f ca="1">SUM(Table2[[#This Row],[2025 Estimated                      Tax Amount                             (Exemption Not Included)]]-Table2[[#This Row],[2024 Tax Amount (Exemption Not Included)]])</f>
        <v>#NAME?</v>
      </c>
      <c r="K368" s="204" t="e">
        <f ca="1">SUM(Table2[[#This Row],[Overall % Of Town ]]-Table2[[#This Row],[Overall % Of Town]])</f>
        <v>#NAME?</v>
      </c>
      <c r="L368" s="227" t="e">
        <f ca="1">SUM(Table2[[#This Row],[2024 Tax Assessment (Exemption Not Included)]])*$N$7</f>
        <v>#NAME?</v>
      </c>
      <c r="M368" s="205" t="e">
        <f ca="1">SUM(Table2[[#This Row],[2025 Tax Amount                   (w/o Reval)                       (Exmption Not Included)]]-Table2[[#This Row],[2024 Tax Amount (Exemption Not Included)]])</f>
        <v>#NAME?</v>
      </c>
      <c r="N368" s="206" t="e">
        <f ca="1">SUM(Table2[[#This Row],[2025 Tax Amount                   (w/o Reval)                       (Exmption Not Included)]]-Table2[[#This Row],[2025 Estimated                      Tax Amount                             (Exemption Not Included)]])</f>
        <v>#NAME?</v>
      </c>
      <c r="O368" s="207" t="s">
        <v>7433</v>
      </c>
      <c r="P368" s="208" t="s">
        <v>7433</v>
      </c>
      <c r="Q368" s="208" t="s">
        <v>7433</v>
      </c>
      <c r="R368" s="208" t="s">
        <v>7433</v>
      </c>
      <c r="S368" s="208" t="s">
        <v>7433</v>
      </c>
      <c r="T368" s="209" t="s">
        <v>7433</v>
      </c>
    </row>
    <row r="369" spans="1:20">
      <c r="A369" s="202" t="s">
        <v>1398</v>
      </c>
      <c r="B369" s="202">
        <v>666</v>
      </c>
      <c r="C369" s="195" t="e">
        <f ca="1">_xlfn.XLOOKUP(Table2[[#This Row],[Acct '#]],'2024 Information'!A:A,'2024 Information'!L:L,0)</f>
        <v>#NAME?</v>
      </c>
      <c r="D369" s="196" t="e">
        <f ca="1">SUM(Table2[[#This Row],[2024 Tax Assessment (Exemption Not Included)]]/$E$6)</f>
        <v>#NAME?</v>
      </c>
      <c r="E369" s="206" t="e">
        <f ca="1">SUM(Table2[[#This Row],[2024 Tax Assessment (Exemption Not Included)]]*$E$7)</f>
        <v>#NAME?</v>
      </c>
      <c r="F369" s="195" t="e">
        <f ca="1">_xlfn.XLOOKUP(Table2[[#This Row],[Acct '#]],'2025 Information'!A:A,'2025 Information'!O:O,0)</f>
        <v>#NAME?</v>
      </c>
      <c r="G369" s="196" t="e">
        <f ca="1">SUM(Table2[[#This Row],[2025 Estimated                         Tax Assessment                  (Exemption Not Included)]]/$H$6)</f>
        <v>#NAME?</v>
      </c>
      <c r="H369" s="206" t="e">
        <f ca="1">SUM(Table2[[#This Row],[2025 Estimated                         Tax Assessment                  (Exemption Not Included)]]*$H$7)</f>
        <v>#NAME?</v>
      </c>
      <c r="I369" s="203" t="e">
        <f ca="1">SUM(Table2[[#This Row],[2025 Estimated                         Tax Assessment                  (Exemption Not Included)]]-Table2[[#This Row],[2024 Tax Assessment (Exemption Not Included)]])</f>
        <v>#NAME?</v>
      </c>
      <c r="J369" s="225" t="e">
        <f ca="1">SUM(Table2[[#This Row],[2025 Estimated                      Tax Amount                             (Exemption Not Included)]]-Table2[[#This Row],[2024 Tax Amount (Exemption Not Included)]])</f>
        <v>#NAME?</v>
      </c>
      <c r="K369" s="204" t="e">
        <f ca="1">SUM(Table2[[#This Row],[Overall % Of Town ]]-Table2[[#This Row],[Overall % Of Town]])</f>
        <v>#NAME?</v>
      </c>
      <c r="L369" s="227" t="e">
        <f ca="1">SUM(Table2[[#This Row],[2024 Tax Assessment (Exemption Not Included)]])*$N$7</f>
        <v>#NAME?</v>
      </c>
      <c r="M369" s="205" t="e">
        <f ca="1">SUM(Table2[[#This Row],[2025 Tax Amount                   (w/o Reval)                       (Exmption Not Included)]]-Table2[[#This Row],[2024 Tax Amount (Exemption Not Included)]])</f>
        <v>#NAME?</v>
      </c>
      <c r="N369" s="206" t="e">
        <f ca="1">SUM(Table2[[#This Row],[2025 Tax Amount                   (w/o Reval)                       (Exmption Not Included)]]-Table2[[#This Row],[2025 Estimated                      Tax Amount                             (Exemption Not Included)]])</f>
        <v>#NAME?</v>
      </c>
      <c r="O369" s="207" t="s">
        <v>7433</v>
      </c>
      <c r="P369" s="208" t="s">
        <v>7433</v>
      </c>
      <c r="Q369" s="208" t="s">
        <v>7433</v>
      </c>
      <c r="R369" s="208" t="s">
        <v>7433</v>
      </c>
      <c r="S369" s="208" t="s">
        <v>7433</v>
      </c>
      <c r="T369" s="209" t="s">
        <v>7433</v>
      </c>
    </row>
    <row r="370" spans="1:20">
      <c r="A370" s="202" t="s">
        <v>2650</v>
      </c>
      <c r="B370" s="202">
        <v>85</v>
      </c>
      <c r="C370" s="195" t="e">
        <f ca="1">_xlfn.XLOOKUP(Table2[[#This Row],[Acct '#]],'2024 Information'!A:A,'2024 Information'!L:L,0)</f>
        <v>#NAME?</v>
      </c>
      <c r="D370" s="196" t="e">
        <f ca="1">SUM(Table2[[#This Row],[2024 Tax Assessment (Exemption Not Included)]]/$E$6)</f>
        <v>#NAME?</v>
      </c>
      <c r="E370" s="206" t="e">
        <f ca="1">SUM(Table2[[#This Row],[2024 Tax Assessment (Exemption Not Included)]]*$E$7)</f>
        <v>#NAME?</v>
      </c>
      <c r="F370" s="195" t="e">
        <f ca="1">_xlfn.XLOOKUP(Table2[[#This Row],[Acct '#]],'2025 Information'!A:A,'2025 Information'!O:O,0)</f>
        <v>#NAME?</v>
      </c>
      <c r="G370" s="196" t="e">
        <f ca="1">SUM(Table2[[#This Row],[2025 Estimated                         Tax Assessment                  (Exemption Not Included)]]/$H$6)</f>
        <v>#NAME?</v>
      </c>
      <c r="H370" s="206" t="e">
        <f ca="1">SUM(Table2[[#This Row],[2025 Estimated                         Tax Assessment                  (Exemption Not Included)]]*$H$7)</f>
        <v>#NAME?</v>
      </c>
      <c r="I370" s="203" t="e">
        <f ca="1">SUM(Table2[[#This Row],[2025 Estimated                         Tax Assessment                  (Exemption Not Included)]]-Table2[[#This Row],[2024 Tax Assessment (Exemption Not Included)]])</f>
        <v>#NAME?</v>
      </c>
      <c r="J370" s="225" t="e">
        <f ca="1">SUM(Table2[[#This Row],[2025 Estimated                      Tax Amount                             (Exemption Not Included)]]-Table2[[#This Row],[2024 Tax Amount (Exemption Not Included)]])</f>
        <v>#NAME?</v>
      </c>
      <c r="K370" s="204" t="e">
        <f ca="1">SUM(Table2[[#This Row],[Overall % Of Town ]]-Table2[[#This Row],[Overall % Of Town]])</f>
        <v>#NAME?</v>
      </c>
      <c r="L370" s="227" t="e">
        <f ca="1">SUM(Table2[[#This Row],[2024 Tax Assessment (Exemption Not Included)]])*$N$7</f>
        <v>#NAME?</v>
      </c>
      <c r="M370" s="205" t="e">
        <f ca="1">SUM(Table2[[#This Row],[2025 Tax Amount                   (w/o Reval)                       (Exmption Not Included)]]-Table2[[#This Row],[2024 Tax Amount (Exemption Not Included)]])</f>
        <v>#NAME?</v>
      </c>
      <c r="N370" s="206" t="e">
        <f ca="1">SUM(Table2[[#This Row],[2025 Tax Amount                   (w/o Reval)                       (Exmption Not Included)]]-Table2[[#This Row],[2025 Estimated                      Tax Amount                             (Exemption Not Included)]])</f>
        <v>#NAME?</v>
      </c>
      <c r="O370" s="207" t="s">
        <v>7433</v>
      </c>
      <c r="P370" s="208" t="s">
        <v>7433</v>
      </c>
      <c r="Q370" s="208" t="s">
        <v>7433</v>
      </c>
      <c r="R370" s="208" t="s">
        <v>7433</v>
      </c>
      <c r="S370" s="208" t="s">
        <v>7433</v>
      </c>
      <c r="T370" s="209" t="s">
        <v>7433</v>
      </c>
    </row>
    <row r="371" spans="1:20">
      <c r="A371" s="202" t="s">
        <v>1179</v>
      </c>
      <c r="B371" s="202">
        <v>769</v>
      </c>
      <c r="C371" s="195" t="e">
        <f ca="1">_xlfn.XLOOKUP(Table2[[#This Row],[Acct '#]],'2024 Information'!A:A,'2024 Information'!L:L,0)</f>
        <v>#NAME?</v>
      </c>
      <c r="D371" s="196" t="e">
        <f ca="1">SUM(Table2[[#This Row],[2024 Tax Assessment (Exemption Not Included)]]/$E$6)</f>
        <v>#NAME?</v>
      </c>
      <c r="E371" s="206" t="e">
        <f ca="1">SUM(Table2[[#This Row],[2024 Tax Assessment (Exemption Not Included)]]*$E$7)</f>
        <v>#NAME?</v>
      </c>
      <c r="F371" s="195" t="e">
        <f ca="1">_xlfn.XLOOKUP(Table2[[#This Row],[Acct '#]],'2025 Information'!A:A,'2025 Information'!O:O,0)</f>
        <v>#NAME?</v>
      </c>
      <c r="G371" s="196" t="e">
        <f ca="1">SUM(Table2[[#This Row],[2025 Estimated                         Tax Assessment                  (Exemption Not Included)]]/$H$6)</f>
        <v>#NAME?</v>
      </c>
      <c r="H371" s="206" t="e">
        <f ca="1">SUM(Table2[[#This Row],[2025 Estimated                         Tax Assessment                  (Exemption Not Included)]]*$H$7)</f>
        <v>#NAME?</v>
      </c>
      <c r="I371" s="203" t="e">
        <f ca="1">SUM(Table2[[#This Row],[2025 Estimated                         Tax Assessment                  (Exemption Not Included)]]-Table2[[#This Row],[2024 Tax Assessment (Exemption Not Included)]])</f>
        <v>#NAME?</v>
      </c>
      <c r="J371" s="225" t="e">
        <f ca="1">SUM(Table2[[#This Row],[2025 Estimated                      Tax Amount                             (Exemption Not Included)]]-Table2[[#This Row],[2024 Tax Amount (Exemption Not Included)]])</f>
        <v>#NAME?</v>
      </c>
      <c r="K371" s="204" t="e">
        <f ca="1">SUM(Table2[[#This Row],[Overall % Of Town ]]-Table2[[#This Row],[Overall % Of Town]])</f>
        <v>#NAME?</v>
      </c>
      <c r="L371" s="227" t="e">
        <f ca="1">SUM(Table2[[#This Row],[2024 Tax Assessment (Exemption Not Included)]])*$N$7</f>
        <v>#NAME?</v>
      </c>
      <c r="M371" s="205" t="e">
        <f ca="1">SUM(Table2[[#This Row],[2025 Tax Amount                   (w/o Reval)                       (Exmption Not Included)]]-Table2[[#This Row],[2024 Tax Amount (Exemption Not Included)]])</f>
        <v>#NAME?</v>
      </c>
      <c r="N371" s="206" t="e">
        <f ca="1">SUM(Table2[[#This Row],[2025 Tax Amount                   (w/o Reval)                       (Exmption Not Included)]]-Table2[[#This Row],[2025 Estimated                      Tax Amount                             (Exemption Not Included)]])</f>
        <v>#NAME?</v>
      </c>
      <c r="O371" s="207" t="s">
        <v>7433</v>
      </c>
      <c r="P371" s="208" t="s">
        <v>7433</v>
      </c>
      <c r="Q371" s="208" t="s">
        <v>7433</v>
      </c>
      <c r="R371" s="208" t="s">
        <v>7433</v>
      </c>
      <c r="S371" s="208" t="s">
        <v>7433</v>
      </c>
      <c r="T371" s="209" t="s">
        <v>7433</v>
      </c>
    </row>
    <row r="372" spans="1:20">
      <c r="A372" s="202" t="s">
        <v>1693</v>
      </c>
      <c r="B372" s="202">
        <v>86</v>
      </c>
      <c r="C372" s="195" t="e">
        <f ca="1">_xlfn.XLOOKUP(Table2[[#This Row],[Acct '#]],'2024 Information'!A:A,'2024 Information'!L:L,0)</f>
        <v>#NAME?</v>
      </c>
      <c r="D372" s="196" t="e">
        <f ca="1">SUM(Table2[[#This Row],[2024 Tax Assessment (Exemption Not Included)]]/$E$6)</f>
        <v>#NAME?</v>
      </c>
      <c r="E372" s="206" t="e">
        <f ca="1">SUM(Table2[[#This Row],[2024 Tax Assessment (Exemption Not Included)]]*$E$7)</f>
        <v>#NAME?</v>
      </c>
      <c r="F372" s="195" t="e">
        <f ca="1">_xlfn.XLOOKUP(Table2[[#This Row],[Acct '#]],'2025 Information'!A:A,'2025 Information'!O:O,0)</f>
        <v>#NAME?</v>
      </c>
      <c r="G372" s="196" t="e">
        <f ca="1">SUM(Table2[[#This Row],[2025 Estimated                         Tax Assessment                  (Exemption Not Included)]]/$H$6)</f>
        <v>#NAME?</v>
      </c>
      <c r="H372" s="206" t="e">
        <f ca="1">SUM(Table2[[#This Row],[2025 Estimated                         Tax Assessment                  (Exemption Not Included)]]*$H$7)</f>
        <v>#NAME?</v>
      </c>
      <c r="I372" s="203" t="e">
        <f ca="1">SUM(Table2[[#This Row],[2025 Estimated                         Tax Assessment                  (Exemption Not Included)]]-Table2[[#This Row],[2024 Tax Assessment (Exemption Not Included)]])</f>
        <v>#NAME?</v>
      </c>
      <c r="J372" s="225" t="e">
        <f ca="1">SUM(Table2[[#This Row],[2025 Estimated                      Tax Amount                             (Exemption Not Included)]]-Table2[[#This Row],[2024 Tax Amount (Exemption Not Included)]])</f>
        <v>#NAME?</v>
      </c>
      <c r="K372" s="204" t="e">
        <f ca="1">SUM(Table2[[#This Row],[Overall % Of Town ]]-Table2[[#This Row],[Overall % Of Town]])</f>
        <v>#NAME?</v>
      </c>
      <c r="L372" s="227" t="e">
        <f ca="1">SUM(Table2[[#This Row],[2024 Tax Assessment (Exemption Not Included)]])*$N$7</f>
        <v>#NAME?</v>
      </c>
      <c r="M372" s="205" t="e">
        <f ca="1">SUM(Table2[[#This Row],[2025 Tax Amount                   (w/o Reval)                       (Exmption Not Included)]]-Table2[[#This Row],[2024 Tax Amount (Exemption Not Included)]])</f>
        <v>#NAME?</v>
      </c>
      <c r="N372" s="206" t="e">
        <f ca="1">SUM(Table2[[#This Row],[2025 Tax Amount                   (w/o Reval)                       (Exmption Not Included)]]-Table2[[#This Row],[2025 Estimated                      Tax Amount                             (Exemption Not Included)]])</f>
        <v>#NAME?</v>
      </c>
      <c r="O372" s="207" t="s">
        <v>7433</v>
      </c>
      <c r="P372" s="208" t="s">
        <v>7433</v>
      </c>
      <c r="Q372" s="208" t="s">
        <v>7433</v>
      </c>
      <c r="R372" s="208" t="s">
        <v>7433</v>
      </c>
      <c r="S372" s="208" t="s">
        <v>7433</v>
      </c>
      <c r="T372" s="209" t="s">
        <v>7433</v>
      </c>
    </row>
    <row r="373" spans="1:20">
      <c r="A373" s="202" t="s">
        <v>6551</v>
      </c>
      <c r="B373" s="202">
        <v>533</v>
      </c>
      <c r="C373" s="195" t="e">
        <f ca="1">_xlfn.XLOOKUP(Table2[[#This Row],[Acct '#]],'2024 Information'!A:A,'2024 Information'!L:L,0)</f>
        <v>#NAME?</v>
      </c>
      <c r="D373" s="196" t="e">
        <f ca="1">SUM(Table2[[#This Row],[2024 Tax Assessment (Exemption Not Included)]]/$E$6)</f>
        <v>#NAME?</v>
      </c>
      <c r="E373" s="206" t="e">
        <f ca="1">SUM(Table2[[#This Row],[2024 Tax Assessment (Exemption Not Included)]]*$E$7)</f>
        <v>#NAME?</v>
      </c>
      <c r="F373" s="195" t="e">
        <f ca="1">_xlfn.XLOOKUP(Table2[[#This Row],[Acct '#]],'2025 Information'!A:A,'2025 Information'!O:O,0)</f>
        <v>#NAME?</v>
      </c>
      <c r="G373" s="196" t="e">
        <f ca="1">SUM(Table2[[#This Row],[2025 Estimated                         Tax Assessment                  (Exemption Not Included)]]/$H$6)</f>
        <v>#NAME?</v>
      </c>
      <c r="H373" s="206" t="e">
        <f ca="1">SUM(Table2[[#This Row],[2025 Estimated                         Tax Assessment                  (Exemption Not Included)]]*$H$7)</f>
        <v>#NAME?</v>
      </c>
      <c r="I373" s="203" t="e">
        <f ca="1">SUM(Table2[[#This Row],[2025 Estimated                         Tax Assessment                  (Exemption Not Included)]]-Table2[[#This Row],[2024 Tax Assessment (Exemption Not Included)]])</f>
        <v>#NAME?</v>
      </c>
      <c r="J373" s="225" t="e">
        <f ca="1">SUM(Table2[[#This Row],[2025 Estimated                      Tax Amount                             (Exemption Not Included)]]-Table2[[#This Row],[2024 Tax Amount (Exemption Not Included)]])</f>
        <v>#NAME?</v>
      </c>
      <c r="K373" s="204" t="e">
        <f ca="1">SUM(Table2[[#This Row],[Overall % Of Town ]]-Table2[[#This Row],[Overall % Of Town]])</f>
        <v>#NAME?</v>
      </c>
      <c r="L373" s="227" t="e">
        <f ca="1">SUM(Table2[[#This Row],[2024 Tax Assessment (Exemption Not Included)]])*$N$7</f>
        <v>#NAME?</v>
      </c>
      <c r="M373" s="205" t="e">
        <f ca="1">SUM(Table2[[#This Row],[2025 Tax Amount                   (w/o Reval)                       (Exmption Not Included)]]-Table2[[#This Row],[2024 Tax Amount (Exemption Not Included)]])</f>
        <v>#NAME?</v>
      </c>
      <c r="N373" s="206" t="e">
        <f ca="1">SUM(Table2[[#This Row],[2025 Tax Amount                   (w/o Reval)                       (Exmption Not Included)]]-Table2[[#This Row],[2025 Estimated                      Tax Amount                             (Exemption Not Included)]])</f>
        <v>#NAME?</v>
      </c>
      <c r="O373" s="207" t="s">
        <v>7433</v>
      </c>
      <c r="P373" s="208" t="s">
        <v>7433</v>
      </c>
      <c r="Q373" s="208" t="s">
        <v>7433</v>
      </c>
      <c r="R373" s="208" t="s">
        <v>7433</v>
      </c>
      <c r="S373" s="208" t="s">
        <v>7433</v>
      </c>
      <c r="T373" s="209" t="s">
        <v>7433</v>
      </c>
    </row>
    <row r="374" spans="1:20">
      <c r="A374" s="202" t="s">
        <v>2130</v>
      </c>
      <c r="B374" s="202">
        <v>331</v>
      </c>
      <c r="C374" s="195" t="e">
        <f ca="1">_xlfn.XLOOKUP(Table2[[#This Row],[Acct '#]],'2024 Information'!A:A,'2024 Information'!L:L,0)</f>
        <v>#NAME?</v>
      </c>
      <c r="D374" s="196" t="e">
        <f ca="1">SUM(Table2[[#This Row],[2024 Tax Assessment (Exemption Not Included)]]/$E$6)</f>
        <v>#NAME?</v>
      </c>
      <c r="E374" s="206" t="e">
        <f ca="1">SUM(Table2[[#This Row],[2024 Tax Assessment (Exemption Not Included)]]*$E$7)</f>
        <v>#NAME?</v>
      </c>
      <c r="F374" s="195" t="e">
        <f ca="1">_xlfn.XLOOKUP(Table2[[#This Row],[Acct '#]],'2025 Information'!A:A,'2025 Information'!O:O,0)</f>
        <v>#NAME?</v>
      </c>
      <c r="G374" s="196" t="e">
        <f ca="1">SUM(Table2[[#This Row],[2025 Estimated                         Tax Assessment                  (Exemption Not Included)]]/$H$6)</f>
        <v>#NAME?</v>
      </c>
      <c r="H374" s="206" t="e">
        <f ca="1">SUM(Table2[[#This Row],[2025 Estimated                         Tax Assessment                  (Exemption Not Included)]]*$H$7)</f>
        <v>#NAME?</v>
      </c>
      <c r="I374" s="203" t="e">
        <f ca="1">SUM(Table2[[#This Row],[2025 Estimated                         Tax Assessment                  (Exemption Not Included)]]-Table2[[#This Row],[2024 Tax Assessment (Exemption Not Included)]])</f>
        <v>#NAME?</v>
      </c>
      <c r="J374" s="225" t="e">
        <f ca="1">SUM(Table2[[#This Row],[2025 Estimated                      Tax Amount                             (Exemption Not Included)]]-Table2[[#This Row],[2024 Tax Amount (Exemption Not Included)]])</f>
        <v>#NAME?</v>
      </c>
      <c r="K374" s="204" t="e">
        <f ca="1">SUM(Table2[[#This Row],[Overall % Of Town ]]-Table2[[#This Row],[Overall % Of Town]])</f>
        <v>#NAME?</v>
      </c>
      <c r="L374" s="227" t="e">
        <f ca="1">SUM(Table2[[#This Row],[2024 Tax Assessment (Exemption Not Included)]])*$N$7</f>
        <v>#NAME?</v>
      </c>
      <c r="M374" s="205" t="e">
        <f ca="1">SUM(Table2[[#This Row],[2025 Tax Amount                   (w/o Reval)                       (Exmption Not Included)]]-Table2[[#This Row],[2024 Tax Amount (Exemption Not Included)]])</f>
        <v>#NAME?</v>
      </c>
      <c r="N374" s="206" t="e">
        <f ca="1">SUM(Table2[[#This Row],[2025 Tax Amount                   (w/o Reval)                       (Exmption Not Included)]]-Table2[[#This Row],[2025 Estimated                      Tax Amount                             (Exemption Not Included)]])</f>
        <v>#NAME?</v>
      </c>
      <c r="O374" s="207" t="s">
        <v>7433</v>
      </c>
      <c r="P374" s="208" t="s">
        <v>7433</v>
      </c>
      <c r="Q374" s="208" t="s">
        <v>7433</v>
      </c>
      <c r="R374" s="208" t="s">
        <v>7433</v>
      </c>
      <c r="S374" s="208" t="s">
        <v>7433</v>
      </c>
      <c r="T374" s="209" t="s">
        <v>7433</v>
      </c>
    </row>
    <row r="375" spans="1:20">
      <c r="A375" s="202" t="s">
        <v>1205</v>
      </c>
      <c r="B375" s="202">
        <v>757</v>
      </c>
      <c r="C375" s="195" t="e">
        <f ca="1">_xlfn.XLOOKUP(Table2[[#This Row],[Acct '#]],'2024 Information'!A:A,'2024 Information'!L:L,0)</f>
        <v>#NAME?</v>
      </c>
      <c r="D375" s="196" t="e">
        <f ca="1">SUM(Table2[[#This Row],[2024 Tax Assessment (Exemption Not Included)]]/$E$6)</f>
        <v>#NAME?</v>
      </c>
      <c r="E375" s="206" t="e">
        <f ca="1">SUM(Table2[[#This Row],[2024 Tax Assessment (Exemption Not Included)]]*$E$7)</f>
        <v>#NAME?</v>
      </c>
      <c r="F375" s="195" t="e">
        <f ca="1">_xlfn.XLOOKUP(Table2[[#This Row],[Acct '#]],'2025 Information'!A:A,'2025 Information'!O:O,0)</f>
        <v>#NAME?</v>
      </c>
      <c r="G375" s="196" t="e">
        <f ca="1">SUM(Table2[[#This Row],[2025 Estimated                         Tax Assessment                  (Exemption Not Included)]]/$H$6)</f>
        <v>#NAME?</v>
      </c>
      <c r="H375" s="206" t="e">
        <f ca="1">SUM(Table2[[#This Row],[2025 Estimated                         Tax Assessment                  (Exemption Not Included)]]*$H$7)</f>
        <v>#NAME?</v>
      </c>
      <c r="I375" s="203" t="e">
        <f ca="1">SUM(Table2[[#This Row],[2025 Estimated                         Tax Assessment                  (Exemption Not Included)]]-Table2[[#This Row],[2024 Tax Assessment (Exemption Not Included)]])</f>
        <v>#NAME?</v>
      </c>
      <c r="J375" s="225" t="e">
        <f ca="1">SUM(Table2[[#This Row],[2025 Estimated                      Tax Amount                             (Exemption Not Included)]]-Table2[[#This Row],[2024 Tax Amount (Exemption Not Included)]])</f>
        <v>#NAME?</v>
      </c>
      <c r="K375" s="204" t="e">
        <f ca="1">SUM(Table2[[#This Row],[Overall % Of Town ]]-Table2[[#This Row],[Overall % Of Town]])</f>
        <v>#NAME?</v>
      </c>
      <c r="L375" s="227" t="e">
        <f ca="1">SUM(Table2[[#This Row],[2024 Tax Assessment (Exemption Not Included)]])*$N$7</f>
        <v>#NAME?</v>
      </c>
      <c r="M375" s="205" t="e">
        <f ca="1">SUM(Table2[[#This Row],[2025 Tax Amount                   (w/o Reval)                       (Exmption Not Included)]]-Table2[[#This Row],[2024 Tax Amount (Exemption Not Included)]])</f>
        <v>#NAME?</v>
      </c>
      <c r="N375" s="206" t="e">
        <f ca="1">SUM(Table2[[#This Row],[2025 Tax Amount                   (w/o Reval)                       (Exmption Not Included)]]-Table2[[#This Row],[2025 Estimated                      Tax Amount                             (Exemption Not Included)]])</f>
        <v>#NAME?</v>
      </c>
      <c r="O375" s="207" t="s">
        <v>7433</v>
      </c>
      <c r="P375" s="208" t="s">
        <v>7433</v>
      </c>
      <c r="Q375" s="208" t="s">
        <v>7433</v>
      </c>
      <c r="R375" s="208" t="s">
        <v>7433</v>
      </c>
      <c r="S375" s="208" t="s">
        <v>7433</v>
      </c>
      <c r="T375" s="209" t="s">
        <v>7433</v>
      </c>
    </row>
    <row r="376" spans="1:20">
      <c r="A376" s="202" t="s">
        <v>2333</v>
      </c>
      <c r="B376" s="202">
        <v>238</v>
      </c>
      <c r="C376" s="195" t="e">
        <f ca="1">_xlfn.XLOOKUP(Table2[[#This Row],[Acct '#]],'2024 Information'!A:A,'2024 Information'!L:L,0)</f>
        <v>#NAME?</v>
      </c>
      <c r="D376" s="196" t="e">
        <f ca="1">SUM(Table2[[#This Row],[2024 Tax Assessment (Exemption Not Included)]]/$E$6)</f>
        <v>#NAME?</v>
      </c>
      <c r="E376" s="206" t="e">
        <f ca="1">SUM(Table2[[#This Row],[2024 Tax Assessment (Exemption Not Included)]]*$E$7)</f>
        <v>#NAME?</v>
      </c>
      <c r="F376" s="195" t="e">
        <f ca="1">_xlfn.XLOOKUP(Table2[[#This Row],[Acct '#]],'2025 Information'!A:A,'2025 Information'!O:O,0)</f>
        <v>#NAME?</v>
      </c>
      <c r="G376" s="196" t="e">
        <f ca="1">SUM(Table2[[#This Row],[2025 Estimated                         Tax Assessment                  (Exemption Not Included)]]/$H$6)</f>
        <v>#NAME?</v>
      </c>
      <c r="H376" s="206" t="e">
        <f ca="1">SUM(Table2[[#This Row],[2025 Estimated                         Tax Assessment                  (Exemption Not Included)]]*$H$7)</f>
        <v>#NAME?</v>
      </c>
      <c r="I376" s="203" t="e">
        <f ca="1">SUM(Table2[[#This Row],[2025 Estimated                         Tax Assessment                  (Exemption Not Included)]]-Table2[[#This Row],[2024 Tax Assessment (Exemption Not Included)]])</f>
        <v>#NAME?</v>
      </c>
      <c r="J376" s="225" t="e">
        <f ca="1">SUM(Table2[[#This Row],[2025 Estimated                      Tax Amount                             (Exemption Not Included)]]-Table2[[#This Row],[2024 Tax Amount (Exemption Not Included)]])</f>
        <v>#NAME?</v>
      </c>
      <c r="K376" s="204" t="e">
        <f ca="1">SUM(Table2[[#This Row],[Overall % Of Town ]]-Table2[[#This Row],[Overall % Of Town]])</f>
        <v>#NAME?</v>
      </c>
      <c r="L376" s="227" t="e">
        <f ca="1">SUM(Table2[[#This Row],[2024 Tax Assessment (Exemption Not Included)]])*$N$7</f>
        <v>#NAME?</v>
      </c>
      <c r="M376" s="205" t="e">
        <f ca="1">SUM(Table2[[#This Row],[2025 Tax Amount                   (w/o Reval)                       (Exmption Not Included)]]-Table2[[#This Row],[2024 Tax Amount (Exemption Not Included)]])</f>
        <v>#NAME?</v>
      </c>
      <c r="N376" s="206" t="e">
        <f ca="1">SUM(Table2[[#This Row],[2025 Tax Amount                   (w/o Reval)                       (Exmption Not Included)]]-Table2[[#This Row],[2025 Estimated                      Tax Amount                             (Exemption Not Included)]])</f>
        <v>#NAME?</v>
      </c>
      <c r="O376" s="207" t="s">
        <v>7433</v>
      </c>
      <c r="P376" s="208" t="s">
        <v>7433</v>
      </c>
      <c r="Q376" s="208" t="s">
        <v>7433</v>
      </c>
      <c r="R376" s="208" t="s">
        <v>7433</v>
      </c>
      <c r="S376" s="208" t="s">
        <v>7433</v>
      </c>
      <c r="T376" s="209" t="s">
        <v>7433</v>
      </c>
    </row>
    <row r="377" spans="1:20">
      <c r="A377" s="202" t="s">
        <v>2562</v>
      </c>
      <c r="B377" s="202">
        <v>130</v>
      </c>
      <c r="C377" s="195" t="e">
        <f ca="1">_xlfn.XLOOKUP(Table2[[#This Row],[Acct '#]],'2024 Information'!A:A,'2024 Information'!L:L,0)</f>
        <v>#NAME?</v>
      </c>
      <c r="D377" s="196" t="e">
        <f ca="1">SUM(Table2[[#This Row],[2024 Tax Assessment (Exemption Not Included)]]/$E$6)</f>
        <v>#NAME?</v>
      </c>
      <c r="E377" s="206" t="e">
        <f ca="1">SUM(Table2[[#This Row],[2024 Tax Assessment (Exemption Not Included)]]*$E$7)</f>
        <v>#NAME?</v>
      </c>
      <c r="F377" s="195" t="e">
        <f ca="1">_xlfn.XLOOKUP(Table2[[#This Row],[Acct '#]],'2025 Information'!A:A,'2025 Information'!O:O,0)</f>
        <v>#NAME?</v>
      </c>
      <c r="G377" s="196" t="e">
        <f ca="1">SUM(Table2[[#This Row],[2025 Estimated                         Tax Assessment                  (Exemption Not Included)]]/$H$6)</f>
        <v>#NAME?</v>
      </c>
      <c r="H377" s="206" t="e">
        <f ca="1">SUM(Table2[[#This Row],[2025 Estimated                         Tax Assessment                  (Exemption Not Included)]]*$H$7)</f>
        <v>#NAME?</v>
      </c>
      <c r="I377" s="203" t="e">
        <f ca="1">SUM(Table2[[#This Row],[2025 Estimated                         Tax Assessment                  (Exemption Not Included)]]-Table2[[#This Row],[2024 Tax Assessment (Exemption Not Included)]])</f>
        <v>#NAME?</v>
      </c>
      <c r="J377" s="225" t="e">
        <f ca="1">SUM(Table2[[#This Row],[2025 Estimated                      Tax Amount                             (Exemption Not Included)]]-Table2[[#This Row],[2024 Tax Amount (Exemption Not Included)]])</f>
        <v>#NAME?</v>
      </c>
      <c r="K377" s="204" t="e">
        <f ca="1">SUM(Table2[[#This Row],[Overall % Of Town ]]-Table2[[#This Row],[Overall % Of Town]])</f>
        <v>#NAME?</v>
      </c>
      <c r="L377" s="227" t="e">
        <f ca="1">SUM(Table2[[#This Row],[2024 Tax Assessment (Exemption Not Included)]])*$N$7</f>
        <v>#NAME?</v>
      </c>
      <c r="M377" s="205" t="e">
        <f ca="1">SUM(Table2[[#This Row],[2025 Tax Amount                   (w/o Reval)                       (Exmption Not Included)]]-Table2[[#This Row],[2024 Tax Amount (Exemption Not Included)]])</f>
        <v>#NAME?</v>
      </c>
      <c r="N377" s="206" t="e">
        <f ca="1">SUM(Table2[[#This Row],[2025 Tax Amount                   (w/o Reval)                       (Exmption Not Included)]]-Table2[[#This Row],[2025 Estimated                      Tax Amount                             (Exemption Not Included)]])</f>
        <v>#NAME?</v>
      </c>
      <c r="O377" s="207" t="s">
        <v>7433</v>
      </c>
      <c r="P377" s="208" t="s">
        <v>7433</v>
      </c>
      <c r="Q377" s="208" t="s">
        <v>7433</v>
      </c>
      <c r="R377" s="208" t="s">
        <v>7433</v>
      </c>
      <c r="S377" s="208" t="s">
        <v>7433</v>
      </c>
      <c r="T377" s="209" t="s">
        <v>7433</v>
      </c>
    </row>
    <row r="378" spans="1:20">
      <c r="A378" s="202" t="s">
        <v>881</v>
      </c>
      <c r="B378" s="202">
        <v>892</v>
      </c>
      <c r="C378" s="195" t="e">
        <f ca="1">_xlfn.XLOOKUP(Table2[[#This Row],[Acct '#]],'2024 Information'!A:A,'2024 Information'!L:L,0)</f>
        <v>#NAME?</v>
      </c>
      <c r="D378" s="196" t="e">
        <f ca="1">SUM(Table2[[#This Row],[2024 Tax Assessment (Exemption Not Included)]]/$E$6)</f>
        <v>#NAME?</v>
      </c>
      <c r="E378" s="206" t="e">
        <f ca="1">SUM(Table2[[#This Row],[2024 Tax Assessment (Exemption Not Included)]]*$E$7)</f>
        <v>#NAME?</v>
      </c>
      <c r="F378" s="195" t="e">
        <f ca="1">_xlfn.XLOOKUP(Table2[[#This Row],[Acct '#]],'2025 Information'!A:A,'2025 Information'!O:O,0)</f>
        <v>#NAME?</v>
      </c>
      <c r="G378" s="196" t="e">
        <f ca="1">SUM(Table2[[#This Row],[2025 Estimated                         Tax Assessment                  (Exemption Not Included)]]/$H$6)</f>
        <v>#NAME?</v>
      </c>
      <c r="H378" s="206" t="e">
        <f ca="1">SUM(Table2[[#This Row],[2025 Estimated                         Tax Assessment                  (Exemption Not Included)]]*$H$7)</f>
        <v>#NAME?</v>
      </c>
      <c r="I378" s="203" t="e">
        <f ca="1">SUM(Table2[[#This Row],[2025 Estimated                         Tax Assessment                  (Exemption Not Included)]]-Table2[[#This Row],[2024 Tax Assessment (Exemption Not Included)]])</f>
        <v>#NAME?</v>
      </c>
      <c r="J378" s="225" t="e">
        <f ca="1">SUM(Table2[[#This Row],[2025 Estimated                      Tax Amount                             (Exemption Not Included)]]-Table2[[#This Row],[2024 Tax Amount (Exemption Not Included)]])</f>
        <v>#NAME?</v>
      </c>
      <c r="K378" s="204" t="e">
        <f ca="1">SUM(Table2[[#This Row],[Overall % Of Town ]]-Table2[[#This Row],[Overall % Of Town]])</f>
        <v>#NAME?</v>
      </c>
      <c r="L378" s="227" t="e">
        <f ca="1">SUM(Table2[[#This Row],[2024 Tax Assessment (Exemption Not Included)]])*$N$7</f>
        <v>#NAME?</v>
      </c>
      <c r="M378" s="205" t="e">
        <f ca="1">SUM(Table2[[#This Row],[2025 Tax Amount                   (w/o Reval)                       (Exmption Not Included)]]-Table2[[#This Row],[2024 Tax Amount (Exemption Not Included)]])</f>
        <v>#NAME?</v>
      </c>
      <c r="N378" s="206" t="e">
        <f ca="1">SUM(Table2[[#This Row],[2025 Tax Amount                   (w/o Reval)                       (Exmption Not Included)]]-Table2[[#This Row],[2025 Estimated                      Tax Amount                             (Exemption Not Included)]])</f>
        <v>#NAME?</v>
      </c>
      <c r="O378" s="207" t="s">
        <v>7433</v>
      </c>
      <c r="P378" s="208" t="s">
        <v>7433</v>
      </c>
      <c r="Q378" s="208" t="s">
        <v>7433</v>
      </c>
      <c r="R378" s="208" t="s">
        <v>7433</v>
      </c>
      <c r="S378" s="208" t="s">
        <v>7433</v>
      </c>
      <c r="T378" s="209" t="s">
        <v>7433</v>
      </c>
    </row>
    <row r="379" spans="1:20">
      <c r="A379" s="202" t="s">
        <v>1605</v>
      </c>
      <c r="B379" s="202">
        <v>573</v>
      </c>
      <c r="C379" s="195" t="e">
        <f ca="1">_xlfn.XLOOKUP(Table2[[#This Row],[Acct '#]],'2024 Information'!A:A,'2024 Information'!L:L,0)</f>
        <v>#NAME?</v>
      </c>
      <c r="D379" s="196" t="e">
        <f ca="1">SUM(Table2[[#This Row],[2024 Tax Assessment (Exemption Not Included)]]/$E$6)</f>
        <v>#NAME?</v>
      </c>
      <c r="E379" s="206" t="e">
        <f ca="1">SUM(Table2[[#This Row],[2024 Tax Assessment (Exemption Not Included)]]*$E$7)</f>
        <v>#NAME?</v>
      </c>
      <c r="F379" s="195" t="e">
        <f ca="1">_xlfn.XLOOKUP(Table2[[#This Row],[Acct '#]],'2025 Information'!A:A,'2025 Information'!O:O,0)</f>
        <v>#NAME?</v>
      </c>
      <c r="G379" s="196" t="e">
        <f ca="1">SUM(Table2[[#This Row],[2025 Estimated                         Tax Assessment                  (Exemption Not Included)]]/$H$6)</f>
        <v>#NAME?</v>
      </c>
      <c r="H379" s="206" t="e">
        <f ca="1">SUM(Table2[[#This Row],[2025 Estimated                         Tax Assessment                  (Exemption Not Included)]]*$H$7)</f>
        <v>#NAME?</v>
      </c>
      <c r="I379" s="203" t="e">
        <f ca="1">SUM(Table2[[#This Row],[2025 Estimated                         Tax Assessment                  (Exemption Not Included)]]-Table2[[#This Row],[2024 Tax Assessment (Exemption Not Included)]])</f>
        <v>#NAME?</v>
      </c>
      <c r="J379" s="225" t="e">
        <f ca="1">SUM(Table2[[#This Row],[2025 Estimated                      Tax Amount                             (Exemption Not Included)]]-Table2[[#This Row],[2024 Tax Amount (Exemption Not Included)]])</f>
        <v>#NAME?</v>
      </c>
      <c r="K379" s="204" t="e">
        <f ca="1">SUM(Table2[[#This Row],[Overall % Of Town ]]-Table2[[#This Row],[Overall % Of Town]])</f>
        <v>#NAME?</v>
      </c>
      <c r="L379" s="227" t="e">
        <f ca="1">SUM(Table2[[#This Row],[2024 Tax Assessment (Exemption Not Included)]])*$N$7</f>
        <v>#NAME?</v>
      </c>
      <c r="M379" s="205" t="e">
        <f ca="1">SUM(Table2[[#This Row],[2025 Tax Amount                   (w/o Reval)                       (Exmption Not Included)]]-Table2[[#This Row],[2024 Tax Amount (Exemption Not Included)]])</f>
        <v>#NAME?</v>
      </c>
      <c r="N379" s="206" t="e">
        <f ca="1">SUM(Table2[[#This Row],[2025 Tax Amount                   (w/o Reval)                       (Exmption Not Included)]]-Table2[[#This Row],[2025 Estimated                      Tax Amount                             (Exemption Not Included)]])</f>
        <v>#NAME?</v>
      </c>
      <c r="O379" s="207" t="s">
        <v>7433</v>
      </c>
      <c r="P379" s="208" t="s">
        <v>7433</v>
      </c>
      <c r="Q379" s="208" t="s">
        <v>7433</v>
      </c>
      <c r="R379" s="208" t="s">
        <v>7433</v>
      </c>
      <c r="S379" s="208" t="s">
        <v>7433</v>
      </c>
      <c r="T379" s="209" t="s">
        <v>7433</v>
      </c>
    </row>
    <row r="380" spans="1:20">
      <c r="A380" s="202" t="s">
        <v>1266</v>
      </c>
      <c r="B380" s="202">
        <v>729</v>
      </c>
      <c r="C380" s="195" t="e">
        <f ca="1">_xlfn.XLOOKUP(Table2[[#This Row],[Acct '#]],'2024 Information'!A:A,'2024 Information'!L:L,0)</f>
        <v>#NAME?</v>
      </c>
      <c r="D380" s="196" t="e">
        <f ca="1">SUM(Table2[[#This Row],[2024 Tax Assessment (Exemption Not Included)]]/$E$6)</f>
        <v>#NAME?</v>
      </c>
      <c r="E380" s="206" t="e">
        <f ca="1">SUM(Table2[[#This Row],[2024 Tax Assessment (Exemption Not Included)]]*$E$7)</f>
        <v>#NAME?</v>
      </c>
      <c r="F380" s="195" t="e">
        <f ca="1">_xlfn.XLOOKUP(Table2[[#This Row],[Acct '#]],'2025 Information'!A:A,'2025 Information'!O:O,0)</f>
        <v>#NAME?</v>
      </c>
      <c r="G380" s="196" t="e">
        <f ca="1">SUM(Table2[[#This Row],[2025 Estimated                         Tax Assessment                  (Exemption Not Included)]]/$H$6)</f>
        <v>#NAME?</v>
      </c>
      <c r="H380" s="206" t="e">
        <f ca="1">SUM(Table2[[#This Row],[2025 Estimated                         Tax Assessment                  (Exemption Not Included)]]*$H$7)</f>
        <v>#NAME?</v>
      </c>
      <c r="I380" s="203" t="e">
        <f ca="1">SUM(Table2[[#This Row],[2025 Estimated                         Tax Assessment                  (Exemption Not Included)]]-Table2[[#This Row],[2024 Tax Assessment (Exemption Not Included)]])</f>
        <v>#NAME?</v>
      </c>
      <c r="J380" s="225" t="e">
        <f ca="1">SUM(Table2[[#This Row],[2025 Estimated                      Tax Amount                             (Exemption Not Included)]]-Table2[[#This Row],[2024 Tax Amount (Exemption Not Included)]])</f>
        <v>#NAME?</v>
      </c>
      <c r="K380" s="204" t="e">
        <f ca="1">SUM(Table2[[#This Row],[Overall % Of Town ]]-Table2[[#This Row],[Overall % Of Town]])</f>
        <v>#NAME?</v>
      </c>
      <c r="L380" s="227" t="e">
        <f ca="1">SUM(Table2[[#This Row],[2024 Tax Assessment (Exemption Not Included)]])*$N$7</f>
        <v>#NAME?</v>
      </c>
      <c r="M380" s="205" t="e">
        <f ca="1">SUM(Table2[[#This Row],[2025 Tax Amount                   (w/o Reval)                       (Exmption Not Included)]]-Table2[[#This Row],[2024 Tax Amount (Exemption Not Included)]])</f>
        <v>#NAME?</v>
      </c>
      <c r="N380" s="206" t="e">
        <f ca="1">SUM(Table2[[#This Row],[2025 Tax Amount                   (w/o Reval)                       (Exmption Not Included)]]-Table2[[#This Row],[2025 Estimated                      Tax Amount                             (Exemption Not Included)]])</f>
        <v>#NAME?</v>
      </c>
      <c r="O380" s="207" t="s">
        <v>7433</v>
      </c>
      <c r="P380" s="208" t="s">
        <v>7433</v>
      </c>
      <c r="Q380" s="208" t="s">
        <v>7433</v>
      </c>
      <c r="R380" s="208" t="s">
        <v>7433</v>
      </c>
      <c r="S380" s="208" t="s">
        <v>7433</v>
      </c>
      <c r="T380" s="209" t="s">
        <v>7433</v>
      </c>
    </row>
    <row r="381" spans="1:20">
      <c r="A381" s="202" t="s">
        <v>2851</v>
      </c>
      <c r="B381" s="202">
        <v>643</v>
      </c>
      <c r="C381" s="195" t="e">
        <f ca="1">_xlfn.XLOOKUP(Table2[[#This Row],[Acct '#]],'2024 Information'!A:A,'2024 Information'!L:L,0)</f>
        <v>#NAME?</v>
      </c>
      <c r="D381" s="196" t="e">
        <f ca="1">SUM(Table2[[#This Row],[2024 Tax Assessment (Exemption Not Included)]]/$E$6)</f>
        <v>#NAME?</v>
      </c>
      <c r="E381" s="206" t="e">
        <f ca="1">SUM(Table2[[#This Row],[2024 Tax Assessment (Exemption Not Included)]]*$E$7)</f>
        <v>#NAME?</v>
      </c>
      <c r="F381" s="195" t="e">
        <f ca="1">_xlfn.XLOOKUP(Table2[[#This Row],[Acct '#]],'2025 Information'!A:A,'2025 Information'!O:O,0)</f>
        <v>#NAME?</v>
      </c>
      <c r="G381" s="196" t="e">
        <f ca="1">SUM(Table2[[#This Row],[2025 Estimated                         Tax Assessment                  (Exemption Not Included)]]/$H$6)</f>
        <v>#NAME?</v>
      </c>
      <c r="H381" s="206" t="e">
        <f ca="1">SUM(Table2[[#This Row],[2025 Estimated                         Tax Assessment                  (Exemption Not Included)]]*$H$7)</f>
        <v>#NAME?</v>
      </c>
      <c r="I381" s="203" t="e">
        <f ca="1">SUM(Table2[[#This Row],[2025 Estimated                         Tax Assessment                  (Exemption Not Included)]]-Table2[[#This Row],[2024 Tax Assessment (Exemption Not Included)]])</f>
        <v>#NAME?</v>
      </c>
      <c r="J381" s="225" t="e">
        <f ca="1">SUM(Table2[[#This Row],[2025 Estimated                      Tax Amount                             (Exemption Not Included)]]-Table2[[#This Row],[2024 Tax Amount (Exemption Not Included)]])</f>
        <v>#NAME?</v>
      </c>
      <c r="K381" s="204" t="e">
        <f ca="1">SUM(Table2[[#This Row],[Overall % Of Town ]]-Table2[[#This Row],[Overall % Of Town]])</f>
        <v>#NAME?</v>
      </c>
      <c r="L381" s="227" t="e">
        <f ca="1">SUM(Table2[[#This Row],[2024 Tax Assessment (Exemption Not Included)]])*$N$7</f>
        <v>#NAME?</v>
      </c>
      <c r="M381" s="205" t="e">
        <f ca="1">SUM(Table2[[#This Row],[2025 Tax Amount                   (w/o Reval)                       (Exmption Not Included)]]-Table2[[#This Row],[2024 Tax Amount (Exemption Not Included)]])</f>
        <v>#NAME?</v>
      </c>
      <c r="N381" s="206" t="e">
        <f ca="1">SUM(Table2[[#This Row],[2025 Tax Amount                   (w/o Reval)                       (Exmption Not Included)]]-Table2[[#This Row],[2025 Estimated                      Tax Amount                             (Exemption Not Included)]])</f>
        <v>#NAME?</v>
      </c>
      <c r="O381" s="207" t="s">
        <v>7433</v>
      </c>
      <c r="P381" s="208" t="s">
        <v>7433</v>
      </c>
      <c r="Q381" s="208" t="s">
        <v>7433</v>
      </c>
      <c r="R381" s="208" t="s">
        <v>7433</v>
      </c>
      <c r="S381" s="208" t="s">
        <v>7433</v>
      </c>
      <c r="T381" s="209" t="s">
        <v>7433</v>
      </c>
    </row>
    <row r="382" spans="1:20">
      <c r="A382" s="202" t="s">
        <v>4133</v>
      </c>
      <c r="B382" s="202">
        <v>1102</v>
      </c>
      <c r="C382" s="195" t="e">
        <f ca="1">_xlfn.XLOOKUP(Table2[[#This Row],[Acct '#]],'2024 Information'!A:A,'2024 Information'!L:L,0)</f>
        <v>#NAME?</v>
      </c>
      <c r="D382" s="196" t="e">
        <f ca="1">SUM(Table2[[#This Row],[2024 Tax Assessment (Exemption Not Included)]]/$E$6)</f>
        <v>#NAME?</v>
      </c>
      <c r="E382" s="206" t="e">
        <f ca="1">SUM(Table2[[#This Row],[2024 Tax Assessment (Exemption Not Included)]]*$E$7)</f>
        <v>#NAME?</v>
      </c>
      <c r="F382" s="195" t="e">
        <f ca="1">_xlfn.XLOOKUP(Table2[[#This Row],[Acct '#]],'2025 Information'!A:A,'2025 Information'!O:O,0)</f>
        <v>#NAME?</v>
      </c>
      <c r="G382" s="196" t="e">
        <f ca="1">SUM(Table2[[#This Row],[2025 Estimated                         Tax Assessment                  (Exemption Not Included)]]/$H$6)</f>
        <v>#NAME?</v>
      </c>
      <c r="H382" s="206" t="e">
        <f ca="1">SUM(Table2[[#This Row],[2025 Estimated                         Tax Assessment                  (Exemption Not Included)]]*$H$7)</f>
        <v>#NAME?</v>
      </c>
      <c r="I382" s="203" t="e">
        <f ca="1">SUM(Table2[[#This Row],[2025 Estimated                         Tax Assessment                  (Exemption Not Included)]]-Table2[[#This Row],[2024 Tax Assessment (Exemption Not Included)]])</f>
        <v>#NAME?</v>
      </c>
      <c r="J382" s="225" t="e">
        <f ca="1">SUM(Table2[[#This Row],[2025 Estimated                      Tax Amount                             (Exemption Not Included)]]-Table2[[#This Row],[2024 Tax Amount (Exemption Not Included)]])</f>
        <v>#NAME?</v>
      </c>
      <c r="K382" s="204" t="e">
        <f ca="1">SUM(Table2[[#This Row],[Overall % Of Town ]]-Table2[[#This Row],[Overall % Of Town]])</f>
        <v>#NAME?</v>
      </c>
      <c r="L382" s="227" t="e">
        <f ca="1">SUM(Table2[[#This Row],[2024 Tax Assessment (Exemption Not Included)]])*$N$7</f>
        <v>#NAME?</v>
      </c>
      <c r="M382" s="205" t="e">
        <f ca="1">SUM(Table2[[#This Row],[2025 Tax Amount                   (w/o Reval)                       (Exmption Not Included)]]-Table2[[#This Row],[2024 Tax Amount (Exemption Not Included)]])</f>
        <v>#NAME?</v>
      </c>
      <c r="N382" s="206" t="e">
        <f ca="1">SUM(Table2[[#This Row],[2025 Tax Amount                   (w/o Reval)                       (Exmption Not Included)]]-Table2[[#This Row],[2025 Estimated                      Tax Amount                             (Exemption Not Included)]])</f>
        <v>#NAME?</v>
      </c>
      <c r="O382" s="210" t="e">
        <f ca="1">_xlfn.XLOOKUP(Table2[[#This Row],[Map/Lot]],'Sales Data'!$H$2:$H$185,'Sales Data'!$G$2:$G$185,0)</f>
        <v>#NAME?</v>
      </c>
      <c r="P382" s="211" t="e">
        <f ca="1">_xlfn.XLOOKUP(Table2[[#This Row],[Map/Lot]],'Sales Data'!$H$2:$H$185,'Sales Data'!$F$2:$F$185,0)</f>
        <v>#NAME?</v>
      </c>
      <c r="Q382" s="208">
        <v>1.5</v>
      </c>
      <c r="R382" s="212" t="e">
        <f ca="1">SUM(Table2[[#This Row],[Adjustment for Time Since Sale]]*Table2[[#This Row],[Sale Amount]])</f>
        <v>#NAME?</v>
      </c>
      <c r="S382" s="212" t="e">
        <f ca="1">SUM(Table2[[#This Row],[2025 Estimated                         Tax Assessment                  (Exemption Not Included)]]-Table2[[#This Row],[Adjusted Sale Price]])</f>
        <v>#NAME?</v>
      </c>
      <c r="T382" s="213" t="e">
        <f ca="1">_xlfn.XLOOKUP(Table2[[#This Row],[Map/Lot]],'Sales Data'!$H$2:$H$185,'Sales Data'!$I$2:$I$185,0)</f>
        <v>#NAME?</v>
      </c>
    </row>
    <row r="383" spans="1:20">
      <c r="A383" s="202" t="s">
        <v>527</v>
      </c>
      <c r="B383" s="202">
        <v>1021</v>
      </c>
      <c r="C383" s="195" t="e">
        <f ca="1">_xlfn.XLOOKUP(Table2[[#This Row],[Acct '#]],'2024 Information'!A:A,'2024 Information'!L:L,0)</f>
        <v>#NAME?</v>
      </c>
      <c r="D383" s="196" t="e">
        <f ca="1">SUM(Table2[[#This Row],[2024 Tax Assessment (Exemption Not Included)]]/$E$6)</f>
        <v>#NAME?</v>
      </c>
      <c r="E383" s="206" t="e">
        <f ca="1">SUM(Table2[[#This Row],[2024 Tax Assessment (Exemption Not Included)]]*$E$7)</f>
        <v>#NAME?</v>
      </c>
      <c r="F383" s="195" t="e">
        <f ca="1">_xlfn.XLOOKUP(Table2[[#This Row],[Acct '#]],'2025 Information'!A:A,'2025 Information'!O:O,0)</f>
        <v>#NAME?</v>
      </c>
      <c r="G383" s="196" t="e">
        <f ca="1">SUM(Table2[[#This Row],[2025 Estimated                         Tax Assessment                  (Exemption Not Included)]]/$H$6)</f>
        <v>#NAME?</v>
      </c>
      <c r="H383" s="206" t="e">
        <f ca="1">SUM(Table2[[#This Row],[2025 Estimated                         Tax Assessment                  (Exemption Not Included)]]*$H$7)</f>
        <v>#NAME?</v>
      </c>
      <c r="I383" s="203" t="e">
        <f ca="1">SUM(Table2[[#This Row],[2025 Estimated                         Tax Assessment                  (Exemption Not Included)]]-Table2[[#This Row],[2024 Tax Assessment (Exemption Not Included)]])</f>
        <v>#NAME?</v>
      </c>
      <c r="J383" s="225" t="e">
        <f ca="1">SUM(Table2[[#This Row],[2025 Estimated                      Tax Amount                             (Exemption Not Included)]]-Table2[[#This Row],[2024 Tax Amount (Exemption Not Included)]])</f>
        <v>#NAME?</v>
      </c>
      <c r="K383" s="204" t="e">
        <f ca="1">SUM(Table2[[#This Row],[Overall % Of Town ]]-Table2[[#This Row],[Overall % Of Town]])</f>
        <v>#NAME?</v>
      </c>
      <c r="L383" s="227" t="e">
        <f ca="1">SUM(Table2[[#This Row],[2024 Tax Assessment (Exemption Not Included)]])*$N$7</f>
        <v>#NAME?</v>
      </c>
      <c r="M383" s="205" t="e">
        <f ca="1">SUM(Table2[[#This Row],[2025 Tax Amount                   (w/o Reval)                       (Exmption Not Included)]]-Table2[[#This Row],[2024 Tax Amount (Exemption Not Included)]])</f>
        <v>#NAME?</v>
      </c>
      <c r="N383" s="206" t="e">
        <f ca="1">SUM(Table2[[#This Row],[2025 Tax Amount                   (w/o Reval)                       (Exmption Not Included)]]-Table2[[#This Row],[2025 Estimated                      Tax Amount                             (Exemption Not Included)]])</f>
        <v>#NAME?</v>
      </c>
      <c r="O383" s="207" t="s">
        <v>7433</v>
      </c>
      <c r="P383" s="208" t="s">
        <v>7433</v>
      </c>
      <c r="Q383" s="208" t="s">
        <v>7433</v>
      </c>
      <c r="R383" s="208" t="s">
        <v>7433</v>
      </c>
      <c r="S383" s="208" t="s">
        <v>7433</v>
      </c>
      <c r="T383" s="209" t="s">
        <v>7433</v>
      </c>
    </row>
    <row r="384" spans="1:20">
      <c r="A384" s="202" t="s">
        <v>1184</v>
      </c>
      <c r="B384" s="202">
        <v>767</v>
      </c>
      <c r="C384" s="195" t="e">
        <f ca="1">_xlfn.XLOOKUP(Table2[[#This Row],[Acct '#]],'2024 Information'!A:A,'2024 Information'!L:L,0)</f>
        <v>#NAME?</v>
      </c>
      <c r="D384" s="196" t="e">
        <f ca="1">SUM(Table2[[#This Row],[2024 Tax Assessment (Exemption Not Included)]]/$E$6)</f>
        <v>#NAME?</v>
      </c>
      <c r="E384" s="206" t="e">
        <f ca="1">SUM(Table2[[#This Row],[2024 Tax Assessment (Exemption Not Included)]]*$E$7)</f>
        <v>#NAME?</v>
      </c>
      <c r="F384" s="195" t="e">
        <f ca="1">_xlfn.XLOOKUP(Table2[[#This Row],[Acct '#]],'2025 Information'!A:A,'2025 Information'!O:O,0)</f>
        <v>#NAME?</v>
      </c>
      <c r="G384" s="196" t="e">
        <f ca="1">SUM(Table2[[#This Row],[2025 Estimated                         Tax Assessment                  (Exemption Not Included)]]/$H$6)</f>
        <v>#NAME?</v>
      </c>
      <c r="H384" s="206" t="e">
        <f ca="1">SUM(Table2[[#This Row],[2025 Estimated                         Tax Assessment                  (Exemption Not Included)]]*$H$7)</f>
        <v>#NAME?</v>
      </c>
      <c r="I384" s="203" t="e">
        <f ca="1">SUM(Table2[[#This Row],[2025 Estimated                         Tax Assessment                  (Exemption Not Included)]]-Table2[[#This Row],[2024 Tax Assessment (Exemption Not Included)]])</f>
        <v>#NAME?</v>
      </c>
      <c r="J384" s="225" t="e">
        <f ca="1">SUM(Table2[[#This Row],[2025 Estimated                      Tax Amount                             (Exemption Not Included)]]-Table2[[#This Row],[2024 Tax Amount (Exemption Not Included)]])</f>
        <v>#NAME?</v>
      </c>
      <c r="K384" s="204" t="e">
        <f ca="1">SUM(Table2[[#This Row],[Overall % Of Town ]]-Table2[[#This Row],[Overall % Of Town]])</f>
        <v>#NAME?</v>
      </c>
      <c r="L384" s="227" t="e">
        <f ca="1">SUM(Table2[[#This Row],[2024 Tax Assessment (Exemption Not Included)]])*$N$7</f>
        <v>#NAME?</v>
      </c>
      <c r="M384" s="205" t="e">
        <f ca="1">SUM(Table2[[#This Row],[2025 Tax Amount                   (w/o Reval)                       (Exmption Not Included)]]-Table2[[#This Row],[2024 Tax Amount (Exemption Not Included)]])</f>
        <v>#NAME?</v>
      </c>
      <c r="N384" s="206" t="e">
        <f ca="1">SUM(Table2[[#This Row],[2025 Tax Amount                   (w/o Reval)                       (Exmption Not Included)]]-Table2[[#This Row],[2025 Estimated                      Tax Amount                             (Exemption Not Included)]])</f>
        <v>#NAME?</v>
      </c>
      <c r="O384" s="207" t="s">
        <v>7433</v>
      </c>
      <c r="P384" s="208" t="s">
        <v>7433</v>
      </c>
      <c r="Q384" s="208" t="s">
        <v>7433</v>
      </c>
      <c r="R384" s="208" t="s">
        <v>7433</v>
      </c>
      <c r="S384" s="208" t="s">
        <v>7433</v>
      </c>
      <c r="T384" s="209" t="s">
        <v>7433</v>
      </c>
    </row>
    <row r="385" spans="1:20">
      <c r="A385" s="202" t="s">
        <v>877</v>
      </c>
      <c r="B385" s="202">
        <v>893</v>
      </c>
      <c r="C385" s="195" t="e">
        <f ca="1">_xlfn.XLOOKUP(Table2[[#This Row],[Acct '#]],'2024 Information'!A:A,'2024 Information'!L:L,0)</f>
        <v>#NAME?</v>
      </c>
      <c r="D385" s="196" t="e">
        <f ca="1">SUM(Table2[[#This Row],[2024 Tax Assessment (Exemption Not Included)]]/$E$6)</f>
        <v>#NAME?</v>
      </c>
      <c r="E385" s="206" t="e">
        <f ca="1">SUM(Table2[[#This Row],[2024 Tax Assessment (Exemption Not Included)]]*$E$7)</f>
        <v>#NAME?</v>
      </c>
      <c r="F385" s="195" t="e">
        <f ca="1">_xlfn.XLOOKUP(Table2[[#This Row],[Acct '#]],'2025 Information'!A:A,'2025 Information'!O:O,0)</f>
        <v>#NAME?</v>
      </c>
      <c r="G385" s="196" t="e">
        <f ca="1">SUM(Table2[[#This Row],[2025 Estimated                         Tax Assessment                  (Exemption Not Included)]]/$H$6)</f>
        <v>#NAME?</v>
      </c>
      <c r="H385" s="206" t="e">
        <f ca="1">SUM(Table2[[#This Row],[2025 Estimated                         Tax Assessment                  (Exemption Not Included)]]*$H$7)</f>
        <v>#NAME?</v>
      </c>
      <c r="I385" s="203" t="e">
        <f ca="1">SUM(Table2[[#This Row],[2025 Estimated                         Tax Assessment                  (Exemption Not Included)]]-Table2[[#This Row],[2024 Tax Assessment (Exemption Not Included)]])</f>
        <v>#NAME?</v>
      </c>
      <c r="J385" s="225" t="e">
        <f ca="1">SUM(Table2[[#This Row],[2025 Estimated                      Tax Amount                             (Exemption Not Included)]]-Table2[[#This Row],[2024 Tax Amount (Exemption Not Included)]])</f>
        <v>#NAME?</v>
      </c>
      <c r="K385" s="204" t="e">
        <f ca="1">SUM(Table2[[#This Row],[Overall % Of Town ]]-Table2[[#This Row],[Overall % Of Town]])</f>
        <v>#NAME?</v>
      </c>
      <c r="L385" s="227" t="e">
        <f ca="1">SUM(Table2[[#This Row],[2024 Tax Assessment (Exemption Not Included)]])*$N$7</f>
        <v>#NAME?</v>
      </c>
      <c r="M385" s="205" t="e">
        <f ca="1">SUM(Table2[[#This Row],[2025 Tax Amount                   (w/o Reval)                       (Exmption Not Included)]]-Table2[[#This Row],[2024 Tax Amount (Exemption Not Included)]])</f>
        <v>#NAME?</v>
      </c>
      <c r="N385" s="206" t="e">
        <f ca="1">SUM(Table2[[#This Row],[2025 Tax Amount                   (w/o Reval)                       (Exmption Not Included)]]-Table2[[#This Row],[2025 Estimated                      Tax Amount                             (Exemption Not Included)]])</f>
        <v>#NAME?</v>
      </c>
      <c r="O385" s="207" t="s">
        <v>7433</v>
      </c>
      <c r="P385" s="208" t="s">
        <v>7433</v>
      </c>
      <c r="Q385" s="208" t="s">
        <v>7433</v>
      </c>
      <c r="R385" s="208" t="s">
        <v>7433</v>
      </c>
      <c r="S385" s="208" t="s">
        <v>7433</v>
      </c>
      <c r="T385" s="209" t="s">
        <v>7433</v>
      </c>
    </row>
    <row r="386" spans="1:20">
      <c r="A386" s="202" t="s">
        <v>1722</v>
      </c>
      <c r="B386" s="202">
        <v>520</v>
      </c>
      <c r="C386" s="195" t="e">
        <f ca="1">_xlfn.XLOOKUP(Table2[[#This Row],[Acct '#]],'2024 Information'!A:A,'2024 Information'!L:L,0)</f>
        <v>#NAME?</v>
      </c>
      <c r="D386" s="196" t="e">
        <f ca="1">SUM(Table2[[#This Row],[2024 Tax Assessment (Exemption Not Included)]]/$E$6)</f>
        <v>#NAME?</v>
      </c>
      <c r="E386" s="206" t="e">
        <f ca="1">SUM(Table2[[#This Row],[2024 Tax Assessment (Exemption Not Included)]]*$E$7)</f>
        <v>#NAME?</v>
      </c>
      <c r="F386" s="195" t="e">
        <f ca="1">_xlfn.XLOOKUP(Table2[[#This Row],[Acct '#]],'2025 Information'!A:A,'2025 Information'!O:O,0)</f>
        <v>#NAME?</v>
      </c>
      <c r="G386" s="196" t="e">
        <f ca="1">SUM(Table2[[#This Row],[2025 Estimated                         Tax Assessment                  (Exemption Not Included)]]/$H$6)</f>
        <v>#NAME?</v>
      </c>
      <c r="H386" s="206" t="e">
        <f ca="1">SUM(Table2[[#This Row],[2025 Estimated                         Tax Assessment                  (Exemption Not Included)]]*$H$7)</f>
        <v>#NAME?</v>
      </c>
      <c r="I386" s="203" t="e">
        <f ca="1">SUM(Table2[[#This Row],[2025 Estimated                         Tax Assessment                  (Exemption Not Included)]]-Table2[[#This Row],[2024 Tax Assessment (Exemption Not Included)]])</f>
        <v>#NAME?</v>
      </c>
      <c r="J386" s="225" t="e">
        <f ca="1">SUM(Table2[[#This Row],[2025 Estimated                      Tax Amount                             (Exemption Not Included)]]-Table2[[#This Row],[2024 Tax Amount (Exemption Not Included)]])</f>
        <v>#NAME?</v>
      </c>
      <c r="K386" s="204" t="e">
        <f ca="1">SUM(Table2[[#This Row],[Overall % Of Town ]]-Table2[[#This Row],[Overall % Of Town]])</f>
        <v>#NAME?</v>
      </c>
      <c r="L386" s="227" t="e">
        <f ca="1">SUM(Table2[[#This Row],[2024 Tax Assessment (Exemption Not Included)]])*$N$7</f>
        <v>#NAME?</v>
      </c>
      <c r="M386" s="205" t="e">
        <f ca="1">SUM(Table2[[#This Row],[2025 Tax Amount                   (w/o Reval)                       (Exmption Not Included)]]-Table2[[#This Row],[2024 Tax Amount (Exemption Not Included)]])</f>
        <v>#NAME?</v>
      </c>
      <c r="N386" s="206" t="e">
        <f ca="1">SUM(Table2[[#This Row],[2025 Tax Amount                   (w/o Reval)                       (Exmption Not Included)]]-Table2[[#This Row],[2025 Estimated                      Tax Amount                             (Exemption Not Included)]])</f>
        <v>#NAME?</v>
      </c>
      <c r="O386" s="207" t="s">
        <v>7433</v>
      </c>
      <c r="P386" s="208" t="s">
        <v>7433</v>
      </c>
      <c r="Q386" s="208" t="s">
        <v>7433</v>
      </c>
      <c r="R386" s="208" t="s">
        <v>7433</v>
      </c>
      <c r="S386" s="208" t="s">
        <v>7433</v>
      </c>
      <c r="T386" s="209" t="s">
        <v>7433</v>
      </c>
    </row>
    <row r="387" spans="1:20">
      <c r="A387" s="202" t="s">
        <v>2256</v>
      </c>
      <c r="B387" s="202">
        <v>271</v>
      </c>
      <c r="C387" s="195" t="e">
        <f ca="1">_xlfn.XLOOKUP(Table2[[#This Row],[Acct '#]],'2024 Information'!A:A,'2024 Information'!L:L,0)</f>
        <v>#NAME?</v>
      </c>
      <c r="D387" s="196" t="e">
        <f ca="1">SUM(Table2[[#This Row],[2024 Tax Assessment (Exemption Not Included)]]/$E$6)</f>
        <v>#NAME?</v>
      </c>
      <c r="E387" s="206" t="e">
        <f ca="1">SUM(Table2[[#This Row],[2024 Tax Assessment (Exemption Not Included)]]*$E$7)</f>
        <v>#NAME?</v>
      </c>
      <c r="F387" s="195" t="e">
        <f ca="1">_xlfn.XLOOKUP(Table2[[#This Row],[Acct '#]],'2025 Information'!A:A,'2025 Information'!O:O,0)</f>
        <v>#NAME?</v>
      </c>
      <c r="G387" s="196" t="e">
        <f ca="1">SUM(Table2[[#This Row],[2025 Estimated                         Tax Assessment                  (Exemption Not Included)]]/$H$6)</f>
        <v>#NAME?</v>
      </c>
      <c r="H387" s="206" t="e">
        <f ca="1">SUM(Table2[[#This Row],[2025 Estimated                         Tax Assessment                  (Exemption Not Included)]]*$H$7)</f>
        <v>#NAME?</v>
      </c>
      <c r="I387" s="203" t="e">
        <f ca="1">SUM(Table2[[#This Row],[2025 Estimated                         Tax Assessment                  (Exemption Not Included)]]-Table2[[#This Row],[2024 Tax Assessment (Exemption Not Included)]])</f>
        <v>#NAME?</v>
      </c>
      <c r="J387" s="225" t="e">
        <f ca="1">SUM(Table2[[#This Row],[2025 Estimated                      Tax Amount                             (Exemption Not Included)]]-Table2[[#This Row],[2024 Tax Amount (Exemption Not Included)]])</f>
        <v>#NAME?</v>
      </c>
      <c r="K387" s="204" t="e">
        <f ca="1">SUM(Table2[[#This Row],[Overall % Of Town ]]-Table2[[#This Row],[Overall % Of Town]])</f>
        <v>#NAME?</v>
      </c>
      <c r="L387" s="227" t="e">
        <f ca="1">SUM(Table2[[#This Row],[2024 Tax Assessment (Exemption Not Included)]])*$N$7</f>
        <v>#NAME?</v>
      </c>
      <c r="M387" s="205" t="e">
        <f ca="1">SUM(Table2[[#This Row],[2025 Tax Amount                   (w/o Reval)                       (Exmption Not Included)]]-Table2[[#This Row],[2024 Tax Amount (Exemption Not Included)]])</f>
        <v>#NAME?</v>
      </c>
      <c r="N387" s="206" t="e">
        <f ca="1">SUM(Table2[[#This Row],[2025 Tax Amount                   (w/o Reval)                       (Exmption Not Included)]]-Table2[[#This Row],[2025 Estimated                      Tax Amount                             (Exemption Not Included)]])</f>
        <v>#NAME?</v>
      </c>
      <c r="O387" s="220" t="e">
        <f ca="1">_xlfn.XLOOKUP(Table2[[#This Row],[Map/Lot]],'Sales Data'!$H$2:$H$185,'Sales Data'!$G$2:$G$185,0)</f>
        <v>#NAME?</v>
      </c>
      <c r="P387" s="221" t="e">
        <f ca="1">_xlfn.XLOOKUP(Table2[[#This Row],[Map/Lot]],'Sales Data'!$H$2:$H$185,'Sales Data'!$F$2:$F$185,0)</f>
        <v>#NAME?</v>
      </c>
      <c r="Q387" s="222">
        <v>1.5</v>
      </c>
      <c r="R387" s="223" t="e">
        <f ca="1">SUM(Table2[[#This Row],[Adjustment for Time Since Sale]]*Table2[[#This Row],[Sale Amount]])</f>
        <v>#NAME?</v>
      </c>
      <c r="S387" s="223" t="e">
        <f ca="1">SUM(Table2[[#This Row],[2025 Estimated                         Tax Assessment                  (Exemption Not Included)]]-Table2[[#This Row],[Adjusted Sale Price]])</f>
        <v>#NAME?</v>
      </c>
      <c r="T387" s="224" t="e">
        <f ca="1">_xlfn.XLOOKUP(Table2[[#This Row],[Map/Lot]],'Sales Data'!$H$2:$H$185,'Sales Data'!$I$2:$I$185,0)</f>
        <v>#NAME?</v>
      </c>
    </row>
    <row r="388" spans="1:20">
      <c r="A388" s="202" t="s">
        <v>1180</v>
      </c>
      <c r="B388" s="202">
        <v>768</v>
      </c>
      <c r="C388" s="195" t="e">
        <f ca="1">_xlfn.XLOOKUP(Table2[[#This Row],[Acct '#]],'2024 Information'!A:A,'2024 Information'!L:L,0)</f>
        <v>#NAME?</v>
      </c>
      <c r="D388" s="196" t="e">
        <f ca="1">SUM(Table2[[#This Row],[2024 Tax Assessment (Exemption Not Included)]]/$E$6)</f>
        <v>#NAME?</v>
      </c>
      <c r="E388" s="206" t="e">
        <f ca="1">SUM(Table2[[#This Row],[2024 Tax Assessment (Exemption Not Included)]]*$E$7)</f>
        <v>#NAME?</v>
      </c>
      <c r="F388" s="195" t="e">
        <f ca="1">_xlfn.XLOOKUP(Table2[[#This Row],[Acct '#]],'2025 Information'!A:A,'2025 Information'!O:O,0)</f>
        <v>#NAME?</v>
      </c>
      <c r="G388" s="196" t="e">
        <f ca="1">SUM(Table2[[#This Row],[2025 Estimated                         Tax Assessment                  (Exemption Not Included)]]/$H$6)</f>
        <v>#NAME?</v>
      </c>
      <c r="H388" s="206" t="e">
        <f ca="1">SUM(Table2[[#This Row],[2025 Estimated                         Tax Assessment                  (Exemption Not Included)]]*$H$7)</f>
        <v>#NAME?</v>
      </c>
      <c r="I388" s="203" t="e">
        <f ca="1">SUM(Table2[[#This Row],[2025 Estimated                         Tax Assessment                  (Exemption Not Included)]]-Table2[[#This Row],[2024 Tax Assessment (Exemption Not Included)]])</f>
        <v>#NAME?</v>
      </c>
      <c r="J388" s="225" t="e">
        <f ca="1">SUM(Table2[[#This Row],[2025 Estimated                      Tax Amount                             (Exemption Not Included)]]-Table2[[#This Row],[2024 Tax Amount (Exemption Not Included)]])</f>
        <v>#NAME?</v>
      </c>
      <c r="K388" s="204" t="e">
        <f ca="1">SUM(Table2[[#This Row],[Overall % Of Town ]]-Table2[[#This Row],[Overall % Of Town]])</f>
        <v>#NAME?</v>
      </c>
      <c r="L388" s="227" t="e">
        <f ca="1">SUM(Table2[[#This Row],[2024 Tax Assessment (Exemption Not Included)]])*$N$7</f>
        <v>#NAME?</v>
      </c>
      <c r="M388" s="205" t="e">
        <f ca="1">SUM(Table2[[#This Row],[2025 Tax Amount                   (w/o Reval)                       (Exmption Not Included)]]-Table2[[#This Row],[2024 Tax Amount (Exemption Not Included)]])</f>
        <v>#NAME?</v>
      </c>
      <c r="N388" s="206" t="e">
        <f ca="1">SUM(Table2[[#This Row],[2025 Tax Amount                   (w/o Reval)                       (Exmption Not Included)]]-Table2[[#This Row],[2025 Estimated                      Tax Amount                             (Exemption Not Included)]])</f>
        <v>#NAME?</v>
      </c>
      <c r="O388" s="207" t="s">
        <v>7433</v>
      </c>
      <c r="P388" s="208" t="s">
        <v>7433</v>
      </c>
      <c r="Q388" s="208" t="s">
        <v>7433</v>
      </c>
      <c r="R388" s="208" t="s">
        <v>7433</v>
      </c>
      <c r="S388" s="208" t="s">
        <v>7433</v>
      </c>
      <c r="T388" s="209" t="s">
        <v>7433</v>
      </c>
    </row>
    <row r="389" spans="1:20">
      <c r="A389" s="202" t="s">
        <v>1620</v>
      </c>
      <c r="B389" s="202">
        <v>567</v>
      </c>
      <c r="C389" s="195" t="e">
        <f ca="1">_xlfn.XLOOKUP(Table2[[#This Row],[Acct '#]],'2024 Information'!A:A,'2024 Information'!L:L,0)</f>
        <v>#NAME?</v>
      </c>
      <c r="D389" s="196" t="e">
        <f ca="1">SUM(Table2[[#This Row],[2024 Tax Assessment (Exemption Not Included)]]/$E$6)</f>
        <v>#NAME?</v>
      </c>
      <c r="E389" s="206" t="e">
        <f ca="1">SUM(Table2[[#This Row],[2024 Tax Assessment (Exemption Not Included)]]*$E$7)</f>
        <v>#NAME?</v>
      </c>
      <c r="F389" s="195" t="e">
        <f ca="1">_xlfn.XLOOKUP(Table2[[#This Row],[Acct '#]],'2025 Information'!A:A,'2025 Information'!O:O,0)</f>
        <v>#NAME?</v>
      </c>
      <c r="G389" s="196" t="e">
        <f ca="1">SUM(Table2[[#This Row],[2025 Estimated                         Tax Assessment                  (Exemption Not Included)]]/$H$6)</f>
        <v>#NAME?</v>
      </c>
      <c r="H389" s="206" t="e">
        <f ca="1">SUM(Table2[[#This Row],[2025 Estimated                         Tax Assessment                  (Exemption Not Included)]]*$H$7)</f>
        <v>#NAME?</v>
      </c>
      <c r="I389" s="203" t="e">
        <f ca="1">SUM(Table2[[#This Row],[2025 Estimated                         Tax Assessment                  (Exemption Not Included)]]-Table2[[#This Row],[2024 Tax Assessment (Exemption Not Included)]])</f>
        <v>#NAME?</v>
      </c>
      <c r="J389" s="225" t="e">
        <f ca="1">SUM(Table2[[#This Row],[2025 Estimated                      Tax Amount                             (Exemption Not Included)]]-Table2[[#This Row],[2024 Tax Amount (Exemption Not Included)]])</f>
        <v>#NAME?</v>
      </c>
      <c r="K389" s="204" t="e">
        <f ca="1">SUM(Table2[[#This Row],[Overall % Of Town ]]-Table2[[#This Row],[Overall % Of Town]])</f>
        <v>#NAME?</v>
      </c>
      <c r="L389" s="227" t="e">
        <f ca="1">SUM(Table2[[#This Row],[2024 Tax Assessment (Exemption Not Included)]])*$N$7</f>
        <v>#NAME?</v>
      </c>
      <c r="M389" s="205" t="e">
        <f ca="1">SUM(Table2[[#This Row],[2025 Tax Amount                   (w/o Reval)                       (Exmption Not Included)]]-Table2[[#This Row],[2024 Tax Amount (Exemption Not Included)]])</f>
        <v>#NAME?</v>
      </c>
      <c r="N389" s="206" t="e">
        <f ca="1">SUM(Table2[[#This Row],[2025 Tax Amount                   (w/o Reval)                       (Exmption Not Included)]]-Table2[[#This Row],[2025 Estimated                      Tax Amount                             (Exemption Not Included)]])</f>
        <v>#NAME?</v>
      </c>
      <c r="O389" s="207" t="s">
        <v>7433</v>
      </c>
      <c r="P389" s="208" t="s">
        <v>7433</v>
      </c>
      <c r="Q389" s="208" t="s">
        <v>7433</v>
      </c>
      <c r="R389" s="208" t="s">
        <v>7433</v>
      </c>
      <c r="S389" s="208" t="s">
        <v>7433</v>
      </c>
      <c r="T389" s="209" t="s">
        <v>7433</v>
      </c>
    </row>
    <row r="390" spans="1:20">
      <c r="A390" s="202" t="s">
        <v>2479</v>
      </c>
      <c r="B390" s="202">
        <v>172</v>
      </c>
      <c r="C390" s="195" t="e">
        <f ca="1">_xlfn.XLOOKUP(Table2[[#This Row],[Acct '#]],'2024 Information'!A:A,'2024 Information'!L:L,0)</f>
        <v>#NAME?</v>
      </c>
      <c r="D390" s="196" t="e">
        <f ca="1">SUM(Table2[[#This Row],[2024 Tax Assessment (Exemption Not Included)]]/$E$6)</f>
        <v>#NAME?</v>
      </c>
      <c r="E390" s="206" t="e">
        <f ca="1">SUM(Table2[[#This Row],[2024 Tax Assessment (Exemption Not Included)]]*$E$7)</f>
        <v>#NAME?</v>
      </c>
      <c r="F390" s="195" t="e">
        <f ca="1">_xlfn.XLOOKUP(Table2[[#This Row],[Acct '#]],'2025 Information'!A:A,'2025 Information'!O:O,0)</f>
        <v>#NAME?</v>
      </c>
      <c r="G390" s="196" t="e">
        <f ca="1">SUM(Table2[[#This Row],[2025 Estimated                         Tax Assessment                  (Exemption Not Included)]]/$H$6)</f>
        <v>#NAME?</v>
      </c>
      <c r="H390" s="206" t="e">
        <f ca="1">SUM(Table2[[#This Row],[2025 Estimated                         Tax Assessment                  (Exemption Not Included)]]*$H$7)</f>
        <v>#NAME?</v>
      </c>
      <c r="I390" s="203" t="e">
        <f ca="1">SUM(Table2[[#This Row],[2025 Estimated                         Tax Assessment                  (Exemption Not Included)]]-Table2[[#This Row],[2024 Tax Assessment (Exemption Not Included)]])</f>
        <v>#NAME?</v>
      </c>
      <c r="J390" s="225" t="e">
        <f ca="1">SUM(Table2[[#This Row],[2025 Estimated                      Tax Amount                             (Exemption Not Included)]]-Table2[[#This Row],[2024 Tax Amount (Exemption Not Included)]])</f>
        <v>#NAME?</v>
      </c>
      <c r="K390" s="204" t="e">
        <f ca="1">SUM(Table2[[#This Row],[Overall % Of Town ]]-Table2[[#This Row],[Overall % Of Town]])</f>
        <v>#NAME?</v>
      </c>
      <c r="L390" s="227" t="e">
        <f ca="1">SUM(Table2[[#This Row],[2024 Tax Assessment (Exemption Not Included)]])*$N$7</f>
        <v>#NAME?</v>
      </c>
      <c r="M390" s="205" t="e">
        <f ca="1">SUM(Table2[[#This Row],[2025 Tax Amount                   (w/o Reval)                       (Exmption Not Included)]]-Table2[[#This Row],[2024 Tax Amount (Exemption Not Included)]])</f>
        <v>#NAME?</v>
      </c>
      <c r="N390" s="206" t="e">
        <f ca="1">SUM(Table2[[#This Row],[2025 Tax Amount                   (w/o Reval)                       (Exmption Not Included)]]-Table2[[#This Row],[2025 Estimated                      Tax Amount                             (Exemption Not Included)]])</f>
        <v>#NAME?</v>
      </c>
      <c r="O390" s="207" t="s">
        <v>7433</v>
      </c>
      <c r="P390" s="208" t="s">
        <v>7433</v>
      </c>
      <c r="Q390" s="208" t="s">
        <v>7433</v>
      </c>
      <c r="R390" s="208" t="s">
        <v>7433</v>
      </c>
      <c r="S390" s="208" t="s">
        <v>7433</v>
      </c>
      <c r="T390" s="209" t="s">
        <v>7433</v>
      </c>
    </row>
    <row r="391" spans="1:20">
      <c r="A391" s="202" t="s">
        <v>2436</v>
      </c>
      <c r="B391" s="202">
        <v>192</v>
      </c>
      <c r="C391" s="195" t="e">
        <f ca="1">_xlfn.XLOOKUP(Table2[[#This Row],[Acct '#]],'2024 Information'!A:A,'2024 Information'!L:L,0)</f>
        <v>#NAME?</v>
      </c>
      <c r="D391" s="196" t="e">
        <f ca="1">SUM(Table2[[#This Row],[2024 Tax Assessment (Exemption Not Included)]]/$E$6)</f>
        <v>#NAME?</v>
      </c>
      <c r="E391" s="206" t="e">
        <f ca="1">SUM(Table2[[#This Row],[2024 Tax Assessment (Exemption Not Included)]]*$E$7)</f>
        <v>#NAME?</v>
      </c>
      <c r="F391" s="195" t="e">
        <f ca="1">_xlfn.XLOOKUP(Table2[[#This Row],[Acct '#]],'2025 Information'!A:A,'2025 Information'!O:O,0)</f>
        <v>#NAME?</v>
      </c>
      <c r="G391" s="196" t="e">
        <f ca="1">SUM(Table2[[#This Row],[2025 Estimated                         Tax Assessment                  (Exemption Not Included)]]/$H$6)</f>
        <v>#NAME?</v>
      </c>
      <c r="H391" s="206" t="e">
        <f ca="1">SUM(Table2[[#This Row],[2025 Estimated                         Tax Assessment                  (Exemption Not Included)]]*$H$7)</f>
        <v>#NAME?</v>
      </c>
      <c r="I391" s="203" t="e">
        <f ca="1">SUM(Table2[[#This Row],[2025 Estimated                         Tax Assessment                  (Exemption Not Included)]]-Table2[[#This Row],[2024 Tax Assessment (Exemption Not Included)]])</f>
        <v>#NAME?</v>
      </c>
      <c r="J391" s="225" t="e">
        <f ca="1">SUM(Table2[[#This Row],[2025 Estimated                      Tax Amount                             (Exemption Not Included)]]-Table2[[#This Row],[2024 Tax Amount (Exemption Not Included)]])</f>
        <v>#NAME?</v>
      </c>
      <c r="K391" s="204" t="e">
        <f ca="1">SUM(Table2[[#This Row],[Overall % Of Town ]]-Table2[[#This Row],[Overall % Of Town]])</f>
        <v>#NAME?</v>
      </c>
      <c r="L391" s="227" t="e">
        <f ca="1">SUM(Table2[[#This Row],[2024 Tax Assessment (Exemption Not Included)]])*$N$7</f>
        <v>#NAME?</v>
      </c>
      <c r="M391" s="205" t="e">
        <f ca="1">SUM(Table2[[#This Row],[2025 Tax Amount                   (w/o Reval)                       (Exmption Not Included)]]-Table2[[#This Row],[2024 Tax Amount (Exemption Not Included)]])</f>
        <v>#NAME?</v>
      </c>
      <c r="N391" s="206" t="e">
        <f ca="1">SUM(Table2[[#This Row],[2025 Tax Amount                   (w/o Reval)                       (Exmption Not Included)]]-Table2[[#This Row],[2025 Estimated                      Tax Amount                             (Exemption Not Included)]])</f>
        <v>#NAME?</v>
      </c>
      <c r="O391" s="207" t="s">
        <v>7433</v>
      </c>
      <c r="P391" s="208" t="s">
        <v>7433</v>
      </c>
      <c r="Q391" s="208" t="s">
        <v>7433</v>
      </c>
      <c r="R391" s="208" t="s">
        <v>7433</v>
      </c>
      <c r="S391" s="208" t="s">
        <v>7433</v>
      </c>
      <c r="T391" s="209" t="s">
        <v>7433</v>
      </c>
    </row>
    <row r="392" spans="1:20">
      <c r="A392" s="202" t="s">
        <v>1121</v>
      </c>
      <c r="B392" s="202">
        <v>797</v>
      </c>
      <c r="C392" s="195" t="e">
        <f ca="1">_xlfn.XLOOKUP(Table2[[#This Row],[Acct '#]],'2024 Information'!A:A,'2024 Information'!L:L,0)</f>
        <v>#NAME?</v>
      </c>
      <c r="D392" s="196" t="e">
        <f ca="1">SUM(Table2[[#This Row],[2024 Tax Assessment (Exemption Not Included)]]/$E$6)</f>
        <v>#NAME?</v>
      </c>
      <c r="E392" s="206" t="e">
        <f ca="1">SUM(Table2[[#This Row],[2024 Tax Assessment (Exemption Not Included)]]*$E$7)</f>
        <v>#NAME?</v>
      </c>
      <c r="F392" s="195" t="e">
        <f ca="1">_xlfn.XLOOKUP(Table2[[#This Row],[Acct '#]],'2025 Information'!A:A,'2025 Information'!O:O,0)</f>
        <v>#NAME?</v>
      </c>
      <c r="G392" s="196" t="e">
        <f ca="1">SUM(Table2[[#This Row],[2025 Estimated                         Tax Assessment                  (Exemption Not Included)]]/$H$6)</f>
        <v>#NAME?</v>
      </c>
      <c r="H392" s="206" t="e">
        <f ca="1">SUM(Table2[[#This Row],[2025 Estimated                         Tax Assessment                  (Exemption Not Included)]]*$H$7)</f>
        <v>#NAME?</v>
      </c>
      <c r="I392" s="203" t="e">
        <f ca="1">SUM(Table2[[#This Row],[2025 Estimated                         Tax Assessment                  (Exemption Not Included)]]-Table2[[#This Row],[2024 Tax Assessment (Exemption Not Included)]])</f>
        <v>#NAME?</v>
      </c>
      <c r="J392" s="225" t="e">
        <f ca="1">SUM(Table2[[#This Row],[2025 Estimated                      Tax Amount                             (Exemption Not Included)]]-Table2[[#This Row],[2024 Tax Amount (Exemption Not Included)]])</f>
        <v>#NAME?</v>
      </c>
      <c r="K392" s="204" t="e">
        <f ca="1">SUM(Table2[[#This Row],[Overall % Of Town ]]-Table2[[#This Row],[Overall % Of Town]])</f>
        <v>#NAME?</v>
      </c>
      <c r="L392" s="227" t="e">
        <f ca="1">SUM(Table2[[#This Row],[2024 Tax Assessment (Exemption Not Included)]])*$N$7</f>
        <v>#NAME?</v>
      </c>
      <c r="M392" s="205" t="e">
        <f ca="1">SUM(Table2[[#This Row],[2025 Tax Amount                   (w/o Reval)                       (Exmption Not Included)]]-Table2[[#This Row],[2024 Tax Amount (Exemption Not Included)]])</f>
        <v>#NAME?</v>
      </c>
      <c r="N392" s="206" t="e">
        <f ca="1">SUM(Table2[[#This Row],[2025 Tax Amount                   (w/o Reval)                       (Exmption Not Included)]]-Table2[[#This Row],[2025 Estimated                      Tax Amount                             (Exemption Not Included)]])</f>
        <v>#NAME?</v>
      </c>
      <c r="O392" s="210" t="e">
        <f ca="1">_xlfn.XLOOKUP(Table2[[#This Row],[Map/Lot]],'Sales Data'!$H$2:$H$185,'Sales Data'!$G$2:$G$185,0)</f>
        <v>#NAME?</v>
      </c>
      <c r="P392" s="211" t="e">
        <f ca="1">_xlfn.XLOOKUP(Table2[[#This Row],[Map/Lot]],'Sales Data'!$H$2:$H$185,'Sales Data'!$F$2:$F$185,0)</f>
        <v>#NAME?</v>
      </c>
      <c r="Q392" s="208">
        <v>1.5</v>
      </c>
      <c r="R392" s="212" t="e">
        <f ca="1">SUM(Table2[[#This Row],[Adjustment for Time Since Sale]]*Table2[[#This Row],[Sale Amount]])</f>
        <v>#NAME?</v>
      </c>
      <c r="S392" s="212" t="e">
        <f ca="1">SUM(Table2[[#This Row],[2025 Estimated                         Tax Assessment                  (Exemption Not Included)]]-Table2[[#This Row],[Adjusted Sale Price]])</f>
        <v>#NAME?</v>
      </c>
      <c r="T392" s="213" t="e">
        <f ca="1">_xlfn.XLOOKUP(Table2[[#This Row],[Map/Lot]],'Sales Data'!$H$2:$H$185,'Sales Data'!$I$2:$I$185,0)</f>
        <v>#NAME?</v>
      </c>
    </row>
    <row r="393" spans="1:20">
      <c r="A393" s="202" t="s">
        <v>1709</v>
      </c>
      <c r="B393" s="202">
        <v>527</v>
      </c>
      <c r="C393" s="195" t="e">
        <f ca="1">_xlfn.XLOOKUP(Table2[[#This Row],[Acct '#]],'2024 Information'!A:A,'2024 Information'!L:L,0)</f>
        <v>#NAME?</v>
      </c>
      <c r="D393" s="196" t="e">
        <f ca="1">SUM(Table2[[#This Row],[2024 Tax Assessment (Exemption Not Included)]]/$E$6)</f>
        <v>#NAME?</v>
      </c>
      <c r="E393" s="206" t="e">
        <f ca="1">SUM(Table2[[#This Row],[2024 Tax Assessment (Exemption Not Included)]]*$E$7)</f>
        <v>#NAME?</v>
      </c>
      <c r="F393" s="195" t="e">
        <f ca="1">_xlfn.XLOOKUP(Table2[[#This Row],[Acct '#]],'2025 Information'!A:A,'2025 Information'!O:O,0)</f>
        <v>#NAME?</v>
      </c>
      <c r="G393" s="196" t="e">
        <f ca="1">SUM(Table2[[#This Row],[2025 Estimated                         Tax Assessment                  (Exemption Not Included)]]/$H$6)</f>
        <v>#NAME?</v>
      </c>
      <c r="H393" s="206" t="e">
        <f ca="1">SUM(Table2[[#This Row],[2025 Estimated                         Tax Assessment                  (Exemption Not Included)]]*$H$7)</f>
        <v>#NAME?</v>
      </c>
      <c r="I393" s="203" t="e">
        <f ca="1">SUM(Table2[[#This Row],[2025 Estimated                         Tax Assessment                  (Exemption Not Included)]]-Table2[[#This Row],[2024 Tax Assessment (Exemption Not Included)]])</f>
        <v>#NAME?</v>
      </c>
      <c r="J393" s="225" t="e">
        <f ca="1">SUM(Table2[[#This Row],[2025 Estimated                      Tax Amount                             (Exemption Not Included)]]-Table2[[#This Row],[2024 Tax Amount (Exemption Not Included)]])</f>
        <v>#NAME?</v>
      </c>
      <c r="K393" s="204" t="e">
        <f ca="1">SUM(Table2[[#This Row],[Overall % Of Town ]]-Table2[[#This Row],[Overall % Of Town]])</f>
        <v>#NAME?</v>
      </c>
      <c r="L393" s="227" t="e">
        <f ca="1">SUM(Table2[[#This Row],[2024 Tax Assessment (Exemption Not Included)]])*$N$7</f>
        <v>#NAME?</v>
      </c>
      <c r="M393" s="205" t="e">
        <f ca="1">SUM(Table2[[#This Row],[2025 Tax Amount                   (w/o Reval)                       (Exmption Not Included)]]-Table2[[#This Row],[2024 Tax Amount (Exemption Not Included)]])</f>
        <v>#NAME?</v>
      </c>
      <c r="N393" s="206" t="e">
        <f ca="1">SUM(Table2[[#This Row],[2025 Tax Amount                   (w/o Reval)                       (Exmption Not Included)]]-Table2[[#This Row],[2025 Estimated                      Tax Amount                             (Exemption Not Included)]])</f>
        <v>#NAME?</v>
      </c>
      <c r="O393" s="210" t="e">
        <f ca="1">_xlfn.XLOOKUP(Table2[[#This Row],[Map/Lot]],'Sales Data'!$H$2:$H$185,'Sales Data'!$G$2:$G$185,0)</f>
        <v>#NAME?</v>
      </c>
      <c r="P393" s="211" t="e">
        <f ca="1">_xlfn.XLOOKUP(Table2[[#This Row],[Map/Lot]],'Sales Data'!$H$2:$H$185,'Sales Data'!$F$2:$F$185,0)</f>
        <v>#NAME?</v>
      </c>
      <c r="Q393" s="208">
        <v>1.7</v>
      </c>
      <c r="R393" s="212" t="e">
        <f ca="1">SUM(Table2[[#This Row],[Adjustment for Time Since Sale]]*Table2[[#This Row],[Sale Amount]])</f>
        <v>#NAME?</v>
      </c>
      <c r="S393" s="212" t="e">
        <f ca="1">SUM(Table2[[#This Row],[2025 Estimated                         Tax Assessment                  (Exemption Not Included)]]-Table2[[#This Row],[Adjusted Sale Price]])</f>
        <v>#NAME?</v>
      </c>
      <c r="T393" s="213" t="e">
        <f ca="1">_xlfn.XLOOKUP(Table2[[#This Row],[Map/Lot]],'Sales Data'!$H$2:$H$185,'Sales Data'!$I$2:$I$185,0)</f>
        <v>#NAME?</v>
      </c>
    </row>
    <row r="394" spans="1:20">
      <c r="A394" s="202" t="s">
        <v>1124</v>
      </c>
      <c r="B394" s="202">
        <v>796</v>
      </c>
      <c r="C394" s="195" t="e">
        <f ca="1">_xlfn.XLOOKUP(Table2[[#This Row],[Acct '#]],'2024 Information'!A:A,'2024 Information'!L:L,0)</f>
        <v>#NAME?</v>
      </c>
      <c r="D394" s="196" t="e">
        <f ca="1">SUM(Table2[[#This Row],[2024 Tax Assessment (Exemption Not Included)]]/$E$6)</f>
        <v>#NAME?</v>
      </c>
      <c r="E394" s="206" t="e">
        <f ca="1">SUM(Table2[[#This Row],[2024 Tax Assessment (Exemption Not Included)]]*$E$7)</f>
        <v>#NAME?</v>
      </c>
      <c r="F394" s="195" t="e">
        <f ca="1">_xlfn.XLOOKUP(Table2[[#This Row],[Acct '#]],'2025 Information'!A:A,'2025 Information'!O:O,0)</f>
        <v>#NAME?</v>
      </c>
      <c r="G394" s="196" t="e">
        <f ca="1">SUM(Table2[[#This Row],[2025 Estimated                         Tax Assessment                  (Exemption Not Included)]]/$H$6)</f>
        <v>#NAME?</v>
      </c>
      <c r="H394" s="206" t="e">
        <f ca="1">SUM(Table2[[#This Row],[2025 Estimated                         Tax Assessment                  (Exemption Not Included)]]*$H$7)</f>
        <v>#NAME?</v>
      </c>
      <c r="I394" s="203" t="e">
        <f ca="1">SUM(Table2[[#This Row],[2025 Estimated                         Tax Assessment                  (Exemption Not Included)]]-Table2[[#This Row],[2024 Tax Assessment (Exemption Not Included)]])</f>
        <v>#NAME?</v>
      </c>
      <c r="J394" s="225" t="e">
        <f ca="1">SUM(Table2[[#This Row],[2025 Estimated                      Tax Amount                             (Exemption Not Included)]]-Table2[[#This Row],[2024 Tax Amount (Exemption Not Included)]])</f>
        <v>#NAME?</v>
      </c>
      <c r="K394" s="204" t="e">
        <f ca="1">SUM(Table2[[#This Row],[Overall % Of Town ]]-Table2[[#This Row],[Overall % Of Town]])</f>
        <v>#NAME?</v>
      </c>
      <c r="L394" s="227" t="e">
        <f ca="1">SUM(Table2[[#This Row],[2024 Tax Assessment (Exemption Not Included)]])*$N$7</f>
        <v>#NAME?</v>
      </c>
      <c r="M394" s="205" t="e">
        <f ca="1">SUM(Table2[[#This Row],[2025 Tax Amount                   (w/o Reval)                       (Exmption Not Included)]]-Table2[[#This Row],[2024 Tax Amount (Exemption Not Included)]])</f>
        <v>#NAME?</v>
      </c>
      <c r="N394" s="206" t="e">
        <f ca="1">SUM(Table2[[#This Row],[2025 Tax Amount                   (w/o Reval)                       (Exmption Not Included)]]-Table2[[#This Row],[2025 Estimated                      Tax Amount                             (Exemption Not Included)]])</f>
        <v>#NAME?</v>
      </c>
      <c r="O394" s="210" t="e">
        <f ca="1">_xlfn.XLOOKUP(Table2[[#This Row],[Map/Lot]],'Sales Data'!$H$2:$H$185,'Sales Data'!$G$2:$G$185,0)</f>
        <v>#NAME?</v>
      </c>
      <c r="P394" s="211" t="e">
        <f ca="1">_xlfn.XLOOKUP(Table2[[#This Row],[Map/Lot]],'Sales Data'!$H$2:$H$185,'Sales Data'!$F$2:$F$185,0)</f>
        <v>#NAME?</v>
      </c>
      <c r="Q394" s="208">
        <v>1.3</v>
      </c>
      <c r="R394" s="212" t="e">
        <f ca="1">SUM(Table2[[#This Row],[Adjustment for Time Since Sale]]*Table2[[#This Row],[Sale Amount]])</f>
        <v>#NAME?</v>
      </c>
      <c r="S394" s="212" t="e">
        <f ca="1">SUM(Table2[[#This Row],[2025 Estimated                         Tax Assessment                  (Exemption Not Included)]]-Table2[[#This Row],[Adjusted Sale Price]])</f>
        <v>#NAME?</v>
      </c>
      <c r="T394" s="213" t="e">
        <f ca="1">_xlfn.XLOOKUP(Table2[[#This Row],[Map/Lot]],'Sales Data'!$H$2:$H$185,'Sales Data'!$I$2:$I$185,0)</f>
        <v>#NAME?</v>
      </c>
    </row>
    <row r="395" spans="1:20">
      <c r="A395" s="202" t="s">
        <v>1632</v>
      </c>
      <c r="B395" s="202">
        <v>561</v>
      </c>
      <c r="C395" s="195" t="e">
        <f ca="1">_xlfn.XLOOKUP(Table2[[#This Row],[Acct '#]],'2024 Information'!A:A,'2024 Information'!L:L,0)</f>
        <v>#NAME?</v>
      </c>
      <c r="D395" s="196" t="e">
        <f ca="1">SUM(Table2[[#This Row],[2024 Tax Assessment (Exemption Not Included)]]/$E$6)</f>
        <v>#NAME?</v>
      </c>
      <c r="E395" s="206" t="e">
        <f ca="1">SUM(Table2[[#This Row],[2024 Tax Assessment (Exemption Not Included)]]*$E$7)</f>
        <v>#NAME?</v>
      </c>
      <c r="F395" s="195" t="e">
        <f ca="1">_xlfn.XLOOKUP(Table2[[#This Row],[Acct '#]],'2025 Information'!A:A,'2025 Information'!O:O,0)</f>
        <v>#NAME?</v>
      </c>
      <c r="G395" s="196" t="e">
        <f ca="1">SUM(Table2[[#This Row],[2025 Estimated                         Tax Assessment                  (Exemption Not Included)]]/$H$6)</f>
        <v>#NAME?</v>
      </c>
      <c r="H395" s="206" t="e">
        <f ca="1">SUM(Table2[[#This Row],[2025 Estimated                         Tax Assessment                  (Exemption Not Included)]]*$H$7)</f>
        <v>#NAME?</v>
      </c>
      <c r="I395" s="203" t="e">
        <f ca="1">SUM(Table2[[#This Row],[2025 Estimated                         Tax Assessment                  (Exemption Not Included)]]-Table2[[#This Row],[2024 Tax Assessment (Exemption Not Included)]])</f>
        <v>#NAME?</v>
      </c>
      <c r="J395" s="225" t="e">
        <f ca="1">SUM(Table2[[#This Row],[2025 Estimated                      Tax Amount                             (Exemption Not Included)]]-Table2[[#This Row],[2024 Tax Amount (Exemption Not Included)]])</f>
        <v>#NAME?</v>
      </c>
      <c r="K395" s="204" t="e">
        <f ca="1">SUM(Table2[[#This Row],[Overall % Of Town ]]-Table2[[#This Row],[Overall % Of Town]])</f>
        <v>#NAME?</v>
      </c>
      <c r="L395" s="227" t="e">
        <f ca="1">SUM(Table2[[#This Row],[2024 Tax Assessment (Exemption Not Included)]])*$N$7</f>
        <v>#NAME?</v>
      </c>
      <c r="M395" s="205" t="e">
        <f ca="1">SUM(Table2[[#This Row],[2025 Tax Amount                   (w/o Reval)                       (Exmption Not Included)]]-Table2[[#This Row],[2024 Tax Amount (Exemption Not Included)]])</f>
        <v>#NAME?</v>
      </c>
      <c r="N395" s="206" t="e">
        <f ca="1">SUM(Table2[[#This Row],[2025 Tax Amount                   (w/o Reval)                       (Exmption Not Included)]]-Table2[[#This Row],[2025 Estimated                      Tax Amount                             (Exemption Not Included)]])</f>
        <v>#NAME?</v>
      </c>
      <c r="O395" s="207" t="s">
        <v>7433</v>
      </c>
      <c r="P395" s="208" t="s">
        <v>7433</v>
      </c>
      <c r="Q395" s="208" t="s">
        <v>7433</v>
      </c>
      <c r="R395" s="208" t="s">
        <v>7433</v>
      </c>
      <c r="S395" s="208" t="s">
        <v>7433</v>
      </c>
      <c r="T395" s="209" t="s">
        <v>7433</v>
      </c>
    </row>
    <row r="396" spans="1:20">
      <c r="A396" s="202" t="s">
        <v>1118</v>
      </c>
      <c r="B396" s="202">
        <v>798</v>
      </c>
      <c r="C396" s="195" t="e">
        <f ca="1">_xlfn.XLOOKUP(Table2[[#This Row],[Acct '#]],'2024 Information'!A:A,'2024 Information'!L:L,0)</f>
        <v>#NAME?</v>
      </c>
      <c r="D396" s="196" t="e">
        <f ca="1">SUM(Table2[[#This Row],[2024 Tax Assessment (Exemption Not Included)]]/$E$6)</f>
        <v>#NAME?</v>
      </c>
      <c r="E396" s="206" t="e">
        <f ca="1">SUM(Table2[[#This Row],[2024 Tax Assessment (Exemption Not Included)]]*$E$7)</f>
        <v>#NAME?</v>
      </c>
      <c r="F396" s="195" t="e">
        <f ca="1">_xlfn.XLOOKUP(Table2[[#This Row],[Acct '#]],'2025 Information'!A:A,'2025 Information'!O:O,0)</f>
        <v>#NAME?</v>
      </c>
      <c r="G396" s="196" t="e">
        <f ca="1">SUM(Table2[[#This Row],[2025 Estimated                         Tax Assessment                  (Exemption Not Included)]]/$H$6)</f>
        <v>#NAME?</v>
      </c>
      <c r="H396" s="206" t="e">
        <f ca="1">SUM(Table2[[#This Row],[2025 Estimated                         Tax Assessment                  (Exemption Not Included)]]*$H$7)</f>
        <v>#NAME?</v>
      </c>
      <c r="I396" s="203" t="e">
        <f ca="1">SUM(Table2[[#This Row],[2025 Estimated                         Tax Assessment                  (Exemption Not Included)]]-Table2[[#This Row],[2024 Tax Assessment (Exemption Not Included)]])</f>
        <v>#NAME?</v>
      </c>
      <c r="J396" s="225" t="e">
        <f ca="1">SUM(Table2[[#This Row],[2025 Estimated                      Tax Amount                             (Exemption Not Included)]]-Table2[[#This Row],[2024 Tax Amount (Exemption Not Included)]])</f>
        <v>#NAME?</v>
      </c>
      <c r="K396" s="204" t="e">
        <f ca="1">SUM(Table2[[#This Row],[Overall % Of Town ]]-Table2[[#This Row],[Overall % Of Town]])</f>
        <v>#NAME?</v>
      </c>
      <c r="L396" s="227" t="e">
        <f ca="1">SUM(Table2[[#This Row],[2024 Tax Assessment (Exemption Not Included)]])*$N$7</f>
        <v>#NAME?</v>
      </c>
      <c r="M396" s="205" t="e">
        <f ca="1">SUM(Table2[[#This Row],[2025 Tax Amount                   (w/o Reval)                       (Exmption Not Included)]]-Table2[[#This Row],[2024 Tax Amount (Exemption Not Included)]])</f>
        <v>#NAME?</v>
      </c>
      <c r="N396" s="206" t="e">
        <f ca="1">SUM(Table2[[#This Row],[2025 Tax Amount                   (w/o Reval)                       (Exmption Not Included)]]-Table2[[#This Row],[2025 Estimated                      Tax Amount                             (Exemption Not Included)]])</f>
        <v>#NAME?</v>
      </c>
      <c r="O396" s="220" t="e">
        <f ca="1">_xlfn.XLOOKUP(Table2[[#This Row],[Map/Lot]],'Sales Data'!$H$2:$H$185,'Sales Data'!$G$2:$G$185,0)</f>
        <v>#NAME?</v>
      </c>
      <c r="P396" s="221" t="e">
        <f ca="1">_xlfn.XLOOKUP(Table2[[#This Row],[Map/Lot]],'Sales Data'!$H$2:$H$185,'Sales Data'!$F$2:$F$185,0)</f>
        <v>#NAME?</v>
      </c>
      <c r="Q396" s="222">
        <v>1.5</v>
      </c>
      <c r="R396" s="223" t="e">
        <f ca="1">SUM(Table2[[#This Row],[Adjustment for Time Since Sale]]*Table2[[#This Row],[Sale Amount]])</f>
        <v>#NAME?</v>
      </c>
      <c r="S396" s="223" t="e">
        <f ca="1">SUM(Table2[[#This Row],[2025 Estimated                         Tax Assessment                  (Exemption Not Included)]]-Table2[[#This Row],[Adjusted Sale Price]])</f>
        <v>#NAME?</v>
      </c>
      <c r="T396" s="224" t="e">
        <f ca="1">_xlfn.XLOOKUP(Table2[[#This Row],[Map/Lot]],'Sales Data'!$H$2:$H$185,'Sales Data'!$I$2:$I$185,0)</f>
        <v>#NAME?</v>
      </c>
    </row>
    <row r="397" spans="1:20">
      <c r="A397" s="202" t="s">
        <v>1176</v>
      </c>
      <c r="B397" s="202">
        <v>770</v>
      </c>
      <c r="C397" s="195" t="e">
        <f ca="1">_xlfn.XLOOKUP(Table2[[#This Row],[Acct '#]],'2024 Information'!A:A,'2024 Information'!L:L,0)</f>
        <v>#NAME?</v>
      </c>
      <c r="D397" s="196" t="e">
        <f ca="1">SUM(Table2[[#This Row],[2024 Tax Assessment (Exemption Not Included)]]/$E$6)</f>
        <v>#NAME?</v>
      </c>
      <c r="E397" s="206" t="e">
        <f ca="1">SUM(Table2[[#This Row],[2024 Tax Assessment (Exemption Not Included)]]*$E$7)</f>
        <v>#NAME?</v>
      </c>
      <c r="F397" s="195" t="e">
        <f ca="1">_xlfn.XLOOKUP(Table2[[#This Row],[Acct '#]],'2025 Information'!A:A,'2025 Information'!O:O,0)</f>
        <v>#NAME?</v>
      </c>
      <c r="G397" s="196" t="e">
        <f ca="1">SUM(Table2[[#This Row],[2025 Estimated                         Tax Assessment                  (Exemption Not Included)]]/$H$6)</f>
        <v>#NAME?</v>
      </c>
      <c r="H397" s="206" t="e">
        <f ca="1">SUM(Table2[[#This Row],[2025 Estimated                         Tax Assessment                  (Exemption Not Included)]]*$H$7)</f>
        <v>#NAME?</v>
      </c>
      <c r="I397" s="203" t="e">
        <f ca="1">SUM(Table2[[#This Row],[2025 Estimated                         Tax Assessment                  (Exemption Not Included)]]-Table2[[#This Row],[2024 Tax Assessment (Exemption Not Included)]])</f>
        <v>#NAME?</v>
      </c>
      <c r="J397" s="225" t="e">
        <f ca="1">SUM(Table2[[#This Row],[2025 Estimated                      Tax Amount                             (Exemption Not Included)]]-Table2[[#This Row],[2024 Tax Amount (Exemption Not Included)]])</f>
        <v>#NAME?</v>
      </c>
      <c r="K397" s="204" t="e">
        <f ca="1">SUM(Table2[[#This Row],[Overall % Of Town ]]-Table2[[#This Row],[Overall % Of Town]])</f>
        <v>#NAME?</v>
      </c>
      <c r="L397" s="227" t="e">
        <f ca="1">SUM(Table2[[#This Row],[2024 Tax Assessment (Exemption Not Included)]])*$N$7</f>
        <v>#NAME?</v>
      </c>
      <c r="M397" s="205" t="e">
        <f ca="1">SUM(Table2[[#This Row],[2025 Tax Amount                   (w/o Reval)                       (Exmption Not Included)]]-Table2[[#This Row],[2024 Tax Amount (Exemption Not Included)]])</f>
        <v>#NAME?</v>
      </c>
      <c r="N397" s="206" t="e">
        <f ca="1">SUM(Table2[[#This Row],[2025 Tax Amount                   (w/o Reval)                       (Exmption Not Included)]]-Table2[[#This Row],[2025 Estimated                      Tax Amount                             (Exemption Not Included)]])</f>
        <v>#NAME?</v>
      </c>
      <c r="O397" s="207" t="s">
        <v>7433</v>
      </c>
      <c r="P397" s="208" t="s">
        <v>7433</v>
      </c>
      <c r="Q397" s="208" t="s">
        <v>7433</v>
      </c>
      <c r="R397" s="208" t="s">
        <v>7433</v>
      </c>
      <c r="S397" s="208" t="s">
        <v>7433</v>
      </c>
      <c r="T397" s="209" t="s">
        <v>7433</v>
      </c>
    </row>
    <row r="398" spans="1:20">
      <c r="A398" s="202" t="s">
        <v>2477</v>
      </c>
      <c r="B398" s="202">
        <v>173</v>
      </c>
      <c r="C398" s="195" t="e">
        <f ca="1">_xlfn.XLOOKUP(Table2[[#This Row],[Acct '#]],'2024 Information'!A:A,'2024 Information'!L:L,0)</f>
        <v>#NAME?</v>
      </c>
      <c r="D398" s="196" t="e">
        <f ca="1">SUM(Table2[[#This Row],[2024 Tax Assessment (Exemption Not Included)]]/$E$6)</f>
        <v>#NAME?</v>
      </c>
      <c r="E398" s="206" t="e">
        <f ca="1">SUM(Table2[[#This Row],[2024 Tax Assessment (Exemption Not Included)]]*$E$7)</f>
        <v>#NAME?</v>
      </c>
      <c r="F398" s="195" t="e">
        <f ca="1">_xlfn.XLOOKUP(Table2[[#This Row],[Acct '#]],'2025 Information'!A:A,'2025 Information'!O:O,0)</f>
        <v>#NAME?</v>
      </c>
      <c r="G398" s="196" t="e">
        <f ca="1">SUM(Table2[[#This Row],[2025 Estimated                         Tax Assessment                  (Exemption Not Included)]]/$H$6)</f>
        <v>#NAME?</v>
      </c>
      <c r="H398" s="206" t="e">
        <f ca="1">SUM(Table2[[#This Row],[2025 Estimated                         Tax Assessment                  (Exemption Not Included)]]*$H$7)</f>
        <v>#NAME?</v>
      </c>
      <c r="I398" s="203" t="e">
        <f ca="1">SUM(Table2[[#This Row],[2025 Estimated                         Tax Assessment                  (Exemption Not Included)]]-Table2[[#This Row],[2024 Tax Assessment (Exemption Not Included)]])</f>
        <v>#NAME?</v>
      </c>
      <c r="J398" s="225" t="e">
        <f ca="1">SUM(Table2[[#This Row],[2025 Estimated                      Tax Amount                             (Exemption Not Included)]]-Table2[[#This Row],[2024 Tax Amount (Exemption Not Included)]])</f>
        <v>#NAME?</v>
      </c>
      <c r="K398" s="204" t="e">
        <f ca="1">SUM(Table2[[#This Row],[Overall % Of Town ]]-Table2[[#This Row],[Overall % Of Town]])</f>
        <v>#NAME?</v>
      </c>
      <c r="L398" s="227" t="e">
        <f ca="1">SUM(Table2[[#This Row],[2024 Tax Assessment (Exemption Not Included)]])*$N$7</f>
        <v>#NAME?</v>
      </c>
      <c r="M398" s="205" t="e">
        <f ca="1">SUM(Table2[[#This Row],[2025 Tax Amount                   (w/o Reval)                       (Exmption Not Included)]]-Table2[[#This Row],[2024 Tax Amount (Exemption Not Included)]])</f>
        <v>#NAME?</v>
      </c>
      <c r="N398" s="206" t="e">
        <f ca="1">SUM(Table2[[#This Row],[2025 Tax Amount                   (w/o Reval)                       (Exmption Not Included)]]-Table2[[#This Row],[2025 Estimated                      Tax Amount                             (Exemption Not Included)]])</f>
        <v>#NAME?</v>
      </c>
      <c r="O398" s="210" t="e">
        <f ca="1">_xlfn.XLOOKUP(Table2[[#This Row],[Map/Lot]],'Sales Data'!$H$2:$H$185,'Sales Data'!$G$2:$G$185,0)</f>
        <v>#NAME?</v>
      </c>
      <c r="P398" s="211" t="e">
        <f ca="1">_xlfn.XLOOKUP(Table2[[#This Row],[Map/Lot]],'Sales Data'!$H$2:$H$185,'Sales Data'!$F$2:$F$185,0)</f>
        <v>#NAME?</v>
      </c>
      <c r="Q398" s="208">
        <v>1.7</v>
      </c>
      <c r="R398" s="212" t="e">
        <f ca="1">SUM(Table2[[#This Row],[Adjustment for Time Since Sale]]*Table2[[#This Row],[Sale Amount]])</f>
        <v>#NAME?</v>
      </c>
      <c r="S398" s="212" t="e">
        <f ca="1">SUM(Table2[[#This Row],[2025 Estimated                         Tax Assessment                  (Exemption Not Included)]]-Table2[[#This Row],[Adjusted Sale Price]])</f>
        <v>#NAME?</v>
      </c>
      <c r="T398" s="213" t="e">
        <f ca="1">_xlfn.XLOOKUP(Table2[[#This Row],[Map/Lot]],'Sales Data'!$H$2:$H$185,'Sales Data'!$I$2:$I$185,0)</f>
        <v>#NAME?</v>
      </c>
    </row>
    <row r="399" spans="1:20">
      <c r="A399" s="202" t="s">
        <v>1174</v>
      </c>
      <c r="B399" s="202">
        <v>771</v>
      </c>
      <c r="C399" s="195" t="e">
        <f ca="1">_xlfn.XLOOKUP(Table2[[#This Row],[Acct '#]],'2024 Information'!A:A,'2024 Information'!L:L,0)</f>
        <v>#NAME?</v>
      </c>
      <c r="D399" s="196" t="e">
        <f ca="1">SUM(Table2[[#This Row],[2024 Tax Assessment (Exemption Not Included)]]/$E$6)</f>
        <v>#NAME?</v>
      </c>
      <c r="E399" s="206" t="e">
        <f ca="1">SUM(Table2[[#This Row],[2024 Tax Assessment (Exemption Not Included)]]*$E$7)</f>
        <v>#NAME?</v>
      </c>
      <c r="F399" s="195" t="e">
        <f ca="1">_xlfn.XLOOKUP(Table2[[#This Row],[Acct '#]],'2025 Information'!A:A,'2025 Information'!O:O,0)</f>
        <v>#NAME?</v>
      </c>
      <c r="G399" s="196" t="e">
        <f ca="1">SUM(Table2[[#This Row],[2025 Estimated                         Tax Assessment                  (Exemption Not Included)]]/$H$6)</f>
        <v>#NAME?</v>
      </c>
      <c r="H399" s="206" t="e">
        <f ca="1">SUM(Table2[[#This Row],[2025 Estimated                         Tax Assessment                  (Exemption Not Included)]]*$H$7)</f>
        <v>#NAME?</v>
      </c>
      <c r="I399" s="203" t="e">
        <f ca="1">SUM(Table2[[#This Row],[2025 Estimated                         Tax Assessment                  (Exemption Not Included)]]-Table2[[#This Row],[2024 Tax Assessment (Exemption Not Included)]])</f>
        <v>#NAME?</v>
      </c>
      <c r="J399" s="225" t="e">
        <f ca="1">SUM(Table2[[#This Row],[2025 Estimated                      Tax Amount                             (Exemption Not Included)]]-Table2[[#This Row],[2024 Tax Amount (Exemption Not Included)]])</f>
        <v>#NAME?</v>
      </c>
      <c r="K399" s="204" t="e">
        <f ca="1">SUM(Table2[[#This Row],[Overall % Of Town ]]-Table2[[#This Row],[Overall % Of Town]])</f>
        <v>#NAME?</v>
      </c>
      <c r="L399" s="227" t="e">
        <f ca="1">SUM(Table2[[#This Row],[2024 Tax Assessment (Exemption Not Included)]])*$N$7</f>
        <v>#NAME?</v>
      </c>
      <c r="M399" s="205" t="e">
        <f ca="1">SUM(Table2[[#This Row],[2025 Tax Amount                   (w/o Reval)                       (Exmption Not Included)]]-Table2[[#This Row],[2024 Tax Amount (Exemption Not Included)]])</f>
        <v>#NAME?</v>
      </c>
      <c r="N399" s="206" t="e">
        <f ca="1">SUM(Table2[[#This Row],[2025 Tax Amount                   (w/o Reval)                       (Exmption Not Included)]]-Table2[[#This Row],[2025 Estimated                      Tax Amount                             (Exemption Not Included)]])</f>
        <v>#NAME?</v>
      </c>
      <c r="O399" s="207" t="s">
        <v>7433</v>
      </c>
      <c r="P399" s="208" t="s">
        <v>7433</v>
      </c>
      <c r="Q399" s="208" t="s">
        <v>7433</v>
      </c>
      <c r="R399" s="208" t="s">
        <v>7433</v>
      </c>
      <c r="S399" s="208" t="s">
        <v>7433</v>
      </c>
      <c r="T399" s="209" t="s">
        <v>7433</v>
      </c>
    </row>
    <row r="400" spans="1:20">
      <c r="A400" s="202" t="s">
        <v>1930</v>
      </c>
      <c r="B400" s="202">
        <v>424</v>
      </c>
      <c r="C400" s="195" t="e">
        <f ca="1">_xlfn.XLOOKUP(Table2[[#This Row],[Acct '#]],'2024 Information'!A:A,'2024 Information'!L:L,0)</f>
        <v>#NAME?</v>
      </c>
      <c r="D400" s="196" t="e">
        <f ca="1">SUM(Table2[[#This Row],[2024 Tax Assessment (Exemption Not Included)]]/$E$6)</f>
        <v>#NAME?</v>
      </c>
      <c r="E400" s="206" t="e">
        <f ca="1">SUM(Table2[[#This Row],[2024 Tax Assessment (Exemption Not Included)]]*$E$7)</f>
        <v>#NAME?</v>
      </c>
      <c r="F400" s="195" t="e">
        <f ca="1">_xlfn.XLOOKUP(Table2[[#This Row],[Acct '#]],'2025 Information'!A:A,'2025 Information'!O:O,0)</f>
        <v>#NAME?</v>
      </c>
      <c r="G400" s="196" t="e">
        <f ca="1">SUM(Table2[[#This Row],[2025 Estimated                         Tax Assessment                  (Exemption Not Included)]]/$H$6)</f>
        <v>#NAME?</v>
      </c>
      <c r="H400" s="206" t="e">
        <f ca="1">SUM(Table2[[#This Row],[2025 Estimated                         Tax Assessment                  (Exemption Not Included)]]*$H$7)</f>
        <v>#NAME?</v>
      </c>
      <c r="I400" s="203" t="e">
        <f ca="1">SUM(Table2[[#This Row],[2025 Estimated                         Tax Assessment                  (Exemption Not Included)]]-Table2[[#This Row],[2024 Tax Assessment (Exemption Not Included)]])</f>
        <v>#NAME?</v>
      </c>
      <c r="J400" s="225" t="e">
        <f ca="1">SUM(Table2[[#This Row],[2025 Estimated                      Tax Amount                             (Exemption Not Included)]]-Table2[[#This Row],[2024 Tax Amount (Exemption Not Included)]])</f>
        <v>#NAME?</v>
      </c>
      <c r="K400" s="204" t="e">
        <f ca="1">SUM(Table2[[#This Row],[Overall % Of Town ]]-Table2[[#This Row],[Overall % Of Town]])</f>
        <v>#NAME?</v>
      </c>
      <c r="L400" s="227" t="e">
        <f ca="1">SUM(Table2[[#This Row],[2024 Tax Assessment (Exemption Not Included)]])*$N$7</f>
        <v>#NAME?</v>
      </c>
      <c r="M400" s="205" t="e">
        <f ca="1">SUM(Table2[[#This Row],[2025 Tax Amount                   (w/o Reval)                       (Exmption Not Included)]]-Table2[[#This Row],[2024 Tax Amount (Exemption Not Included)]])</f>
        <v>#NAME?</v>
      </c>
      <c r="N400" s="206" t="e">
        <f ca="1">SUM(Table2[[#This Row],[2025 Tax Amount                   (w/o Reval)                       (Exmption Not Included)]]-Table2[[#This Row],[2025 Estimated                      Tax Amount                             (Exemption Not Included)]])</f>
        <v>#NAME?</v>
      </c>
      <c r="O400" s="207" t="s">
        <v>7433</v>
      </c>
      <c r="P400" s="208" t="s">
        <v>7433</v>
      </c>
      <c r="Q400" s="208" t="s">
        <v>7433</v>
      </c>
      <c r="R400" s="208" t="s">
        <v>7433</v>
      </c>
      <c r="S400" s="208" t="s">
        <v>7433</v>
      </c>
      <c r="T400" s="209" t="s">
        <v>7433</v>
      </c>
    </row>
    <row r="401" spans="1:20">
      <c r="A401" s="202" t="s">
        <v>2231</v>
      </c>
      <c r="B401" s="202">
        <v>283</v>
      </c>
      <c r="C401" s="195" t="e">
        <f ca="1">_xlfn.XLOOKUP(Table2[[#This Row],[Acct '#]],'2024 Information'!A:A,'2024 Information'!L:L,0)</f>
        <v>#NAME?</v>
      </c>
      <c r="D401" s="196" t="e">
        <f ca="1">SUM(Table2[[#This Row],[2024 Tax Assessment (Exemption Not Included)]]/$E$6)</f>
        <v>#NAME?</v>
      </c>
      <c r="E401" s="206" t="e">
        <f ca="1">SUM(Table2[[#This Row],[2024 Tax Assessment (Exemption Not Included)]]*$E$7)</f>
        <v>#NAME?</v>
      </c>
      <c r="F401" s="195" t="e">
        <f ca="1">_xlfn.XLOOKUP(Table2[[#This Row],[Acct '#]],'2025 Information'!A:A,'2025 Information'!O:O,0)</f>
        <v>#NAME?</v>
      </c>
      <c r="G401" s="196" t="e">
        <f ca="1">SUM(Table2[[#This Row],[2025 Estimated                         Tax Assessment                  (Exemption Not Included)]]/$H$6)</f>
        <v>#NAME?</v>
      </c>
      <c r="H401" s="206" t="e">
        <f ca="1">SUM(Table2[[#This Row],[2025 Estimated                         Tax Assessment                  (Exemption Not Included)]]*$H$7)</f>
        <v>#NAME?</v>
      </c>
      <c r="I401" s="203" t="e">
        <f ca="1">SUM(Table2[[#This Row],[2025 Estimated                         Tax Assessment                  (Exemption Not Included)]]-Table2[[#This Row],[2024 Tax Assessment (Exemption Not Included)]])</f>
        <v>#NAME?</v>
      </c>
      <c r="J401" s="225" t="e">
        <f ca="1">SUM(Table2[[#This Row],[2025 Estimated                      Tax Amount                             (Exemption Not Included)]]-Table2[[#This Row],[2024 Tax Amount (Exemption Not Included)]])</f>
        <v>#NAME?</v>
      </c>
      <c r="K401" s="204" t="e">
        <f ca="1">SUM(Table2[[#This Row],[Overall % Of Town ]]-Table2[[#This Row],[Overall % Of Town]])</f>
        <v>#NAME?</v>
      </c>
      <c r="L401" s="227" t="e">
        <f ca="1">SUM(Table2[[#This Row],[2024 Tax Assessment (Exemption Not Included)]])*$N$7</f>
        <v>#NAME?</v>
      </c>
      <c r="M401" s="205" t="e">
        <f ca="1">SUM(Table2[[#This Row],[2025 Tax Amount                   (w/o Reval)                       (Exmption Not Included)]]-Table2[[#This Row],[2024 Tax Amount (Exemption Not Included)]])</f>
        <v>#NAME?</v>
      </c>
      <c r="N401" s="206" t="e">
        <f ca="1">SUM(Table2[[#This Row],[2025 Tax Amount                   (w/o Reval)                       (Exmption Not Included)]]-Table2[[#This Row],[2025 Estimated                      Tax Amount                             (Exemption Not Included)]])</f>
        <v>#NAME?</v>
      </c>
      <c r="O401" s="207" t="s">
        <v>7433</v>
      </c>
      <c r="P401" s="208" t="s">
        <v>7433</v>
      </c>
      <c r="Q401" s="208" t="s">
        <v>7433</v>
      </c>
      <c r="R401" s="208" t="s">
        <v>7433</v>
      </c>
      <c r="S401" s="208" t="s">
        <v>7433</v>
      </c>
      <c r="T401" s="209" t="s">
        <v>7433</v>
      </c>
    </row>
    <row r="402" spans="1:20">
      <c r="A402" s="202" t="s">
        <v>1534</v>
      </c>
      <c r="B402" s="202">
        <v>605</v>
      </c>
      <c r="C402" s="195" t="e">
        <f ca="1">_xlfn.XLOOKUP(Table2[[#This Row],[Acct '#]],'2024 Information'!A:A,'2024 Information'!L:L,0)</f>
        <v>#NAME?</v>
      </c>
      <c r="D402" s="196" t="e">
        <f ca="1">SUM(Table2[[#This Row],[2024 Tax Assessment (Exemption Not Included)]]/$E$6)</f>
        <v>#NAME?</v>
      </c>
      <c r="E402" s="206" t="e">
        <f ca="1">SUM(Table2[[#This Row],[2024 Tax Assessment (Exemption Not Included)]]*$E$7)</f>
        <v>#NAME?</v>
      </c>
      <c r="F402" s="195" t="e">
        <f ca="1">_xlfn.XLOOKUP(Table2[[#This Row],[Acct '#]],'2025 Information'!A:A,'2025 Information'!O:O,0)</f>
        <v>#NAME?</v>
      </c>
      <c r="G402" s="196" t="e">
        <f ca="1">SUM(Table2[[#This Row],[2025 Estimated                         Tax Assessment                  (Exemption Not Included)]]/$H$6)</f>
        <v>#NAME?</v>
      </c>
      <c r="H402" s="206" t="e">
        <f ca="1">SUM(Table2[[#This Row],[2025 Estimated                         Tax Assessment                  (Exemption Not Included)]]*$H$7)</f>
        <v>#NAME?</v>
      </c>
      <c r="I402" s="203" t="e">
        <f ca="1">SUM(Table2[[#This Row],[2025 Estimated                         Tax Assessment                  (Exemption Not Included)]]-Table2[[#This Row],[2024 Tax Assessment (Exemption Not Included)]])</f>
        <v>#NAME?</v>
      </c>
      <c r="J402" s="225" t="e">
        <f ca="1">SUM(Table2[[#This Row],[2025 Estimated                      Tax Amount                             (Exemption Not Included)]]-Table2[[#This Row],[2024 Tax Amount (Exemption Not Included)]])</f>
        <v>#NAME?</v>
      </c>
      <c r="K402" s="204" t="e">
        <f ca="1">SUM(Table2[[#This Row],[Overall % Of Town ]]-Table2[[#This Row],[Overall % Of Town]])</f>
        <v>#NAME?</v>
      </c>
      <c r="L402" s="227" t="e">
        <f ca="1">SUM(Table2[[#This Row],[2024 Tax Assessment (Exemption Not Included)]])*$N$7</f>
        <v>#NAME?</v>
      </c>
      <c r="M402" s="205" t="e">
        <f ca="1">SUM(Table2[[#This Row],[2025 Tax Amount                   (w/o Reval)                       (Exmption Not Included)]]-Table2[[#This Row],[2024 Tax Amount (Exemption Not Included)]])</f>
        <v>#NAME?</v>
      </c>
      <c r="N402" s="206" t="e">
        <f ca="1">SUM(Table2[[#This Row],[2025 Tax Amount                   (w/o Reval)                       (Exmption Not Included)]]-Table2[[#This Row],[2025 Estimated                      Tax Amount                             (Exemption Not Included)]])</f>
        <v>#NAME?</v>
      </c>
      <c r="O402" s="207" t="s">
        <v>7433</v>
      </c>
      <c r="P402" s="208" t="s">
        <v>7433</v>
      </c>
      <c r="Q402" s="208" t="s">
        <v>7433</v>
      </c>
      <c r="R402" s="208" t="s">
        <v>7433</v>
      </c>
      <c r="S402" s="208" t="s">
        <v>7433</v>
      </c>
      <c r="T402" s="209" t="s">
        <v>7433</v>
      </c>
    </row>
    <row r="403" spans="1:20">
      <c r="A403" s="202" t="s">
        <v>2591</v>
      </c>
      <c r="B403" s="202">
        <v>113</v>
      </c>
      <c r="C403" s="195" t="e">
        <f ca="1">_xlfn.XLOOKUP(Table2[[#This Row],[Acct '#]],'2024 Information'!A:A,'2024 Information'!L:L,0)</f>
        <v>#NAME?</v>
      </c>
      <c r="D403" s="196" t="e">
        <f ca="1">SUM(Table2[[#This Row],[2024 Tax Assessment (Exemption Not Included)]]/$E$6)</f>
        <v>#NAME?</v>
      </c>
      <c r="E403" s="206" t="e">
        <f ca="1">SUM(Table2[[#This Row],[2024 Tax Assessment (Exemption Not Included)]]*$E$7)</f>
        <v>#NAME?</v>
      </c>
      <c r="F403" s="195" t="e">
        <f ca="1">_xlfn.XLOOKUP(Table2[[#This Row],[Acct '#]],'2025 Information'!A:A,'2025 Information'!O:O,0)</f>
        <v>#NAME?</v>
      </c>
      <c r="G403" s="196" t="e">
        <f ca="1">SUM(Table2[[#This Row],[2025 Estimated                         Tax Assessment                  (Exemption Not Included)]]/$H$6)</f>
        <v>#NAME?</v>
      </c>
      <c r="H403" s="206" t="e">
        <f ca="1">SUM(Table2[[#This Row],[2025 Estimated                         Tax Assessment                  (Exemption Not Included)]]*$H$7)</f>
        <v>#NAME?</v>
      </c>
      <c r="I403" s="203" t="e">
        <f ca="1">SUM(Table2[[#This Row],[2025 Estimated                         Tax Assessment                  (Exemption Not Included)]]-Table2[[#This Row],[2024 Tax Assessment (Exemption Not Included)]])</f>
        <v>#NAME?</v>
      </c>
      <c r="J403" s="225" t="e">
        <f ca="1">SUM(Table2[[#This Row],[2025 Estimated                      Tax Amount                             (Exemption Not Included)]]-Table2[[#This Row],[2024 Tax Amount (Exemption Not Included)]])</f>
        <v>#NAME?</v>
      </c>
      <c r="K403" s="204" t="e">
        <f ca="1">SUM(Table2[[#This Row],[Overall % Of Town ]]-Table2[[#This Row],[Overall % Of Town]])</f>
        <v>#NAME?</v>
      </c>
      <c r="L403" s="227" t="e">
        <f ca="1">SUM(Table2[[#This Row],[2024 Tax Assessment (Exemption Not Included)]])*$N$7</f>
        <v>#NAME?</v>
      </c>
      <c r="M403" s="205" t="e">
        <f ca="1">SUM(Table2[[#This Row],[2025 Tax Amount                   (w/o Reval)                       (Exmption Not Included)]]-Table2[[#This Row],[2024 Tax Amount (Exemption Not Included)]])</f>
        <v>#NAME?</v>
      </c>
      <c r="N403" s="206" t="e">
        <f ca="1">SUM(Table2[[#This Row],[2025 Tax Amount                   (w/o Reval)                       (Exmption Not Included)]]-Table2[[#This Row],[2025 Estimated                      Tax Amount                             (Exemption Not Included)]])</f>
        <v>#NAME?</v>
      </c>
      <c r="O403" s="207" t="s">
        <v>7433</v>
      </c>
      <c r="P403" s="208" t="s">
        <v>7433</v>
      </c>
      <c r="Q403" s="208" t="s">
        <v>7433</v>
      </c>
      <c r="R403" s="208" t="s">
        <v>7433</v>
      </c>
      <c r="S403" s="208" t="s">
        <v>7433</v>
      </c>
      <c r="T403" s="209" t="s">
        <v>7433</v>
      </c>
    </row>
    <row r="404" spans="1:20">
      <c r="A404" s="202" t="s">
        <v>1431</v>
      </c>
      <c r="B404" s="202">
        <v>652</v>
      </c>
      <c r="C404" s="195" t="e">
        <f ca="1">_xlfn.XLOOKUP(Table2[[#This Row],[Acct '#]],'2024 Information'!A:A,'2024 Information'!L:L,0)</f>
        <v>#NAME?</v>
      </c>
      <c r="D404" s="196" t="e">
        <f ca="1">SUM(Table2[[#This Row],[2024 Tax Assessment (Exemption Not Included)]]/$E$6)</f>
        <v>#NAME?</v>
      </c>
      <c r="E404" s="206" t="e">
        <f ca="1">SUM(Table2[[#This Row],[2024 Tax Assessment (Exemption Not Included)]]*$E$7)</f>
        <v>#NAME?</v>
      </c>
      <c r="F404" s="195" t="e">
        <f ca="1">_xlfn.XLOOKUP(Table2[[#This Row],[Acct '#]],'2025 Information'!A:A,'2025 Information'!O:O,0)</f>
        <v>#NAME?</v>
      </c>
      <c r="G404" s="196" t="e">
        <f ca="1">SUM(Table2[[#This Row],[2025 Estimated                         Tax Assessment                  (Exemption Not Included)]]/$H$6)</f>
        <v>#NAME?</v>
      </c>
      <c r="H404" s="206" t="e">
        <f ca="1">SUM(Table2[[#This Row],[2025 Estimated                         Tax Assessment                  (Exemption Not Included)]]*$H$7)</f>
        <v>#NAME?</v>
      </c>
      <c r="I404" s="203" t="e">
        <f ca="1">SUM(Table2[[#This Row],[2025 Estimated                         Tax Assessment                  (Exemption Not Included)]]-Table2[[#This Row],[2024 Tax Assessment (Exemption Not Included)]])</f>
        <v>#NAME?</v>
      </c>
      <c r="J404" s="225" t="e">
        <f ca="1">SUM(Table2[[#This Row],[2025 Estimated                      Tax Amount                             (Exemption Not Included)]]-Table2[[#This Row],[2024 Tax Amount (Exemption Not Included)]])</f>
        <v>#NAME?</v>
      </c>
      <c r="K404" s="204" t="e">
        <f ca="1">SUM(Table2[[#This Row],[Overall % Of Town ]]-Table2[[#This Row],[Overall % Of Town]])</f>
        <v>#NAME?</v>
      </c>
      <c r="L404" s="227" t="e">
        <f ca="1">SUM(Table2[[#This Row],[2024 Tax Assessment (Exemption Not Included)]])*$N$7</f>
        <v>#NAME?</v>
      </c>
      <c r="M404" s="205" t="e">
        <f ca="1">SUM(Table2[[#This Row],[2025 Tax Amount                   (w/o Reval)                       (Exmption Not Included)]]-Table2[[#This Row],[2024 Tax Amount (Exemption Not Included)]])</f>
        <v>#NAME?</v>
      </c>
      <c r="N404" s="206" t="e">
        <f ca="1">SUM(Table2[[#This Row],[2025 Tax Amount                   (w/o Reval)                       (Exmption Not Included)]]-Table2[[#This Row],[2025 Estimated                      Tax Amount                             (Exemption Not Included)]])</f>
        <v>#NAME?</v>
      </c>
      <c r="O404" s="210" t="e">
        <f ca="1">_xlfn.XLOOKUP(Table2[[#This Row],[Map/Lot]],'Sales Data'!$H$2:$H$185,'Sales Data'!$G$2:$G$185,0)</f>
        <v>#NAME?</v>
      </c>
      <c r="P404" s="211" t="e">
        <f ca="1">_xlfn.XLOOKUP(Table2[[#This Row],[Map/Lot]],'Sales Data'!$H$2:$H$185,'Sales Data'!$F$2:$F$185,0)</f>
        <v>#NAME?</v>
      </c>
      <c r="Q404" s="208">
        <v>1.1000000000000001</v>
      </c>
      <c r="R404" s="212" t="e">
        <f ca="1">SUM(Table2[[#This Row],[Adjustment for Time Since Sale]]*Table2[[#This Row],[Sale Amount]])</f>
        <v>#NAME?</v>
      </c>
      <c r="S404" s="212" t="e">
        <f ca="1">SUM(Table2[[#This Row],[2025 Estimated                         Tax Assessment                  (Exemption Not Included)]]-Table2[[#This Row],[Adjusted Sale Price]])</f>
        <v>#NAME?</v>
      </c>
      <c r="T404" s="213" t="e">
        <f ca="1">_xlfn.XLOOKUP(Table2[[#This Row],[Map/Lot]],'Sales Data'!$H$2:$H$185,'Sales Data'!$I$2:$I$185,0)</f>
        <v>#NAME?</v>
      </c>
    </row>
    <row r="405" spans="1:20">
      <c r="A405" s="202" t="s">
        <v>4418</v>
      </c>
      <c r="B405" s="202">
        <v>1176</v>
      </c>
      <c r="C405" s="195" t="e">
        <f ca="1">_xlfn.XLOOKUP(Table2[[#This Row],[Acct '#]],'2024 Information'!A:A,'2024 Information'!L:L,0)</f>
        <v>#NAME?</v>
      </c>
      <c r="D405" s="196" t="e">
        <f ca="1">SUM(Table2[[#This Row],[2024 Tax Assessment (Exemption Not Included)]]/$E$6)</f>
        <v>#NAME?</v>
      </c>
      <c r="E405" s="206" t="e">
        <f ca="1">SUM(Table2[[#This Row],[2024 Tax Assessment (Exemption Not Included)]]*$E$7)</f>
        <v>#NAME?</v>
      </c>
      <c r="F405" s="195" t="e">
        <f ca="1">_xlfn.XLOOKUP(Table2[[#This Row],[Acct '#]],'2025 Information'!A:A,'2025 Information'!O:O,0)</f>
        <v>#NAME?</v>
      </c>
      <c r="G405" s="196" t="e">
        <f ca="1">SUM(Table2[[#This Row],[2025 Estimated                         Tax Assessment                  (Exemption Not Included)]]/$H$6)</f>
        <v>#NAME?</v>
      </c>
      <c r="H405" s="206" t="e">
        <f ca="1">SUM(Table2[[#This Row],[2025 Estimated                         Tax Assessment                  (Exemption Not Included)]]*$H$7)</f>
        <v>#NAME?</v>
      </c>
      <c r="I405" s="203" t="e">
        <f ca="1">SUM(Table2[[#This Row],[2025 Estimated                         Tax Assessment                  (Exemption Not Included)]]-Table2[[#This Row],[2024 Tax Assessment (Exemption Not Included)]])</f>
        <v>#NAME?</v>
      </c>
      <c r="J405" s="225" t="e">
        <f ca="1">SUM(Table2[[#This Row],[2025 Estimated                      Tax Amount                             (Exemption Not Included)]]-Table2[[#This Row],[2024 Tax Amount (Exemption Not Included)]])</f>
        <v>#NAME?</v>
      </c>
      <c r="K405" s="204" t="e">
        <f ca="1">SUM(Table2[[#This Row],[Overall % Of Town ]]-Table2[[#This Row],[Overall % Of Town]])</f>
        <v>#NAME?</v>
      </c>
      <c r="L405" s="227" t="e">
        <f ca="1">SUM(Table2[[#This Row],[2024 Tax Assessment (Exemption Not Included)]])*$N$7</f>
        <v>#NAME?</v>
      </c>
      <c r="M405" s="205" t="e">
        <f ca="1">SUM(Table2[[#This Row],[2025 Tax Amount                   (w/o Reval)                       (Exmption Not Included)]]-Table2[[#This Row],[2024 Tax Amount (Exemption Not Included)]])</f>
        <v>#NAME?</v>
      </c>
      <c r="N405" s="206" t="e">
        <f ca="1">SUM(Table2[[#This Row],[2025 Tax Amount                   (w/o Reval)                       (Exmption Not Included)]]-Table2[[#This Row],[2025 Estimated                      Tax Amount                             (Exemption Not Included)]])</f>
        <v>#NAME?</v>
      </c>
      <c r="O405" s="207" t="s">
        <v>7433</v>
      </c>
      <c r="P405" s="208" t="s">
        <v>7433</v>
      </c>
      <c r="Q405" s="208" t="s">
        <v>7433</v>
      </c>
      <c r="R405" s="208" t="s">
        <v>7433</v>
      </c>
      <c r="S405" s="208" t="s">
        <v>7433</v>
      </c>
      <c r="T405" s="209" t="s">
        <v>7433</v>
      </c>
    </row>
    <row r="406" spans="1:20">
      <c r="A406" s="202" t="s">
        <v>20</v>
      </c>
      <c r="B406" s="202">
        <v>1207</v>
      </c>
      <c r="C406" s="195" t="e">
        <f ca="1">_xlfn.XLOOKUP(Table2[[#This Row],[Acct '#]],'2024 Information'!A:A,'2024 Information'!L:L,0)</f>
        <v>#NAME?</v>
      </c>
      <c r="D406" s="196" t="e">
        <f ca="1">SUM(Table2[[#This Row],[2024 Tax Assessment (Exemption Not Included)]]/$E$6)</f>
        <v>#NAME?</v>
      </c>
      <c r="E406" s="206" t="e">
        <f ca="1">SUM(Table2[[#This Row],[2024 Tax Assessment (Exemption Not Included)]]*$E$7)</f>
        <v>#NAME?</v>
      </c>
      <c r="F406" s="195" t="e">
        <f ca="1">_xlfn.XLOOKUP(Table2[[#This Row],[Acct '#]],'2025 Information'!A:A,'2025 Information'!O:O,0)</f>
        <v>#NAME?</v>
      </c>
      <c r="G406" s="196" t="e">
        <f ca="1">SUM(Table2[[#This Row],[2025 Estimated                         Tax Assessment                  (Exemption Not Included)]]/$H$6)</f>
        <v>#NAME?</v>
      </c>
      <c r="H406" s="206" t="e">
        <f ca="1">SUM(Table2[[#This Row],[2025 Estimated                         Tax Assessment                  (Exemption Not Included)]]*$H$7)</f>
        <v>#NAME?</v>
      </c>
      <c r="I406" s="203" t="e">
        <f ca="1">SUM(Table2[[#This Row],[2025 Estimated                         Tax Assessment                  (Exemption Not Included)]]-Table2[[#This Row],[2024 Tax Assessment (Exemption Not Included)]])</f>
        <v>#NAME?</v>
      </c>
      <c r="J406" s="225" t="e">
        <f ca="1">SUM(Table2[[#This Row],[2025 Estimated                      Tax Amount                             (Exemption Not Included)]]-Table2[[#This Row],[2024 Tax Amount (Exemption Not Included)]])</f>
        <v>#NAME?</v>
      </c>
      <c r="K406" s="204" t="e">
        <f ca="1">SUM(Table2[[#This Row],[Overall % Of Town ]]-Table2[[#This Row],[Overall % Of Town]])</f>
        <v>#NAME?</v>
      </c>
      <c r="L406" s="227" t="e">
        <f ca="1">SUM(Table2[[#This Row],[2024 Tax Assessment (Exemption Not Included)]])*$N$7</f>
        <v>#NAME?</v>
      </c>
      <c r="M406" s="205" t="e">
        <f ca="1">SUM(Table2[[#This Row],[2025 Tax Amount                   (w/o Reval)                       (Exmption Not Included)]]-Table2[[#This Row],[2024 Tax Amount (Exemption Not Included)]])</f>
        <v>#NAME?</v>
      </c>
      <c r="N406" s="206" t="e">
        <f ca="1">SUM(Table2[[#This Row],[2025 Tax Amount                   (w/o Reval)                       (Exmption Not Included)]]-Table2[[#This Row],[2025 Estimated                      Tax Amount                             (Exemption Not Included)]])</f>
        <v>#NAME?</v>
      </c>
      <c r="O406" s="207" t="s">
        <v>7433</v>
      </c>
      <c r="P406" s="208" t="s">
        <v>7433</v>
      </c>
      <c r="Q406" s="208" t="s">
        <v>7433</v>
      </c>
      <c r="R406" s="208" t="s">
        <v>7433</v>
      </c>
      <c r="S406" s="208" t="s">
        <v>7433</v>
      </c>
      <c r="T406" s="209" t="s">
        <v>7433</v>
      </c>
    </row>
    <row r="407" spans="1:20">
      <c r="A407" s="202" t="s">
        <v>222</v>
      </c>
      <c r="B407" s="202">
        <v>1146</v>
      </c>
      <c r="C407" s="195" t="e">
        <f ca="1">_xlfn.XLOOKUP(Table2[[#This Row],[Acct '#]],'2024 Information'!A:A,'2024 Information'!L:L,0)</f>
        <v>#NAME?</v>
      </c>
      <c r="D407" s="196" t="e">
        <f ca="1">SUM(Table2[[#This Row],[2024 Tax Assessment (Exemption Not Included)]]/$E$6)</f>
        <v>#NAME?</v>
      </c>
      <c r="E407" s="206" t="e">
        <f ca="1">SUM(Table2[[#This Row],[2024 Tax Assessment (Exemption Not Included)]]*$E$7)</f>
        <v>#NAME?</v>
      </c>
      <c r="F407" s="195" t="e">
        <f ca="1">_xlfn.XLOOKUP(Table2[[#This Row],[Acct '#]],'2025 Information'!A:A,'2025 Information'!O:O,0)</f>
        <v>#NAME?</v>
      </c>
      <c r="G407" s="196" t="e">
        <f ca="1">SUM(Table2[[#This Row],[2025 Estimated                         Tax Assessment                  (Exemption Not Included)]]/$H$6)</f>
        <v>#NAME?</v>
      </c>
      <c r="H407" s="206" t="e">
        <f ca="1">SUM(Table2[[#This Row],[2025 Estimated                         Tax Assessment                  (Exemption Not Included)]]*$H$7)</f>
        <v>#NAME?</v>
      </c>
      <c r="I407" s="203" t="e">
        <f ca="1">SUM(Table2[[#This Row],[2025 Estimated                         Tax Assessment                  (Exemption Not Included)]]-Table2[[#This Row],[2024 Tax Assessment (Exemption Not Included)]])</f>
        <v>#NAME?</v>
      </c>
      <c r="J407" s="225" t="e">
        <f ca="1">SUM(Table2[[#This Row],[2025 Estimated                      Tax Amount                             (Exemption Not Included)]]-Table2[[#This Row],[2024 Tax Amount (Exemption Not Included)]])</f>
        <v>#NAME?</v>
      </c>
      <c r="K407" s="204" t="e">
        <f ca="1">SUM(Table2[[#This Row],[Overall % Of Town ]]-Table2[[#This Row],[Overall % Of Town]])</f>
        <v>#NAME?</v>
      </c>
      <c r="L407" s="227" t="e">
        <f ca="1">SUM(Table2[[#This Row],[2024 Tax Assessment (Exemption Not Included)]])*$N$7</f>
        <v>#NAME?</v>
      </c>
      <c r="M407" s="205" t="e">
        <f ca="1">SUM(Table2[[#This Row],[2025 Tax Amount                   (w/o Reval)                       (Exmption Not Included)]]-Table2[[#This Row],[2024 Tax Amount (Exemption Not Included)]])</f>
        <v>#NAME?</v>
      </c>
      <c r="N407" s="206" t="e">
        <f ca="1">SUM(Table2[[#This Row],[2025 Tax Amount                   (w/o Reval)                       (Exmption Not Included)]]-Table2[[#This Row],[2025 Estimated                      Tax Amount                             (Exemption Not Included)]])</f>
        <v>#NAME?</v>
      </c>
      <c r="O407" s="207" t="s">
        <v>7433</v>
      </c>
      <c r="P407" s="208" t="s">
        <v>7433</v>
      </c>
      <c r="Q407" s="208" t="s">
        <v>7433</v>
      </c>
      <c r="R407" s="208" t="s">
        <v>7433</v>
      </c>
      <c r="S407" s="208" t="s">
        <v>7433</v>
      </c>
      <c r="T407" s="209" t="s">
        <v>7433</v>
      </c>
    </row>
    <row r="408" spans="1:20">
      <c r="A408" s="202" t="s">
        <v>1427</v>
      </c>
      <c r="B408" s="202">
        <v>653</v>
      </c>
      <c r="C408" s="195" t="e">
        <f ca="1">_xlfn.XLOOKUP(Table2[[#This Row],[Acct '#]],'2024 Information'!A:A,'2024 Information'!L:L,0)</f>
        <v>#NAME?</v>
      </c>
      <c r="D408" s="196" t="e">
        <f ca="1">SUM(Table2[[#This Row],[2024 Tax Assessment (Exemption Not Included)]]/$E$6)</f>
        <v>#NAME?</v>
      </c>
      <c r="E408" s="206" t="e">
        <f ca="1">SUM(Table2[[#This Row],[2024 Tax Assessment (Exemption Not Included)]]*$E$7)</f>
        <v>#NAME?</v>
      </c>
      <c r="F408" s="195" t="e">
        <f ca="1">_xlfn.XLOOKUP(Table2[[#This Row],[Acct '#]],'2025 Information'!A:A,'2025 Information'!O:O,0)</f>
        <v>#NAME?</v>
      </c>
      <c r="G408" s="196" t="e">
        <f ca="1">SUM(Table2[[#This Row],[2025 Estimated                         Tax Assessment                  (Exemption Not Included)]]/$H$6)</f>
        <v>#NAME?</v>
      </c>
      <c r="H408" s="206" t="e">
        <f ca="1">SUM(Table2[[#This Row],[2025 Estimated                         Tax Assessment                  (Exemption Not Included)]]*$H$7)</f>
        <v>#NAME?</v>
      </c>
      <c r="I408" s="203" t="e">
        <f ca="1">SUM(Table2[[#This Row],[2025 Estimated                         Tax Assessment                  (Exemption Not Included)]]-Table2[[#This Row],[2024 Tax Assessment (Exemption Not Included)]])</f>
        <v>#NAME?</v>
      </c>
      <c r="J408" s="225" t="e">
        <f ca="1">SUM(Table2[[#This Row],[2025 Estimated                      Tax Amount                             (Exemption Not Included)]]-Table2[[#This Row],[2024 Tax Amount (Exemption Not Included)]])</f>
        <v>#NAME?</v>
      </c>
      <c r="K408" s="204" t="e">
        <f ca="1">SUM(Table2[[#This Row],[Overall % Of Town ]]-Table2[[#This Row],[Overall % Of Town]])</f>
        <v>#NAME?</v>
      </c>
      <c r="L408" s="227" t="e">
        <f ca="1">SUM(Table2[[#This Row],[2024 Tax Assessment (Exemption Not Included)]])*$N$7</f>
        <v>#NAME?</v>
      </c>
      <c r="M408" s="205" t="e">
        <f ca="1">SUM(Table2[[#This Row],[2025 Tax Amount                   (w/o Reval)                       (Exmption Not Included)]]-Table2[[#This Row],[2024 Tax Amount (Exemption Not Included)]])</f>
        <v>#NAME?</v>
      </c>
      <c r="N408" s="206" t="e">
        <f ca="1">SUM(Table2[[#This Row],[2025 Tax Amount                   (w/o Reval)                       (Exmption Not Included)]]-Table2[[#This Row],[2025 Estimated                      Tax Amount                             (Exemption Not Included)]])</f>
        <v>#NAME?</v>
      </c>
      <c r="O408" s="207" t="s">
        <v>7433</v>
      </c>
      <c r="P408" s="208" t="s">
        <v>7433</v>
      </c>
      <c r="Q408" s="208" t="s">
        <v>7433</v>
      </c>
      <c r="R408" s="208" t="s">
        <v>7433</v>
      </c>
      <c r="S408" s="208" t="s">
        <v>7433</v>
      </c>
      <c r="T408" s="209" t="s">
        <v>7433</v>
      </c>
    </row>
    <row r="409" spans="1:20">
      <c r="A409" s="202" t="s">
        <v>2609</v>
      </c>
      <c r="B409" s="202">
        <v>103</v>
      </c>
      <c r="C409" s="195" t="e">
        <f ca="1">_xlfn.XLOOKUP(Table2[[#This Row],[Acct '#]],'2024 Information'!A:A,'2024 Information'!L:L,0)</f>
        <v>#NAME?</v>
      </c>
      <c r="D409" s="196" t="e">
        <f ca="1">SUM(Table2[[#This Row],[2024 Tax Assessment (Exemption Not Included)]]/$E$6)</f>
        <v>#NAME?</v>
      </c>
      <c r="E409" s="206" t="e">
        <f ca="1">SUM(Table2[[#This Row],[2024 Tax Assessment (Exemption Not Included)]]*$E$7)</f>
        <v>#NAME?</v>
      </c>
      <c r="F409" s="195" t="e">
        <f ca="1">_xlfn.XLOOKUP(Table2[[#This Row],[Acct '#]],'2025 Information'!A:A,'2025 Information'!O:O,0)</f>
        <v>#NAME?</v>
      </c>
      <c r="G409" s="196" t="e">
        <f ca="1">SUM(Table2[[#This Row],[2025 Estimated                         Tax Assessment                  (Exemption Not Included)]]/$H$6)</f>
        <v>#NAME?</v>
      </c>
      <c r="H409" s="206" t="e">
        <f ca="1">SUM(Table2[[#This Row],[2025 Estimated                         Tax Assessment                  (Exemption Not Included)]]*$H$7)</f>
        <v>#NAME?</v>
      </c>
      <c r="I409" s="203" t="e">
        <f ca="1">SUM(Table2[[#This Row],[2025 Estimated                         Tax Assessment                  (Exemption Not Included)]]-Table2[[#This Row],[2024 Tax Assessment (Exemption Not Included)]])</f>
        <v>#NAME?</v>
      </c>
      <c r="J409" s="225" t="e">
        <f ca="1">SUM(Table2[[#This Row],[2025 Estimated                      Tax Amount                             (Exemption Not Included)]]-Table2[[#This Row],[2024 Tax Amount (Exemption Not Included)]])</f>
        <v>#NAME?</v>
      </c>
      <c r="K409" s="204" t="e">
        <f ca="1">SUM(Table2[[#This Row],[Overall % Of Town ]]-Table2[[#This Row],[Overall % Of Town]])</f>
        <v>#NAME?</v>
      </c>
      <c r="L409" s="227" t="e">
        <f ca="1">SUM(Table2[[#This Row],[2024 Tax Assessment (Exemption Not Included)]])*$N$7</f>
        <v>#NAME?</v>
      </c>
      <c r="M409" s="205" t="e">
        <f ca="1">SUM(Table2[[#This Row],[2025 Tax Amount                   (w/o Reval)                       (Exmption Not Included)]]-Table2[[#This Row],[2024 Tax Amount (Exemption Not Included)]])</f>
        <v>#NAME?</v>
      </c>
      <c r="N409" s="206" t="e">
        <f ca="1">SUM(Table2[[#This Row],[2025 Tax Amount                   (w/o Reval)                       (Exmption Not Included)]]-Table2[[#This Row],[2025 Estimated                      Tax Amount                             (Exemption Not Included)]])</f>
        <v>#NAME?</v>
      </c>
      <c r="O409" s="207" t="s">
        <v>7433</v>
      </c>
      <c r="P409" s="208" t="s">
        <v>7433</v>
      </c>
      <c r="Q409" s="208" t="s">
        <v>7433</v>
      </c>
      <c r="R409" s="208" t="s">
        <v>7433</v>
      </c>
      <c r="S409" s="208" t="s">
        <v>7433</v>
      </c>
      <c r="T409" s="209" t="s">
        <v>7433</v>
      </c>
    </row>
    <row r="410" spans="1:20">
      <c r="A410" s="202" t="s">
        <v>2149</v>
      </c>
      <c r="B410" s="202">
        <v>321</v>
      </c>
      <c r="C410" s="195" t="e">
        <f ca="1">_xlfn.XLOOKUP(Table2[[#This Row],[Acct '#]],'2024 Information'!A:A,'2024 Information'!L:L,0)</f>
        <v>#NAME?</v>
      </c>
      <c r="D410" s="196" t="e">
        <f ca="1">SUM(Table2[[#This Row],[2024 Tax Assessment (Exemption Not Included)]]/$E$6)</f>
        <v>#NAME?</v>
      </c>
      <c r="E410" s="206" t="e">
        <f ca="1">SUM(Table2[[#This Row],[2024 Tax Assessment (Exemption Not Included)]]*$E$7)</f>
        <v>#NAME?</v>
      </c>
      <c r="F410" s="195" t="e">
        <f ca="1">_xlfn.XLOOKUP(Table2[[#This Row],[Acct '#]],'2025 Information'!A:A,'2025 Information'!O:O,0)</f>
        <v>#NAME?</v>
      </c>
      <c r="G410" s="196" t="e">
        <f ca="1">SUM(Table2[[#This Row],[2025 Estimated                         Tax Assessment                  (Exemption Not Included)]]/$H$6)</f>
        <v>#NAME?</v>
      </c>
      <c r="H410" s="206" t="e">
        <f ca="1">SUM(Table2[[#This Row],[2025 Estimated                         Tax Assessment                  (Exemption Not Included)]]*$H$7)</f>
        <v>#NAME?</v>
      </c>
      <c r="I410" s="203" t="e">
        <f ca="1">SUM(Table2[[#This Row],[2025 Estimated                         Tax Assessment                  (Exemption Not Included)]]-Table2[[#This Row],[2024 Tax Assessment (Exemption Not Included)]])</f>
        <v>#NAME?</v>
      </c>
      <c r="J410" s="225" t="e">
        <f ca="1">SUM(Table2[[#This Row],[2025 Estimated                      Tax Amount                             (Exemption Not Included)]]-Table2[[#This Row],[2024 Tax Amount (Exemption Not Included)]])</f>
        <v>#NAME?</v>
      </c>
      <c r="K410" s="204" t="e">
        <f ca="1">SUM(Table2[[#This Row],[Overall % Of Town ]]-Table2[[#This Row],[Overall % Of Town]])</f>
        <v>#NAME?</v>
      </c>
      <c r="L410" s="227" t="e">
        <f ca="1">SUM(Table2[[#This Row],[2024 Tax Assessment (Exemption Not Included)]])*$N$7</f>
        <v>#NAME?</v>
      </c>
      <c r="M410" s="205" t="e">
        <f ca="1">SUM(Table2[[#This Row],[2025 Tax Amount                   (w/o Reval)                       (Exmption Not Included)]]-Table2[[#This Row],[2024 Tax Amount (Exemption Not Included)]])</f>
        <v>#NAME?</v>
      </c>
      <c r="N410" s="206" t="e">
        <f ca="1">SUM(Table2[[#This Row],[2025 Tax Amount                   (w/o Reval)                       (Exmption Not Included)]]-Table2[[#This Row],[2025 Estimated                      Tax Amount                             (Exemption Not Included)]])</f>
        <v>#NAME?</v>
      </c>
      <c r="O410" s="207" t="s">
        <v>7433</v>
      </c>
      <c r="P410" s="208" t="s">
        <v>7433</v>
      </c>
      <c r="Q410" s="208" t="s">
        <v>7433</v>
      </c>
      <c r="R410" s="208" t="s">
        <v>7433</v>
      </c>
      <c r="S410" s="208" t="s">
        <v>7433</v>
      </c>
      <c r="T410" s="209" t="s">
        <v>7433</v>
      </c>
    </row>
    <row r="411" spans="1:20">
      <c r="A411" s="202" t="s">
        <v>1217</v>
      </c>
      <c r="B411" s="202">
        <v>751</v>
      </c>
      <c r="C411" s="195" t="e">
        <f ca="1">_xlfn.XLOOKUP(Table2[[#This Row],[Acct '#]],'2024 Information'!A:A,'2024 Information'!L:L,0)</f>
        <v>#NAME?</v>
      </c>
      <c r="D411" s="196" t="e">
        <f ca="1">SUM(Table2[[#This Row],[2024 Tax Assessment (Exemption Not Included)]]/$E$6)</f>
        <v>#NAME?</v>
      </c>
      <c r="E411" s="206" t="e">
        <f ca="1">SUM(Table2[[#This Row],[2024 Tax Assessment (Exemption Not Included)]]*$E$7)</f>
        <v>#NAME?</v>
      </c>
      <c r="F411" s="195" t="e">
        <f ca="1">_xlfn.XLOOKUP(Table2[[#This Row],[Acct '#]],'2025 Information'!A:A,'2025 Information'!O:O,0)</f>
        <v>#NAME?</v>
      </c>
      <c r="G411" s="196" t="e">
        <f ca="1">SUM(Table2[[#This Row],[2025 Estimated                         Tax Assessment                  (Exemption Not Included)]]/$H$6)</f>
        <v>#NAME?</v>
      </c>
      <c r="H411" s="206" t="e">
        <f ca="1">SUM(Table2[[#This Row],[2025 Estimated                         Tax Assessment                  (Exemption Not Included)]]*$H$7)</f>
        <v>#NAME?</v>
      </c>
      <c r="I411" s="203" t="e">
        <f ca="1">SUM(Table2[[#This Row],[2025 Estimated                         Tax Assessment                  (Exemption Not Included)]]-Table2[[#This Row],[2024 Tax Assessment (Exemption Not Included)]])</f>
        <v>#NAME?</v>
      </c>
      <c r="J411" s="225" t="e">
        <f ca="1">SUM(Table2[[#This Row],[2025 Estimated                      Tax Amount                             (Exemption Not Included)]]-Table2[[#This Row],[2024 Tax Amount (Exemption Not Included)]])</f>
        <v>#NAME?</v>
      </c>
      <c r="K411" s="204" t="e">
        <f ca="1">SUM(Table2[[#This Row],[Overall % Of Town ]]-Table2[[#This Row],[Overall % Of Town]])</f>
        <v>#NAME?</v>
      </c>
      <c r="L411" s="227" t="e">
        <f ca="1">SUM(Table2[[#This Row],[2024 Tax Assessment (Exemption Not Included)]])*$N$7</f>
        <v>#NAME?</v>
      </c>
      <c r="M411" s="205" t="e">
        <f ca="1">SUM(Table2[[#This Row],[2025 Tax Amount                   (w/o Reval)                       (Exmption Not Included)]]-Table2[[#This Row],[2024 Tax Amount (Exemption Not Included)]])</f>
        <v>#NAME?</v>
      </c>
      <c r="N411" s="206" t="e">
        <f ca="1">SUM(Table2[[#This Row],[2025 Tax Amount                   (w/o Reval)                       (Exmption Not Included)]]-Table2[[#This Row],[2025 Estimated                      Tax Amount                             (Exemption Not Included)]])</f>
        <v>#NAME?</v>
      </c>
      <c r="O411" s="207" t="s">
        <v>7433</v>
      </c>
      <c r="P411" s="208" t="s">
        <v>7433</v>
      </c>
      <c r="Q411" s="208" t="s">
        <v>7433</v>
      </c>
      <c r="R411" s="208" t="s">
        <v>7433</v>
      </c>
      <c r="S411" s="208" t="s">
        <v>7433</v>
      </c>
      <c r="T411" s="209" t="s">
        <v>7433</v>
      </c>
    </row>
    <row r="412" spans="1:20">
      <c r="A412" s="202" t="s">
        <v>2416</v>
      </c>
      <c r="B412" s="202">
        <v>201</v>
      </c>
      <c r="C412" s="195" t="e">
        <f ca="1">_xlfn.XLOOKUP(Table2[[#This Row],[Acct '#]],'2024 Information'!A:A,'2024 Information'!L:L,0)</f>
        <v>#NAME?</v>
      </c>
      <c r="D412" s="196" t="e">
        <f ca="1">SUM(Table2[[#This Row],[2024 Tax Assessment (Exemption Not Included)]]/$E$6)</f>
        <v>#NAME?</v>
      </c>
      <c r="E412" s="206" t="e">
        <f ca="1">SUM(Table2[[#This Row],[2024 Tax Assessment (Exemption Not Included)]]*$E$7)</f>
        <v>#NAME?</v>
      </c>
      <c r="F412" s="195" t="e">
        <f ca="1">_xlfn.XLOOKUP(Table2[[#This Row],[Acct '#]],'2025 Information'!A:A,'2025 Information'!O:O,0)</f>
        <v>#NAME?</v>
      </c>
      <c r="G412" s="196" t="e">
        <f ca="1">SUM(Table2[[#This Row],[2025 Estimated                         Tax Assessment                  (Exemption Not Included)]]/$H$6)</f>
        <v>#NAME?</v>
      </c>
      <c r="H412" s="206" t="e">
        <f ca="1">SUM(Table2[[#This Row],[2025 Estimated                         Tax Assessment                  (Exemption Not Included)]]*$H$7)</f>
        <v>#NAME?</v>
      </c>
      <c r="I412" s="203" t="e">
        <f ca="1">SUM(Table2[[#This Row],[2025 Estimated                         Tax Assessment                  (Exemption Not Included)]]-Table2[[#This Row],[2024 Tax Assessment (Exemption Not Included)]])</f>
        <v>#NAME?</v>
      </c>
      <c r="J412" s="225" t="e">
        <f ca="1">SUM(Table2[[#This Row],[2025 Estimated                      Tax Amount                             (Exemption Not Included)]]-Table2[[#This Row],[2024 Tax Amount (Exemption Not Included)]])</f>
        <v>#NAME?</v>
      </c>
      <c r="K412" s="204" t="e">
        <f ca="1">SUM(Table2[[#This Row],[Overall % Of Town ]]-Table2[[#This Row],[Overall % Of Town]])</f>
        <v>#NAME?</v>
      </c>
      <c r="L412" s="227" t="e">
        <f ca="1">SUM(Table2[[#This Row],[2024 Tax Assessment (Exemption Not Included)]])*$N$7</f>
        <v>#NAME?</v>
      </c>
      <c r="M412" s="205" t="e">
        <f ca="1">SUM(Table2[[#This Row],[2025 Tax Amount                   (w/o Reval)                       (Exmption Not Included)]]-Table2[[#This Row],[2024 Tax Amount (Exemption Not Included)]])</f>
        <v>#NAME?</v>
      </c>
      <c r="N412" s="206" t="e">
        <f ca="1">SUM(Table2[[#This Row],[2025 Tax Amount                   (w/o Reval)                       (Exmption Not Included)]]-Table2[[#This Row],[2025 Estimated                      Tax Amount                             (Exemption Not Included)]])</f>
        <v>#NAME?</v>
      </c>
      <c r="O412" s="207" t="s">
        <v>7433</v>
      </c>
      <c r="P412" s="208" t="s">
        <v>7433</v>
      </c>
      <c r="Q412" s="208" t="s">
        <v>7433</v>
      </c>
      <c r="R412" s="208" t="s">
        <v>7433</v>
      </c>
      <c r="S412" s="208" t="s">
        <v>7433</v>
      </c>
      <c r="T412" s="209" t="s">
        <v>7433</v>
      </c>
    </row>
    <row r="413" spans="1:20">
      <c r="A413" s="202" t="s">
        <v>2085</v>
      </c>
      <c r="B413" s="202">
        <v>352</v>
      </c>
      <c r="C413" s="195" t="e">
        <f ca="1">_xlfn.XLOOKUP(Table2[[#This Row],[Acct '#]],'2024 Information'!A:A,'2024 Information'!L:L,0)</f>
        <v>#NAME?</v>
      </c>
      <c r="D413" s="196" t="e">
        <f ca="1">SUM(Table2[[#This Row],[2024 Tax Assessment (Exemption Not Included)]]/$E$6)</f>
        <v>#NAME?</v>
      </c>
      <c r="E413" s="206" t="e">
        <f ca="1">SUM(Table2[[#This Row],[2024 Tax Assessment (Exemption Not Included)]]*$E$7)</f>
        <v>#NAME?</v>
      </c>
      <c r="F413" s="195" t="e">
        <f ca="1">_xlfn.XLOOKUP(Table2[[#This Row],[Acct '#]],'2025 Information'!A:A,'2025 Information'!O:O,0)</f>
        <v>#NAME?</v>
      </c>
      <c r="G413" s="196" t="e">
        <f ca="1">SUM(Table2[[#This Row],[2025 Estimated                         Tax Assessment                  (Exemption Not Included)]]/$H$6)</f>
        <v>#NAME?</v>
      </c>
      <c r="H413" s="206" t="e">
        <f ca="1">SUM(Table2[[#This Row],[2025 Estimated                         Tax Assessment                  (Exemption Not Included)]]*$H$7)</f>
        <v>#NAME?</v>
      </c>
      <c r="I413" s="203" t="e">
        <f ca="1">SUM(Table2[[#This Row],[2025 Estimated                         Tax Assessment                  (Exemption Not Included)]]-Table2[[#This Row],[2024 Tax Assessment (Exemption Not Included)]])</f>
        <v>#NAME?</v>
      </c>
      <c r="J413" s="225" t="e">
        <f ca="1">SUM(Table2[[#This Row],[2025 Estimated                      Tax Amount                             (Exemption Not Included)]]-Table2[[#This Row],[2024 Tax Amount (Exemption Not Included)]])</f>
        <v>#NAME?</v>
      </c>
      <c r="K413" s="204" t="e">
        <f ca="1">SUM(Table2[[#This Row],[Overall % Of Town ]]-Table2[[#This Row],[Overall % Of Town]])</f>
        <v>#NAME?</v>
      </c>
      <c r="L413" s="227" t="e">
        <f ca="1">SUM(Table2[[#This Row],[2024 Tax Assessment (Exemption Not Included)]])*$N$7</f>
        <v>#NAME?</v>
      </c>
      <c r="M413" s="205" t="e">
        <f ca="1">SUM(Table2[[#This Row],[2025 Tax Amount                   (w/o Reval)                       (Exmption Not Included)]]-Table2[[#This Row],[2024 Tax Amount (Exemption Not Included)]])</f>
        <v>#NAME?</v>
      </c>
      <c r="N413" s="206" t="e">
        <f ca="1">SUM(Table2[[#This Row],[2025 Tax Amount                   (w/o Reval)                       (Exmption Not Included)]]-Table2[[#This Row],[2025 Estimated                      Tax Amount                             (Exemption Not Included)]])</f>
        <v>#NAME?</v>
      </c>
      <c r="O413" s="207" t="s">
        <v>7433</v>
      </c>
      <c r="P413" s="208" t="s">
        <v>7433</v>
      </c>
      <c r="Q413" s="208" t="s">
        <v>7433</v>
      </c>
      <c r="R413" s="208" t="s">
        <v>7433</v>
      </c>
      <c r="S413" s="208" t="s">
        <v>7433</v>
      </c>
      <c r="T413" s="209" t="s">
        <v>7433</v>
      </c>
    </row>
    <row r="414" spans="1:20">
      <c r="A414" s="202" t="s">
        <v>2502</v>
      </c>
      <c r="B414" s="202">
        <v>160</v>
      </c>
      <c r="C414" s="195" t="e">
        <f ca="1">_xlfn.XLOOKUP(Table2[[#This Row],[Acct '#]],'2024 Information'!A:A,'2024 Information'!L:L,0)</f>
        <v>#NAME?</v>
      </c>
      <c r="D414" s="196" t="e">
        <f ca="1">SUM(Table2[[#This Row],[2024 Tax Assessment (Exemption Not Included)]]/$E$6)</f>
        <v>#NAME?</v>
      </c>
      <c r="E414" s="206" t="e">
        <f ca="1">SUM(Table2[[#This Row],[2024 Tax Assessment (Exemption Not Included)]]*$E$7)</f>
        <v>#NAME?</v>
      </c>
      <c r="F414" s="195" t="e">
        <f ca="1">_xlfn.XLOOKUP(Table2[[#This Row],[Acct '#]],'2025 Information'!A:A,'2025 Information'!O:O,0)</f>
        <v>#NAME?</v>
      </c>
      <c r="G414" s="196" t="e">
        <f ca="1">SUM(Table2[[#This Row],[2025 Estimated                         Tax Assessment                  (Exemption Not Included)]]/$H$6)</f>
        <v>#NAME?</v>
      </c>
      <c r="H414" s="206" t="e">
        <f ca="1">SUM(Table2[[#This Row],[2025 Estimated                         Tax Assessment                  (Exemption Not Included)]]*$H$7)</f>
        <v>#NAME?</v>
      </c>
      <c r="I414" s="203" t="e">
        <f ca="1">SUM(Table2[[#This Row],[2025 Estimated                         Tax Assessment                  (Exemption Not Included)]]-Table2[[#This Row],[2024 Tax Assessment (Exemption Not Included)]])</f>
        <v>#NAME?</v>
      </c>
      <c r="J414" s="225" t="e">
        <f ca="1">SUM(Table2[[#This Row],[2025 Estimated                      Tax Amount                             (Exemption Not Included)]]-Table2[[#This Row],[2024 Tax Amount (Exemption Not Included)]])</f>
        <v>#NAME?</v>
      </c>
      <c r="K414" s="204" t="e">
        <f ca="1">SUM(Table2[[#This Row],[Overall % Of Town ]]-Table2[[#This Row],[Overall % Of Town]])</f>
        <v>#NAME?</v>
      </c>
      <c r="L414" s="227" t="e">
        <f ca="1">SUM(Table2[[#This Row],[2024 Tax Assessment (Exemption Not Included)]])*$N$7</f>
        <v>#NAME?</v>
      </c>
      <c r="M414" s="205" t="e">
        <f ca="1">SUM(Table2[[#This Row],[2025 Tax Amount                   (w/o Reval)                       (Exmption Not Included)]]-Table2[[#This Row],[2024 Tax Amount (Exemption Not Included)]])</f>
        <v>#NAME?</v>
      </c>
      <c r="N414" s="206" t="e">
        <f ca="1">SUM(Table2[[#This Row],[2025 Tax Amount                   (w/o Reval)                       (Exmption Not Included)]]-Table2[[#This Row],[2025 Estimated                      Tax Amount                             (Exemption Not Included)]])</f>
        <v>#NAME?</v>
      </c>
      <c r="O414" s="207" t="s">
        <v>7433</v>
      </c>
      <c r="P414" s="208" t="s">
        <v>7433</v>
      </c>
      <c r="Q414" s="208" t="s">
        <v>7433</v>
      </c>
      <c r="R414" s="208" t="s">
        <v>7433</v>
      </c>
      <c r="S414" s="208" t="s">
        <v>7433</v>
      </c>
      <c r="T414" s="209" t="s">
        <v>7433</v>
      </c>
    </row>
    <row r="415" spans="1:20">
      <c r="A415" s="202" t="s">
        <v>2697</v>
      </c>
      <c r="B415" s="202">
        <v>56</v>
      </c>
      <c r="C415" s="195" t="e">
        <f ca="1">_xlfn.XLOOKUP(Table2[[#This Row],[Acct '#]],'2024 Information'!A:A,'2024 Information'!L:L,0)</f>
        <v>#NAME?</v>
      </c>
      <c r="D415" s="196" t="e">
        <f ca="1">SUM(Table2[[#This Row],[2024 Tax Assessment (Exemption Not Included)]]/$E$6)</f>
        <v>#NAME?</v>
      </c>
      <c r="E415" s="206" t="e">
        <f ca="1">SUM(Table2[[#This Row],[2024 Tax Assessment (Exemption Not Included)]]*$E$7)</f>
        <v>#NAME?</v>
      </c>
      <c r="F415" s="195" t="e">
        <f ca="1">_xlfn.XLOOKUP(Table2[[#This Row],[Acct '#]],'2025 Information'!A:A,'2025 Information'!O:O,0)</f>
        <v>#NAME?</v>
      </c>
      <c r="G415" s="196" t="e">
        <f ca="1">SUM(Table2[[#This Row],[2025 Estimated                         Tax Assessment                  (Exemption Not Included)]]/$H$6)</f>
        <v>#NAME?</v>
      </c>
      <c r="H415" s="206" t="e">
        <f ca="1">SUM(Table2[[#This Row],[2025 Estimated                         Tax Assessment                  (Exemption Not Included)]]*$H$7)</f>
        <v>#NAME?</v>
      </c>
      <c r="I415" s="203" t="e">
        <f ca="1">SUM(Table2[[#This Row],[2025 Estimated                         Tax Assessment                  (Exemption Not Included)]]-Table2[[#This Row],[2024 Tax Assessment (Exemption Not Included)]])</f>
        <v>#NAME?</v>
      </c>
      <c r="J415" s="225" t="e">
        <f ca="1">SUM(Table2[[#This Row],[2025 Estimated                      Tax Amount                             (Exemption Not Included)]]-Table2[[#This Row],[2024 Tax Amount (Exemption Not Included)]])</f>
        <v>#NAME?</v>
      </c>
      <c r="K415" s="204" t="e">
        <f ca="1">SUM(Table2[[#This Row],[Overall % Of Town ]]-Table2[[#This Row],[Overall % Of Town]])</f>
        <v>#NAME?</v>
      </c>
      <c r="L415" s="227" t="e">
        <f ca="1">SUM(Table2[[#This Row],[2024 Tax Assessment (Exemption Not Included)]])*$N$7</f>
        <v>#NAME?</v>
      </c>
      <c r="M415" s="205" t="e">
        <f ca="1">SUM(Table2[[#This Row],[2025 Tax Amount                   (w/o Reval)                       (Exmption Not Included)]]-Table2[[#This Row],[2024 Tax Amount (Exemption Not Included)]])</f>
        <v>#NAME?</v>
      </c>
      <c r="N415" s="206" t="e">
        <f ca="1">SUM(Table2[[#This Row],[2025 Tax Amount                   (w/o Reval)                       (Exmption Not Included)]]-Table2[[#This Row],[2025 Estimated                      Tax Amount                             (Exemption Not Included)]])</f>
        <v>#NAME?</v>
      </c>
      <c r="O415" s="207" t="s">
        <v>7433</v>
      </c>
      <c r="P415" s="208" t="s">
        <v>7433</v>
      </c>
      <c r="Q415" s="208" t="s">
        <v>7433</v>
      </c>
      <c r="R415" s="208" t="s">
        <v>7433</v>
      </c>
      <c r="S415" s="208" t="s">
        <v>7433</v>
      </c>
      <c r="T415" s="209" t="s">
        <v>7433</v>
      </c>
    </row>
    <row r="416" spans="1:20">
      <c r="A416" s="202" t="s">
        <v>2071</v>
      </c>
      <c r="B416" s="202">
        <v>359</v>
      </c>
      <c r="C416" s="195" t="e">
        <f ca="1">_xlfn.XLOOKUP(Table2[[#This Row],[Acct '#]],'2024 Information'!A:A,'2024 Information'!L:L,0)</f>
        <v>#NAME?</v>
      </c>
      <c r="D416" s="196" t="e">
        <f ca="1">SUM(Table2[[#This Row],[2024 Tax Assessment (Exemption Not Included)]]/$E$6)</f>
        <v>#NAME?</v>
      </c>
      <c r="E416" s="206" t="e">
        <f ca="1">SUM(Table2[[#This Row],[2024 Tax Assessment (Exemption Not Included)]]*$E$7)</f>
        <v>#NAME?</v>
      </c>
      <c r="F416" s="195" t="e">
        <f ca="1">_xlfn.XLOOKUP(Table2[[#This Row],[Acct '#]],'2025 Information'!A:A,'2025 Information'!O:O,0)</f>
        <v>#NAME?</v>
      </c>
      <c r="G416" s="196" t="e">
        <f ca="1">SUM(Table2[[#This Row],[2025 Estimated                         Tax Assessment                  (Exemption Not Included)]]/$H$6)</f>
        <v>#NAME?</v>
      </c>
      <c r="H416" s="206" t="e">
        <f ca="1">SUM(Table2[[#This Row],[2025 Estimated                         Tax Assessment                  (Exemption Not Included)]]*$H$7)</f>
        <v>#NAME?</v>
      </c>
      <c r="I416" s="203" t="e">
        <f ca="1">SUM(Table2[[#This Row],[2025 Estimated                         Tax Assessment                  (Exemption Not Included)]]-Table2[[#This Row],[2024 Tax Assessment (Exemption Not Included)]])</f>
        <v>#NAME?</v>
      </c>
      <c r="J416" s="225" t="e">
        <f ca="1">SUM(Table2[[#This Row],[2025 Estimated                      Tax Amount                             (Exemption Not Included)]]-Table2[[#This Row],[2024 Tax Amount (Exemption Not Included)]])</f>
        <v>#NAME?</v>
      </c>
      <c r="K416" s="204" t="e">
        <f ca="1">SUM(Table2[[#This Row],[Overall % Of Town ]]-Table2[[#This Row],[Overall % Of Town]])</f>
        <v>#NAME?</v>
      </c>
      <c r="L416" s="227" t="e">
        <f ca="1">SUM(Table2[[#This Row],[2024 Tax Assessment (Exemption Not Included)]])*$N$7</f>
        <v>#NAME?</v>
      </c>
      <c r="M416" s="205" t="e">
        <f ca="1">SUM(Table2[[#This Row],[2025 Tax Amount                   (w/o Reval)                       (Exmption Not Included)]]-Table2[[#This Row],[2024 Tax Amount (Exemption Not Included)]])</f>
        <v>#NAME?</v>
      </c>
      <c r="N416" s="206" t="e">
        <f ca="1">SUM(Table2[[#This Row],[2025 Tax Amount                   (w/o Reval)                       (Exmption Not Included)]]-Table2[[#This Row],[2025 Estimated                      Tax Amount                             (Exemption Not Included)]])</f>
        <v>#NAME?</v>
      </c>
      <c r="O416" s="207" t="s">
        <v>7433</v>
      </c>
      <c r="P416" s="208" t="s">
        <v>7433</v>
      </c>
      <c r="Q416" s="208" t="s">
        <v>7433</v>
      </c>
      <c r="R416" s="208" t="s">
        <v>7433</v>
      </c>
      <c r="S416" s="208" t="s">
        <v>7433</v>
      </c>
      <c r="T416" s="209" t="s">
        <v>7433</v>
      </c>
    </row>
    <row r="417" spans="1:20">
      <c r="A417" s="202" t="s">
        <v>2420</v>
      </c>
      <c r="B417" s="202">
        <v>200</v>
      </c>
      <c r="C417" s="195" t="e">
        <f ca="1">_xlfn.XLOOKUP(Table2[[#This Row],[Acct '#]],'2024 Information'!A:A,'2024 Information'!L:L,0)</f>
        <v>#NAME?</v>
      </c>
      <c r="D417" s="196" t="e">
        <f ca="1">SUM(Table2[[#This Row],[2024 Tax Assessment (Exemption Not Included)]]/$E$6)</f>
        <v>#NAME?</v>
      </c>
      <c r="E417" s="206" t="e">
        <f ca="1">SUM(Table2[[#This Row],[2024 Tax Assessment (Exemption Not Included)]]*$E$7)</f>
        <v>#NAME?</v>
      </c>
      <c r="F417" s="195" t="e">
        <f ca="1">_xlfn.XLOOKUP(Table2[[#This Row],[Acct '#]],'2025 Information'!A:A,'2025 Information'!O:O,0)</f>
        <v>#NAME?</v>
      </c>
      <c r="G417" s="196" t="e">
        <f ca="1">SUM(Table2[[#This Row],[2025 Estimated                         Tax Assessment                  (Exemption Not Included)]]/$H$6)</f>
        <v>#NAME?</v>
      </c>
      <c r="H417" s="206" t="e">
        <f ca="1">SUM(Table2[[#This Row],[2025 Estimated                         Tax Assessment                  (Exemption Not Included)]]*$H$7)</f>
        <v>#NAME?</v>
      </c>
      <c r="I417" s="203" t="e">
        <f ca="1">SUM(Table2[[#This Row],[2025 Estimated                         Tax Assessment                  (Exemption Not Included)]]-Table2[[#This Row],[2024 Tax Assessment (Exemption Not Included)]])</f>
        <v>#NAME?</v>
      </c>
      <c r="J417" s="225" t="e">
        <f ca="1">SUM(Table2[[#This Row],[2025 Estimated                      Tax Amount                             (Exemption Not Included)]]-Table2[[#This Row],[2024 Tax Amount (Exemption Not Included)]])</f>
        <v>#NAME?</v>
      </c>
      <c r="K417" s="204" t="e">
        <f ca="1">SUM(Table2[[#This Row],[Overall % Of Town ]]-Table2[[#This Row],[Overall % Of Town]])</f>
        <v>#NAME?</v>
      </c>
      <c r="L417" s="227" t="e">
        <f ca="1">SUM(Table2[[#This Row],[2024 Tax Assessment (Exemption Not Included)]])*$N$7</f>
        <v>#NAME?</v>
      </c>
      <c r="M417" s="205" t="e">
        <f ca="1">SUM(Table2[[#This Row],[2025 Tax Amount                   (w/o Reval)                       (Exmption Not Included)]]-Table2[[#This Row],[2024 Tax Amount (Exemption Not Included)]])</f>
        <v>#NAME?</v>
      </c>
      <c r="N417" s="206" t="e">
        <f ca="1">SUM(Table2[[#This Row],[2025 Tax Amount                   (w/o Reval)                       (Exmption Not Included)]]-Table2[[#This Row],[2025 Estimated                      Tax Amount                             (Exemption Not Included)]])</f>
        <v>#NAME?</v>
      </c>
      <c r="O417" s="210" t="e">
        <f ca="1">_xlfn.XLOOKUP(Table2[[#This Row],[Map/Lot]],'Sales Data'!$H$2:$H$185,'Sales Data'!$G$2:$G$185,0)</f>
        <v>#NAME?</v>
      </c>
      <c r="P417" s="211" t="e">
        <f ca="1">_xlfn.XLOOKUP(Table2[[#This Row],[Map/Lot]],'Sales Data'!$H$2:$H$185,'Sales Data'!$F$2:$F$185,0)</f>
        <v>#NAME?</v>
      </c>
      <c r="Q417" s="208">
        <v>1.1000000000000001</v>
      </c>
      <c r="R417" s="212" t="e">
        <f ca="1">SUM(Table2[[#This Row],[Adjustment for Time Since Sale]]*Table2[[#This Row],[Sale Amount]])</f>
        <v>#NAME?</v>
      </c>
      <c r="S417" s="212" t="e">
        <f ca="1">SUM(Table2[[#This Row],[2025 Estimated                         Tax Assessment                  (Exemption Not Included)]]-Table2[[#This Row],[Adjusted Sale Price]])</f>
        <v>#NAME?</v>
      </c>
      <c r="T417" s="213" t="e">
        <f ca="1">_xlfn.XLOOKUP(Table2[[#This Row],[Map/Lot]],'Sales Data'!$H$2:$H$185,'Sales Data'!$I$2:$I$185,0)</f>
        <v>#NAME?</v>
      </c>
    </row>
    <row r="418" spans="1:20">
      <c r="A418" s="202" t="s">
        <v>1859</v>
      </c>
      <c r="B418" s="202">
        <v>456</v>
      </c>
      <c r="C418" s="195" t="e">
        <f ca="1">_xlfn.XLOOKUP(Table2[[#This Row],[Acct '#]],'2024 Information'!A:A,'2024 Information'!L:L,0)</f>
        <v>#NAME?</v>
      </c>
      <c r="D418" s="196" t="e">
        <f ca="1">SUM(Table2[[#This Row],[2024 Tax Assessment (Exemption Not Included)]]/$E$6)</f>
        <v>#NAME?</v>
      </c>
      <c r="E418" s="206" t="e">
        <f ca="1">SUM(Table2[[#This Row],[2024 Tax Assessment (Exemption Not Included)]]*$E$7)</f>
        <v>#NAME?</v>
      </c>
      <c r="F418" s="195" t="e">
        <f ca="1">_xlfn.XLOOKUP(Table2[[#This Row],[Acct '#]],'2025 Information'!A:A,'2025 Information'!O:O,0)</f>
        <v>#NAME?</v>
      </c>
      <c r="G418" s="196" t="e">
        <f ca="1">SUM(Table2[[#This Row],[2025 Estimated                         Tax Assessment                  (Exemption Not Included)]]/$H$6)</f>
        <v>#NAME?</v>
      </c>
      <c r="H418" s="206" t="e">
        <f ca="1">SUM(Table2[[#This Row],[2025 Estimated                         Tax Assessment                  (Exemption Not Included)]]*$H$7)</f>
        <v>#NAME?</v>
      </c>
      <c r="I418" s="203" t="e">
        <f ca="1">SUM(Table2[[#This Row],[2025 Estimated                         Tax Assessment                  (Exemption Not Included)]]-Table2[[#This Row],[2024 Tax Assessment (Exemption Not Included)]])</f>
        <v>#NAME?</v>
      </c>
      <c r="J418" s="225" t="e">
        <f ca="1">SUM(Table2[[#This Row],[2025 Estimated                      Tax Amount                             (Exemption Not Included)]]-Table2[[#This Row],[2024 Tax Amount (Exemption Not Included)]])</f>
        <v>#NAME?</v>
      </c>
      <c r="K418" s="204" t="e">
        <f ca="1">SUM(Table2[[#This Row],[Overall % Of Town ]]-Table2[[#This Row],[Overall % Of Town]])</f>
        <v>#NAME?</v>
      </c>
      <c r="L418" s="227" t="e">
        <f ca="1">SUM(Table2[[#This Row],[2024 Tax Assessment (Exemption Not Included)]])*$N$7</f>
        <v>#NAME?</v>
      </c>
      <c r="M418" s="205" t="e">
        <f ca="1">SUM(Table2[[#This Row],[2025 Tax Amount                   (w/o Reval)                       (Exmption Not Included)]]-Table2[[#This Row],[2024 Tax Amount (Exemption Not Included)]])</f>
        <v>#NAME?</v>
      </c>
      <c r="N418" s="206" t="e">
        <f ca="1">SUM(Table2[[#This Row],[2025 Tax Amount                   (w/o Reval)                       (Exmption Not Included)]]-Table2[[#This Row],[2025 Estimated                      Tax Amount                             (Exemption Not Included)]])</f>
        <v>#NAME?</v>
      </c>
      <c r="O418" s="207" t="s">
        <v>7433</v>
      </c>
      <c r="P418" s="208" t="s">
        <v>7433</v>
      </c>
      <c r="Q418" s="208" t="s">
        <v>7433</v>
      </c>
      <c r="R418" s="208" t="s">
        <v>7433</v>
      </c>
      <c r="S418" s="208" t="s">
        <v>7433</v>
      </c>
      <c r="T418" s="209" t="s">
        <v>7433</v>
      </c>
    </row>
    <row r="419" spans="1:20">
      <c r="A419" s="202" t="s">
        <v>1116</v>
      </c>
      <c r="B419" s="202">
        <v>799</v>
      </c>
      <c r="C419" s="195" t="e">
        <f ca="1">_xlfn.XLOOKUP(Table2[[#This Row],[Acct '#]],'2024 Information'!A:A,'2024 Information'!L:L,0)</f>
        <v>#NAME?</v>
      </c>
      <c r="D419" s="196" t="e">
        <f ca="1">SUM(Table2[[#This Row],[2024 Tax Assessment (Exemption Not Included)]]/$E$6)</f>
        <v>#NAME?</v>
      </c>
      <c r="E419" s="206" t="e">
        <f ca="1">SUM(Table2[[#This Row],[2024 Tax Assessment (Exemption Not Included)]]*$E$7)</f>
        <v>#NAME?</v>
      </c>
      <c r="F419" s="195" t="e">
        <f ca="1">_xlfn.XLOOKUP(Table2[[#This Row],[Acct '#]],'2025 Information'!A:A,'2025 Information'!O:O,0)</f>
        <v>#NAME?</v>
      </c>
      <c r="G419" s="196" t="e">
        <f ca="1">SUM(Table2[[#This Row],[2025 Estimated                         Tax Assessment                  (Exemption Not Included)]]/$H$6)</f>
        <v>#NAME?</v>
      </c>
      <c r="H419" s="206" t="e">
        <f ca="1">SUM(Table2[[#This Row],[2025 Estimated                         Tax Assessment                  (Exemption Not Included)]]*$H$7)</f>
        <v>#NAME?</v>
      </c>
      <c r="I419" s="203" t="e">
        <f ca="1">SUM(Table2[[#This Row],[2025 Estimated                         Tax Assessment                  (Exemption Not Included)]]-Table2[[#This Row],[2024 Tax Assessment (Exemption Not Included)]])</f>
        <v>#NAME?</v>
      </c>
      <c r="J419" s="225" t="e">
        <f ca="1">SUM(Table2[[#This Row],[2025 Estimated                      Tax Amount                             (Exemption Not Included)]]-Table2[[#This Row],[2024 Tax Amount (Exemption Not Included)]])</f>
        <v>#NAME?</v>
      </c>
      <c r="K419" s="204" t="e">
        <f ca="1">SUM(Table2[[#This Row],[Overall % Of Town ]]-Table2[[#This Row],[Overall % Of Town]])</f>
        <v>#NAME?</v>
      </c>
      <c r="L419" s="227" t="e">
        <f ca="1">SUM(Table2[[#This Row],[2024 Tax Assessment (Exemption Not Included)]])*$N$7</f>
        <v>#NAME?</v>
      </c>
      <c r="M419" s="205" t="e">
        <f ca="1">SUM(Table2[[#This Row],[2025 Tax Amount                   (w/o Reval)                       (Exmption Not Included)]]-Table2[[#This Row],[2024 Tax Amount (Exemption Not Included)]])</f>
        <v>#NAME?</v>
      </c>
      <c r="N419" s="206" t="e">
        <f ca="1">SUM(Table2[[#This Row],[2025 Tax Amount                   (w/o Reval)                       (Exmption Not Included)]]-Table2[[#This Row],[2025 Estimated                      Tax Amount                             (Exemption Not Included)]])</f>
        <v>#NAME?</v>
      </c>
      <c r="O419" s="207" t="s">
        <v>7433</v>
      </c>
      <c r="P419" s="208" t="s">
        <v>7433</v>
      </c>
      <c r="Q419" s="208" t="s">
        <v>7433</v>
      </c>
      <c r="R419" s="208" t="s">
        <v>7433</v>
      </c>
      <c r="S419" s="208" t="s">
        <v>7433</v>
      </c>
      <c r="T419" s="209" t="s">
        <v>7433</v>
      </c>
    </row>
    <row r="420" spans="1:20">
      <c r="A420" s="202" t="s">
        <v>1603</v>
      </c>
      <c r="B420" s="202">
        <v>574</v>
      </c>
      <c r="C420" s="195" t="e">
        <f ca="1">_xlfn.XLOOKUP(Table2[[#This Row],[Acct '#]],'2024 Information'!A:A,'2024 Information'!L:L,0)</f>
        <v>#NAME?</v>
      </c>
      <c r="D420" s="196" t="e">
        <f ca="1">SUM(Table2[[#This Row],[2024 Tax Assessment (Exemption Not Included)]]/$E$6)</f>
        <v>#NAME?</v>
      </c>
      <c r="E420" s="206" t="e">
        <f ca="1">SUM(Table2[[#This Row],[2024 Tax Assessment (Exemption Not Included)]]*$E$7)</f>
        <v>#NAME?</v>
      </c>
      <c r="F420" s="195" t="e">
        <f ca="1">_xlfn.XLOOKUP(Table2[[#This Row],[Acct '#]],'2025 Information'!A:A,'2025 Information'!O:O,0)</f>
        <v>#NAME?</v>
      </c>
      <c r="G420" s="196" t="e">
        <f ca="1">SUM(Table2[[#This Row],[2025 Estimated                         Tax Assessment                  (Exemption Not Included)]]/$H$6)</f>
        <v>#NAME?</v>
      </c>
      <c r="H420" s="206" t="e">
        <f ca="1">SUM(Table2[[#This Row],[2025 Estimated                         Tax Assessment                  (Exemption Not Included)]]*$H$7)</f>
        <v>#NAME?</v>
      </c>
      <c r="I420" s="203" t="e">
        <f ca="1">SUM(Table2[[#This Row],[2025 Estimated                         Tax Assessment                  (Exemption Not Included)]]-Table2[[#This Row],[2024 Tax Assessment (Exemption Not Included)]])</f>
        <v>#NAME?</v>
      </c>
      <c r="J420" s="225" t="e">
        <f ca="1">SUM(Table2[[#This Row],[2025 Estimated                      Tax Amount                             (Exemption Not Included)]]-Table2[[#This Row],[2024 Tax Amount (Exemption Not Included)]])</f>
        <v>#NAME?</v>
      </c>
      <c r="K420" s="204" t="e">
        <f ca="1">SUM(Table2[[#This Row],[Overall % Of Town ]]-Table2[[#This Row],[Overall % Of Town]])</f>
        <v>#NAME?</v>
      </c>
      <c r="L420" s="227" t="e">
        <f ca="1">SUM(Table2[[#This Row],[2024 Tax Assessment (Exemption Not Included)]])*$N$7</f>
        <v>#NAME?</v>
      </c>
      <c r="M420" s="205" t="e">
        <f ca="1">SUM(Table2[[#This Row],[2025 Tax Amount                   (w/o Reval)                       (Exmption Not Included)]]-Table2[[#This Row],[2024 Tax Amount (Exemption Not Included)]])</f>
        <v>#NAME?</v>
      </c>
      <c r="N420" s="206" t="e">
        <f ca="1">SUM(Table2[[#This Row],[2025 Tax Amount                   (w/o Reval)                       (Exmption Not Included)]]-Table2[[#This Row],[2025 Estimated                      Tax Amount                             (Exemption Not Included)]])</f>
        <v>#NAME?</v>
      </c>
      <c r="O420" s="207" t="s">
        <v>7433</v>
      </c>
      <c r="P420" s="208" t="s">
        <v>7433</v>
      </c>
      <c r="Q420" s="208" t="s">
        <v>7433</v>
      </c>
      <c r="R420" s="208" t="s">
        <v>7433</v>
      </c>
      <c r="S420" s="208" t="s">
        <v>7433</v>
      </c>
      <c r="T420" s="209" t="s">
        <v>7433</v>
      </c>
    </row>
    <row r="421" spans="1:20">
      <c r="A421" s="202" t="s">
        <v>1462</v>
      </c>
      <c r="B421" s="202">
        <v>639</v>
      </c>
      <c r="C421" s="195" t="e">
        <f ca="1">_xlfn.XLOOKUP(Table2[[#This Row],[Acct '#]],'2024 Information'!A:A,'2024 Information'!L:L,0)</f>
        <v>#NAME?</v>
      </c>
      <c r="D421" s="196" t="e">
        <f ca="1">SUM(Table2[[#This Row],[2024 Tax Assessment (Exemption Not Included)]]/$E$6)</f>
        <v>#NAME?</v>
      </c>
      <c r="E421" s="206" t="e">
        <f ca="1">SUM(Table2[[#This Row],[2024 Tax Assessment (Exemption Not Included)]]*$E$7)</f>
        <v>#NAME?</v>
      </c>
      <c r="F421" s="195" t="e">
        <f ca="1">_xlfn.XLOOKUP(Table2[[#This Row],[Acct '#]],'2025 Information'!A:A,'2025 Information'!O:O,0)</f>
        <v>#NAME?</v>
      </c>
      <c r="G421" s="196" t="e">
        <f ca="1">SUM(Table2[[#This Row],[2025 Estimated                         Tax Assessment                  (Exemption Not Included)]]/$H$6)</f>
        <v>#NAME?</v>
      </c>
      <c r="H421" s="206" t="e">
        <f ca="1">SUM(Table2[[#This Row],[2025 Estimated                         Tax Assessment                  (Exemption Not Included)]]*$H$7)</f>
        <v>#NAME?</v>
      </c>
      <c r="I421" s="203" t="e">
        <f ca="1">SUM(Table2[[#This Row],[2025 Estimated                         Tax Assessment                  (Exemption Not Included)]]-Table2[[#This Row],[2024 Tax Assessment (Exemption Not Included)]])</f>
        <v>#NAME?</v>
      </c>
      <c r="J421" s="225" t="e">
        <f ca="1">SUM(Table2[[#This Row],[2025 Estimated                      Tax Amount                             (Exemption Not Included)]]-Table2[[#This Row],[2024 Tax Amount (Exemption Not Included)]])</f>
        <v>#NAME?</v>
      </c>
      <c r="K421" s="204" t="e">
        <f ca="1">SUM(Table2[[#This Row],[Overall % Of Town ]]-Table2[[#This Row],[Overall % Of Town]])</f>
        <v>#NAME?</v>
      </c>
      <c r="L421" s="227" t="e">
        <f ca="1">SUM(Table2[[#This Row],[2024 Tax Assessment (Exemption Not Included)]])*$N$7</f>
        <v>#NAME?</v>
      </c>
      <c r="M421" s="205" t="e">
        <f ca="1">SUM(Table2[[#This Row],[2025 Tax Amount                   (w/o Reval)                       (Exmption Not Included)]]-Table2[[#This Row],[2024 Tax Amount (Exemption Not Included)]])</f>
        <v>#NAME?</v>
      </c>
      <c r="N421" s="206" t="e">
        <f ca="1">SUM(Table2[[#This Row],[2025 Tax Amount                   (w/o Reval)                       (Exmption Not Included)]]-Table2[[#This Row],[2025 Estimated                      Tax Amount                             (Exemption Not Included)]])</f>
        <v>#NAME?</v>
      </c>
      <c r="O421" s="207" t="s">
        <v>7433</v>
      </c>
      <c r="P421" s="208" t="s">
        <v>7433</v>
      </c>
      <c r="Q421" s="208" t="s">
        <v>7433</v>
      </c>
      <c r="R421" s="208" t="s">
        <v>7433</v>
      </c>
      <c r="S421" s="208" t="s">
        <v>7433</v>
      </c>
      <c r="T421" s="209" t="s">
        <v>7433</v>
      </c>
    </row>
    <row r="422" spans="1:20">
      <c r="A422" s="202" t="s">
        <v>1297</v>
      </c>
      <c r="B422" s="202">
        <v>717</v>
      </c>
      <c r="C422" s="195" t="e">
        <f ca="1">_xlfn.XLOOKUP(Table2[[#This Row],[Acct '#]],'2024 Information'!A:A,'2024 Information'!L:L,0)</f>
        <v>#NAME?</v>
      </c>
      <c r="D422" s="196" t="e">
        <f ca="1">SUM(Table2[[#This Row],[2024 Tax Assessment (Exemption Not Included)]]/$E$6)</f>
        <v>#NAME?</v>
      </c>
      <c r="E422" s="206" t="e">
        <f ca="1">SUM(Table2[[#This Row],[2024 Tax Assessment (Exemption Not Included)]]*$E$7)</f>
        <v>#NAME?</v>
      </c>
      <c r="F422" s="195" t="e">
        <f ca="1">_xlfn.XLOOKUP(Table2[[#This Row],[Acct '#]],'2025 Information'!A:A,'2025 Information'!O:O,0)</f>
        <v>#NAME?</v>
      </c>
      <c r="G422" s="196" t="e">
        <f ca="1">SUM(Table2[[#This Row],[2025 Estimated                         Tax Assessment                  (Exemption Not Included)]]/$H$6)</f>
        <v>#NAME?</v>
      </c>
      <c r="H422" s="206" t="e">
        <f ca="1">SUM(Table2[[#This Row],[2025 Estimated                         Tax Assessment                  (Exemption Not Included)]]*$H$7)</f>
        <v>#NAME?</v>
      </c>
      <c r="I422" s="203" t="e">
        <f ca="1">SUM(Table2[[#This Row],[2025 Estimated                         Tax Assessment                  (Exemption Not Included)]]-Table2[[#This Row],[2024 Tax Assessment (Exemption Not Included)]])</f>
        <v>#NAME?</v>
      </c>
      <c r="J422" s="225" t="e">
        <f ca="1">SUM(Table2[[#This Row],[2025 Estimated                      Tax Amount                             (Exemption Not Included)]]-Table2[[#This Row],[2024 Tax Amount (Exemption Not Included)]])</f>
        <v>#NAME?</v>
      </c>
      <c r="K422" s="204" t="e">
        <f ca="1">SUM(Table2[[#This Row],[Overall % Of Town ]]-Table2[[#This Row],[Overall % Of Town]])</f>
        <v>#NAME?</v>
      </c>
      <c r="L422" s="227" t="e">
        <f ca="1">SUM(Table2[[#This Row],[2024 Tax Assessment (Exemption Not Included)]])*$N$7</f>
        <v>#NAME?</v>
      </c>
      <c r="M422" s="205" t="e">
        <f ca="1">SUM(Table2[[#This Row],[2025 Tax Amount                   (w/o Reval)                       (Exmption Not Included)]]-Table2[[#This Row],[2024 Tax Amount (Exemption Not Included)]])</f>
        <v>#NAME?</v>
      </c>
      <c r="N422" s="206" t="e">
        <f ca="1">SUM(Table2[[#This Row],[2025 Tax Amount                   (w/o Reval)                       (Exmption Not Included)]]-Table2[[#This Row],[2025 Estimated                      Tax Amount                             (Exemption Not Included)]])</f>
        <v>#NAME?</v>
      </c>
      <c r="O422" s="220" t="e">
        <f ca="1">_xlfn.XLOOKUP(Table2[[#This Row],[Map/Lot]],'Sales Data'!$H$2:$H$185,'Sales Data'!$G$2:$G$185,0)</f>
        <v>#NAME?</v>
      </c>
      <c r="P422" s="221" t="e">
        <f ca="1">_xlfn.XLOOKUP(Table2[[#This Row],[Map/Lot]],'Sales Data'!$H$2:$H$185,'Sales Data'!$F$2:$F$185,0)</f>
        <v>#NAME?</v>
      </c>
      <c r="Q422" s="222">
        <v>1.5</v>
      </c>
      <c r="R422" s="223" t="e">
        <f ca="1">SUM(Table2[[#This Row],[Adjustment for Time Since Sale]]*Table2[[#This Row],[Sale Amount]])</f>
        <v>#NAME?</v>
      </c>
      <c r="S422" s="223" t="e">
        <f ca="1">SUM(Table2[[#This Row],[2025 Estimated                         Tax Assessment                  (Exemption Not Included)]]-Table2[[#This Row],[Adjusted Sale Price]])</f>
        <v>#NAME?</v>
      </c>
      <c r="T422" s="224" t="e">
        <f ca="1">_xlfn.XLOOKUP(Table2[[#This Row],[Map/Lot]],'Sales Data'!$H$2:$H$185,'Sales Data'!$I$2:$I$185,0)</f>
        <v>#NAME?</v>
      </c>
    </row>
    <row r="423" spans="1:20">
      <c r="A423" s="202" t="s">
        <v>124</v>
      </c>
      <c r="B423" s="202">
        <v>1179</v>
      </c>
      <c r="C423" s="195" t="e">
        <f ca="1">_xlfn.XLOOKUP(Table2[[#This Row],[Acct '#]],'2024 Information'!A:A,'2024 Information'!L:L,0)</f>
        <v>#NAME?</v>
      </c>
      <c r="D423" s="196" t="e">
        <f ca="1">SUM(Table2[[#This Row],[2024 Tax Assessment (Exemption Not Included)]]/$E$6)</f>
        <v>#NAME?</v>
      </c>
      <c r="E423" s="206" t="e">
        <f ca="1">SUM(Table2[[#This Row],[2024 Tax Assessment (Exemption Not Included)]]*$E$7)</f>
        <v>#NAME?</v>
      </c>
      <c r="F423" s="195" t="e">
        <f ca="1">_xlfn.XLOOKUP(Table2[[#This Row],[Acct '#]],'2025 Information'!A:A,'2025 Information'!O:O,0)</f>
        <v>#NAME?</v>
      </c>
      <c r="G423" s="196" t="e">
        <f ca="1">SUM(Table2[[#This Row],[2025 Estimated                         Tax Assessment                  (Exemption Not Included)]]/$H$6)</f>
        <v>#NAME?</v>
      </c>
      <c r="H423" s="206" t="e">
        <f ca="1">SUM(Table2[[#This Row],[2025 Estimated                         Tax Assessment                  (Exemption Not Included)]]*$H$7)</f>
        <v>#NAME?</v>
      </c>
      <c r="I423" s="203" t="e">
        <f ca="1">SUM(Table2[[#This Row],[2025 Estimated                         Tax Assessment                  (Exemption Not Included)]]-Table2[[#This Row],[2024 Tax Assessment (Exemption Not Included)]])</f>
        <v>#NAME?</v>
      </c>
      <c r="J423" s="225" t="e">
        <f ca="1">SUM(Table2[[#This Row],[2025 Estimated                      Tax Amount                             (Exemption Not Included)]]-Table2[[#This Row],[2024 Tax Amount (Exemption Not Included)]])</f>
        <v>#NAME?</v>
      </c>
      <c r="K423" s="204" t="e">
        <f ca="1">SUM(Table2[[#This Row],[Overall % Of Town ]]-Table2[[#This Row],[Overall % Of Town]])</f>
        <v>#NAME?</v>
      </c>
      <c r="L423" s="227" t="e">
        <f ca="1">SUM(Table2[[#This Row],[2024 Tax Assessment (Exemption Not Included)]])*$N$7</f>
        <v>#NAME?</v>
      </c>
      <c r="M423" s="205" t="e">
        <f ca="1">SUM(Table2[[#This Row],[2025 Tax Amount                   (w/o Reval)                       (Exmption Not Included)]]-Table2[[#This Row],[2024 Tax Amount (Exemption Not Included)]])</f>
        <v>#NAME?</v>
      </c>
      <c r="N423" s="206" t="e">
        <f ca="1">SUM(Table2[[#This Row],[2025 Tax Amount                   (w/o Reval)                       (Exmption Not Included)]]-Table2[[#This Row],[2025 Estimated                      Tax Amount                             (Exemption Not Included)]])</f>
        <v>#NAME?</v>
      </c>
      <c r="O423" s="207" t="s">
        <v>7433</v>
      </c>
      <c r="P423" s="208" t="s">
        <v>7433</v>
      </c>
      <c r="Q423" s="208" t="s">
        <v>7433</v>
      </c>
      <c r="R423" s="208" t="s">
        <v>7433</v>
      </c>
      <c r="S423" s="208" t="s">
        <v>7433</v>
      </c>
      <c r="T423" s="209" t="s">
        <v>7433</v>
      </c>
    </row>
    <row r="424" spans="1:20">
      <c r="A424" s="202" t="s">
        <v>1154</v>
      </c>
      <c r="B424" s="202">
        <v>782</v>
      </c>
      <c r="C424" s="195" t="e">
        <f ca="1">_xlfn.XLOOKUP(Table2[[#This Row],[Acct '#]],'2024 Information'!A:A,'2024 Information'!L:L,0)</f>
        <v>#NAME?</v>
      </c>
      <c r="D424" s="196" t="e">
        <f ca="1">SUM(Table2[[#This Row],[2024 Tax Assessment (Exemption Not Included)]]/$E$6)</f>
        <v>#NAME?</v>
      </c>
      <c r="E424" s="206" t="e">
        <f ca="1">SUM(Table2[[#This Row],[2024 Tax Assessment (Exemption Not Included)]]*$E$7)</f>
        <v>#NAME?</v>
      </c>
      <c r="F424" s="195" t="e">
        <f ca="1">_xlfn.XLOOKUP(Table2[[#This Row],[Acct '#]],'2025 Information'!A:A,'2025 Information'!O:O,0)</f>
        <v>#NAME?</v>
      </c>
      <c r="G424" s="196" t="e">
        <f ca="1">SUM(Table2[[#This Row],[2025 Estimated                         Tax Assessment                  (Exemption Not Included)]]/$H$6)</f>
        <v>#NAME?</v>
      </c>
      <c r="H424" s="206" t="e">
        <f ca="1">SUM(Table2[[#This Row],[2025 Estimated                         Tax Assessment                  (Exemption Not Included)]]*$H$7)</f>
        <v>#NAME?</v>
      </c>
      <c r="I424" s="203" t="e">
        <f ca="1">SUM(Table2[[#This Row],[2025 Estimated                         Tax Assessment                  (Exemption Not Included)]]-Table2[[#This Row],[2024 Tax Assessment (Exemption Not Included)]])</f>
        <v>#NAME?</v>
      </c>
      <c r="J424" s="225" t="e">
        <f ca="1">SUM(Table2[[#This Row],[2025 Estimated                      Tax Amount                             (Exemption Not Included)]]-Table2[[#This Row],[2024 Tax Amount (Exemption Not Included)]])</f>
        <v>#NAME?</v>
      </c>
      <c r="K424" s="204" t="e">
        <f ca="1">SUM(Table2[[#This Row],[Overall % Of Town ]]-Table2[[#This Row],[Overall % Of Town]])</f>
        <v>#NAME?</v>
      </c>
      <c r="L424" s="227" t="e">
        <f ca="1">SUM(Table2[[#This Row],[2024 Tax Assessment (Exemption Not Included)]])*$N$7</f>
        <v>#NAME?</v>
      </c>
      <c r="M424" s="205" t="e">
        <f ca="1">SUM(Table2[[#This Row],[2025 Tax Amount                   (w/o Reval)                       (Exmption Not Included)]]-Table2[[#This Row],[2024 Tax Amount (Exemption Not Included)]])</f>
        <v>#NAME?</v>
      </c>
      <c r="N424" s="206" t="e">
        <f ca="1">SUM(Table2[[#This Row],[2025 Tax Amount                   (w/o Reval)                       (Exmption Not Included)]]-Table2[[#This Row],[2025 Estimated                      Tax Amount                             (Exemption Not Included)]])</f>
        <v>#NAME?</v>
      </c>
      <c r="O424" s="207" t="s">
        <v>7433</v>
      </c>
      <c r="P424" s="208" t="s">
        <v>7433</v>
      </c>
      <c r="Q424" s="208" t="s">
        <v>7433</v>
      </c>
      <c r="R424" s="208" t="s">
        <v>7433</v>
      </c>
      <c r="S424" s="208" t="s">
        <v>7433</v>
      </c>
      <c r="T424" s="209" t="s">
        <v>7433</v>
      </c>
    </row>
    <row r="425" spans="1:20">
      <c r="A425" s="202" t="s">
        <v>1941</v>
      </c>
      <c r="B425" s="202">
        <v>418</v>
      </c>
      <c r="C425" s="195" t="e">
        <f ca="1">_xlfn.XLOOKUP(Table2[[#This Row],[Acct '#]],'2024 Information'!A:A,'2024 Information'!L:L,0)</f>
        <v>#NAME?</v>
      </c>
      <c r="D425" s="196" t="e">
        <f ca="1">SUM(Table2[[#This Row],[2024 Tax Assessment (Exemption Not Included)]]/$E$6)</f>
        <v>#NAME?</v>
      </c>
      <c r="E425" s="206" t="e">
        <f ca="1">SUM(Table2[[#This Row],[2024 Tax Assessment (Exemption Not Included)]]*$E$7)</f>
        <v>#NAME?</v>
      </c>
      <c r="F425" s="195" t="e">
        <f ca="1">_xlfn.XLOOKUP(Table2[[#This Row],[Acct '#]],'2025 Information'!A:A,'2025 Information'!O:O,0)</f>
        <v>#NAME?</v>
      </c>
      <c r="G425" s="196" t="e">
        <f ca="1">SUM(Table2[[#This Row],[2025 Estimated                         Tax Assessment                  (Exemption Not Included)]]/$H$6)</f>
        <v>#NAME?</v>
      </c>
      <c r="H425" s="206" t="e">
        <f ca="1">SUM(Table2[[#This Row],[2025 Estimated                         Tax Assessment                  (Exemption Not Included)]]*$H$7)</f>
        <v>#NAME?</v>
      </c>
      <c r="I425" s="203" t="e">
        <f ca="1">SUM(Table2[[#This Row],[2025 Estimated                         Tax Assessment                  (Exemption Not Included)]]-Table2[[#This Row],[2024 Tax Assessment (Exemption Not Included)]])</f>
        <v>#NAME?</v>
      </c>
      <c r="J425" s="225" t="e">
        <f ca="1">SUM(Table2[[#This Row],[2025 Estimated                      Tax Amount                             (Exemption Not Included)]]-Table2[[#This Row],[2024 Tax Amount (Exemption Not Included)]])</f>
        <v>#NAME?</v>
      </c>
      <c r="K425" s="204" t="e">
        <f ca="1">SUM(Table2[[#This Row],[Overall % Of Town ]]-Table2[[#This Row],[Overall % Of Town]])</f>
        <v>#NAME?</v>
      </c>
      <c r="L425" s="227" t="e">
        <f ca="1">SUM(Table2[[#This Row],[2024 Tax Assessment (Exemption Not Included)]])*$N$7</f>
        <v>#NAME?</v>
      </c>
      <c r="M425" s="205" t="e">
        <f ca="1">SUM(Table2[[#This Row],[2025 Tax Amount                   (w/o Reval)                       (Exmption Not Included)]]-Table2[[#This Row],[2024 Tax Amount (Exemption Not Included)]])</f>
        <v>#NAME?</v>
      </c>
      <c r="N425" s="206" t="e">
        <f ca="1">SUM(Table2[[#This Row],[2025 Tax Amount                   (w/o Reval)                       (Exmption Not Included)]]-Table2[[#This Row],[2025 Estimated                      Tax Amount                             (Exemption Not Included)]])</f>
        <v>#NAME?</v>
      </c>
      <c r="O425" s="207" t="s">
        <v>7433</v>
      </c>
      <c r="P425" s="208" t="s">
        <v>7433</v>
      </c>
      <c r="Q425" s="208" t="s">
        <v>7433</v>
      </c>
      <c r="R425" s="208" t="s">
        <v>7433</v>
      </c>
      <c r="S425" s="208" t="s">
        <v>7433</v>
      </c>
      <c r="T425" s="209" t="s">
        <v>7433</v>
      </c>
    </row>
    <row r="426" spans="1:20">
      <c r="A426" s="202" t="s">
        <v>1943</v>
      </c>
      <c r="B426" s="202">
        <v>417</v>
      </c>
      <c r="C426" s="195" t="e">
        <f ca="1">_xlfn.XLOOKUP(Table2[[#This Row],[Acct '#]],'2024 Information'!A:A,'2024 Information'!L:L,0)</f>
        <v>#NAME?</v>
      </c>
      <c r="D426" s="196" t="e">
        <f ca="1">SUM(Table2[[#This Row],[2024 Tax Assessment (Exemption Not Included)]]/$E$6)</f>
        <v>#NAME?</v>
      </c>
      <c r="E426" s="206" t="e">
        <f ca="1">SUM(Table2[[#This Row],[2024 Tax Assessment (Exemption Not Included)]]*$E$7)</f>
        <v>#NAME?</v>
      </c>
      <c r="F426" s="195" t="e">
        <f ca="1">_xlfn.XLOOKUP(Table2[[#This Row],[Acct '#]],'2025 Information'!A:A,'2025 Information'!O:O,0)</f>
        <v>#NAME?</v>
      </c>
      <c r="G426" s="196" t="e">
        <f ca="1">SUM(Table2[[#This Row],[2025 Estimated                         Tax Assessment                  (Exemption Not Included)]]/$H$6)</f>
        <v>#NAME?</v>
      </c>
      <c r="H426" s="206" t="e">
        <f ca="1">SUM(Table2[[#This Row],[2025 Estimated                         Tax Assessment                  (Exemption Not Included)]]*$H$7)</f>
        <v>#NAME?</v>
      </c>
      <c r="I426" s="203" t="e">
        <f ca="1">SUM(Table2[[#This Row],[2025 Estimated                         Tax Assessment                  (Exemption Not Included)]]-Table2[[#This Row],[2024 Tax Assessment (Exemption Not Included)]])</f>
        <v>#NAME?</v>
      </c>
      <c r="J426" s="225" t="e">
        <f ca="1">SUM(Table2[[#This Row],[2025 Estimated                      Tax Amount                             (Exemption Not Included)]]-Table2[[#This Row],[2024 Tax Amount (Exemption Not Included)]])</f>
        <v>#NAME?</v>
      </c>
      <c r="K426" s="204" t="e">
        <f ca="1">SUM(Table2[[#This Row],[Overall % Of Town ]]-Table2[[#This Row],[Overall % Of Town]])</f>
        <v>#NAME?</v>
      </c>
      <c r="L426" s="227" t="e">
        <f ca="1">SUM(Table2[[#This Row],[2024 Tax Assessment (Exemption Not Included)]])*$N$7</f>
        <v>#NAME?</v>
      </c>
      <c r="M426" s="205" t="e">
        <f ca="1">SUM(Table2[[#This Row],[2025 Tax Amount                   (w/o Reval)                       (Exmption Not Included)]]-Table2[[#This Row],[2024 Tax Amount (Exemption Not Included)]])</f>
        <v>#NAME?</v>
      </c>
      <c r="N426" s="206" t="e">
        <f ca="1">SUM(Table2[[#This Row],[2025 Tax Amount                   (w/o Reval)                       (Exmption Not Included)]]-Table2[[#This Row],[2025 Estimated                      Tax Amount                             (Exemption Not Included)]])</f>
        <v>#NAME?</v>
      </c>
      <c r="O426" s="207" t="s">
        <v>7433</v>
      </c>
      <c r="P426" s="208" t="s">
        <v>7433</v>
      </c>
      <c r="Q426" s="208" t="s">
        <v>7433</v>
      </c>
      <c r="R426" s="208" t="s">
        <v>7433</v>
      </c>
      <c r="S426" s="208" t="s">
        <v>7433</v>
      </c>
      <c r="T426" s="209" t="s">
        <v>7433</v>
      </c>
    </row>
    <row r="427" spans="1:20">
      <c r="A427" s="202" t="s">
        <v>253</v>
      </c>
      <c r="B427" s="202">
        <v>1135</v>
      </c>
      <c r="C427" s="195" t="e">
        <f ca="1">_xlfn.XLOOKUP(Table2[[#This Row],[Acct '#]],'2024 Information'!A:A,'2024 Information'!L:L,0)</f>
        <v>#NAME?</v>
      </c>
      <c r="D427" s="196" t="e">
        <f ca="1">SUM(Table2[[#This Row],[2024 Tax Assessment (Exemption Not Included)]]/$E$6)</f>
        <v>#NAME?</v>
      </c>
      <c r="E427" s="206" t="e">
        <f ca="1">SUM(Table2[[#This Row],[2024 Tax Assessment (Exemption Not Included)]]*$E$7)</f>
        <v>#NAME?</v>
      </c>
      <c r="F427" s="195" t="e">
        <f ca="1">_xlfn.XLOOKUP(Table2[[#This Row],[Acct '#]],'2025 Information'!A:A,'2025 Information'!O:O,0)</f>
        <v>#NAME?</v>
      </c>
      <c r="G427" s="196" t="e">
        <f ca="1">SUM(Table2[[#This Row],[2025 Estimated                         Tax Assessment                  (Exemption Not Included)]]/$H$6)</f>
        <v>#NAME?</v>
      </c>
      <c r="H427" s="206" t="e">
        <f ca="1">SUM(Table2[[#This Row],[2025 Estimated                         Tax Assessment                  (Exemption Not Included)]]*$H$7)</f>
        <v>#NAME?</v>
      </c>
      <c r="I427" s="203" t="e">
        <f ca="1">SUM(Table2[[#This Row],[2025 Estimated                         Tax Assessment                  (Exemption Not Included)]]-Table2[[#This Row],[2024 Tax Assessment (Exemption Not Included)]])</f>
        <v>#NAME?</v>
      </c>
      <c r="J427" s="225" t="e">
        <f ca="1">SUM(Table2[[#This Row],[2025 Estimated                      Tax Amount                             (Exemption Not Included)]]-Table2[[#This Row],[2024 Tax Amount (Exemption Not Included)]])</f>
        <v>#NAME?</v>
      </c>
      <c r="K427" s="204" t="e">
        <f ca="1">SUM(Table2[[#This Row],[Overall % Of Town ]]-Table2[[#This Row],[Overall % Of Town]])</f>
        <v>#NAME?</v>
      </c>
      <c r="L427" s="227" t="e">
        <f ca="1">SUM(Table2[[#This Row],[2024 Tax Assessment (Exemption Not Included)]])*$N$7</f>
        <v>#NAME?</v>
      </c>
      <c r="M427" s="205" t="e">
        <f ca="1">SUM(Table2[[#This Row],[2025 Tax Amount                   (w/o Reval)                       (Exmption Not Included)]]-Table2[[#This Row],[2024 Tax Amount (Exemption Not Included)]])</f>
        <v>#NAME?</v>
      </c>
      <c r="N427" s="206" t="e">
        <f ca="1">SUM(Table2[[#This Row],[2025 Tax Amount                   (w/o Reval)                       (Exmption Not Included)]]-Table2[[#This Row],[2025 Estimated                      Tax Amount                             (Exemption Not Included)]])</f>
        <v>#NAME?</v>
      </c>
      <c r="O427" s="207" t="s">
        <v>7433</v>
      </c>
      <c r="P427" s="208" t="s">
        <v>7433</v>
      </c>
      <c r="Q427" s="208" t="s">
        <v>7433</v>
      </c>
      <c r="R427" s="208" t="s">
        <v>7433</v>
      </c>
      <c r="S427" s="208" t="s">
        <v>7433</v>
      </c>
      <c r="T427" s="209" t="s">
        <v>7433</v>
      </c>
    </row>
    <row r="428" spans="1:20">
      <c r="A428" s="202" t="s">
        <v>1825</v>
      </c>
      <c r="B428" s="202">
        <v>472</v>
      </c>
      <c r="C428" s="195" t="e">
        <f ca="1">_xlfn.XLOOKUP(Table2[[#This Row],[Acct '#]],'2024 Information'!A:A,'2024 Information'!L:L,0)</f>
        <v>#NAME?</v>
      </c>
      <c r="D428" s="196" t="e">
        <f ca="1">SUM(Table2[[#This Row],[2024 Tax Assessment (Exemption Not Included)]]/$E$6)</f>
        <v>#NAME?</v>
      </c>
      <c r="E428" s="206" t="e">
        <f ca="1">SUM(Table2[[#This Row],[2024 Tax Assessment (Exemption Not Included)]]*$E$7)</f>
        <v>#NAME?</v>
      </c>
      <c r="F428" s="195" t="e">
        <f ca="1">_xlfn.XLOOKUP(Table2[[#This Row],[Acct '#]],'2025 Information'!A:A,'2025 Information'!O:O,0)</f>
        <v>#NAME?</v>
      </c>
      <c r="G428" s="196" t="e">
        <f ca="1">SUM(Table2[[#This Row],[2025 Estimated                         Tax Assessment                  (Exemption Not Included)]]/$H$6)</f>
        <v>#NAME?</v>
      </c>
      <c r="H428" s="206" t="e">
        <f ca="1">SUM(Table2[[#This Row],[2025 Estimated                         Tax Assessment                  (Exemption Not Included)]]*$H$7)</f>
        <v>#NAME?</v>
      </c>
      <c r="I428" s="203" t="e">
        <f ca="1">SUM(Table2[[#This Row],[2025 Estimated                         Tax Assessment                  (Exemption Not Included)]]-Table2[[#This Row],[2024 Tax Assessment (Exemption Not Included)]])</f>
        <v>#NAME?</v>
      </c>
      <c r="J428" s="225" t="e">
        <f ca="1">SUM(Table2[[#This Row],[2025 Estimated                      Tax Amount                             (Exemption Not Included)]]-Table2[[#This Row],[2024 Tax Amount (Exemption Not Included)]])</f>
        <v>#NAME?</v>
      </c>
      <c r="K428" s="204" t="e">
        <f ca="1">SUM(Table2[[#This Row],[Overall % Of Town ]]-Table2[[#This Row],[Overall % Of Town]])</f>
        <v>#NAME?</v>
      </c>
      <c r="L428" s="227" t="e">
        <f ca="1">SUM(Table2[[#This Row],[2024 Tax Assessment (Exemption Not Included)]])*$N$7</f>
        <v>#NAME?</v>
      </c>
      <c r="M428" s="205" t="e">
        <f ca="1">SUM(Table2[[#This Row],[2025 Tax Amount                   (w/o Reval)                       (Exmption Not Included)]]-Table2[[#This Row],[2024 Tax Amount (Exemption Not Included)]])</f>
        <v>#NAME?</v>
      </c>
      <c r="N428" s="206" t="e">
        <f ca="1">SUM(Table2[[#This Row],[2025 Tax Amount                   (w/o Reval)                       (Exmption Not Included)]]-Table2[[#This Row],[2025 Estimated                      Tax Amount                             (Exemption Not Included)]])</f>
        <v>#NAME?</v>
      </c>
      <c r="O428" s="207" t="s">
        <v>7433</v>
      </c>
      <c r="P428" s="208" t="s">
        <v>7433</v>
      </c>
      <c r="Q428" s="208" t="s">
        <v>7433</v>
      </c>
      <c r="R428" s="208" t="s">
        <v>7433</v>
      </c>
      <c r="S428" s="208" t="s">
        <v>7433</v>
      </c>
      <c r="T428" s="209" t="s">
        <v>7433</v>
      </c>
    </row>
    <row r="429" spans="1:20">
      <c r="A429" s="202" t="s">
        <v>444</v>
      </c>
      <c r="B429" s="202">
        <v>1052</v>
      </c>
      <c r="C429" s="195" t="e">
        <f ca="1">_xlfn.XLOOKUP(Table2[[#This Row],[Acct '#]],'2024 Information'!A:A,'2024 Information'!L:L,0)</f>
        <v>#NAME?</v>
      </c>
      <c r="D429" s="196" t="e">
        <f ca="1">SUM(Table2[[#This Row],[2024 Tax Assessment (Exemption Not Included)]]/$E$6)</f>
        <v>#NAME?</v>
      </c>
      <c r="E429" s="206" t="e">
        <f ca="1">SUM(Table2[[#This Row],[2024 Tax Assessment (Exemption Not Included)]]*$E$7)</f>
        <v>#NAME?</v>
      </c>
      <c r="F429" s="195" t="e">
        <f ca="1">_xlfn.XLOOKUP(Table2[[#This Row],[Acct '#]],'2025 Information'!A:A,'2025 Information'!O:O,0)</f>
        <v>#NAME?</v>
      </c>
      <c r="G429" s="196" t="e">
        <f ca="1">SUM(Table2[[#This Row],[2025 Estimated                         Tax Assessment                  (Exemption Not Included)]]/$H$6)</f>
        <v>#NAME?</v>
      </c>
      <c r="H429" s="206" t="e">
        <f ca="1">SUM(Table2[[#This Row],[2025 Estimated                         Tax Assessment                  (Exemption Not Included)]]*$H$7)</f>
        <v>#NAME?</v>
      </c>
      <c r="I429" s="203" t="e">
        <f ca="1">SUM(Table2[[#This Row],[2025 Estimated                         Tax Assessment                  (Exemption Not Included)]]-Table2[[#This Row],[2024 Tax Assessment (Exemption Not Included)]])</f>
        <v>#NAME?</v>
      </c>
      <c r="J429" s="225" t="e">
        <f ca="1">SUM(Table2[[#This Row],[2025 Estimated                      Tax Amount                             (Exemption Not Included)]]-Table2[[#This Row],[2024 Tax Amount (Exemption Not Included)]])</f>
        <v>#NAME?</v>
      </c>
      <c r="K429" s="204" t="e">
        <f ca="1">SUM(Table2[[#This Row],[Overall % Of Town ]]-Table2[[#This Row],[Overall % Of Town]])</f>
        <v>#NAME?</v>
      </c>
      <c r="L429" s="227" t="e">
        <f ca="1">SUM(Table2[[#This Row],[2024 Tax Assessment (Exemption Not Included)]])*$N$7</f>
        <v>#NAME?</v>
      </c>
      <c r="M429" s="205" t="e">
        <f ca="1">SUM(Table2[[#This Row],[2025 Tax Amount                   (w/o Reval)                       (Exmption Not Included)]]-Table2[[#This Row],[2024 Tax Amount (Exemption Not Included)]])</f>
        <v>#NAME?</v>
      </c>
      <c r="N429" s="206" t="e">
        <f ca="1">SUM(Table2[[#This Row],[2025 Tax Amount                   (w/o Reval)                       (Exmption Not Included)]]-Table2[[#This Row],[2025 Estimated                      Tax Amount                             (Exemption Not Included)]])</f>
        <v>#NAME?</v>
      </c>
      <c r="O429" s="207" t="s">
        <v>7433</v>
      </c>
      <c r="P429" s="208" t="s">
        <v>7433</v>
      </c>
      <c r="Q429" s="208" t="s">
        <v>7433</v>
      </c>
      <c r="R429" s="208" t="s">
        <v>7433</v>
      </c>
      <c r="S429" s="208" t="s">
        <v>7433</v>
      </c>
      <c r="T429" s="209" t="s">
        <v>7433</v>
      </c>
    </row>
    <row r="430" spans="1:20">
      <c r="A430" s="202" t="s">
        <v>442</v>
      </c>
      <c r="B430" s="202">
        <v>1053</v>
      </c>
      <c r="C430" s="195" t="e">
        <f ca="1">_xlfn.XLOOKUP(Table2[[#This Row],[Acct '#]],'2024 Information'!A:A,'2024 Information'!L:L,0)</f>
        <v>#NAME?</v>
      </c>
      <c r="D430" s="196" t="e">
        <f ca="1">SUM(Table2[[#This Row],[2024 Tax Assessment (Exemption Not Included)]]/$E$6)</f>
        <v>#NAME?</v>
      </c>
      <c r="E430" s="206" t="e">
        <f ca="1">SUM(Table2[[#This Row],[2024 Tax Assessment (Exemption Not Included)]]*$E$7)</f>
        <v>#NAME?</v>
      </c>
      <c r="F430" s="195" t="e">
        <f ca="1">_xlfn.XLOOKUP(Table2[[#This Row],[Acct '#]],'2025 Information'!A:A,'2025 Information'!O:O,0)</f>
        <v>#NAME?</v>
      </c>
      <c r="G430" s="196" t="e">
        <f ca="1">SUM(Table2[[#This Row],[2025 Estimated                         Tax Assessment                  (Exemption Not Included)]]/$H$6)</f>
        <v>#NAME?</v>
      </c>
      <c r="H430" s="206" t="e">
        <f ca="1">SUM(Table2[[#This Row],[2025 Estimated                         Tax Assessment                  (Exemption Not Included)]]*$H$7)</f>
        <v>#NAME?</v>
      </c>
      <c r="I430" s="203" t="e">
        <f ca="1">SUM(Table2[[#This Row],[2025 Estimated                         Tax Assessment                  (Exemption Not Included)]]-Table2[[#This Row],[2024 Tax Assessment (Exemption Not Included)]])</f>
        <v>#NAME?</v>
      </c>
      <c r="J430" s="225" t="e">
        <f ca="1">SUM(Table2[[#This Row],[2025 Estimated                      Tax Amount                             (Exemption Not Included)]]-Table2[[#This Row],[2024 Tax Amount (Exemption Not Included)]])</f>
        <v>#NAME?</v>
      </c>
      <c r="K430" s="204" t="e">
        <f ca="1">SUM(Table2[[#This Row],[Overall % Of Town ]]-Table2[[#This Row],[Overall % Of Town]])</f>
        <v>#NAME?</v>
      </c>
      <c r="L430" s="227" t="e">
        <f ca="1">SUM(Table2[[#This Row],[2024 Tax Assessment (Exemption Not Included)]])*$N$7</f>
        <v>#NAME?</v>
      </c>
      <c r="M430" s="205" t="e">
        <f ca="1">SUM(Table2[[#This Row],[2025 Tax Amount                   (w/o Reval)                       (Exmption Not Included)]]-Table2[[#This Row],[2024 Tax Amount (Exemption Not Included)]])</f>
        <v>#NAME?</v>
      </c>
      <c r="N430" s="206" t="e">
        <f ca="1">SUM(Table2[[#This Row],[2025 Tax Amount                   (w/o Reval)                       (Exmption Not Included)]]-Table2[[#This Row],[2025 Estimated                      Tax Amount                             (Exemption Not Included)]])</f>
        <v>#NAME?</v>
      </c>
      <c r="O430" s="207" t="s">
        <v>7433</v>
      </c>
      <c r="P430" s="208" t="s">
        <v>7433</v>
      </c>
      <c r="Q430" s="208" t="s">
        <v>7433</v>
      </c>
      <c r="R430" s="208" t="s">
        <v>7433</v>
      </c>
      <c r="S430" s="208" t="s">
        <v>7433</v>
      </c>
      <c r="T430" s="209" t="s">
        <v>7433</v>
      </c>
    </row>
    <row r="431" spans="1:20">
      <c r="A431" s="202" t="s">
        <v>182</v>
      </c>
      <c r="B431" s="202">
        <v>1162</v>
      </c>
      <c r="C431" s="195" t="e">
        <f ca="1">_xlfn.XLOOKUP(Table2[[#This Row],[Acct '#]],'2024 Information'!A:A,'2024 Information'!L:L,0)</f>
        <v>#NAME?</v>
      </c>
      <c r="D431" s="196" t="e">
        <f ca="1">SUM(Table2[[#This Row],[2024 Tax Assessment (Exemption Not Included)]]/$E$6)</f>
        <v>#NAME?</v>
      </c>
      <c r="E431" s="206" t="e">
        <f ca="1">SUM(Table2[[#This Row],[2024 Tax Assessment (Exemption Not Included)]]*$E$7)</f>
        <v>#NAME?</v>
      </c>
      <c r="F431" s="195" t="e">
        <f ca="1">_xlfn.XLOOKUP(Table2[[#This Row],[Acct '#]],'2025 Information'!A:A,'2025 Information'!O:O,0)</f>
        <v>#NAME?</v>
      </c>
      <c r="G431" s="196" t="e">
        <f ca="1">SUM(Table2[[#This Row],[2025 Estimated                         Tax Assessment                  (Exemption Not Included)]]/$H$6)</f>
        <v>#NAME?</v>
      </c>
      <c r="H431" s="206" t="e">
        <f ca="1">SUM(Table2[[#This Row],[2025 Estimated                         Tax Assessment                  (Exemption Not Included)]]*$H$7)</f>
        <v>#NAME?</v>
      </c>
      <c r="I431" s="203" t="e">
        <f ca="1">SUM(Table2[[#This Row],[2025 Estimated                         Tax Assessment                  (Exemption Not Included)]]-Table2[[#This Row],[2024 Tax Assessment (Exemption Not Included)]])</f>
        <v>#NAME?</v>
      </c>
      <c r="J431" s="225" t="e">
        <f ca="1">SUM(Table2[[#This Row],[2025 Estimated                      Tax Amount                             (Exemption Not Included)]]-Table2[[#This Row],[2024 Tax Amount (Exemption Not Included)]])</f>
        <v>#NAME?</v>
      </c>
      <c r="K431" s="204" t="e">
        <f ca="1">SUM(Table2[[#This Row],[Overall % Of Town ]]-Table2[[#This Row],[Overall % Of Town]])</f>
        <v>#NAME?</v>
      </c>
      <c r="L431" s="227" t="e">
        <f ca="1">SUM(Table2[[#This Row],[2024 Tax Assessment (Exemption Not Included)]])*$N$7</f>
        <v>#NAME?</v>
      </c>
      <c r="M431" s="205" t="e">
        <f ca="1">SUM(Table2[[#This Row],[2025 Tax Amount                   (w/o Reval)                       (Exmption Not Included)]]-Table2[[#This Row],[2024 Tax Amount (Exemption Not Included)]])</f>
        <v>#NAME?</v>
      </c>
      <c r="N431" s="206" t="e">
        <f ca="1">SUM(Table2[[#This Row],[2025 Tax Amount                   (w/o Reval)                       (Exmption Not Included)]]-Table2[[#This Row],[2025 Estimated                      Tax Amount                             (Exemption Not Included)]])</f>
        <v>#NAME?</v>
      </c>
      <c r="O431" s="220" t="e">
        <f ca="1">_xlfn.XLOOKUP(Table2[[#This Row],[Map/Lot]],'Sales Data'!$H$2:$H$185,'Sales Data'!$G$2:$G$185,0)</f>
        <v>#NAME?</v>
      </c>
      <c r="P431" s="221" t="e">
        <f ca="1">_xlfn.XLOOKUP(Table2[[#This Row],[Map/Lot]],'Sales Data'!$H$2:$H$185,'Sales Data'!$F$2:$F$185,0)</f>
        <v>#NAME?</v>
      </c>
      <c r="Q431" s="222">
        <v>1.5</v>
      </c>
      <c r="R431" s="223" t="e">
        <f ca="1">SUM(Table2[[#This Row],[Adjustment for Time Since Sale]]*Table2[[#This Row],[Sale Amount]])</f>
        <v>#NAME?</v>
      </c>
      <c r="S431" s="223" t="e">
        <f ca="1">SUM(Table2[[#This Row],[2025 Estimated                         Tax Assessment                  (Exemption Not Included)]]-Table2[[#This Row],[Adjusted Sale Price]])</f>
        <v>#NAME?</v>
      </c>
      <c r="T431" s="224" t="e">
        <f ca="1">_xlfn.XLOOKUP(Table2[[#This Row],[Map/Lot]],'Sales Data'!$H$2:$H$185,'Sales Data'!$I$2:$I$185,0)</f>
        <v>#NAME?</v>
      </c>
    </row>
    <row r="432" spans="1:20">
      <c r="A432" s="202" t="s">
        <v>156</v>
      </c>
      <c r="B432" s="202">
        <v>1170</v>
      </c>
      <c r="C432" s="195" t="e">
        <f ca="1">_xlfn.XLOOKUP(Table2[[#This Row],[Acct '#]],'2024 Information'!A:A,'2024 Information'!L:L,0)</f>
        <v>#NAME?</v>
      </c>
      <c r="D432" s="196" t="e">
        <f ca="1">SUM(Table2[[#This Row],[2024 Tax Assessment (Exemption Not Included)]]/$E$6)</f>
        <v>#NAME?</v>
      </c>
      <c r="E432" s="206" t="e">
        <f ca="1">SUM(Table2[[#This Row],[2024 Tax Assessment (Exemption Not Included)]]*$E$7)</f>
        <v>#NAME?</v>
      </c>
      <c r="F432" s="195" t="e">
        <f ca="1">_xlfn.XLOOKUP(Table2[[#This Row],[Acct '#]],'2025 Information'!A:A,'2025 Information'!O:O,0)</f>
        <v>#NAME?</v>
      </c>
      <c r="G432" s="196" t="e">
        <f ca="1">SUM(Table2[[#This Row],[2025 Estimated                         Tax Assessment                  (Exemption Not Included)]]/$H$6)</f>
        <v>#NAME?</v>
      </c>
      <c r="H432" s="206" t="e">
        <f ca="1">SUM(Table2[[#This Row],[2025 Estimated                         Tax Assessment                  (Exemption Not Included)]]*$H$7)</f>
        <v>#NAME?</v>
      </c>
      <c r="I432" s="203" t="e">
        <f ca="1">SUM(Table2[[#This Row],[2025 Estimated                         Tax Assessment                  (Exemption Not Included)]]-Table2[[#This Row],[2024 Tax Assessment (Exemption Not Included)]])</f>
        <v>#NAME?</v>
      </c>
      <c r="J432" s="225" t="e">
        <f ca="1">SUM(Table2[[#This Row],[2025 Estimated                      Tax Amount                             (Exemption Not Included)]]-Table2[[#This Row],[2024 Tax Amount (Exemption Not Included)]])</f>
        <v>#NAME?</v>
      </c>
      <c r="K432" s="204" t="e">
        <f ca="1">SUM(Table2[[#This Row],[Overall % Of Town ]]-Table2[[#This Row],[Overall % Of Town]])</f>
        <v>#NAME?</v>
      </c>
      <c r="L432" s="227" t="e">
        <f ca="1">SUM(Table2[[#This Row],[2024 Tax Assessment (Exemption Not Included)]])*$N$7</f>
        <v>#NAME?</v>
      </c>
      <c r="M432" s="205" t="e">
        <f ca="1">SUM(Table2[[#This Row],[2025 Tax Amount                   (w/o Reval)                       (Exmption Not Included)]]-Table2[[#This Row],[2024 Tax Amount (Exemption Not Included)]])</f>
        <v>#NAME?</v>
      </c>
      <c r="N432" s="206" t="e">
        <f ca="1">SUM(Table2[[#This Row],[2025 Tax Amount                   (w/o Reval)                       (Exmption Not Included)]]-Table2[[#This Row],[2025 Estimated                      Tax Amount                             (Exemption Not Included)]])</f>
        <v>#NAME?</v>
      </c>
      <c r="O432" s="207" t="s">
        <v>7433</v>
      </c>
      <c r="P432" s="208" t="s">
        <v>7433</v>
      </c>
      <c r="Q432" s="208" t="s">
        <v>7433</v>
      </c>
      <c r="R432" s="208" t="s">
        <v>7433</v>
      </c>
      <c r="S432" s="208" t="s">
        <v>7433</v>
      </c>
      <c r="T432" s="209" t="s">
        <v>7433</v>
      </c>
    </row>
    <row r="433" spans="1:20">
      <c r="A433" s="202" t="s">
        <v>642</v>
      </c>
      <c r="B433" s="202">
        <v>978</v>
      </c>
      <c r="C433" s="195" t="e">
        <f ca="1">_xlfn.XLOOKUP(Table2[[#This Row],[Acct '#]],'2024 Information'!A:A,'2024 Information'!L:L,0)</f>
        <v>#NAME?</v>
      </c>
      <c r="D433" s="196" t="e">
        <f ca="1">SUM(Table2[[#This Row],[2024 Tax Assessment (Exemption Not Included)]]/$E$6)</f>
        <v>#NAME?</v>
      </c>
      <c r="E433" s="206" t="e">
        <f ca="1">SUM(Table2[[#This Row],[2024 Tax Assessment (Exemption Not Included)]]*$E$7)</f>
        <v>#NAME?</v>
      </c>
      <c r="F433" s="195" t="e">
        <f ca="1">_xlfn.XLOOKUP(Table2[[#This Row],[Acct '#]],'2025 Information'!A:A,'2025 Information'!O:O,0)</f>
        <v>#NAME?</v>
      </c>
      <c r="G433" s="196" t="e">
        <f ca="1">SUM(Table2[[#This Row],[2025 Estimated                         Tax Assessment                  (Exemption Not Included)]]/$H$6)</f>
        <v>#NAME?</v>
      </c>
      <c r="H433" s="206" t="e">
        <f ca="1">SUM(Table2[[#This Row],[2025 Estimated                         Tax Assessment                  (Exemption Not Included)]]*$H$7)</f>
        <v>#NAME?</v>
      </c>
      <c r="I433" s="203" t="e">
        <f ca="1">SUM(Table2[[#This Row],[2025 Estimated                         Tax Assessment                  (Exemption Not Included)]]-Table2[[#This Row],[2024 Tax Assessment (Exemption Not Included)]])</f>
        <v>#NAME?</v>
      </c>
      <c r="J433" s="225" t="e">
        <f ca="1">SUM(Table2[[#This Row],[2025 Estimated                      Tax Amount                             (Exemption Not Included)]]-Table2[[#This Row],[2024 Tax Amount (Exemption Not Included)]])</f>
        <v>#NAME?</v>
      </c>
      <c r="K433" s="204" t="e">
        <f ca="1">SUM(Table2[[#This Row],[Overall % Of Town ]]-Table2[[#This Row],[Overall % Of Town]])</f>
        <v>#NAME?</v>
      </c>
      <c r="L433" s="227" t="e">
        <f ca="1">SUM(Table2[[#This Row],[2024 Tax Assessment (Exemption Not Included)]])*$N$7</f>
        <v>#NAME?</v>
      </c>
      <c r="M433" s="205" t="e">
        <f ca="1">SUM(Table2[[#This Row],[2025 Tax Amount                   (w/o Reval)                       (Exmption Not Included)]]-Table2[[#This Row],[2024 Tax Amount (Exemption Not Included)]])</f>
        <v>#NAME?</v>
      </c>
      <c r="N433" s="206" t="e">
        <f ca="1">SUM(Table2[[#This Row],[2025 Tax Amount                   (w/o Reval)                       (Exmption Not Included)]]-Table2[[#This Row],[2025 Estimated                      Tax Amount                             (Exemption Not Included)]])</f>
        <v>#NAME?</v>
      </c>
      <c r="O433" s="207" t="s">
        <v>7433</v>
      </c>
      <c r="P433" s="208" t="s">
        <v>7433</v>
      </c>
      <c r="Q433" s="208" t="s">
        <v>7433</v>
      </c>
      <c r="R433" s="208" t="s">
        <v>7433</v>
      </c>
      <c r="S433" s="208" t="s">
        <v>7433</v>
      </c>
      <c r="T433" s="209" t="s">
        <v>7433</v>
      </c>
    </row>
    <row r="434" spans="1:20">
      <c r="A434" s="202" t="s">
        <v>1507</v>
      </c>
      <c r="B434" s="202">
        <v>617</v>
      </c>
      <c r="C434" s="195" t="e">
        <f ca="1">_xlfn.XLOOKUP(Table2[[#This Row],[Acct '#]],'2024 Information'!A:A,'2024 Information'!L:L,0)</f>
        <v>#NAME?</v>
      </c>
      <c r="D434" s="196" t="e">
        <f ca="1">SUM(Table2[[#This Row],[2024 Tax Assessment (Exemption Not Included)]]/$E$6)</f>
        <v>#NAME?</v>
      </c>
      <c r="E434" s="206" t="e">
        <f ca="1">SUM(Table2[[#This Row],[2024 Tax Assessment (Exemption Not Included)]]*$E$7)</f>
        <v>#NAME?</v>
      </c>
      <c r="F434" s="195" t="e">
        <f ca="1">_xlfn.XLOOKUP(Table2[[#This Row],[Acct '#]],'2025 Information'!A:A,'2025 Information'!O:O,0)</f>
        <v>#NAME?</v>
      </c>
      <c r="G434" s="196" t="e">
        <f ca="1">SUM(Table2[[#This Row],[2025 Estimated                         Tax Assessment                  (Exemption Not Included)]]/$H$6)</f>
        <v>#NAME?</v>
      </c>
      <c r="H434" s="206" t="e">
        <f ca="1">SUM(Table2[[#This Row],[2025 Estimated                         Tax Assessment                  (Exemption Not Included)]]*$H$7)</f>
        <v>#NAME?</v>
      </c>
      <c r="I434" s="203" t="e">
        <f ca="1">SUM(Table2[[#This Row],[2025 Estimated                         Tax Assessment                  (Exemption Not Included)]]-Table2[[#This Row],[2024 Tax Assessment (Exemption Not Included)]])</f>
        <v>#NAME?</v>
      </c>
      <c r="J434" s="225" t="e">
        <f ca="1">SUM(Table2[[#This Row],[2025 Estimated                      Tax Amount                             (Exemption Not Included)]]-Table2[[#This Row],[2024 Tax Amount (Exemption Not Included)]])</f>
        <v>#NAME?</v>
      </c>
      <c r="K434" s="204" t="e">
        <f ca="1">SUM(Table2[[#This Row],[Overall % Of Town ]]-Table2[[#This Row],[Overall % Of Town]])</f>
        <v>#NAME?</v>
      </c>
      <c r="L434" s="227" t="e">
        <f ca="1">SUM(Table2[[#This Row],[2024 Tax Assessment (Exemption Not Included)]])*$N$7</f>
        <v>#NAME?</v>
      </c>
      <c r="M434" s="205" t="e">
        <f ca="1">SUM(Table2[[#This Row],[2025 Tax Amount                   (w/o Reval)                       (Exmption Not Included)]]-Table2[[#This Row],[2024 Tax Amount (Exemption Not Included)]])</f>
        <v>#NAME?</v>
      </c>
      <c r="N434" s="206" t="e">
        <f ca="1">SUM(Table2[[#This Row],[2025 Tax Amount                   (w/o Reval)                       (Exmption Not Included)]]-Table2[[#This Row],[2025 Estimated                      Tax Amount                             (Exemption Not Included)]])</f>
        <v>#NAME?</v>
      </c>
      <c r="O434" s="207" t="s">
        <v>7433</v>
      </c>
      <c r="P434" s="208" t="s">
        <v>7433</v>
      </c>
      <c r="Q434" s="208" t="s">
        <v>7433</v>
      </c>
      <c r="R434" s="208" t="s">
        <v>7433</v>
      </c>
      <c r="S434" s="208" t="s">
        <v>7433</v>
      </c>
      <c r="T434" s="209" t="s">
        <v>7433</v>
      </c>
    </row>
    <row r="435" spans="1:20">
      <c r="A435" s="202" t="s">
        <v>934</v>
      </c>
      <c r="B435" s="202">
        <v>870</v>
      </c>
      <c r="C435" s="195" t="e">
        <f ca="1">_xlfn.XLOOKUP(Table2[[#This Row],[Acct '#]],'2024 Information'!A:A,'2024 Information'!L:L,0)</f>
        <v>#NAME?</v>
      </c>
      <c r="D435" s="196" t="e">
        <f ca="1">SUM(Table2[[#This Row],[2024 Tax Assessment (Exemption Not Included)]]/$E$6)</f>
        <v>#NAME?</v>
      </c>
      <c r="E435" s="206" t="e">
        <f ca="1">SUM(Table2[[#This Row],[2024 Tax Assessment (Exemption Not Included)]]*$E$7)</f>
        <v>#NAME?</v>
      </c>
      <c r="F435" s="195" t="e">
        <f ca="1">_xlfn.XLOOKUP(Table2[[#This Row],[Acct '#]],'2025 Information'!A:A,'2025 Information'!O:O,0)</f>
        <v>#NAME?</v>
      </c>
      <c r="G435" s="196" t="e">
        <f ca="1">SUM(Table2[[#This Row],[2025 Estimated                         Tax Assessment                  (Exemption Not Included)]]/$H$6)</f>
        <v>#NAME?</v>
      </c>
      <c r="H435" s="206" t="e">
        <f ca="1">SUM(Table2[[#This Row],[2025 Estimated                         Tax Assessment                  (Exemption Not Included)]]*$H$7)</f>
        <v>#NAME?</v>
      </c>
      <c r="I435" s="203" t="e">
        <f ca="1">SUM(Table2[[#This Row],[2025 Estimated                         Tax Assessment                  (Exemption Not Included)]]-Table2[[#This Row],[2024 Tax Assessment (Exemption Not Included)]])</f>
        <v>#NAME?</v>
      </c>
      <c r="J435" s="225" t="e">
        <f ca="1">SUM(Table2[[#This Row],[2025 Estimated                      Tax Amount                             (Exemption Not Included)]]-Table2[[#This Row],[2024 Tax Amount (Exemption Not Included)]])</f>
        <v>#NAME?</v>
      </c>
      <c r="K435" s="204" t="e">
        <f ca="1">SUM(Table2[[#This Row],[Overall % Of Town ]]-Table2[[#This Row],[Overall % Of Town]])</f>
        <v>#NAME?</v>
      </c>
      <c r="L435" s="227" t="e">
        <f ca="1">SUM(Table2[[#This Row],[2024 Tax Assessment (Exemption Not Included)]])*$N$7</f>
        <v>#NAME?</v>
      </c>
      <c r="M435" s="205" t="e">
        <f ca="1">SUM(Table2[[#This Row],[2025 Tax Amount                   (w/o Reval)                       (Exmption Not Included)]]-Table2[[#This Row],[2024 Tax Amount (Exemption Not Included)]])</f>
        <v>#NAME?</v>
      </c>
      <c r="N435" s="206" t="e">
        <f ca="1">SUM(Table2[[#This Row],[2025 Tax Amount                   (w/o Reval)                       (Exmption Not Included)]]-Table2[[#This Row],[2025 Estimated                      Tax Amount                             (Exemption Not Included)]])</f>
        <v>#NAME?</v>
      </c>
      <c r="O435" s="207" t="s">
        <v>7433</v>
      </c>
      <c r="P435" s="208" t="s">
        <v>7433</v>
      </c>
      <c r="Q435" s="208" t="s">
        <v>7433</v>
      </c>
      <c r="R435" s="208" t="s">
        <v>7433</v>
      </c>
      <c r="S435" s="208" t="s">
        <v>7433</v>
      </c>
      <c r="T435" s="209" t="s">
        <v>7433</v>
      </c>
    </row>
    <row r="436" spans="1:20">
      <c r="A436" s="202" t="s">
        <v>931</v>
      </c>
      <c r="B436" s="202">
        <v>871</v>
      </c>
      <c r="C436" s="195" t="e">
        <f ca="1">_xlfn.XLOOKUP(Table2[[#This Row],[Acct '#]],'2024 Information'!A:A,'2024 Information'!L:L,0)</f>
        <v>#NAME?</v>
      </c>
      <c r="D436" s="196" t="e">
        <f ca="1">SUM(Table2[[#This Row],[2024 Tax Assessment (Exemption Not Included)]]/$E$6)</f>
        <v>#NAME?</v>
      </c>
      <c r="E436" s="206" t="e">
        <f ca="1">SUM(Table2[[#This Row],[2024 Tax Assessment (Exemption Not Included)]]*$E$7)</f>
        <v>#NAME?</v>
      </c>
      <c r="F436" s="195" t="e">
        <f ca="1">_xlfn.XLOOKUP(Table2[[#This Row],[Acct '#]],'2025 Information'!A:A,'2025 Information'!O:O,0)</f>
        <v>#NAME?</v>
      </c>
      <c r="G436" s="196" t="e">
        <f ca="1">SUM(Table2[[#This Row],[2025 Estimated                         Tax Assessment                  (Exemption Not Included)]]/$H$6)</f>
        <v>#NAME?</v>
      </c>
      <c r="H436" s="206" t="e">
        <f ca="1">SUM(Table2[[#This Row],[2025 Estimated                         Tax Assessment                  (Exemption Not Included)]]*$H$7)</f>
        <v>#NAME?</v>
      </c>
      <c r="I436" s="203" t="e">
        <f ca="1">SUM(Table2[[#This Row],[2025 Estimated                         Tax Assessment                  (Exemption Not Included)]]-Table2[[#This Row],[2024 Tax Assessment (Exemption Not Included)]])</f>
        <v>#NAME?</v>
      </c>
      <c r="J436" s="225" t="e">
        <f ca="1">SUM(Table2[[#This Row],[2025 Estimated                      Tax Amount                             (Exemption Not Included)]]-Table2[[#This Row],[2024 Tax Amount (Exemption Not Included)]])</f>
        <v>#NAME?</v>
      </c>
      <c r="K436" s="204" t="e">
        <f ca="1">SUM(Table2[[#This Row],[Overall % Of Town ]]-Table2[[#This Row],[Overall % Of Town]])</f>
        <v>#NAME?</v>
      </c>
      <c r="L436" s="227" t="e">
        <f ca="1">SUM(Table2[[#This Row],[2024 Tax Assessment (Exemption Not Included)]])*$N$7</f>
        <v>#NAME?</v>
      </c>
      <c r="M436" s="205" t="e">
        <f ca="1">SUM(Table2[[#This Row],[2025 Tax Amount                   (w/o Reval)                       (Exmption Not Included)]]-Table2[[#This Row],[2024 Tax Amount (Exemption Not Included)]])</f>
        <v>#NAME?</v>
      </c>
      <c r="N436" s="206" t="e">
        <f ca="1">SUM(Table2[[#This Row],[2025 Tax Amount                   (w/o Reval)                       (Exmption Not Included)]]-Table2[[#This Row],[2025 Estimated                      Tax Amount                             (Exemption Not Included)]])</f>
        <v>#NAME?</v>
      </c>
      <c r="O436" s="207" t="s">
        <v>7433</v>
      </c>
      <c r="P436" s="208" t="s">
        <v>7433</v>
      </c>
      <c r="Q436" s="208" t="s">
        <v>7433</v>
      </c>
      <c r="R436" s="208" t="s">
        <v>7433</v>
      </c>
      <c r="S436" s="208" t="s">
        <v>7433</v>
      </c>
      <c r="T436" s="209" t="s">
        <v>7433</v>
      </c>
    </row>
    <row r="437" spans="1:20">
      <c r="A437" s="202" t="s">
        <v>2098</v>
      </c>
      <c r="B437" s="202">
        <v>346</v>
      </c>
      <c r="C437" s="195" t="e">
        <f ca="1">_xlfn.XLOOKUP(Table2[[#This Row],[Acct '#]],'2024 Information'!A:A,'2024 Information'!L:L,0)</f>
        <v>#NAME?</v>
      </c>
      <c r="D437" s="196" t="e">
        <f ca="1">SUM(Table2[[#This Row],[2024 Tax Assessment (Exemption Not Included)]]/$E$6)</f>
        <v>#NAME?</v>
      </c>
      <c r="E437" s="206" t="e">
        <f ca="1">SUM(Table2[[#This Row],[2024 Tax Assessment (Exemption Not Included)]]*$E$7)</f>
        <v>#NAME?</v>
      </c>
      <c r="F437" s="195" t="e">
        <f ca="1">_xlfn.XLOOKUP(Table2[[#This Row],[Acct '#]],'2025 Information'!A:A,'2025 Information'!O:O,0)</f>
        <v>#NAME?</v>
      </c>
      <c r="G437" s="196" t="e">
        <f ca="1">SUM(Table2[[#This Row],[2025 Estimated                         Tax Assessment                  (Exemption Not Included)]]/$H$6)</f>
        <v>#NAME?</v>
      </c>
      <c r="H437" s="206" t="e">
        <f ca="1">SUM(Table2[[#This Row],[2025 Estimated                         Tax Assessment                  (Exemption Not Included)]]*$H$7)</f>
        <v>#NAME?</v>
      </c>
      <c r="I437" s="203" t="e">
        <f ca="1">SUM(Table2[[#This Row],[2025 Estimated                         Tax Assessment                  (Exemption Not Included)]]-Table2[[#This Row],[2024 Tax Assessment (Exemption Not Included)]])</f>
        <v>#NAME?</v>
      </c>
      <c r="J437" s="225" t="e">
        <f ca="1">SUM(Table2[[#This Row],[2025 Estimated                      Tax Amount                             (Exemption Not Included)]]-Table2[[#This Row],[2024 Tax Amount (Exemption Not Included)]])</f>
        <v>#NAME?</v>
      </c>
      <c r="K437" s="204" t="e">
        <f ca="1">SUM(Table2[[#This Row],[Overall % Of Town ]]-Table2[[#This Row],[Overall % Of Town]])</f>
        <v>#NAME?</v>
      </c>
      <c r="L437" s="227" t="e">
        <f ca="1">SUM(Table2[[#This Row],[2024 Tax Assessment (Exemption Not Included)]])*$N$7</f>
        <v>#NAME?</v>
      </c>
      <c r="M437" s="205" t="e">
        <f ca="1">SUM(Table2[[#This Row],[2025 Tax Amount                   (w/o Reval)                       (Exmption Not Included)]]-Table2[[#This Row],[2024 Tax Amount (Exemption Not Included)]])</f>
        <v>#NAME?</v>
      </c>
      <c r="N437" s="206" t="e">
        <f ca="1">SUM(Table2[[#This Row],[2025 Tax Amount                   (w/o Reval)                       (Exmption Not Included)]]-Table2[[#This Row],[2025 Estimated                      Tax Amount                             (Exemption Not Included)]])</f>
        <v>#NAME?</v>
      </c>
      <c r="O437" s="207" t="s">
        <v>7433</v>
      </c>
      <c r="P437" s="208" t="s">
        <v>7433</v>
      </c>
      <c r="Q437" s="208" t="s">
        <v>7433</v>
      </c>
      <c r="R437" s="208" t="s">
        <v>7433</v>
      </c>
      <c r="S437" s="208" t="s">
        <v>7433</v>
      </c>
      <c r="T437" s="209" t="s">
        <v>7433</v>
      </c>
    </row>
    <row r="438" spans="1:20">
      <c r="A438" s="202" t="s">
        <v>2100</v>
      </c>
      <c r="B438" s="202">
        <v>345</v>
      </c>
      <c r="C438" s="195" t="e">
        <f ca="1">_xlfn.XLOOKUP(Table2[[#This Row],[Acct '#]],'2024 Information'!A:A,'2024 Information'!L:L,0)</f>
        <v>#NAME?</v>
      </c>
      <c r="D438" s="196" t="e">
        <f ca="1">SUM(Table2[[#This Row],[2024 Tax Assessment (Exemption Not Included)]]/$E$6)</f>
        <v>#NAME?</v>
      </c>
      <c r="E438" s="206" t="e">
        <f ca="1">SUM(Table2[[#This Row],[2024 Tax Assessment (Exemption Not Included)]]*$E$7)</f>
        <v>#NAME?</v>
      </c>
      <c r="F438" s="195" t="e">
        <f ca="1">_xlfn.XLOOKUP(Table2[[#This Row],[Acct '#]],'2025 Information'!A:A,'2025 Information'!O:O,0)</f>
        <v>#NAME?</v>
      </c>
      <c r="G438" s="196" t="e">
        <f ca="1">SUM(Table2[[#This Row],[2025 Estimated                         Tax Assessment                  (Exemption Not Included)]]/$H$6)</f>
        <v>#NAME?</v>
      </c>
      <c r="H438" s="206" t="e">
        <f ca="1">SUM(Table2[[#This Row],[2025 Estimated                         Tax Assessment                  (Exemption Not Included)]]*$H$7)</f>
        <v>#NAME?</v>
      </c>
      <c r="I438" s="203" t="e">
        <f ca="1">SUM(Table2[[#This Row],[2025 Estimated                         Tax Assessment                  (Exemption Not Included)]]-Table2[[#This Row],[2024 Tax Assessment (Exemption Not Included)]])</f>
        <v>#NAME?</v>
      </c>
      <c r="J438" s="225" t="e">
        <f ca="1">SUM(Table2[[#This Row],[2025 Estimated                      Tax Amount                             (Exemption Not Included)]]-Table2[[#This Row],[2024 Tax Amount (Exemption Not Included)]])</f>
        <v>#NAME?</v>
      </c>
      <c r="K438" s="204" t="e">
        <f ca="1">SUM(Table2[[#This Row],[Overall % Of Town ]]-Table2[[#This Row],[Overall % Of Town]])</f>
        <v>#NAME?</v>
      </c>
      <c r="L438" s="227" t="e">
        <f ca="1">SUM(Table2[[#This Row],[2024 Tax Assessment (Exemption Not Included)]])*$N$7</f>
        <v>#NAME?</v>
      </c>
      <c r="M438" s="205" t="e">
        <f ca="1">SUM(Table2[[#This Row],[2025 Tax Amount                   (w/o Reval)                       (Exmption Not Included)]]-Table2[[#This Row],[2024 Tax Amount (Exemption Not Included)]])</f>
        <v>#NAME?</v>
      </c>
      <c r="N438" s="206" t="e">
        <f ca="1">SUM(Table2[[#This Row],[2025 Tax Amount                   (w/o Reval)                       (Exmption Not Included)]]-Table2[[#This Row],[2025 Estimated                      Tax Amount                             (Exemption Not Included)]])</f>
        <v>#NAME?</v>
      </c>
      <c r="O438" s="207" t="s">
        <v>7433</v>
      </c>
      <c r="P438" s="208" t="s">
        <v>7433</v>
      </c>
      <c r="Q438" s="208" t="s">
        <v>7433</v>
      </c>
      <c r="R438" s="208" t="s">
        <v>7433</v>
      </c>
      <c r="S438" s="208" t="s">
        <v>7433</v>
      </c>
      <c r="T438" s="209" t="s">
        <v>7433</v>
      </c>
    </row>
    <row r="439" spans="1:20">
      <c r="A439" s="202" t="s">
        <v>1394</v>
      </c>
      <c r="B439" s="202">
        <v>668</v>
      </c>
      <c r="C439" s="195" t="e">
        <f ca="1">_xlfn.XLOOKUP(Table2[[#This Row],[Acct '#]],'2024 Information'!A:A,'2024 Information'!L:L,0)</f>
        <v>#NAME?</v>
      </c>
      <c r="D439" s="196" t="e">
        <f ca="1">SUM(Table2[[#This Row],[2024 Tax Assessment (Exemption Not Included)]]/$E$6)</f>
        <v>#NAME?</v>
      </c>
      <c r="E439" s="206" t="e">
        <f ca="1">SUM(Table2[[#This Row],[2024 Tax Assessment (Exemption Not Included)]]*$E$7)</f>
        <v>#NAME?</v>
      </c>
      <c r="F439" s="195" t="e">
        <f ca="1">_xlfn.XLOOKUP(Table2[[#This Row],[Acct '#]],'2025 Information'!A:A,'2025 Information'!O:O,0)</f>
        <v>#NAME?</v>
      </c>
      <c r="G439" s="196" t="e">
        <f ca="1">SUM(Table2[[#This Row],[2025 Estimated                         Tax Assessment                  (Exemption Not Included)]]/$H$6)</f>
        <v>#NAME?</v>
      </c>
      <c r="H439" s="206" t="e">
        <f ca="1">SUM(Table2[[#This Row],[2025 Estimated                         Tax Assessment                  (Exemption Not Included)]]*$H$7)</f>
        <v>#NAME?</v>
      </c>
      <c r="I439" s="203" t="e">
        <f ca="1">SUM(Table2[[#This Row],[2025 Estimated                         Tax Assessment                  (Exemption Not Included)]]-Table2[[#This Row],[2024 Tax Assessment (Exemption Not Included)]])</f>
        <v>#NAME?</v>
      </c>
      <c r="J439" s="225" t="e">
        <f ca="1">SUM(Table2[[#This Row],[2025 Estimated                      Tax Amount                             (Exemption Not Included)]]-Table2[[#This Row],[2024 Tax Amount (Exemption Not Included)]])</f>
        <v>#NAME?</v>
      </c>
      <c r="K439" s="204" t="e">
        <f ca="1">SUM(Table2[[#This Row],[Overall % Of Town ]]-Table2[[#This Row],[Overall % Of Town]])</f>
        <v>#NAME?</v>
      </c>
      <c r="L439" s="227" t="e">
        <f ca="1">SUM(Table2[[#This Row],[2024 Tax Assessment (Exemption Not Included)]])*$N$7</f>
        <v>#NAME?</v>
      </c>
      <c r="M439" s="205" t="e">
        <f ca="1">SUM(Table2[[#This Row],[2025 Tax Amount                   (w/o Reval)                       (Exmption Not Included)]]-Table2[[#This Row],[2024 Tax Amount (Exemption Not Included)]])</f>
        <v>#NAME?</v>
      </c>
      <c r="N439" s="206" t="e">
        <f ca="1">SUM(Table2[[#This Row],[2025 Tax Amount                   (w/o Reval)                       (Exmption Not Included)]]-Table2[[#This Row],[2025 Estimated                      Tax Amount                             (Exemption Not Included)]])</f>
        <v>#NAME?</v>
      </c>
      <c r="O439" s="207" t="s">
        <v>7433</v>
      </c>
      <c r="P439" s="208" t="s">
        <v>7433</v>
      </c>
      <c r="Q439" s="208" t="s">
        <v>7433</v>
      </c>
      <c r="R439" s="208" t="s">
        <v>7433</v>
      </c>
      <c r="S439" s="208" t="s">
        <v>7433</v>
      </c>
      <c r="T439" s="209" t="s">
        <v>7433</v>
      </c>
    </row>
    <row r="440" spans="1:20">
      <c r="A440" s="202" t="s">
        <v>2413</v>
      </c>
      <c r="B440" s="202">
        <v>202</v>
      </c>
      <c r="C440" s="195" t="e">
        <f ca="1">_xlfn.XLOOKUP(Table2[[#This Row],[Acct '#]],'2024 Information'!A:A,'2024 Information'!L:L,0)</f>
        <v>#NAME?</v>
      </c>
      <c r="D440" s="196" t="e">
        <f ca="1">SUM(Table2[[#This Row],[2024 Tax Assessment (Exemption Not Included)]]/$E$6)</f>
        <v>#NAME?</v>
      </c>
      <c r="E440" s="206" t="e">
        <f ca="1">SUM(Table2[[#This Row],[2024 Tax Assessment (Exemption Not Included)]]*$E$7)</f>
        <v>#NAME?</v>
      </c>
      <c r="F440" s="195" t="e">
        <f ca="1">_xlfn.XLOOKUP(Table2[[#This Row],[Acct '#]],'2025 Information'!A:A,'2025 Information'!O:O,0)</f>
        <v>#NAME?</v>
      </c>
      <c r="G440" s="196" t="e">
        <f ca="1">SUM(Table2[[#This Row],[2025 Estimated                         Tax Assessment                  (Exemption Not Included)]]/$H$6)</f>
        <v>#NAME?</v>
      </c>
      <c r="H440" s="206" t="e">
        <f ca="1">SUM(Table2[[#This Row],[2025 Estimated                         Tax Assessment                  (Exemption Not Included)]]*$H$7)</f>
        <v>#NAME?</v>
      </c>
      <c r="I440" s="203" t="e">
        <f ca="1">SUM(Table2[[#This Row],[2025 Estimated                         Tax Assessment                  (Exemption Not Included)]]-Table2[[#This Row],[2024 Tax Assessment (Exemption Not Included)]])</f>
        <v>#NAME?</v>
      </c>
      <c r="J440" s="225" t="e">
        <f ca="1">SUM(Table2[[#This Row],[2025 Estimated                      Tax Amount                             (Exemption Not Included)]]-Table2[[#This Row],[2024 Tax Amount (Exemption Not Included)]])</f>
        <v>#NAME?</v>
      </c>
      <c r="K440" s="204" t="e">
        <f ca="1">SUM(Table2[[#This Row],[Overall % Of Town ]]-Table2[[#This Row],[Overall % Of Town]])</f>
        <v>#NAME?</v>
      </c>
      <c r="L440" s="227" t="e">
        <f ca="1">SUM(Table2[[#This Row],[2024 Tax Assessment (Exemption Not Included)]])*$N$7</f>
        <v>#NAME?</v>
      </c>
      <c r="M440" s="205" t="e">
        <f ca="1">SUM(Table2[[#This Row],[2025 Tax Amount                   (w/o Reval)                       (Exmption Not Included)]]-Table2[[#This Row],[2024 Tax Amount (Exemption Not Included)]])</f>
        <v>#NAME?</v>
      </c>
      <c r="N440" s="206" t="e">
        <f ca="1">SUM(Table2[[#This Row],[2025 Tax Amount                   (w/o Reval)                       (Exmption Not Included)]]-Table2[[#This Row],[2025 Estimated                      Tax Amount                             (Exemption Not Included)]])</f>
        <v>#NAME?</v>
      </c>
      <c r="O440" s="207" t="s">
        <v>7433</v>
      </c>
      <c r="P440" s="208" t="s">
        <v>7433</v>
      </c>
      <c r="Q440" s="208" t="s">
        <v>7433</v>
      </c>
      <c r="R440" s="208" t="s">
        <v>7433</v>
      </c>
      <c r="S440" s="208" t="s">
        <v>7433</v>
      </c>
      <c r="T440" s="209" t="s">
        <v>7433</v>
      </c>
    </row>
    <row r="441" spans="1:20">
      <c r="A441" s="202" t="s">
        <v>1392</v>
      </c>
      <c r="B441" s="202">
        <v>669</v>
      </c>
      <c r="C441" s="195" t="e">
        <f ca="1">_xlfn.XLOOKUP(Table2[[#This Row],[Acct '#]],'2024 Information'!A:A,'2024 Information'!L:L,0)</f>
        <v>#NAME?</v>
      </c>
      <c r="D441" s="196" t="e">
        <f ca="1">SUM(Table2[[#This Row],[2024 Tax Assessment (Exemption Not Included)]]/$E$6)</f>
        <v>#NAME?</v>
      </c>
      <c r="E441" s="206" t="e">
        <f ca="1">SUM(Table2[[#This Row],[2024 Tax Assessment (Exemption Not Included)]]*$E$7)</f>
        <v>#NAME?</v>
      </c>
      <c r="F441" s="195" t="e">
        <f ca="1">_xlfn.XLOOKUP(Table2[[#This Row],[Acct '#]],'2025 Information'!A:A,'2025 Information'!O:O,0)</f>
        <v>#NAME?</v>
      </c>
      <c r="G441" s="196" t="e">
        <f ca="1">SUM(Table2[[#This Row],[2025 Estimated                         Tax Assessment                  (Exemption Not Included)]]/$H$6)</f>
        <v>#NAME?</v>
      </c>
      <c r="H441" s="206" t="e">
        <f ca="1">SUM(Table2[[#This Row],[2025 Estimated                         Tax Assessment                  (Exemption Not Included)]]*$H$7)</f>
        <v>#NAME?</v>
      </c>
      <c r="I441" s="203" t="e">
        <f ca="1">SUM(Table2[[#This Row],[2025 Estimated                         Tax Assessment                  (Exemption Not Included)]]-Table2[[#This Row],[2024 Tax Assessment (Exemption Not Included)]])</f>
        <v>#NAME?</v>
      </c>
      <c r="J441" s="225" t="e">
        <f ca="1">SUM(Table2[[#This Row],[2025 Estimated                      Tax Amount                             (Exemption Not Included)]]-Table2[[#This Row],[2024 Tax Amount (Exemption Not Included)]])</f>
        <v>#NAME?</v>
      </c>
      <c r="K441" s="204" t="e">
        <f ca="1">SUM(Table2[[#This Row],[Overall % Of Town ]]-Table2[[#This Row],[Overall % Of Town]])</f>
        <v>#NAME?</v>
      </c>
      <c r="L441" s="227" t="e">
        <f ca="1">SUM(Table2[[#This Row],[2024 Tax Assessment (Exemption Not Included)]])*$N$7</f>
        <v>#NAME?</v>
      </c>
      <c r="M441" s="205" t="e">
        <f ca="1">SUM(Table2[[#This Row],[2025 Tax Amount                   (w/o Reval)                       (Exmption Not Included)]]-Table2[[#This Row],[2024 Tax Amount (Exemption Not Included)]])</f>
        <v>#NAME?</v>
      </c>
      <c r="N441" s="206" t="e">
        <f ca="1">SUM(Table2[[#This Row],[2025 Tax Amount                   (w/o Reval)                       (Exmption Not Included)]]-Table2[[#This Row],[2025 Estimated                      Tax Amount                             (Exemption Not Included)]])</f>
        <v>#NAME?</v>
      </c>
      <c r="O441" s="207" t="s">
        <v>7433</v>
      </c>
      <c r="P441" s="208" t="s">
        <v>7433</v>
      </c>
      <c r="Q441" s="208" t="s">
        <v>7433</v>
      </c>
      <c r="R441" s="208" t="s">
        <v>7433</v>
      </c>
      <c r="S441" s="208" t="s">
        <v>7433</v>
      </c>
      <c r="T441" s="209" t="s">
        <v>7433</v>
      </c>
    </row>
    <row r="442" spans="1:20">
      <c r="A442" s="202" t="s">
        <v>5191</v>
      </c>
      <c r="B442" s="202">
        <v>1223</v>
      </c>
      <c r="C442" s="195" t="e">
        <f ca="1">_xlfn.XLOOKUP(Table2[[#This Row],[Acct '#]],'2024 Information'!A:A,'2024 Information'!L:L,0)</f>
        <v>#NAME?</v>
      </c>
      <c r="D442" s="196" t="e">
        <f ca="1">SUM(Table2[[#This Row],[2024 Tax Assessment (Exemption Not Included)]]/$E$6)</f>
        <v>#NAME?</v>
      </c>
      <c r="E442" s="206" t="e">
        <f ca="1">SUM(Table2[[#This Row],[2024 Tax Assessment (Exemption Not Included)]]*$E$7)</f>
        <v>#NAME?</v>
      </c>
      <c r="F442" s="195" t="e">
        <f ca="1">_xlfn.XLOOKUP(Table2[[#This Row],[Acct '#]],'2025 Information'!A:A,'2025 Information'!O:O,0)</f>
        <v>#NAME?</v>
      </c>
      <c r="G442" s="196" t="e">
        <f ca="1">SUM(Table2[[#This Row],[2025 Estimated                         Tax Assessment                  (Exemption Not Included)]]/$H$6)</f>
        <v>#NAME?</v>
      </c>
      <c r="H442" s="206" t="e">
        <f ca="1">SUM(Table2[[#This Row],[2025 Estimated                         Tax Assessment                  (Exemption Not Included)]]*$H$7)</f>
        <v>#NAME?</v>
      </c>
      <c r="I442" s="203" t="e">
        <f ca="1">SUM(Table2[[#This Row],[2025 Estimated                         Tax Assessment                  (Exemption Not Included)]]-Table2[[#This Row],[2024 Tax Assessment (Exemption Not Included)]])</f>
        <v>#NAME?</v>
      </c>
      <c r="J442" s="225" t="e">
        <f ca="1">SUM(Table2[[#This Row],[2025 Estimated                      Tax Amount                             (Exemption Not Included)]]-Table2[[#This Row],[2024 Tax Amount (Exemption Not Included)]])</f>
        <v>#NAME?</v>
      </c>
      <c r="K442" s="204" t="e">
        <f ca="1">SUM(Table2[[#This Row],[Overall % Of Town ]]-Table2[[#This Row],[Overall % Of Town]])</f>
        <v>#NAME?</v>
      </c>
      <c r="L442" s="227" t="e">
        <f ca="1">SUM(Table2[[#This Row],[2024 Tax Assessment (Exemption Not Included)]])*$N$7</f>
        <v>#NAME?</v>
      </c>
      <c r="M442" s="205" t="e">
        <f ca="1">SUM(Table2[[#This Row],[2025 Tax Amount                   (w/o Reval)                       (Exmption Not Included)]]-Table2[[#This Row],[2024 Tax Amount (Exemption Not Included)]])</f>
        <v>#NAME?</v>
      </c>
      <c r="N442" s="206" t="e">
        <f ca="1">SUM(Table2[[#This Row],[2025 Tax Amount                   (w/o Reval)                       (Exmption Not Included)]]-Table2[[#This Row],[2025 Estimated                      Tax Amount                             (Exemption Not Included)]])</f>
        <v>#NAME?</v>
      </c>
      <c r="O442" s="207" t="s">
        <v>7433</v>
      </c>
      <c r="P442" s="208" t="s">
        <v>7433</v>
      </c>
      <c r="Q442" s="208" t="s">
        <v>7433</v>
      </c>
      <c r="R442" s="208" t="s">
        <v>7433</v>
      </c>
      <c r="S442" s="208" t="s">
        <v>7433</v>
      </c>
      <c r="T442" s="209" t="s">
        <v>7433</v>
      </c>
    </row>
    <row r="443" spans="1:20">
      <c r="A443" s="202" t="s">
        <v>6521</v>
      </c>
      <c r="B443" s="202">
        <v>1224</v>
      </c>
      <c r="C443" s="195" t="e">
        <f ca="1">_xlfn.XLOOKUP(Table2[[#This Row],[Acct '#]],'2024 Information'!A:A,'2024 Information'!L:L,0)</f>
        <v>#NAME?</v>
      </c>
      <c r="D443" s="196" t="e">
        <f ca="1">SUM(Table2[[#This Row],[2024 Tax Assessment (Exemption Not Included)]]/$E$6)</f>
        <v>#NAME?</v>
      </c>
      <c r="E443" s="206" t="e">
        <f ca="1">SUM(Table2[[#This Row],[2024 Tax Assessment (Exemption Not Included)]]*$E$7)</f>
        <v>#NAME?</v>
      </c>
      <c r="F443" s="195" t="e">
        <f ca="1">_xlfn.XLOOKUP(Table2[[#This Row],[Acct '#]],'2025 Information'!A:A,'2025 Information'!O:O,0)</f>
        <v>#NAME?</v>
      </c>
      <c r="G443" s="196" t="e">
        <f ca="1">SUM(Table2[[#This Row],[2025 Estimated                         Tax Assessment                  (Exemption Not Included)]]/$H$6)</f>
        <v>#NAME?</v>
      </c>
      <c r="H443" s="206" t="e">
        <f ca="1">SUM(Table2[[#This Row],[2025 Estimated                         Tax Assessment                  (Exemption Not Included)]]*$H$7)</f>
        <v>#NAME?</v>
      </c>
      <c r="I443" s="203" t="e">
        <f ca="1">SUM(Table2[[#This Row],[2025 Estimated                         Tax Assessment                  (Exemption Not Included)]]-Table2[[#This Row],[2024 Tax Assessment (Exemption Not Included)]])</f>
        <v>#NAME?</v>
      </c>
      <c r="J443" s="225" t="e">
        <f ca="1">SUM(Table2[[#This Row],[2025 Estimated                      Tax Amount                             (Exemption Not Included)]]-Table2[[#This Row],[2024 Tax Amount (Exemption Not Included)]])</f>
        <v>#NAME?</v>
      </c>
      <c r="K443" s="204" t="e">
        <f ca="1">SUM(Table2[[#This Row],[Overall % Of Town ]]-Table2[[#This Row],[Overall % Of Town]])</f>
        <v>#NAME?</v>
      </c>
      <c r="L443" s="227" t="e">
        <f ca="1">SUM(Table2[[#This Row],[2024 Tax Assessment (Exemption Not Included)]])*$N$7</f>
        <v>#NAME?</v>
      </c>
      <c r="M443" s="205" t="e">
        <f ca="1">SUM(Table2[[#This Row],[2025 Tax Amount                   (w/o Reval)                       (Exmption Not Included)]]-Table2[[#This Row],[2024 Tax Amount (Exemption Not Included)]])</f>
        <v>#NAME?</v>
      </c>
      <c r="N443" s="206" t="e">
        <f ca="1">SUM(Table2[[#This Row],[2025 Tax Amount                   (w/o Reval)                       (Exmption Not Included)]]-Table2[[#This Row],[2025 Estimated                      Tax Amount                             (Exemption Not Included)]])</f>
        <v>#NAME?</v>
      </c>
      <c r="O443" s="207" t="s">
        <v>7433</v>
      </c>
      <c r="P443" s="208" t="s">
        <v>7433</v>
      </c>
      <c r="Q443" s="208" t="s">
        <v>7433</v>
      </c>
      <c r="R443" s="208" t="s">
        <v>7433</v>
      </c>
      <c r="S443" s="208" t="s">
        <v>7433</v>
      </c>
      <c r="T443" s="209" t="s">
        <v>7433</v>
      </c>
    </row>
    <row r="444" spans="1:20">
      <c r="A444" s="202" t="s">
        <v>2526</v>
      </c>
      <c r="B444" s="202">
        <v>147</v>
      </c>
      <c r="C444" s="195" t="e">
        <f ca="1">_xlfn.XLOOKUP(Table2[[#This Row],[Acct '#]],'2024 Information'!A:A,'2024 Information'!L:L,0)</f>
        <v>#NAME?</v>
      </c>
      <c r="D444" s="196" t="e">
        <f ca="1">SUM(Table2[[#This Row],[2024 Tax Assessment (Exemption Not Included)]]/$E$6)</f>
        <v>#NAME?</v>
      </c>
      <c r="E444" s="206" t="e">
        <f ca="1">SUM(Table2[[#This Row],[2024 Tax Assessment (Exemption Not Included)]]*$E$7)</f>
        <v>#NAME?</v>
      </c>
      <c r="F444" s="195" t="e">
        <f ca="1">_xlfn.XLOOKUP(Table2[[#This Row],[Acct '#]],'2025 Information'!A:A,'2025 Information'!O:O,0)</f>
        <v>#NAME?</v>
      </c>
      <c r="G444" s="196" t="e">
        <f ca="1">SUM(Table2[[#This Row],[2025 Estimated                         Tax Assessment                  (Exemption Not Included)]]/$H$6)</f>
        <v>#NAME?</v>
      </c>
      <c r="H444" s="206" t="e">
        <f ca="1">SUM(Table2[[#This Row],[2025 Estimated                         Tax Assessment                  (Exemption Not Included)]]*$H$7)</f>
        <v>#NAME?</v>
      </c>
      <c r="I444" s="203" t="e">
        <f ca="1">SUM(Table2[[#This Row],[2025 Estimated                         Tax Assessment                  (Exemption Not Included)]]-Table2[[#This Row],[2024 Tax Assessment (Exemption Not Included)]])</f>
        <v>#NAME?</v>
      </c>
      <c r="J444" s="225" t="e">
        <f ca="1">SUM(Table2[[#This Row],[2025 Estimated                      Tax Amount                             (Exemption Not Included)]]-Table2[[#This Row],[2024 Tax Amount (Exemption Not Included)]])</f>
        <v>#NAME?</v>
      </c>
      <c r="K444" s="204" t="e">
        <f ca="1">SUM(Table2[[#This Row],[Overall % Of Town ]]-Table2[[#This Row],[Overall % Of Town]])</f>
        <v>#NAME?</v>
      </c>
      <c r="L444" s="227" t="e">
        <f ca="1">SUM(Table2[[#This Row],[2024 Tax Assessment (Exemption Not Included)]])*$N$7</f>
        <v>#NAME?</v>
      </c>
      <c r="M444" s="205" t="e">
        <f ca="1">SUM(Table2[[#This Row],[2025 Tax Amount                   (w/o Reval)                       (Exmption Not Included)]]-Table2[[#This Row],[2024 Tax Amount (Exemption Not Included)]])</f>
        <v>#NAME?</v>
      </c>
      <c r="N444" s="206" t="e">
        <f ca="1">SUM(Table2[[#This Row],[2025 Tax Amount                   (w/o Reval)                       (Exmption Not Included)]]-Table2[[#This Row],[2025 Estimated                      Tax Amount                             (Exemption Not Included)]])</f>
        <v>#NAME?</v>
      </c>
      <c r="O444" s="207" t="s">
        <v>7433</v>
      </c>
      <c r="P444" s="208" t="s">
        <v>7433</v>
      </c>
      <c r="Q444" s="208" t="s">
        <v>7433</v>
      </c>
      <c r="R444" s="208" t="s">
        <v>7433</v>
      </c>
      <c r="S444" s="208" t="s">
        <v>7433</v>
      </c>
      <c r="T444" s="209" t="s">
        <v>7433</v>
      </c>
    </row>
    <row r="445" spans="1:20">
      <c r="A445" s="202" t="s">
        <v>2530</v>
      </c>
      <c r="B445" s="202">
        <v>146</v>
      </c>
      <c r="C445" s="195" t="e">
        <f ca="1">_xlfn.XLOOKUP(Table2[[#This Row],[Acct '#]],'2024 Information'!A:A,'2024 Information'!L:L,0)</f>
        <v>#NAME?</v>
      </c>
      <c r="D445" s="196" t="e">
        <f ca="1">SUM(Table2[[#This Row],[2024 Tax Assessment (Exemption Not Included)]]/$E$6)</f>
        <v>#NAME?</v>
      </c>
      <c r="E445" s="206" t="e">
        <f ca="1">SUM(Table2[[#This Row],[2024 Tax Assessment (Exemption Not Included)]]*$E$7)</f>
        <v>#NAME?</v>
      </c>
      <c r="F445" s="195" t="e">
        <f ca="1">_xlfn.XLOOKUP(Table2[[#This Row],[Acct '#]],'2025 Information'!A:A,'2025 Information'!O:O,0)</f>
        <v>#NAME?</v>
      </c>
      <c r="G445" s="196" t="e">
        <f ca="1">SUM(Table2[[#This Row],[2025 Estimated                         Tax Assessment                  (Exemption Not Included)]]/$H$6)</f>
        <v>#NAME?</v>
      </c>
      <c r="H445" s="206" t="e">
        <f ca="1">SUM(Table2[[#This Row],[2025 Estimated                         Tax Assessment                  (Exemption Not Included)]]*$H$7)</f>
        <v>#NAME?</v>
      </c>
      <c r="I445" s="203" t="e">
        <f ca="1">SUM(Table2[[#This Row],[2025 Estimated                         Tax Assessment                  (Exemption Not Included)]]-Table2[[#This Row],[2024 Tax Assessment (Exemption Not Included)]])</f>
        <v>#NAME?</v>
      </c>
      <c r="J445" s="225" t="e">
        <f ca="1">SUM(Table2[[#This Row],[2025 Estimated                      Tax Amount                             (Exemption Not Included)]]-Table2[[#This Row],[2024 Tax Amount (Exemption Not Included)]])</f>
        <v>#NAME?</v>
      </c>
      <c r="K445" s="204" t="e">
        <f ca="1">SUM(Table2[[#This Row],[Overall % Of Town ]]-Table2[[#This Row],[Overall % Of Town]])</f>
        <v>#NAME?</v>
      </c>
      <c r="L445" s="227" t="e">
        <f ca="1">SUM(Table2[[#This Row],[2024 Tax Assessment (Exemption Not Included)]])*$N$7</f>
        <v>#NAME?</v>
      </c>
      <c r="M445" s="205" t="e">
        <f ca="1">SUM(Table2[[#This Row],[2025 Tax Amount                   (w/o Reval)                       (Exmption Not Included)]]-Table2[[#This Row],[2024 Tax Amount (Exemption Not Included)]])</f>
        <v>#NAME?</v>
      </c>
      <c r="N445" s="206" t="e">
        <f ca="1">SUM(Table2[[#This Row],[2025 Tax Amount                   (w/o Reval)                       (Exmption Not Included)]]-Table2[[#This Row],[2025 Estimated                      Tax Amount                             (Exemption Not Included)]])</f>
        <v>#NAME?</v>
      </c>
      <c r="O445" s="207" t="s">
        <v>7433</v>
      </c>
      <c r="P445" s="208" t="s">
        <v>7433</v>
      </c>
      <c r="Q445" s="208" t="s">
        <v>7433</v>
      </c>
      <c r="R445" s="208" t="s">
        <v>7433</v>
      </c>
      <c r="S445" s="208" t="s">
        <v>7433</v>
      </c>
      <c r="T445" s="209" t="s">
        <v>7433</v>
      </c>
    </row>
    <row r="446" spans="1:20">
      <c r="A446" s="202" t="s">
        <v>562</v>
      </c>
      <c r="B446" s="202">
        <v>1009</v>
      </c>
      <c r="C446" s="195" t="e">
        <f ca="1">_xlfn.XLOOKUP(Table2[[#This Row],[Acct '#]],'2024 Information'!A:A,'2024 Information'!L:L,0)</f>
        <v>#NAME?</v>
      </c>
      <c r="D446" s="196" t="e">
        <f ca="1">SUM(Table2[[#This Row],[2024 Tax Assessment (Exemption Not Included)]]/$E$6)</f>
        <v>#NAME?</v>
      </c>
      <c r="E446" s="206" t="e">
        <f ca="1">SUM(Table2[[#This Row],[2024 Tax Assessment (Exemption Not Included)]]*$E$7)</f>
        <v>#NAME?</v>
      </c>
      <c r="F446" s="195" t="e">
        <f ca="1">_xlfn.XLOOKUP(Table2[[#This Row],[Acct '#]],'2025 Information'!A:A,'2025 Information'!O:O,0)</f>
        <v>#NAME?</v>
      </c>
      <c r="G446" s="196" t="e">
        <f ca="1">SUM(Table2[[#This Row],[2025 Estimated                         Tax Assessment                  (Exemption Not Included)]]/$H$6)</f>
        <v>#NAME?</v>
      </c>
      <c r="H446" s="206" t="e">
        <f ca="1">SUM(Table2[[#This Row],[2025 Estimated                         Tax Assessment                  (Exemption Not Included)]]*$H$7)</f>
        <v>#NAME?</v>
      </c>
      <c r="I446" s="203" t="e">
        <f ca="1">SUM(Table2[[#This Row],[2025 Estimated                         Tax Assessment                  (Exemption Not Included)]]-Table2[[#This Row],[2024 Tax Assessment (Exemption Not Included)]])</f>
        <v>#NAME?</v>
      </c>
      <c r="J446" s="225" t="e">
        <f ca="1">SUM(Table2[[#This Row],[2025 Estimated                      Tax Amount                             (Exemption Not Included)]]-Table2[[#This Row],[2024 Tax Amount (Exemption Not Included)]])</f>
        <v>#NAME?</v>
      </c>
      <c r="K446" s="204" t="e">
        <f ca="1">SUM(Table2[[#This Row],[Overall % Of Town ]]-Table2[[#This Row],[Overall % Of Town]])</f>
        <v>#NAME?</v>
      </c>
      <c r="L446" s="227" t="e">
        <f ca="1">SUM(Table2[[#This Row],[2024 Tax Assessment (Exemption Not Included)]])*$N$7</f>
        <v>#NAME?</v>
      </c>
      <c r="M446" s="205" t="e">
        <f ca="1">SUM(Table2[[#This Row],[2025 Tax Amount                   (w/o Reval)                       (Exmption Not Included)]]-Table2[[#This Row],[2024 Tax Amount (Exemption Not Included)]])</f>
        <v>#NAME?</v>
      </c>
      <c r="N446" s="206" t="e">
        <f ca="1">SUM(Table2[[#This Row],[2025 Tax Amount                   (w/o Reval)                       (Exmption Not Included)]]-Table2[[#This Row],[2025 Estimated                      Tax Amount                             (Exemption Not Included)]])</f>
        <v>#NAME?</v>
      </c>
      <c r="O446" s="207" t="s">
        <v>7433</v>
      </c>
      <c r="P446" s="208" t="s">
        <v>7433</v>
      </c>
      <c r="Q446" s="208" t="s">
        <v>7433</v>
      </c>
      <c r="R446" s="208" t="s">
        <v>7433</v>
      </c>
      <c r="S446" s="208" t="s">
        <v>7433</v>
      </c>
      <c r="T446" s="209" t="s">
        <v>7433</v>
      </c>
    </row>
    <row r="447" spans="1:20">
      <c r="A447" s="202" t="s">
        <v>1769</v>
      </c>
      <c r="B447" s="202">
        <v>497</v>
      </c>
      <c r="C447" s="195" t="e">
        <f ca="1">_xlfn.XLOOKUP(Table2[[#This Row],[Acct '#]],'2024 Information'!A:A,'2024 Information'!L:L,0)</f>
        <v>#NAME?</v>
      </c>
      <c r="D447" s="196" t="e">
        <f ca="1">SUM(Table2[[#This Row],[2024 Tax Assessment (Exemption Not Included)]]/$E$6)</f>
        <v>#NAME?</v>
      </c>
      <c r="E447" s="206" t="e">
        <f ca="1">SUM(Table2[[#This Row],[2024 Tax Assessment (Exemption Not Included)]]*$E$7)</f>
        <v>#NAME?</v>
      </c>
      <c r="F447" s="195" t="e">
        <f ca="1">_xlfn.XLOOKUP(Table2[[#This Row],[Acct '#]],'2025 Information'!A:A,'2025 Information'!O:O,0)</f>
        <v>#NAME?</v>
      </c>
      <c r="G447" s="196" t="e">
        <f ca="1">SUM(Table2[[#This Row],[2025 Estimated                         Tax Assessment                  (Exemption Not Included)]]/$H$6)</f>
        <v>#NAME?</v>
      </c>
      <c r="H447" s="206" t="e">
        <f ca="1">SUM(Table2[[#This Row],[2025 Estimated                         Tax Assessment                  (Exemption Not Included)]]*$H$7)</f>
        <v>#NAME?</v>
      </c>
      <c r="I447" s="203" t="e">
        <f ca="1">SUM(Table2[[#This Row],[2025 Estimated                         Tax Assessment                  (Exemption Not Included)]]-Table2[[#This Row],[2024 Tax Assessment (Exemption Not Included)]])</f>
        <v>#NAME?</v>
      </c>
      <c r="J447" s="225" t="e">
        <f ca="1">SUM(Table2[[#This Row],[2025 Estimated                      Tax Amount                             (Exemption Not Included)]]-Table2[[#This Row],[2024 Tax Amount (Exemption Not Included)]])</f>
        <v>#NAME?</v>
      </c>
      <c r="K447" s="204" t="e">
        <f ca="1">SUM(Table2[[#This Row],[Overall % Of Town ]]-Table2[[#This Row],[Overall % Of Town]])</f>
        <v>#NAME?</v>
      </c>
      <c r="L447" s="227" t="e">
        <f ca="1">SUM(Table2[[#This Row],[2024 Tax Assessment (Exemption Not Included)]])*$N$7</f>
        <v>#NAME?</v>
      </c>
      <c r="M447" s="205" t="e">
        <f ca="1">SUM(Table2[[#This Row],[2025 Tax Amount                   (w/o Reval)                       (Exmption Not Included)]]-Table2[[#This Row],[2024 Tax Amount (Exemption Not Included)]])</f>
        <v>#NAME?</v>
      </c>
      <c r="N447" s="206" t="e">
        <f ca="1">SUM(Table2[[#This Row],[2025 Tax Amount                   (w/o Reval)                       (Exmption Not Included)]]-Table2[[#This Row],[2025 Estimated                      Tax Amount                             (Exemption Not Included)]])</f>
        <v>#NAME?</v>
      </c>
      <c r="O447" s="207" t="s">
        <v>7433</v>
      </c>
      <c r="P447" s="208" t="s">
        <v>7433</v>
      </c>
      <c r="Q447" s="208" t="s">
        <v>7433</v>
      </c>
      <c r="R447" s="208" t="s">
        <v>7433</v>
      </c>
      <c r="S447" s="208" t="s">
        <v>7433</v>
      </c>
      <c r="T447" s="209" t="s">
        <v>7433</v>
      </c>
    </row>
    <row r="448" spans="1:20">
      <c r="A448" s="202" t="s">
        <v>861</v>
      </c>
      <c r="B448" s="202">
        <v>899</v>
      </c>
      <c r="C448" s="195" t="e">
        <f ca="1">_xlfn.XLOOKUP(Table2[[#This Row],[Acct '#]],'2024 Information'!A:A,'2024 Information'!L:L,0)</f>
        <v>#NAME?</v>
      </c>
      <c r="D448" s="196" t="e">
        <f ca="1">SUM(Table2[[#This Row],[2024 Tax Assessment (Exemption Not Included)]]/$E$6)</f>
        <v>#NAME?</v>
      </c>
      <c r="E448" s="206" t="e">
        <f ca="1">SUM(Table2[[#This Row],[2024 Tax Assessment (Exemption Not Included)]]*$E$7)</f>
        <v>#NAME?</v>
      </c>
      <c r="F448" s="195" t="e">
        <f ca="1">_xlfn.XLOOKUP(Table2[[#This Row],[Acct '#]],'2025 Information'!A:A,'2025 Information'!O:O,0)</f>
        <v>#NAME?</v>
      </c>
      <c r="G448" s="196" t="e">
        <f ca="1">SUM(Table2[[#This Row],[2025 Estimated                         Tax Assessment                  (Exemption Not Included)]]/$H$6)</f>
        <v>#NAME?</v>
      </c>
      <c r="H448" s="206" t="e">
        <f ca="1">SUM(Table2[[#This Row],[2025 Estimated                         Tax Assessment                  (Exemption Not Included)]]*$H$7)</f>
        <v>#NAME?</v>
      </c>
      <c r="I448" s="203" t="e">
        <f ca="1">SUM(Table2[[#This Row],[2025 Estimated                         Tax Assessment                  (Exemption Not Included)]]-Table2[[#This Row],[2024 Tax Assessment (Exemption Not Included)]])</f>
        <v>#NAME?</v>
      </c>
      <c r="J448" s="225" t="e">
        <f ca="1">SUM(Table2[[#This Row],[2025 Estimated                      Tax Amount                             (Exemption Not Included)]]-Table2[[#This Row],[2024 Tax Amount (Exemption Not Included)]])</f>
        <v>#NAME?</v>
      </c>
      <c r="K448" s="204" t="e">
        <f ca="1">SUM(Table2[[#This Row],[Overall % Of Town ]]-Table2[[#This Row],[Overall % Of Town]])</f>
        <v>#NAME?</v>
      </c>
      <c r="L448" s="227" t="e">
        <f ca="1">SUM(Table2[[#This Row],[2024 Tax Assessment (Exemption Not Included)]])*$N$7</f>
        <v>#NAME?</v>
      </c>
      <c r="M448" s="205" t="e">
        <f ca="1">SUM(Table2[[#This Row],[2025 Tax Amount                   (w/o Reval)                       (Exmption Not Included)]]-Table2[[#This Row],[2024 Tax Amount (Exemption Not Included)]])</f>
        <v>#NAME?</v>
      </c>
      <c r="N448" s="206" t="e">
        <f ca="1">SUM(Table2[[#This Row],[2025 Tax Amount                   (w/o Reval)                       (Exmption Not Included)]]-Table2[[#This Row],[2025 Estimated                      Tax Amount                             (Exemption Not Included)]])</f>
        <v>#NAME?</v>
      </c>
      <c r="O448" s="207" t="s">
        <v>7433</v>
      </c>
      <c r="P448" s="208" t="s">
        <v>7433</v>
      </c>
      <c r="Q448" s="208" t="s">
        <v>7433</v>
      </c>
      <c r="R448" s="208" t="s">
        <v>7433</v>
      </c>
      <c r="S448" s="208" t="s">
        <v>7433</v>
      </c>
      <c r="T448" s="209" t="s">
        <v>7433</v>
      </c>
    </row>
    <row r="449" spans="1:20">
      <c r="A449" s="202" t="s">
        <v>396</v>
      </c>
      <c r="B449" s="202">
        <v>1075</v>
      </c>
      <c r="C449" s="195" t="e">
        <f ca="1">_xlfn.XLOOKUP(Table2[[#This Row],[Acct '#]],'2024 Information'!A:A,'2024 Information'!L:L,0)</f>
        <v>#NAME?</v>
      </c>
      <c r="D449" s="196" t="e">
        <f ca="1">SUM(Table2[[#This Row],[2024 Tax Assessment (Exemption Not Included)]]/$E$6)</f>
        <v>#NAME?</v>
      </c>
      <c r="E449" s="206" t="e">
        <f ca="1">SUM(Table2[[#This Row],[2024 Tax Assessment (Exemption Not Included)]]*$E$7)</f>
        <v>#NAME?</v>
      </c>
      <c r="F449" s="195" t="e">
        <f ca="1">_xlfn.XLOOKUP(Table2[[#This Row],[Acct '#]],'2025 Information'!A:A,'2025 Information'!O:O,0)</f>
        <v>#NAME?</v>
      </c>
      <c r="G449" s="196" t="e">
        <f ca="1">SUM(Table2[[#This Row],[2025 Estimated                         Tax Assessment                  (Exemption Not Included)]]/$H$6)</f>
        <v>#NAME?</v>
      </c>
      <c r="H449" s="206" t="e">
        <f ca="1">SUM(Table2[[#This Row],[2025 Estimated                         Tax Assessment                  (Exemption Not Included)]]*$H$7)</f>
        <v>#NAME?</v>
      </c>
      <c r="I449" s="203" t="e">
        <f ca="1">SUM(Table2[[#This Row],[2025 Estimated                         Tax Assessment                  (Exemption Not Included)]]-Table2[[#This Row],[2024 Tax Assessment (Exemption Not Included)]])</f>
        <v>#NAME?</v>
      </c>
      <c r="J449" s="225" t="e">
        <f ca="1">SUM(Table2[[#This Row],[2025 Estimated                      Tax Amount                             (Exemption Not Included)]]-Table2[[#This Row],[2024 Tax Amount (Exemption Not Included)]])</f>
        <v>#NAME?</v>
      </c>
      <c r="K449" s="204" t="e">
        <f ca="1">SUM(Table2[[#This Row],[Overall % Of Town ]]-Table2[[#This Row],[Overall % Of Town]])</f>
        <v>#NAME?</v>
      </c>
      <c r="L449" s="227" t="e">
        <f ca="1">SUM(Table2[[#This Row],[2024 Tax Assessment (Exemption Not Included)]])*$N$7</f>
        <v>#NAME?</v>
      </c>
      <c r="M449" s="205" t="e">
        <f ca="1">SUM(Table2[[#This Row],[2025 Tax Amount                   (w/o Reval)                       (Exmption Not Included)]]-Table2[[#This Row],[2024 Tax Amount (Exemption Not Included)]])</f>
        <v>#NAME?</v>
      </c>
      <c r="N449" s="206" t="e">
        <f ca="1">SUM(Table2[[#This Row],[2025 Tax Amount                   (w/o Reval)                       (Exmption Not Included)]]-Table2[[#This Row],[2025 Estimated                      Tax Amount                             (Exemption Not Included)]])</f>
        <v>#NAME?</v>
      </c>
      <c r="O449" s="207" t="s">
        <v>7433</v>
      </c>
      <c r="P449" s="208" t="s">
        <v>7433</v>
      </c>
      <c r="Q449" s="208" t="s">
        <v>7433</v>
      </c>
      <c r="R449" s="208" t="s">
        <v>7433</v>
      </c>
      <c r="S449" s="208" t="s">
        <v>7433</v>
      </c>
      <c r="T449" s="209" t="s">
        <v>7433</v>
      </c>
    </row>
    <row r="450" spans="1:20">
      <c r="A450" s="202" t="s">
        <v>858</v>
      </c>
      <c r="B450" s="202">
        <v>900</v>
      </c>
      <c r="C450" s="195" t="e">
        <f ca="1">_xlfn.XLOOKUP(Table2[[#This Row],[Acct '#]],'2024 Information'!A:A,'2024 Information'!L:L,0)</f>
        <v>#NAME?</v>
      </c>
      <c r="D450" s="196" t="e">
        <f ca="1">SUM(Table2[[#This Row],[2024 Tax Assessment (Exemption Not Included)]]/$E$6)</f>
        <v>#NAME?</v>
      </c>
      <c r="E450" s="206" t="e">
        <f ca="1">SUM(Table2[[#This Row],[2024 Tax Assessment (Exemption Not Included)]]*$E$7)</f>
        <v>#NAME?</v>
      </c>
      <c r="F450" s="195" t="e">
        <f ca="1">_xlfn.XLOOKUP(Table2[[#This Row],[Acct '#]],'2025 Information'!A:A,'2025 Information'!O:O,0)</f>
        <v>#NAME?</v>
      </c>
      <c r="G450" s="196" t="e">
        <f ca="1">SUM(Table2[[#This Row],[2025 Estimated                         Tax Assessment                  (Exemption Not Included)]]/$H$6)</f>
        <v>#NAME?</v>
      </c>
      <c r="H450" s="206" t="e">
        <f ca="1">SUM(Table2[[#This Row],[2025 Estimated                         Tax Assessment                  (Exemption Not Included)]]*$H$7)</f>
        <v>#NAME?</v>
      </c>
      <c r="I450" s="203" t="e">
        <f ca="1">SUM(Table2[[#This Row],[2025 Estimated                         Tax Assessment                  (Exemption Not Included)]]-Table2[[#This Row],[2024 Tax Assessment (Exemption Not Included)]])</f>
        <v>#NAME?</v>
      </c>
      <c r="J450" s="225" t="e">
        <f ca="1">SUM(Table2[[#This Row],[2025 Estimated                      Tax Amount                             (Exemption Not Included)]]-Table2[[#This Row],[2024 Tax Amount (Exemption Not Included)]])</f>
        <v>#NAME?</v>
      </c>
      <c r="K450" s="204" t="e">
        <f ca="1">SUM(Table2[[#This Row],[Overall % Of Town ]]-Table2[[#This Row],[Overall % Of Town]])</f>
        <v>#NAME?</v>
      </c>
      <c r="L450" s="227" t="e">
        <f ca="1">SUM(Table2[[#This Row],[2024 Tax Assessment (Exemption Not Included)]])*$N$7</f>
        <v>#NAME?</v>
      </c>
      <c r="M450" s="205" t="e">
        <f ca="1">SUM(Table2[[#This Row],[2025 Tax Amount                   (w/o Reval)                       (Exmption Not Included)]]-Table2[[#This Row],[2024 Tax Amount (Exemption Not Included)]])</f>
        <v>#NAME?</v>
      </c>
      <c r="N450" s="206" t="e">
        <f ca="1">SUM(Table2[[#This Row],[2025 Tax Amount                   (w/o Reval)                       (Exmption Not Included)]]-Table2[[#This Row],[2025 Estimated                      Tax Amount                             (Exemption Not Included)]])</f>
        <v>#NAME?</v>
      </c>
      <c r="O450" s="207" t="s">
        <v>7433</v>
      </c>
      <c r="P450" s="208" t="s">
        <v>7433</v>
      </c>
      <c r="Q450" s="208" t="s">
        <v>7433</v>
      </c>
      <c r="R450" s="208" t="s">
        <v>7433</v>
      </c>
      <c r="S450" s="208" t="s">
        <v>7433</v>
      </c>
      <c r="T450" s="209" t="s">
        <v>7433</v>
      </c>
    </row>
    <row r="451" spans="1:20">
      <c r="A451" s="202" t="s">
        <v>1436</v>
      </c>
      <c r="B451" s="202">
        <v>650</v>
      </c>
      <c r="C451" s="195" t="e">
        <f ca="1">_xlfn.XLOOKUP(Table2[[#This Row],[Acct '#]],'2024 Information'!A:A,'2024 Information'!L:L,0)</f>
        <v>#NAME?</v>
      </c>
      <c r="D451" s="196" t="e">
        <f ca="1">SUM(Table2[[#This Row],[2024 Tax Assessment (Exemption Not Included)]]/$E$6)</f>
        <v>#NAME?</v>
      </c>
      <c r="E451" s="206" t="e">
        <f ca="1">SUM(Table2[[#This Row],[2024 Tax Assessment (Exemption Not Included)]]*$E$7)</f>
        <v>#NAME?</v>
      </c>
      <c r="F451" s="195" t="e">
        <f ca="1">_xlfn.XLOOKUP(Table2[[#This Row],[Acct '#]],'2025 Information'!A:A,'2025 Information'!O:O,0)</f>
        <v>#NAME?</v>
      </c>
      <c r="G451" s="196" t="e">
        <f ca="1">SUM(Table2[[#This Row],[2025 Estimated                         Tax Assessment                  (Exemption Not Included)]]/$H$6)</f>
        <v>#NAME?</v>
      </c>
      <c r="H451" s="206" t="e">
        <f ca="1">SUM(Table2[[#This Row],[2025 Estimated                         Tax Assessment                  (Exemption Not Included)]]*$H$7)</f>
        <v>#NAME?</v>
      </c>
      <c r="I451" s="203" t="e">
        <f ca="1">SUM(Table2[[#This Row],[2025 Estimated                         Tax Assessment                  (Exemption Not Included)]]-Table2[[#This Row],[2024 Tax Assessment (Exemption Not Included)]])</f>
        <v>#NAME?</v>
      </c>
      <c r="J451" s="225" t="e">
        <f ca="1">SUM(Table2[[#This Row],[2025 Estimated                      Tax Amount                             (Exemption Not Included)]]-Table2[[#This Row],[2024 Tax Amount (Exemption Not Included)]])</f>
        <v>#NAME?</v>
      </c>
      <c r="K451" s="204" t="e">
        <f ca="1">SUM(Table2[[#This Row],[Overall % Of Town ]]-Table2[[#This Row],[Overall % Of Town]])</f>
        <v>#NAME?</v>
      </c>
      <c r="L451" s="227" t="e">
        <f ca="1">SUM(Table2[[#This Row],[2024 Tax Assessment (Exemption Not Included)]])*$N$7</f>
        <v>#NAME?</v>
      </c>
      <c r="M451" s="205" t="e">
        <f ca="1">SUM(Table2[[#This Row],[2025 Tax Amount                   (w/o Reval)                       (Exmption Not Included)]]-Table2[[#This Row],[2024 Tax Amount (Exemption Not Included)]])</f>
        <v>#NAME?</v>
      </c>
      <c r="N451" s="206" t="e">
        <f ca="1">SUM(Table2[[#This Row],[2025 Tax Amount                   (w/o Reval)                       (Exmption Not Included)]]-Table2[[#This Row],[2025 Estimated                      Tax Amount                             (Exemption Not Included)]])</f>
        <v>#NAME?</v>
      </c>
      <c r="O451" s="207" t="s">
        <v>7433</v>
      </c>
      <c r="P451" s="208" t="s">
        <v>7433</v>
      </c>
      <c r="Q451" s="208" t="s">
        <v>7433</v>
      </c>
      <c r="R451" s="208" t="s">
        <v>7433</v>
      </c>
      <c r="S451" s="208" t="s">
        <v>7433</v>
      </c>
      <c r="T451" s="209" t="s">
        <v>7433</v>
      </c>
    </row>
    <row r="452" spans="1:20">
      <c r="A452" s="202" t="s">
        <v>2559</v>
      </c>
      <c r="B452" s="202">
        <v>131</v>
      </c>
      <c r="C452" s="195" t="e">
        <f ca="1">_xlfn.XLOOKUP(Table2[[#This Row],[Acct '#]],'2024 Information'!A:A,'2024 Information'!L:L,0)</f>
        <v>#NAME?</v>
      </c>
      <c r="D452" s="196" t="e">
        <f ca="1">SUM(Table2[[#This Row],[2024 Tax Assessment (Exemption Not Included)]]/$E$6)</f>
        <v>#NAME?</v>
      </c>
      <c r="E452" s="206" t="e">
        <f ca="1">SUM(Table2[[#This Row],[2024 Tax Assessment (Exemption Not Included)]]*$E$7)</f>
        <v>#NAME?</v>
      </c>
      <c r="F452" s="195" t="e">
        <f ca="1">_xlfn.XLOOKUP(Table2[[#This Row],[Acct '#]],'2025 Information'!A:A,'2025 Information'!O:O,0)</f>
        <v>#NAME?</v>
      </c>
      <c r="G452" s="196" t="e">
        <f ca="1">SUM(Table2[[#This Row],[2025 Estimated                         Tax Assessment                  (Exemption Not Included)]]/$H$6)</f>
        <v>#NAME?</v>
      </c>
      <c r="H452" s="206" t="e">
        <f ca="1">SUM(Table2[[#This Row],[2025 Estimated                         Tax Assessment                  (Exemption Not Included)]]*$H$7)</f>
        <v>#NAME?</v>
      </c>
      <c r="I452" s="203" t="e">
        <f ca="1">SUM(Table2[[#This Row],[2025 Estimated                         Tax Assessment                  (Exemption Not Included)]]-Table2[[#This Row],[2024 Tax Assessment (Exemption Not Included)]])</f>
        <v>#NAME?</v>
      </c>
      <c r="J452" s="225" t="e">
        <f ca="1">SUM(Table2[[#This Row],[2025 Estimated                      Tax Amount                             (Exemption Not Included)]]-Table2[[#This Row],[2024 Tax Amount (Exemption Not Included)]])</f>
        <v>#NAME?</v>
      </c>
      <c r="K452" s="204" t="e">
        <f ca="1">SUM(Table2[[#This Row],[Overall % Of Town ]]-Table2[[#This Row],[Overall % Of Town]])</f>
        <v>#NAME?</v>
      </c>
      <c r="L452" s="227" t="e">
        <f ca="1">SUM(Table2[[#This Row],[2024 Tax Assessment (Exemption Not Included)]])*$N$7</f>
        <v>#NAME?</v>
      </c>
      <c r="M452" s="205" t="e">
        <f ca="1">SUM(Table2[[#This Row],[2025 Tax Amount                   (w/o Reval)                       (Exmption Not Included)]]-Table2[[#This Row],[2024 Tax Amount (Exemption Not Included)]])</f>
        <v>#NAME?</v>
      </c>
      <c r="N452" s="206" t="e">
        <f ca="1">SUM(Table2[[#This Row],[2025 Tax Amount                   (w/o Reval)                       (Exmption Not Included)]]-Table2[[#This Row],[2025 Estimated                      Tax Amount                             (Exemption Not Included)]])</f>
        <v>#NAME?</v>
      </c>
      <c r="O452" s="210" t="e">
        <f ca="1">_xlfn.XLOOKUP(Table2[[#This Row],[Map/Lot]],'Sales Data'!$H$2:$H$185,'Sales Data'!$G$2:$G$185,0)</f>
        <v>#NAME?</v>
      </c>
      <c r="P452" s="211" t="e">
        <f ca="1">_xlfn.XLOOKUP(Table2[[#This Row],[Map/Lot]],'Sales Data'!$H$2:$H$185,'Sales Data'!$F$2:$F$185,0)</f>
        <v>#NAME?</v>
      </c>
      <c r="Q452" s="208">
        <v>1.3</v>
      </c>
      <c r="R452" s="212" t="e">
        <f ca="1">SUM(Table2[[#This Row],[Adjustment for Time Since Sale]]*Table2[[#This Row],[Sale Amount]])</f>
        <v>#NAME?</v>
      </c>
      <c r="S452" s="212" t="e">
        <f ca="1">SUM(Table2[[#This Row],[2025 Estimated                         Tax Assessment                  (Exemption Not Included)]]-Table2[[#This Row],[Adjusted Sale Price]])</f>
        <v>#NAME?</v>
      </c>
      <c r="T452" s="213" t="e">
        <f ca="1">_xlfn.XLOOKUP(Table2[[#This Row],[Map/Lot]],'Sales Data'!$H$2:$H$185,'Sales Data'!$I$2:$I$185,0)</f>
        <v>#NAME?</v>
      </c>
    </row>
    <row r="453" spans="1:20">
      <c r="A453" s="202" t="s">
        <v>1281</v>
      </c>
      <c r="B453" s="202">
        <v>722</v>
      </c>
      <c r="C453" s="195" t="e">
        <f ca="1">_xlfn.XLOOKUP(Table2[[#This Row],[Acct '#]],'2024 Information'!A:A,'2024 Information'!L:L,0)</f>
        <v>#NAME?</v>
      </c>
      <c r="D453" s="196" t="e">
        <f ca="1">SUM(Table2[[#This Row],[2024 Tax Assessment (Exemption Not Included)]]/$E$6)</f>
        <v>#NAME?</v>
      </c>
      <c r="E453" s="206" t="e">
        <f ca="1">SUM(Table2[[#This Row],[2024 Tax Assessment (Exemption Not Included)]]*$E$7)</f>
        <v>#NAME?</v>
      </c>
      <c r="F453" s="195" t="e">
        <f ca="1">_xlfn.XLOOKUP(Table2[[#This Row],[Acct '#]],'2025 Information'!A:A,'2025 Information'!O:O,0)</f>
        <v>#NAME?</v>
      </c>
      <c r="G453" s="196" t="e">
        <f ca="1">SUM(Table2[[#This Row],[2025 Estimated                         Tax Assessment                  (Exemption Not Included)]]/$H$6)</f>
        <v>#NAME?</v>
      </c>
      <c r="H453" s="206" t="e">
        <f ca="1">SUM(Table2[[#This Row],[2025 Estimated                         Tax Assessment                  (Exemption Not Included)]]*$H$7)</f>
        <v>#NAME?</v>
      </c>
      <c r="I453" s="203" t="e">
        <f ca="1">SUM(Table2[[#This Row],[2025 Estimated                         Tax Assessment                  (Exemption Not Included)]]-Table2[[#This Row],[2024 Tax Assessment (Exemption Not Included)]])</f>
        <v>#NAME?</v>
      </c>
      <c r="J453" s="225" t="e">
        <f ca="1">SUM(Table2[[#This Row],[2025 Estimated                      Tax Amount                             (Exemption Not Included)]]-Table2[[#This Row],[2024 Tax Amount (Exemption Not Included)]])</f>
        <v>#NAME?</v>
      </c>
      <c r="K453" s="204" t="e">
        <f ca="1">SUM(Table2[[#This Row],[Overall % Of Town ]]-Table2[[#This Row],[Overall % Of Town]])</f>
        <v>#NAME?</v>
      </c>
      <c r="L453" s="227" t="e">
        <f ca="1">SUM(Table2[[#This Row],[2024 Tax Assessment (Exemption Not Included)]])*$N$7</f>
        <v>#NAME?</v>
      </c>
      <c r="M453" s="205" t="e">
        <f ca="1">SUM(Table2[[#This Row],[2025 Tax Amount                   (w/o Reval)                       (Exmption Not Included)]]-Table2[[#This Row],[2024 Tax Amount (Exemption Not Included)]])</f>
        <v>#NAME?</v>
      </c>
      <c r="N453" s="206" t="e">
        <f ca="1">SUM(Table2[[#This Row],[2025 Tax Amount                   (w/o Reval)                       (Exmption Not Included)]]-Table2[[#This Row],[2025 Estimated                      Tax Amount                             (Exemption Not Included)]])</f>
        <v>#NAME?</v>
      </c>
      <c r="O453" s="207" t="s">
        <v>7433</v>
      </c>
      <c r="P453" s="208" t="s">
        <v>7433</v>
      </c>
      <c r="Q453" s="208" t="s">
        <v>7433</v>
      </c>
      <c r="R453" s="208" t="s">
        <v>7433</v>
      </c>
      <c r="S453" s="208" t="s">
        <v>7433</v>
      </c>
      <c r="T453" s="209" t="s">
        <v>7433</v>
      </c>
    </row>
    <row r="454" spans="1:20">
      <c r="A454" s="202" t="s">
        <v>1187</v>
      </c>
      <c r="B454" s="202">
        <v>766</v>
      </c>
      <c r="C454" s="195" t="e">
        <f ca="1">_xlfn.XLOOKUP(Table2[[#This Row],[Acct '#]],'2024 Information'!A:A,'2024 Information'!L:L,0)</f>
        <v>#NAME?</v>
      </c>
      <c r="D454" s="196" t="e">
        <f ca="1">SUM(Table2[[#This Row],[2024 Tax Assessment (Exemption Not Included)]]/$E$6)</f>
        <v>#NAME?</v>
      </c>
      <c r="E454" s="206" t="e">
        <f ca="1">SUM(Table2[[#This Row],[2024 Tax Assessment (Exemption Not Included)]]*$E$7)</f>
        <v>#NAME?</v>
      </c>
      <c r="F454" s="195" t="e">
        <f ca="1">_xlfn.XLOOKUP(Table2[[#This Row],[Acct '#]],'2025 Information'!A:A,'2025 Information'!O:O,0)</f>
        <v>#NAME?</v>
      </c>
      <c r="G454" s="196" t="e">
        <f ca="1">SUM(Table2[[#This Row],[2025 Estimated                         Tax Assessment                  (Exemption Not Included)]]/$H$6)</f>
        <v>#NAME?</v>
      </c>
      <c r="H454" s="206" t="e">
        <f ca="1">SUM(Table2[[#This Row],[2025 Estimated                         Tax Assessment                  (Exemption Not Included)]]*$H$7)</f>
        <v>#NAME?</v>
      </c>
      <c r="I454" s="203" t="e">
        <f ca="1">SUM(Table2[[#This Row],[2025 Estimated                         Tax Assessment                  (Exemption Not Included)]]-Table2[[#This Row],[2024 Tax Assessment (Exemption Not Included)]])</f>
        <v>#NAME?</v>
      </c>
      <c r="J454" s="225" t="e">
        <f ca="1">SUM(Table2[[#This Row],[2025 Estimated                      Tax Amount                             (Exemption Not Included)]]-Table2[[#This Row],[2024 Tax Amount (Exemption Not Included)]])</f>
        <v>#NAME?</v>
      </c>
      <c r="K454" s="204" t="e">
        <f ca="1">SUM(Table2[[#This Row],[Overall % Of Town ]]-Table2[[#This Row],[Overall % Of Town]])</f>
        <v>#NAME?</v>
      </c>
      <c r="L454" s="227" t="e">
        <f ca="1">SUM(Table2[[#This Row],[2024 Tax Assessment (Exemption Not Included)]])*$N$7</f>
        <v>#NAME?</v>
      </c>
      <c r="M454" s="205" t="e">
        <f ca="1">SUM(Table2[[#This Row],[2025 Tax Amount                   (w/o Reval)                       (Exmption Not Included)]]-Table2[[#This Row],[2024 Tax Amount (Exemption Not Included)]])</f>
        <v>#NAME?</v>
      </c>
      <c r="N454" s="206" t="e">
        <f ca="1">SUM(Table2[[#This Row],[2025 Tax Amount                   (w/o Reval)                       (Exmption Not Included)]]-Table2[[#This Row],[2025 Estimated                      Tax Amount                             (Exemption Not Included)]])</f>
        <v>#NAME?</v>
      </c>
      <c r="O454" s="220" t="e">
        <f ca="1">_xlfn.XLOOKUP(Table2[[#This Row],[Map/Lot]],'Sales Data'!$H$2:$H$185,'Sales Data'!$G$2:$G$185,0)</f>
        <v>#NAME?</v>
      </c>
      <c r="P454" s="221" t="e">
        <f ca="1">_xlfn.XLOOKUP(Table2[[#This Row],[Map/Lot]],'Sales Data'!$H$2:$H$185,'Sales Data'!$F$2:$F$185,0)</f>
        <v>#NAME?</v>
      </c>
      <c r="Q454" s="222">
        <v>1.1000000000000001</v>
      </c>
      <c r="R454" s="223" t="e">
        <f ca="1">SUM(Table2[[#This Row],[Adjustment for Time Since Sale]]*Table2[[#This Row],[Sale Amount]])</f>
        <v>#NAME?</v>
      </c>
      <c r="S454" s="223" t="e">
        <f ca="1">SUM(Table2[[#This Row],[2025 Estimated                         Tax Assessment                  (Exemption Not Included)]]-Table2[[#This Row],[Adjusted Sale Price]])</f>
        <v>#NAME?</v>
      </c>
      <c r="T454" s="224" t="e">
        <f ca="1">_xlfn.XLOOKUP(Table2[[#This Row],[Map/Lot]],'Sales Data'!$H$2:$H$185,'Sales Data'!$I$2:$I$185,0)</f>
        <v>#NAME?</v>
      </c>
    </row>
    <row r="455" spans="1:20">
      <c r="A455" s="202" t="s">
        <v>1421</v>
      </c>
      <c r="B455" s="202">
        <v>657</v>
      </c>
      <c r="C455" s="195" t="e">
        <f ca="1">_xlfn.XLOOKUP(Table2[[#This Row],[Acct '#]],'2024 Information'!A:A,'2024 Information'!L:L,0)</f>
        <v>#NAME?</v>
      </c>
      <c r="D455" s="196" t="e">
        <f ca="1">SUM(Table2[[#This Row],[2024 Tax Assessment (Exemption Not Included)]]/$E$6)</f>
        <v>#NAME?</v>
      </c>
      <c r="E455" s="206" t="e">
        <f ca="1">SUM(Table2[[#This Row],[2024 Tax Assessment (Exemption Not Included)]]*$E$7)</f>
        <v>#NAME?</v>
      </c>
      <c r="F455" s="195" t="e">
        <f ca="1">_xlfn.XLOOKUP(Table2[[#This Row],[Acct '#]],'2025 Information'!A:A,'2025 Information'!O:O,0)</f>
        <v>#NAME?</v>
      </c>
      <c r="G455" s="196" t="e">
        <f ca="1">SUM(Table2[[#This Row],[2025 Estimated                         Tax Assessment                  (Exemption Not Included)]]/$H$6)</f>
        <v>#NAME?</v>
      </c>
      <c r="H455" s="206" t="e">
        <f ca="1">SUM(Table2[[#This Row],[2025 Estimated                         Tax Assessment                  (Exemption Not Included)]]*$H$7)</f>
        <v>#NAME?</v>
      </c>
      <c r="I455" s="203" t="e">
        <f ca="1">SUM(Table2[[#This Row],[2025 Estimated                         Tax Assessment                  (Exemption Not Included)]]-Table2[[#This Row],[2024 Tax Assessment (Exemption Not Included)]])</f>
        <v>#NAME?</v>
      </c>
      <c r="J455" s="225" t="e">
        <f ca="1">SUM(Table2[[#This Row],[2025 Estimated                      Tax Amount                             (Exemption Not Included)]]-Table2[[#This Row],[2024 Tax Amount (Exemption Not Included)]])</f>
        <v>#NAME?</v>
      </c>
      <c r="K455" s="204" t="e">
        <f ca="1">SUM(Table2[[#This Row],[Overall % Of Town ]]-Table2[[#This Row],[Overall % Of Town]])</f>
        <v>#NAME?</v>
      </c>
      <c r="L455" s="227" t="e">
        <f ca="1">SUM(Table2[[#This Row],[2024 Tax Assessment (Exemption Not Included)]])*$N$7</f>
        <v>#NAME?</v>
      </c>
      <c r="M455" s="205" t="e">
        <f ca="1">SUM(Table2[[#This Row],[2025 Tax Amount                   (w/o Reval)                       (Exmption Not Included)]]-Table2[[#This Row],[2024 Tax Amount (Exemption Not Included)]])</f>
        <v>#NAME?</v>
      </c>
      <c r="N455" s="206" t="e">
        <f ca="1">SUM(Table2[[#This Row],[2025 Tax Amount                   (w/o Reval)                       (Exmption Not Included)]]-Table2[[#This Row],[2025 Estimated                      Tax Amount                             (Exemption Not Included)]])</f>
        <v>#NAME?</v>
      </c>
      <c r="O455" s="207" t="s">
        <v>7433</v>
      </c>
      <c r="P455" s="208" t="s">
        <v>7433</v>
      </c>
      <c r="Q455" s="208" t="s">
        <v>7433</v>
      </c>
      <c r="R455" s="208" t="s">
        <v>7433</v>
      </c>
      <c r="S455" s="208" t="s">
        <v>7433</v>
      </c>
      <c r="T455" s="209" t="s">
        <v>7433</v>
      </c>
    </row>
    <row r="456" spans="1:20">
      <c r="A456" s="202" t="s">
        <v>2744</v>
      </c>
      <c r="B456" s="202">
        <v>32</v>
      </c>
      <c r="C456" s="195" t="e">
        <f ca="1">_xlfn.XLOOKUP(Table2[[#This Row],[Acct '#]],'2024 Information'!A:A,'2024 Information'!L:L,0)</f>
        <v>#NAME?</v>
      </c>
      <c r="D456" s="196" t="e">
        <f ca="1">SUM(Table2[[#This Row],[2024 Tax Assessment (Exemption Not Included)]]/$E$6)</f>
        <v>#NAME?</v>
      </c>
      <c r="E456" s="206" t="e">
        <f ca="1">SUM(Table2[[#This Row],[2024 Tax Assessment (Exemption Not Included)]]*$E$7)</f>
        <v>#NAME?</v>
      </c>
      <c r="F456" s="195" t="e">
        <f ca="1">_xlfn.XLOOKUP(Table2[[#This Row],[Acct '#]],'2025 Information'!A:A,'2025 Information'!O:O,0)</f>
        <v>#NAME?</v>
      </c>
      <c r="G456" s="196" t="e">
        <f ca="1">SUM(Table2[[#This Row],[2025 Estimated                         Tax Assessment                  (Exemption Not Included)]]/$H$6)</f>
        <v>#NAME?</v>
      </c>
      <c r="H456" s="206" t="e">
        <f ca="1">SUM(Table2[[#This Row],[2025 Estimated                         Tax Assessment                  (Exemption Not Included)]]*$H$7)</f>
        <v>#NAME?</v>
      </c>
      <c r="I456" s="203" t="e">
        <f ca="1">SUM(Table2[[#This Row],[2025 Estimated                         Tax Assessment                  (Exemption Not Included)]]-Table2[[#This Row],[2024 Tax Assessment (Exemption Not Included)]])</f>
        <v>#NAME?</v>
      </c>
      <c r="J456" s="225" t="e">
        <f ca="1">SUM(Table2[[#This Row],[2025 Estimated                      Tax Amount                             (Exemption Not Included)]]-Table2[[#This Row],[2024 Tax Amount (Exemption Not Included)]])</f>
        <v>#NAME?</v>
      </c>
      <c r="K456" s="204" t="e">
        <f ca="1">SUM(Table2[[#This Row],[Overall % Of Town ]]-Table2[[#This Row],[Overall % Of Town]])</f>
        <v>#NAME?</v>
      </c>
      <c r="L456" s="227" t="e">
        <f ca="1">SUM(Table2[[#This Row],[2024 Tax Assessment (Exemption Not Included)]])*$N$7</f>
        <v>#NAME?</v>
      </c>
      <c r="M456" s="205" t="e">
        <f ca="1">SUM(Table2[[#This Row],[2025 Tax Amount                   (w/o Reval)                       (Exmption Not Included)]]-Table2[[#This Row],[2024 Tax Amount (Exemption Not Included)]])</f>
        <v>#NAME?</v>
      </c>
      <c r="N456" s="206" t="e">
        <f ca="1">SUM(Table2[[#This Row],[2025 Tax Amount                   (w/o Reval)                       (Exmption Not Included)]]-Table2[[#This Row],[2025 Estimated                      Tax Amount                             (Exemption Not Included)]])</f>
        <v>#NAME?</v>
      </c>
      <c r="O456" s="207" t="s">
        <v>7433</v>
      </c>
      <c r="P456" s="208" t="s">
        <v>7433</v>
      </c>
      <c r="Q456" s="208" t="s">
        <v>7433</v>
      </c>
      <c r="R456" s="208" t="s">
        <v>7433</v>
      </c>
      <c r="S456" s="208" t="s">
        <v>7433</v>
      </c>
      <c r="T456" s="209" t="s">
        <v>7433</v>
      </c>
    </row>
    <row r="457" spans="1:20">
      <c r="A457" s="202" t="s">
        <v>817</v>
      </c>
      <c r="B457" s="202">
        <v>917</v>
      </c>
      <c r="C457" s="195" t="e">
        <f ca="1">_xlfn.XLOOKUP(Table2[[#This Row],[Acct '#]],'2024 Information'!A:A,'2024 Information'!L:L,0)</f>
        <v>#NAME?</v>
      </c>
      <c r="D457" s="196" t="e">
        <f ca="1">SUM(Table2[[#This Row],[2024 Tax Assessment (Exemption Not Included)]]/$E$6)</f>
        <v>#NAME?</v>
      </c>
      <c r="E457" s="206" t="e">
        <f ca="1">SUM(Table2[[#This Row],[2024 Tax Assessment (Exemption Not Included)]]*$E$7)</f>
        <v>#NAME?</v>
      </c>
      <c r="F457" s="195" t="e">
        <f ca="1">_xlfn.XLOOKUP(Table2[[#This Row],[Acct '#]],'2025 Information'!A:A,'2025 Information'!O:O,0)</f>
        <v>#NAME?</v>
      </c>
      <c r="G457" s="196" t="e">
        <f ca="1">SUM(Table2[[#This Row],[2025 Estimated                         Tax Assessment                  (Exemption Not Included)]]/$H$6)</f>
        <v>#NAME?</v>
      </c>
      <c r="H457" s="206" t="e">
        <f ca="1">SUM(Table2[[#This Row],[2025 Estimated                         Tax Assessment                  (Exemption Not Included)]]*$H$7)</f>
        <v>#NAME?</v>
      </c>
      <c r="I457" s="203" t="e">
        <f ca="1">SUM(Table2[[#This Row],[2025 Estimated                         Tax Assessment                  (Exemption Not Included)]]-Table2[[#This Row],[2024 Tax Assessment (Exemption Not Included)]])</f>
        <v>#NAME?</v>
      </c>
      <c r="J457" s="225" t="e">
        <f ca="1">SUM(Table2[[#This Row],[2025 Estimated                      Tax Amount                             (Exemption Not Included)]]-Table2[[#This Row],[2024 Tax Amount (Exemption Not Included)]])</f>
        <v>#NAME?</v>
      </c>
      <c r="K457" s="204" t="e">
        <f ca="1">SUM(Table2[[#This Row],[Overall % Of Town ]]-Table2[[#This Row],[Overall % Of Town]])</f>
        <v>#NAME?</v>
      </c>
      <c r="L457" s="227" t="e">
        <f ca="1">SUM(Table2[[#This Row],[2024 Tax Assessment (Exemption Not Included)]])*$N$7</f>
        <v>#NAME?</v>
      </c>
      <c r="M457" s="205" t="e">
        <f ca="1">SUM(Table2[[#This Row],[2025 Tax Amount                   (w/o Reval)                       (Exmption Not Included)]]-Table2[[#This Row],[2024 Tax Amount (Exemption Not Included)]])</f>
        <v>#NAME?</v>
      </c>
      <c r="N457" s="206" t="e">
        <f ca="1">SUM(Table2[[#This Row],[2025 Tax Amount                   (w/o Reval)                       (Exmption Not Included)]]-Table2[[#This Row],[2025 Estimated                      Tax Amount                             (Exemption Not Included)]])</f>
        <v>#NAME?</v>
      </c>
      <c r="O457" s="207" t="s">
        <v>7433</v>
      </c>
      <c r="P457" s="208" t="s">
        <v>7433</v>
      </c>
      <c r="Q457" s="208" t="s">
        <v>7433</v>
      </c>
      <c r="R457" s="208" t="s">
        <v>7433</v>
      </c>
      <c r="S457" s="208" t="s">
        <v>7433</v>
      </c>
      <c r="T457" s="209" t="s">
        <v>7433</v>
      </c>
    </row>
    <row r="458" spans="1:20">
      <c r="A458" s="202" t="s">
        <v>626</v>
      </c>
      <c r="B458" s="202">
        <v>983</v>
      </c>
      <c r="C458" s="195" t="e">
        <f ca="1">_xlfn.XLOOKUP(Table2[[#This Row],[Acct '#]],'2024 Information'!A:A,'2024 Information'!L:L,0)</f>
        <v>#NAME?</v>
      </c>
      <c r="D458" s="196" t="e">
        <f ca="1">SUM(Table2[[#This Row],[2024 Tax Assessment (Exemption Not Included)]]/$E$6)</f>
        <v>#NAME?</v>
      </c>
      <c r="E458" s="206" t="e">
        <f ca="1">SUM(Table2[[#This Row],[2024 Tax Assessment (Exemption Not Included)]]*$E$7)</f>
        <v>#NAME?</v>
      </c>
      <c r="F458" s="195" t="e">
        <f ca="1">_xlfn.XLOOKUP(Table2[[#This Row],[Acct '#]],'2025 Information'!A:A,'2025 Information'!O:O,0)</f>
        <v>#NAME?</v>
      </c>
      <c r="G458" s="196" t="e">
        <f ca="1">SUM(Table2[[#This Row],[2025 Estimated                         Tax Assessment                  (Exemption Not Included)]]/$H$6)</f>
        <v>#NAME?</v>
      </c>
      <c r="H458" s="206" t="e">
        <f ca="1">SUM(Table2[[#This Row],[2025 Estimated                         Tax Assessment                  (Exemption Not Included)]]*$H$7)</f>
        <v>#NAME?</v>
      </c>
      <c r="I458" s="203" t="e">
        <f ca="1">SUM(Table2[[#This Row],[2025 Estimated                         Tax Assessment                  (Exemption Not Included)]]-Table2[[#This Row],[2024 Tax Assessment (Exemption Not Included)]])</f>
        <v>#NAME?</v>
      </c>
      <c r="J458" s="225" t="e">
        <f ca="1">SUM(Table2[[#This Row],[2025 Estimated                      Tax Amount                             (Exemption Not Included)]]-Table2[[#This Row],[2024 Tax Amount (Exemption Not Included)]])</f>
        <v>#NAME?</v>
      </c>
      <c r="K458" s="204" t="e">
        <f ca="1">SUM(Table2[[#This Row],[Overall % Of Town ]]-Table2[[#This Row],[Overall % Of Town]])</f>
        <v>#NAME?</v>
      </c>
      <c r="L458" s="227" t="e">
        <f ca="1">SUM(Table2[[#This Row],[2024 Tax Assessment (Exemption Not Included)]])*$N$7</f>
        <v>#NAME?</v>
      </c>
      <c r="M458" s="205" t="e">
        <f ca="1">SUM(Table2[[#This Row],[2025 Tax Amount                   (w/o Reval)                       (Exmption Not Included)]]-Table2[[#This Row],[2024 Tax Amount (Exemption Not Included)]])</f>
        <v>#NAME?</v>
      </c>
      <c r="N458" s="206" t="e">
        <f ca="1">SUM(Table2[[#This Row],[2025 Tax Amount                   (w/o Reval)                       (Exmption Not Included)]]-Table2[[#This Row],[2025 Estimated                      Tax Amount                             (Exemption Not Included)]])</f>
        <v>#NAME?</v>
      </c>
      <c r="O458" s="207" t="s">
        <v>7433</v>
      </c>
      <c r="P458" s="208" t="s">
        <v>7433</v>
      </c>
      <c r="Q458" s="208" t="s">
        <v>7433</v>
      </c>
      <c r="R458" s="208" t="s">
        <v>7433</v>
      </c>
      <c r="S458" s="208" t="s">
        <v>7433</v>
      </c>
      <c r="T458" s="209" t="s">
        <v>7433</v>
      </c>
    </row>
    <row r="459" spans="1:20">
      <c r="A459" s="202" t="s">
        <v>1252</v>
      </c>
      <c r="B459" s="202">
        <v>734</v>
      </c>
      <c r="C459" s="195" t="e">
        <f ca="1">_xlfn.XLOOKUP(Table2[[#This Row],[Acct '#]],'2024 Information'!A:A,'2024 Information'!L:L,0)</f>
        <v>#NAME?</v>
      </c>
      <c r="D459" s="196" t="e">
        <f ca="1">SUM(Table2[[#This Row],[2024 Tax Assessment (Exemption Not Included)]]/$E$6)</f>
        <v>#NAME?</v>
      </c>
      <c r="E459" s="206" t="e">
        <f ca="1">SUM(Table2[[#This Row],[2024 Tax Assessment (Exemption Not Included)]]*$E$7)</f>
        <v>#NAME?</v>
      </c>
      <c r="F459" s="195" t="e">
        <f ca="1">_xlfn.XLOOKUP(Table2[[#This Row],[Acct '#]],'2025 Information'!A:A,'2025 Information'!O:O,0)</f>
        <v>#NAME?</v>
      </c>
      <c r="G459" s="196" t="e">
        <f ca="1">SUM(Table2[[#This Row],[2025 Estimated                         Tax Assessment                  (Exemption Not Included)]]/$H$6)</f>
        <v>#NAME?</v>
      </c>
      <c r="H459" s="206" t="e">
        <f ca="1">SUM(Table2[[#This Row],[2025 Estimated                         Tax Assessment                  (Exemption Not Included)]]*$H$7)</f>
        <v>#NAME?</v>
      </c>
      <c r="I459" s="203" t="e">
        <f ca="1">SUM(Table2[[#This Row],[2025 Estimated                         Tax Assessment                  (Exemption Not Included)]]-Table2[[#This Row],[2024 Tax Assessment (Exemption Not Included)]])</f>
        <v>#NAME?</v>
      </c>
      <c r="J459" s="225" t="e">
        <f ca="1">SUM(Table2[[#This Row],[2025 Estimated                      Tax Amount                             (Exemption Not Included)]]-Table2[[#This Row],[2024 Tax Amount (Exemption Not Included)]])</f>
        <v>#NAME?</v>
      </c>
      <c r="K459" s="204" t="e">
        <f ca="1">SUM(Table2[[#This Row],[Overall % Of Town ]]-Table2[[#This Row],[Overall % Of Town]])</f>
        <v>#NAME?</v>
      </c>
      <c r="L459" s="227" t="e">
        <f ca="1">SUM(Table2[[#This Row],[2024 Tax Assessment (Exemption Not Included)]])*$N$7</f>
        <v>#NAME?</v>
      </c>
      <c r="M459" s="205" t="e">
        <f ca="1">SUM(Table2[[#This Row],[2025 Tax Amount                   (w/o Reval)                       (Exmption Not Included)]]-Table2[[#This Row],[2024 Tax Amount (Exemption Not Included)]])</f>
        <v>#NAME?</v>
      </c>
      <c r="N459" s="206" t="e">
        <f ca="1">SUM(Table2[[#This Row],[2025 Tax Amount                   (w/o Reval)                       (Exmption Not Included)]]-Table2[[#This Row],[2025 Estimated                      Tax Amount                             (Exemption Not Included)]])</f>
        <v>#NAME?</v>
      </c>
      <c r="O459" s="207" t="s">
        <v>7433</v>
      </c>
      <c r="P459" s="208" t="s">
        <v>7433</v>
      </c>
      <c r="Q459" s="208" t="s">
        <v>7433</v>
      </c>
      <c r="R459" s="208" t="s">
        <v>7433</v>
      </c>
      <c r="S459" s="208" t="s">
        <v>7433</v>
      </c>
      <c r="T459" s="209" t="s">
        <v>7433</v>
      </c>
    </row>
    <row r="460" spans="1:20">
      <c r="A460" s="202" t="s">
        <v>1269</v>
      </c>
      <c r="B460" s="202">
        <v>728</v>
      </c>
      <c r="C460" s="195" t="e">
        <f ca="1">_xlfn.XLOOKUP(Table2[[#This Row],[Acct '#]],'2024 Information'!A:A,'2024 Information'!L:L,0)</f>
        <v>#NAME?</v>
      </c>
      <c r="D460" s="196" t="e">
        <f ca="1">SUM(Table2[[#This Row],[2024 Tax Assessment (Exemption Not Included)]]/$E$6)</f>
        <v>#NAME?</v>
      </c>
      <c r="E460" s="206" t="e">
        <f ca="1">SUM(Table2[[#This Row],[2024 Tax Assessment (Exemption Not Included)]]*$E$7)</f>
        <v>#NAME?</v>
      </c>
      <c r="F460" s="195" t="e">
        <f ca="1">_xlfn.XLOOKUP(Table2[[#This Row],[Acct '#]],'2025 Information'!A:A,'2025 Information'!O:O,0)</f>
        <v>#NAME?</v>
      </c>
      <c r="G460" s="196" t="e">
        <f ca="1">SUM(Table2[[#This Row],[2025 Estimated                         Tax Assessment                  (Exemption Not Included)]]/$H$6)</f>
        <v>#NAME?</v>
      </c>
      <c r="H460" s="206" t="e">
        <f ca="1">SUM(Table2[[#This Row],[2025 Estimated                         Tax Assessment                  (Exemption Not Included)]]*$H$7)</f>
        <v>#NAME?</v>
      </c>
      <c r="I460" s="203" t="e">
        <f ca="1">SUM(Table2[[#This Row],[2025 Estimated                         Tax Assessment                  (Exemption Not Included)]]-Table2[[#This Row],[2024 Tax Assessment (Exemption Not Included)]])</f>
        <v>#NAME?</v>
      </c>
      <c r="J460" s="225" t="e">
        <f ca="1">SUM(Table2[[#This Row],[2025 Estimated                      Tax Amount                             (Exemption Not Included)]]-Table2[[#This Row],[2024 Tax Amount (Exemption Not Included)]])</f>
        <v>#NAME?</v>
      </c>
      <c r="K460" s="204" t="e">
        <f ca="1">SUM(Table2[[#This Row],[Overall % Of Town ]]-Table2[[#This Row],[Overall % Of Town]])</f>
        <v>#NAME?</v>
      </c>
      <c r="L460" s="227" t="e">
        <f ca="1">SUM(Table2[[#This Row],[2024 Tax Assessment (Exemption Not Included)]])*$N$7</f>
        <v>#NAME?</v>
      </c>
      <c r="M460" s="205" t="e">
        <f ca="1">SUM(Table2[[#This Row],[2025 Tax Amount                   (w/o Reval)                       (Exmption Not Included)]]-Table2[[#This Row],[2024 Tax Amount (Exemption Not Included)]])</f>
        <v>#NAME?</v>
      </c>
      <c r="N460" s="206" t="e">
        <f ca="1">SUM(Table2[[#This Row],[2025 Tax Amount                   (w/o Reval)                       (Exmption Not Included)]]-Table2[[#This Row],[2025 Estimated                      Tax Amount                             (Exemption Not Included)]])</f>
        <v>#NAME?</v>
      </c>
      <c r="O460" s="207" t="s">
        <v>7433</v>
      </c>
      <c r="P460" s="208" t="s">
        <v>7433</v>
      </c>
      <c r="Q460" s="208" t="s">
        <v>7433</v>
      </c>
      <c r="R460" s="208" t="s">
        <v>7433</v>
      </c>
      <c r="S460" s="208" t="s">
        <v>7433</v>
      </c>
      <c r="T460" s="209" t="s">
        <v>7433</v>
      </c>
    </row>
    <row r="461" spans="1:20">
      <c r="A461" s="202" t="s">
        <v>1378</v>
      </c>
      <c r="B461" s="202">
        <v>678</v>
      </c>
      <c r="C461" s="195" t="e">
        <f ca="1">_xlfn.XLOOKUP(Table2[[#This Row],[Acct '#]],'2024 Information'!A:A,'2024 Information'!L:L,0)</f>
        <v>#NAME?</v>
      </c>
      <c r="D461" s="196" t="e">
        <f ca="1">SUM(Table2[[#This Row],[2024 Tax Assessment (Exemption Not Included)]]/$E$6)</f>
        <v>#NAME?</v>
      </c>
      <c r="E461" s="206" t="e">
        <f ca="1">SUM(Table2[[#This Row],[2024 Tax Assessment (Exemption Not Included)]]*$E$7)</f>
        <v>#NAME?</v>
      </c>
      <c r="F461" s="195" t="e">
        <f ca="1">_xlfn.XLOOKUP(Table2[[#This Row],[Acct '#]],'2025 Information'!A:A,'2025 Information'!O:O,0)</f>
        <v>#NAME?</v>
      </c>
      <c r="G461" s="196" t="e">
        <f ca="1">SUM(Table2[[#This Row],[2025 Estimated                         Tax Assessment                  (Exemption Not Included)]]/$H$6)</f>
        <v>#NAME?</v>
      </c>
      <c r="H461" s="206" t="e">
        <f ca="1">SUM(Table2[[#This Row],[2025 Estimated                         Tax Assessment                  (Exemption Not Included)]]*$H$7)</f>
        <v>#NAME?</v>
      </c>
      <c r="I461" s="203" t="e">
        <f ca="1">SUM(Table2[[#This Row],[2025 Estimated                         Tax Assessment                  (Exemption Not Included)]]-Table2[[#This Row],[2024 Tax Assessment (Exemption Not Included)]])</f>
        <v>#NAME?</v>
      </c>
      <c r="J461" s="225" t="e">
        <f ca="1">SUM(Table2[[#This Row],[2025 Estimated                      Tax Amount                             (Exemption Not Included)]]-Table2[[#This Row],[2024 Tax Amount (Exemption Not Included)]])</f>
        <v>#NAME?</v>
      </c>
      <c r="K461" s="204" t="e">
        <f ca="1">SUM(Table2[[#This Row],[Overall % Of Town ]]-Table2[[#This Row],[Overall % Of Town]])</f>
        <v>#NAME?</v>
      </c>
      <c r="L461" s="227" t="e">
        <f ca="1">SUM(Table2[[#This Row],[2024 Tax Assessment (Exemption Not Included)]])*$N$7</f>
        <v>#NAME?</v>
      </c>
      <c r="M461" s="205" t="e">
        <f ca="1">SUM(Table2[[#This Row],[2025 Tax Amount                   (w/o Reval)                       (Exmption Not Included)]]-Table2[[#This Row],[2024 Tax Amount (Exemption Not Included)]])</f>
        <v>#NAME?</v>
      </c>
      <c r="N461" s="206" t="e">
        <f ca="1">SUM(Table2[[#This Row],[2025 Tax Amount                   (w/o Reval)                       (Exmption Not Included)]]-Table2[[#This Row],[2025 Estimated                      Tax Amount                             (Exemption Not Included)]])</f>
        <v>#NAME?</v>
      </c>
      <c r="O461" s="207" t="s">
        <v>7433</v>
      </c>
      <c r="P461" s="208" t="s">
        <v>7433</v>
      </c>
      <c r="Q461" s="208" t="s">
        <v>7433</v>
      </c>
      <c r="R461" s="208" t="s">
        <v>7433</v>
      </c>
      <c r="S461" s="208" t="s">
        <v>7433</v>
      </c>
      <c r="T461" s="209" t="s">
        <v>7433</v>
      </c>
    </row>
    <row r="462" spans="1:20">
      <c r="A462" s="202" t="s">
        <v>1417</v>
      </c>
      <c r="B462" s="202">
        <v>658</v>
      </c>
      <c r="C462" s="195" t="e">
        <f ca="1">_xlfn.XLOOKUP(Table2[[#This Row],[Acct '#]],'2024 Information'!A:A,'2024 Information'!L:L,0)</f>
        <v>#NAME?</v>
      </c>
      <c r="D462" s="196" t="e">
        <f ca="1">SUM(Table2[[#This Row],[2024 Tax Assessment (Exemption Not Included)]]/$E$6)</f>
        <v>#NAME?</v>
      </c>
      <c r="E462" s="206" t="e">
        <f ca="1">SUM(Table2[[#This Row],[2024 Tax Assessment (Exemption Not Included)]]*$E$7)</f>
        <v>#NAME?</v>
      </c>
      <c r="F462" s="195" t="e">
        <f ca="1">_xlfn.XLOOKUP(Table2[[#This Row],[Acct '#]],'2025 Information'!A:A,'2025 Information'!O:O,0)</f>
        <v>#NAME?</v>
      </c>
      <c r="G462" s="196" t="e">
        <f ca="1">SUM(Table2[[#This Row],[2025 Estimated                         Tax Assessment                  (Exemption Not Included)]]/$H$6)</f>
        <v>#NAME?</v>
      </c>
      <c r="H462" s="206" t="e">
        <f ca="1">SUM(Table2[[#This Row],[2025 Estimated                         Tax Assessment                  (Exemption Not Included)]]*$H$7)</f>
        <v>#NAME?</v>
      </c>
      <c r="I462" s="203" t="e">
        <f ca="1">SUM(Table2[[#This Row],[2025 Estimated                         Tax Assessment                  (Exemption Not Included)]]-Table2[[#This Row],[2024 Tax Assessment (Exemption Not Included)]])</f>
        <v>#NAME?</v>
      </c>
      <c r="J462" s="225" t="e">
        <f ca="1">SUM(Table2[[#This Row],[2025 Estimated                      Tax Amount                             (Exemption Not Included)]]-Table2[[#This Row],[2024 Tax Amount (Exemption Not Included)]])</f>
        <v>#NAME?</v>
      </c>
      <c r="K462" s="204" t="e">
        <f ca="1">SUM(Table2[[#This Row],[Overall % Of Town ]]-Table2[[#This Row],[Overall % Of Town]])</f>
        <v>#NAME?</v>
      </c>
      <c r="L462" s="227" t="e">
        <f ca="1">SUM(Table2[[#This Row],[2024 Tax Assessment (Exemption Not Included)]])*$N$7</f>
        <v>#NAME?</v>
      </c>
      <c r="M462" s="205" t="e">
        <f ca="1">SUM(Table2[[#This Row],[2025 Tax Amount                   (w/o Reval)                       (Exmption Not Included)]]-Table2[[#This Row],[2024 Tax Amount (Exemption Not Included)]])</f>
        <v>#NAME?</v>
      </c>
      <c r="N462" s="206" t="e">
        <f ca="1">SUM(Table2[[#This Row],[2025 Tax Amount                   (w/o Reval)                       (Exmption Not Included)]]-Table2[[#This Row],[2025 Estimated                      Tax Amount                             (Exemption Not Included)]])</f>
        <v>#NAME?</v>
      </c>
      <c r="O462" s="207" t="s">
        <v>7433</v>
      </c>
      <c r="P462" s="208" t="s">
        <v>7433</v>
      </c>
      <c r="Q462" s="208" t="s">
        <v>7433</v>
      </c>
      <c r="R462" s="208" t="s">
        <v>7433</v>
      </c>
      <c r="S462" s="208" t="s">
        <v>7433</v>
      </c>
      <c r="T462" s="209" t="s">
        <v>7433</v>
      </c>
    </row>
    <row r="463" spans="1:20">
      <c r="A463" s="202" t="s">
        <v>1689</v>
      </c>
      <c r="B463" s="202">
        <v>534</v>
      </c>
      <c r="C463" s="195" t="e">
        <f ca="1">_xlfn.XLOOKUP(Table2[[#This Row],[Acct '#]],'2024 Information'!A:A,'2024 Information'!L:L,0)</f>
        <v>#NAME?</v>
      </c>
      <c r="D463" s="196" t="e">
        <f ca="1">SUM(Table2[[#This Row],[2024 Tax Assessment (Exemption Not Included)]]/$E$6)</f>
        <v>#NAME?</v>
      </c>
      <c r="E463" s="206" t="e">
        <f ca="1">SUM(Table2[[#This Row],[2024 Tax Assessment (Exemption Not Included)]]*$E$7)</f>
        <v>#NAME?</v>
      </c>
      <c r="F463" s="195" t="e">
        <f ca="1">_xlfn.XLOOKUP(Table2[[#This Row],[Acct '#]],'2025 Information'!A:A,'2025 Information'!O:O,0)</f>
        <v>#NAME?</v>
      </c>
      <c r="G463" s="196" t="e">
        <f ca="1">SUM(Table2[[#This Row],[2025 Estimated                         Tax Assessment                  (Exemption Not Included)]]/$H$6)</f>
        <v>#NAME?</v>
      </c>
      <c r="H463" s="206" t="e">
        <f ca="1">SUM(Table2[[#This Row],[2025 Estimated                         Tax Assessment                  (Exemption Not Included)]]*$H$7)</f>
        <v>#NAME?</v>
      </c>
      <c r="I463" s="203" t="e">
        <f ca="1">SUM(Table2[[#This Row],[2025 Estimated                         Tax Assessment                  (Exemption Not Included)]]-Table2[[#This Row],[2024 Tax Assessment (Exemption Not Included)]])</f>
        <v>#NAME?</v>
      </c>
      <c r="J463" s="225" t="e">
        <f ca="1">SUM(Table2[[#This Row],[2025 Estimated                      Tax Amount                             (Exemption Not Included)]]-Table2[[#This Row],[2024 Tax Amount (Exemption Not Included)]])</f>
        <v>#NAME?</v>
      </c>
      <c r="K463" s="204" t="e">
        <f ca="1">SUM(Table2[[#This Row],[Overall % Of Town ]]-Table2[[#This Row],[Overall % Of Town]])</f>
        <v>#NAME?</v>
      </c>
      <c r="L463" s="227" t="e">
        <f ca="1">SUM(Table2[[#This Row],[2024 Tax Assessment (Exemption Not Included)]])*$N$7</f>
        <v>#NAME?</v>
      </c>
      <c r="M463" s="205" t="e">
        <f ca="1">SUM(Table2[[#This Row],[2025 Tax Amount                   (w/o Reval)                       (Exmption Not Included)]]-Table2[[#This Row],[2024 Tax Amount (Exemption Not Included)]])</f>
        <v>#NAME?</v>
      </c>
      <c r="N463" s="206" t="e">
        <f ca="1">SUM(Table2[[#This Row],[2025 Tax Amount                   (w/o Reval)                       (Exmption Not Included)]]-Table2[[#This Row],[2025 Estimated                      Tax Amount                             (Exemption Not Included)]])</f>
        <v>#NAME?</v>
      </c>
      <c r="O463" s="207" t="s">
        <v>7433</v>
      </c>
      <c r="P463" s="208" t="s">
        <v>7433</v>
      </c>
      <c r="Q463" s="208" t="s">
        <v>7433</v>
      </c>
      <c r="R463" s="208" t="s">
        <v>7433</v>
      </c>
      <c r="S463" s="208" t="s">
        <v>7433</v>
      </c>
      <c r="T463" s="209" t="s">
        <v>7433</v>
      </c>
    </row>
    <row r="464" spans="1:20">
      <c r="A464" s="202" t="s">
        <v>1159</v>
      </c>
      <c r="B464" s="202">
        <v>780</v>
      </c>
      <c r="C464" s="195" t="e">
        <f ca="1">_xlfn.XLOOKUP(Table2[[#This Row],[Acct '#]],'2024 Information'!A:A,'2024 Information'!L:L,0)</f>
        <v>#NAME?</v>
      </c>
      <c r="D464" s="196" t="e">
        <f ca="1">SUM(Table2[[#This Row],[2024 Tax Assessment (Exemption Not Included)]]/$E$6)</f>
        <v>#NAME?</v>
      </c>
      <c r="E464" s="206" t="e">
        <f ca="1">SUM(Table2[[#This Row],[2024 Tax Assessment (Exemption Not Included)]]*$E$7)</f>
        <v>#NAME?</v>
      </c>
      <c r="F464" s="195" t="e">
        <f ca="1">_xlfn.XLOOKUP(Table2[[#This Row],[Acct '#]],'2025 Information'!A:A,'2025 Information'!O:O,0)</f>
        <v>#NAME?</v>
      </c>
      <c r="G464" s="196" t="e">
        <f ca="1">SUM(Table2[[#This Row],[2025 Estimated                         Tax Assessment                  (Exemption Not Included)]]/$H$6)</f>
        <v>#NAME?</v>
      </c>
      <c r="H464" s="206" t="e">
        <f ca="1">SUM(Table2[[#This Row],[2025 Estimated                         Tax Assessment                  (Exemption Not Included)]]*$H$7)</f>
        <v>#NAME?</v>
      </c>
      <c r="I464" s="203" t="e">
        <f ca="1">SUM(Table2[[#This Row],[2025 Estimated                         Tax Assessment                  (Exemption Not Included)]]-Table2[[#This Row],[2024 Tax Assessment (Exemption Not Included)]])</f>
        <v>#NAME?</v>
      </c>
      <c r="J464" s="225" t="e">
        <f ca="1">SUM(Table2[[#This Row],[2025 Estimated                      Tax Amount                             (Exemption Not Included)]]-Table2[[#This Row],[2024 Tax Amount (Exemption Not Included)]])</f>
        <v>#NAME?</v>
      </c>
      <c r="K464" s="204" t="e">
        <f ca="1">SUM(Table2[[#This Row],[Overall % Of Town ]]-Table2[[#This Row],[Overall % Of Town]])</f>
        <v>#NAME?</v>
      </c>
      <c r="L464" s="227" t="e">
        <f ca="1">SUM(Table2[[#This Row],[2024 Tax Assessment (Exemption Not Included)]])*$N$7</f>
        <v>#NAME?</v>
      </c>
      <c r="M464" s="205" t="e">
        <f ca="1">SUM(Table2[[#This Row],[2025 Tax Amount                   (w/o Reval)                       (Exmption Not Included)]]-Table2[[#This Row],[2024 Tax Amount (Exemption Not Included)]])</f>
        <v>#NAME?</v>
      </c>
      <c r="N464" s="206" t="e">
        <f ca="1">SUM(Table2[[#This Row],[2025 Tax Amount                   (w/o Reval)                       (Exmption Not Included)]]-Table2[[#This Row],[2025 Estimated                      Tax Amount                             (Exemption Not Included)]])</f>
        <v>#NAME?</v>
      </c>
      <c r="O464" s="207" t="s">
        <v>7433</v>
      </c>
      <c r="P464" s="208" t="s">
        <v>7433</v>
      </c>
      <c r="Q464" s="208" t="s">
        <v>7433</v>
      </c>
      <c r="R464" s="208" t="s">
        <v>7433</v>
      </c>
      <c r="S464" s="208" t="s">
        <v>7433</v>
      </c>
      <c r="T464" s="209" t="s">
        <v>7433</v>
      </c>
    </row>
    <row r="465" spans="1:20">
      <c r="A465" s="202" t="s">
        <v>1371</v>
      </c>
      <c r="B465" s="202">
        <v>681</v>
      </c>
      <c r="C465" s="195" t="e">
        <f ca="1">_xlfn.XLOOKUP(Table2[[#This Row],[Acct '#]],'2024 Information'!A:A,'2024 Information'!L:L,0)</f>
        <v>#NAME?</v>
      </c>
      <c r="D465" s="196" t="e">
        <f ca="1">SUM(Table2[[#This Row],[2024 Tax Assessment (Exemption Not Included)]]/$E$6)</f>
        <v>#NAME?</v>
      </c>
      <c r="E465" s="206" t="e">
        <f ca="1">SUM(Table2[[#This Row],[2024 Tax Assessment (Exemption Not Included)]]*$E$7)</f>
        <v>#NAME?</v>
      </c>
      <c r="F465" s="195" t="e">
        <f ca="1">_xlfn.XLOOKUP(Table2[[#This Row],[Acct '#]],'2025 Information'!A:A,'2025 Information'!O:O,0)</f>
        <v>#NAME?</v>
      </c>
      <c r="G465" s="196" t="e">
        <f ca="1">SUM(Table2[[#This Row],[2025 Estimated                         Tax Assessment                  (Exemption Not Included)]]/$H$6)</f>
        <v>#NAME?</v>
      </c>
      <c r="H465" s="206" t="e">
        <f ca="1">SUM(Table2[[#This Row],[2025 Estimated                         Tax Assessment                  (Exemption Not Included)]]*$H$7)</f>
        <v>#NAME?</v>
      </c>
      <c r="I465" s="203" t="e">
        <f ca="1">SUM(Table2[[#This Row],[2025 Estimated                         Tax Assessment                  (Exemption Not Included)]]-Table2[[#This Row],[2024 Tax Assessment (Exemption Not Included)]])</f>
        <v>#NAME?</v>
      </c>
      <c r="J465" s="225" t="e">
        <f ca="1">SUM(Table2[[#This Row],[2025 Estimated                      Tax Amount                             (Exemption Not Included)]]-Table2[[#This Row],[2024 Tax Amount (Exemption Not Included)]])</f>
        <v>#NAME?</v>
      </c>
      <c r="K465" s="204" t="e">
        <f ca="1">SUM(Table2[[#This Row],[Overall % Of Town ]]-Table2[[#This Row],[Overall % Of Town]])</f>
        <v>#NAME?</v>
      </c>
      <c r="L465" s="227" t="e">
        <f ca="1">SUM(Table2[[#This Row],[2024 Tax Assessment (Exemption Not Included)]])*$N$7</f>
        <v>#NAME?</v>
      </c>
      <c r="M465" s="205" t="e">
        <f ca="1">SUM(Table2[[#This Row],[2025 Tax Amount                   (w/o Reval)                       (Exmption Not Included)]]-Table2[[#This Row],[2024 Tax Amount (Exemption Not Included)]])</f>
        <v>#NAME?</v>
      </c>
      <c r="N465" s="206" t="e">
        <f ca="1">SUM(Table2[[#This Row],[2025 Tax Amount                   (w/o Reval)                       (Exmption Not Included)]]-Table2[[#This Row],[2025 Estimated                      Tax Amount                             (Exemption Not Included)]])</f>
        <v>#NAME?</v>
      </c>
      <c r="O465" s="207" t="s">
        <v>7433</v>
      </c>
      <c r="P465" s="208" t="s">
        <v>7433</v>
      </c>
      <c r="Q465" s="208" t="s">
        <v>7433</v>
      </c>
      <c r="R465" s="208" t="s">
        <v>7433</v>
      </c>
      <c r="S465" s="208" t="s">
        <v>7433</v>
      </c>
      <c r="T465" s="209" t="s">
        <v>7433</v>
      </c>
    </row>
    <row r="466" spans="1:20">
      <c r="A466" s="202" t="s">
        <v>1464</v>
      </c>
      <c r="B466" s="202">
        <v>638</v>
      </c>
      <c r="C466" s="195" t="e">
        <f ca="1">_xlfn.XLOOKUP(Table2[[#This Row],[Acct '#]],'2024 Information'!A:A,'2024 Information'!L:L,0)</f>
        <v>#NAME?</v>
      </c>
      <c r="D466" s="196" t="e">
        <f ca="1">SUM(Table2[[#This Row],[2024 Tax Assessment (Exemption Not Included)]]/$E$6)</f>
        <v>#NAME?</v>
      </c>
      <c r="E466" s="206" t="e">
        <f ca="1">SUM(Table2[[#This Row],[2024 Tax Assessment (Exemption Not Included)]]*$E$7)</f>
        <v>#NAME?</v>
      </c>
      <c r="F466" s="195" t="e">
        <f ca="1">_xlfn.XLOOKUP(Table2[[#This Row],[Acct '#]],'2025 Information'!A:A,'2025 Information'!O:O,0)</f>
        <v>#NAME?</v>
      </c>
      <c r="G466" s="196" t="e">
        <f ca="1">SUM(Table2[[#This Row],[2025 Estimated                         Tax Assessment                  (Exemption Not Included)]]/$H$6)</f>
        <v>#NAME?</v>
      </c>
      <c r="H466" s="206" t="e">
        <f ca="1">SUM(Table2[[#This Row],[2025 Estimated                         Tax Assessment                  (Exemption Not Included)]]*$H$7)</f>
        <v>#NAME?</v>
      </c>
      <c r="I466" s="203" t="e">
        <f ca="1">SUM(Table2[[#This Row],[2025 Estimated                         Tax Assessment                  (Exemption Not Included)]]-Table2[[#This Row],[2024 Tax Assessment (Exemption Not Included)]])</f>
        <v>#NAME?</v>
      </c>
      <c r="J466" s="225" t="e">
        <f ca="1">SUM(Table2[[#This Row],[2025 Estimated                      Tax Amount                             (Exemption Not Included)]]-Table2[[#This Row],[2024 Tax Amount (Exemption Not Included)]])</f>
        <v>#NAME?</v>
      </c>
      <c r="K466" s="204" t="e">
        <f ca="1">SUM(Table2[[#This Row],[Overall % Of Town ]]-Table2[[#This Row],[Overall % Of Town]])</f>
        <v>#NAME?</v>
      </c>
      <c r="L466" s="227" t="e">
        <f ca="1">SUM(Table2[[#This Row],[2024 Tax Assessment (Exemption Not Included)]])*$N$7</f>
        <v>#NAME?</v>
      </c>
      <c r="M466" s="205" t="e">
        <f ca="1">SUM(Table2[[#This Row],[2025 Tax Amount                   (w/o Reval)                       (Exmption Not Included)]]-Table2[[#This Row],[2024 Tax Amount (Exemption Not Included)]])</f>
        <v>#NAME?</v>
      </c>
      <c r="N466" s="206" t="e">
        <f ca="1">SUM(Table2[[#This Row],[2025 Tax Amount                   (w/o Reval)                       (Exmption Not Included)]]-Table2[[#This Row],[2025 Estimated                      Tax Amount                             (Exemption Not Included)]])</f>
        <v>#NAME?</v>
      </c>
      <c r="O466" s="207" t="s">
        <v>7433</v>
      </c>
      <c r="P466" s="208" t="s">
        <v>7433</v>
      </c>
      <c r="Q466" s="208" t="s">
        <v>7433</v>
      </c>
      <c r="R466" s="208" t="s">
        <v>7433</v>
      </c>
      <c r="S466" s="208" t="s">
        <v>7433</v>
      </c>
      <c r="T466" s="209" t="s">
        <v>7433</v>
      </c>
    </row>
    <row r="467" spans="1:20">
      <c r="A467" s="202" t="s">
        <v>1644</v>
      </c>
      <c r="B467" s="202">
        <v>556</v>
      </c>
      <c r="C467" s="195" t="e">
        <f ca="1">_xlfn.XLOOKUP(Table2[[#This Row],[Acct '#]],'2024 Information'!A:A,'2024 Information'!L:L,0)</f>
        <v>#NAME?</v>
      </c>
      <c r="D467" s="196" t="e">
        <f ca="1">SUM(Table2[[#This Row],[2024 Tax Assessment (Exemption Not Included)]]/$E$6)</f>
        <v>#NAME?</v>
      </c>
      <c r="E467" s="206" t="e">
        <f ca="1">SUM(Table2[[#This Row],[2024 Tax Assessment (Exemption Not Included)]]*$E$7)</f>
        <v>#NAME?</v>
      </c>
      <c r="F467" s="195" t="e">
        <f ca="1">_xlfn.XLOOKUP(Table2[[#This Row],[Acct '#]],'2025 Information'!A:A,'2025 Information'!O:O,0)</f>
        <v>#NAME?</v>
      </c>
      <c r="G467" s="196" t="e">
        <f ca="1">SUM(Table2[[#This Row],[2025 Estimated                         Tax Assessment                  (Exemption Not Included)]]/$H$6)</f>
        <v>#NAME?</v>
      </c>
      <c r="H467" s="206" t="e">
        <f ca="1">SUM(Table2[[#This Row],[2025 Estimated                         Tax Assessment                  (Exemption Not Included)]]*$H$7)</f>
        <v>#NAME?</v>
      </c>
      <c r="I467" s="203" t="e">
        <f ca="1">SUM(Table2[[#This Row],[2025 Estimated                         Tax Assessment                  (Exemption Not Included)]]-Table2[[#This Row],[2024 Tax Assessment (Exemption Not Included)]])</f>
        <v>#NAME?</v>
      </c>
      <c r="J467" s="225" t="e">
        <f ca="1">SUM(Table2[[#This Row],[2025 Estimated                      Tax Amount                             (Exemption Not Included)]]-Table2[[#This Row],[2024 Tax Amount (Exemption Not Included)]])</f>
        <v>#NAME?</v>
      </c>
      <c r="K467" s="204" t="e">
        <f ca="1">SUM(Table2[[#This Row],[Overall % Of Town ]]-Table2[[#This Row],[Overall % Of Town]])</f>
        <v>#NAME?</v>
      </c>
      <c r="L467" s="227" t="e">
        <f ca="1">SUM(Table2[[#This Row],[2024 Tax Assessment (Exemption Not Included)]])*$N$7</f>
        <v>#NAME?</v>
      </c>
      <c r="M467" s="205" t="e">
        <f ca="1">SUM(Table2[[#This Row],[2025 Tax Amount                   (w/o Reval)                       (Exmption Not Included)]]-Table2[[#This Row],[2024 Tax Amount (Exemption Not Included)]])</f>
        <v>#NAME?</v>
      </c>
      <c r="N467" s="206" t="e">
        <f ca="1">SUM(Table2[[#This Row],[2025 Tax Amount                   (w/o Reval)                       (Exmption Not Included)]]-Table2[[#This Row],[2025 Estimated                      Tax Amount                             (Exemption Not Included)]])</f>
        <v>#NAME?</v>
      </c>
      <c r="O467" s="207" t="s">
        <v>7433</v>
      </c>
      <c r="P467" s="208" t="s">
        <v>7433</v>
      </c>
      <c r="Q467" s="208" t="s">
        <v>7433</v>
      </c>
      <c r="R467" s="208" t="s">
        <v>7433</v>
      </c>
      <c r="S467" s="208" t="s">
        <v>7433</v>
      </c>
      <c r="T467" s="209" t="s">
        <v>7433</v>
      </c>
    </row>
    <row r="468" spans="1:20">
      <c r="A468" s="202" t="s">
        <v>1356</v>
      </c>
      <c r="B468" s="202">
        <v>688</v>
      </c>
      <c r="C468" s="195" t="e">
        <f ca="1">_xlfn.XLOOKUP(Table2[[#This Row],[Acct '#]],'2024 Information'!A:A,'2024 Information'!L:L,0)</f>
        <v>#NAME?</v>
      </c>
      <c r="D468" s="196" t="e">
        <f ca="1">SUM(Table2[[#This Row],[2024 Tax Assessment (Exemption Not Included)]]/$E$6)</f>
        <v>#NAME?</v>
      </c>
      <c r="E468" s="206" t="e">
        <f ca="1">SUM(Table2[[#This Row],[2024 Tax Assessment (Exemption Not Included)]]*$E$7)</f>
        <v>#NAME?</v>
      </c>
      <c r="F468" s="195" t="e">
        <f ca="1">_xlfn.XLOOKUP(Table2[[#This Row],[Acct '#]],'2025 Information'!A:A,'2025 Information'!O:O,0)</f>
        <v>#NAME?</v>
      </c>
      <c r="G468" s="196" t="e">
        <f ca="1">SUM(Table2[[#This Row],[2025 Estimated                         Tax Assessment                  (Exemption Not Included)]]/$H$6)</f>
        <v>#NAME?</v>
      </c>
      <c r="H468" s="206" t="e">
        <f ca="1">SUM(Table2[[#This Row],[2025 Estimated                         Tax Assessment                  (Exemption Not Included)]]*$H$7)</f>
        <v>#NAME?</v>
      </c>
      <c r="I468" s="203" t="e">
        <f ca="1">SUM(Table2[[#This Row],[2025 Estimated                         Tax Assessment                  (Exemption Not Included)]]-Table2[[#This Row],[2024 Tax Assessment (Exemption Not Included)]])</f>
        <v>#NAME?</v>
      </c>
      <c r="J468" s="225" t="e">
        <f ca="1">SUM(Table2[[#This Row],[2025 Estimated                      Tax Amount                             (Exemption Not Included)]]-Table2[[#This Row],[2024 Tax Amount (Exemption Not Included)]])</f>
        <v>#NAME?</v>
      </c>
      <c r="K468" s="204" t="e">
        <f ca="1">SUM(Table2[[#This Row],[Overall % Of Town ]]-Table2[[#This Row],[Overall % Of Town]])</f>
        <v>#NAME?</v>
      </c>
      <c r="L468" s="227" t="e">
        <f ca="1">SUM(Table2[[#This Row],[2024 Tax Assessment (Exemption Not Included)]])*$N$7</f>
        <v>#NAME?</v>
      </c>
      <c r="M468" s="205" t="e">
        <f ca="1">SUM(Table2[[#This Row],[2025 Tax Amount                   (w/o Reval)                       (Exmption Not Included)]]-Table2[[#This Row],[2024 Tax Amount (Exemption Not Included)]])</f>
        <v>#NAME?</v>
      </c>
      <c r="N468" s="206" t="e">
        <f ca="1">SUM(Table2[[#This Row],[2025 Tax Amount                   (w/o Reval)                       (Exmption Not Included)]]-Table2[[#This Row],[2025 Estimated                      Tax Amount                             (Exemption Not Included)]])</f>
        <v>#NAME?</v>
      </c>
      <c r="O468" s="207" t="s">
        <v>7433</v>
      </c>
      <c r="P468" s="208" t="s">
        <v>7433</v>
      </c>
      <c r="Q468" s="208" t="s">
        <v>7433</v>
      </c>
      <c r="R468" s="208" t="s">
        <v>7433</v>
      </c>
      <c r="S468" s="208" t="s">
        <v>7433</v>
      </c>
      <c r="T468" s="209" t="s">
        <v>7433</v>
      </c>
    </row>
    <row r="469" spans="1:20">
      <c r="A469" s="202" t="s">
        <v>842</v>
      </c>
      <c r="B469" s="202">
        <v>906</v>
      </c>
      <c r="C469" s="195" t="e">
        <f ca="1">_xlfn.XLOOKUP(Table2[[#This Row],[Acct '#]],'2024 Information'!A:A,'2024 Information'!L:L,0)</f>
        <v>#NAME?</v>
      </c>
      <c r="D469" s="196" t="e">
        <f ca="1">SUM(Table2[[#This Row],[2024 Tax Assessment (Exemption Not Included)]]/$E$6)</f>
        <v>#NAME?</v>
      </c>
      <c r="E469" s="206" t="e">
        <f ca="1">SUM(Table2[[#This Row],[2024 Tax Assessment (Exemption Not Included)]]*$E$7)</f>
        <v>#NAME?</v>
      </c>
      <c r="F469" s="195" t="e">
        <f ca="1">_xlfn.XLOOKUP(Table2[[#This Row],[Acct '#]],'2025 Information'!A:A,'2025 Information'!O:O,0)</f>
        <v>#NAME?</v>
      </c>
      <c r="G469" s="196" t="e">
        <f ca="1">SUM(Table2[[#This Row],[2025 Estimated                         Tax Assessment                  (Exemption Not Included)]]/$H$6)</f>
        <v>#NAME?</v>
      </c>
      <c r="H469" s="206" t="e">
        <f ca="1">SUM(Table2[[#This Row],[2025 Estimated                         Tax Assessment                  (Exemption Not Included)]]*$H$7)</f>
        <v>#NAME?</v>
      </c>
      <c r="I469" s="203" t="e">
        <f ca="1">SUM(Table2[[#This Row],[2025 Estimated                         Tax Assessment                  (Exemption Not Included)]]-Table2[[#This Row],[2024 Tax Assessment (Exemption Not Included)]])</f>
        <v>#NAME?</v>
      </c>
      <c r="J469" s="225" t="e">
        <f ca="1">SUM(Table2[[#This Row],[2025 Estimated                      Tax Amount                             (Exemption Not Included)]]-Table2[[#This Row],[2024 Tax Amount (Exemption Not Included)]])</f>
        <v>#NAME?</v>
      </c>
      <c r="K469" s="204" t="e">
        <f ca="1">SUM(Table2[[#This Row],[Overall % Of Town ]]-Table2[[#This Row],[Overall % Of Town]])</f>
        <v>#NAME?</v>
      </c>
      <c r="L469" s="227" t="e">
        <f ca="1">SUM(Table2[[#This Row],[2024 Tax Assessment (Exemption Not Included)]])*$N$7</f>
        <v>#NAME?</v>
      </c>
      <c r="M469" s="205" t="e">
        <f ca="1">SUM(Table2[[#This Row],[2025 Tax Amount                   (w/o Reval)                       (Exmption Not Included)]]-Table2[[#This Row],[2024 Tax Amount (Exemption Not Included)]])</f>
        <v>#NAME?</v>
      </c>
      <c r="N469" s="206" t="e">
        <f ca="1">SUM(Table2[[#This Row],[2025 Tax Amount                   (w/o Reval)                       (Exmption Not Included)]]-Table2[[#This Row],[2025 Estimated                      Tax Amount                             (Exemption Not Included)]])</f>
        <v>#NAME?</v>
      </c>
      <c r="O469" s="207" t="s">
        <v>7433</v>
      </c>
      <c r="P469" s="208" t="s">
        <v>7433</v>
      </c>
      <c r="Q469" s="208" t="s">
        <v>7433</v>
      </c>
      <c r="R469" s="208" t="s">
        <v>7433</v>
      </c>
      <c r="S469" s="208" t="s">
        <v>7433</v>
      </c>
      <c r="T469" s="209" t="s">
        <v>7433</v>
      </c>
    </row>
    <row r="470" spans="1:20">
      <c r="A470" s="202" t="s">
        <v>2143</v>
      </c>
      <c r="B470" s="202">
        <v>325</v>
      </c>
      <c r="C470" s="195" t="e">
        <f ca="1">_xlfn.XLOOKUP(Table2[[#This Row],[Acct '#]],'2024 Information'!A:A,'2024 Information'!L:L,0)</f>
        <v>#NAME?</v>
      </c>
      <c r="D470" s="196" t="e">
        <f ca="1">SUM(Table2[[#This Row],[2024 Tax Assessment (Exemption Not Included)]]/$E$6)</f>
        <v>#NAME?</v>
      </c>
      <c r="E470" s="206" t="e">
        <f ca="1">SUM(Table2[[#This Row],[2024 Tax Assessment (Exemption Not Included)]]*$E$7)</f>
        <v>#NAME?</v>
      </c>
      <c r="F470" s="195" t="e">
        <f ca="1">_xlfn.XLOOKUP(Table2[[#This Row],[Acct '#]],'2025 Information'!A:A,'2025 Information'!O:O,0)</f>
        <v>#NAME?</v>
      </c>
      <c r="G470" s="196" t="e">
        <f ca="1">SUM(Table2[[#This Row],[2025 Estimated                         Tax Assessment                  (Exemption Not Included)]]/$H$6)</f>
        <v>#NAME?</v>
      </c>
      <c r="H470" s="206" t="e">
        <f ca="1">SUM(Table2[[#This Row],[2025 Estimated                         Tax Assessment                  (Exemption Not Included)]]*$H$7)</f>
        <v>#NAME?</v>
      </c>
      <c r="I470" s="203" t="e">
        <f ca="1">SUM(Table2[[#This Row],[2025 Estimated                         Tax Assessment                  (Exemption Not Included)]]-Table2[[#This Row],[2024 Tax Assessment (Exemption Not Included)]])</f>
        <v>#NAME?</v>
      </c>
      <c r="J470" s="225" t="e">
        <f ca="1">SUM(Table2[[#This Row],[2025 Estimated                      Tax Amount                             (Exemption Not Included)]]-Table2[[#This Row],[2024 Tax Amount (Exemption Not Included)]])</f>
        <v>#NAME?</v>
      </c>
      <c r="K470" s="204" t="e">
        <f ca="1">SUM(Table2[[#This Row],[Overall % Of Town ]]-Table2[[#This Row],[Overall % Of Town]])</f>
        <v>#NAME?</v>
      </c>
      <c r="L470" s="227" t="e">
        <f ca="1">SUM(Table2[[#This Row],[2024 Tax Assessment (Exemption Not Included)]])*$N$7</f>
        <v>#NAME?</v>
      </c>
      <c r="M470" s="205" t="e">
        <f ca="1">SUM(Table2[[#This Row],[2025 Tax Amount                   (w/o Reval)                       (Exmption Not Included)]]-Table2[[#This Row],[2024 Tax Amount (Exemption Not Included)]])</f>
        <v>#NAME?</v>
      </c>
      <c r="N470" s="206" t="e">
        <f ca="1">SUM(Table2[[#This Row],[2025 Tax Amount                   (w/o Reval)                       (Exmption Not Included)]]-Table2[[#This Row],[2025 Estimated                      Tax Amount                             (Exemption Not Included)]])</f>
        <v>#NAME?</v>
      </c>
      <c r="O470" s="207" t="s">
        <v>7433</v>
      </c>
      <c r="P470" s="208" t="s">
        <v>7433</v>
      </c>
      <c r="Q470" s="208" t="s">
        <v>7433</v>
      </c>
      <c r="R470" s="208" t="s">
        <v>7433</v>
      </c>
      <c r="S470" s="208" t="s">
        <v>7433</v>
      </c>
      <c r="T470" s="209" t="s">
        <v>7433</v>
      </c>
    </row>
    <row r="471" spans="1:20">
      <c r="A471" s="202" t="s">
        <v>2141</v>
      </c>
      <c r="B471" s="202">
        <v>326</v>
      </c>
      <c r="C471" s="195" t="e">
        <f ca="1">_xlfn.XLOOKUP(Table2[[#This Row],[Acct '#]],'2024 Information'!A:A,'2024 Information'!L:L,0)</f>
        <v>#NAME?</v>
      </c>
      <c r="D471" s="196" t="e">
        <f ca="1">SUM(Table2[[#This Row],[2024 Tax Assessment (Exemption Not Included)]]/$E$6)</f>
        <v>#NAME?</v>
      </c>
      <c r="E471" s="206" t="e">
        <f ca="1">SUM(Table2[[#This Row],[2024 Tax Assessment (Exemption Not Included)]]*$E$7)</f>
        <v>#NAME?</v>
      </c>
      <c r="F471" s="195" t="e">
        <f ca="1">_xlfn.XLOOKUP(Table2[[#This Row],[Acct '#]],'2025 Information'!A:A,'2025 Information'!O:O,0)</f>
        <v>#NAME?</v>
      </c>
      <c r="G471" s="196" t="e">
        <f ca="1">SUM(Table2[[#This Row],[2025 Estimated                         Tax Assessment                  (Exemption Not Included)]]/$H$6)</f>
        <v>#NAME?</v>
      </c>
      <c r="H471" s="206" t="e">
        <f ca="1">SUM(Table2[[#This Row],[2025 Estimated                         Tax Assessment                  (Exemption Not Included)]]*$H$7)</f>
        <v>#NAME?</v>
      </c>
      <c r="I471" s="203" t="e">
        <f ca="1">SUM(Table2[[#This Row],[2025 Estimated                         Tax Assessment                  (Exemption Not Included)]]-Table2[[#This Row],[2024 Tax Assessment (Exemption Not Included)]])</f>
        <v>#NAME?</v>
      </c>
      <c r="J471" s="225" t="e">
        <f ca="1">SUM(Table2[[#This Row],[2025 Estimated                      Tax Amount                             (Exemption Not Included)]]-Table2[[#This Row],[2024 Tax Amount (Exemption Not Included)]])</f>
        <v>#NAME?</v>
      </c>
      <c r="K471" s="204" t="e">
        <f ca="1">SUM(Table2[[#This Row],[Overall % Of Town ]]-Table2[[#This Row],[Overall % Of Town]])</f>
        <v>#NAME?</v>
      </c>
      <c r="L471" s="227" t="e">
        <f ca="1">SUM(Table2[[#This Row],[2024 Tax Assessment (Exemption Not Included)]])*$N$7</f>
        <v>#NAME?</v>
      </c>
      <c r="M471" s="205" t="e">
        <f ca="1">SUM(Table2[[#This Row],[2025 Tax Amount                   (w/o Reval)                       (Exmption Not Included)]]-Table2[[#This Row],[2024 Tax Amount (Exemption Not Included)]])</f>
        <v>#NAME?</v>
      </c>
      <c r="N471" s="206" t="e">
        <f ca="1">SUM(Table2[[#This Row],[2025 Tax Amount                   (w/o Reval)                       (Exmption Not Included)]]-Table2[[#This Row],[2025 Estimated                      Tax Amount                             (Exemption Not Included)]])</f>
        <v>#NAME?</v>
      </c>
      <c r="O471" s="207" t="s">
        <v>7433</v>
      </c>
      <c r="P471" s="208" t="s">
        <v>7433</v>
      </c>
      <c r="Q471" s="208" t="s">
        <v>7433</v>
      </c>
      <c r="R471" s="208" t="s">
        <v>7433</v>
      </c>
      <c r="S471" s="208" t="s">
        <v>7433</v>
      </c>
      <c r="T471" s="209" t="s">
        <v>7433</v>
      </c>
    </row>
    <row r="472" spans="1:20">
      <c r="A472" s="202" t="s">
        <v>2252</v>
      </c>
      <c r="B472" s="202">
        <v>273</v>
      </c>
      <c r="C472" s="195" t="e">
        <f ca="1">_xlfn.XLOOKUP(Table2[[#This Row],[Acct '#]],'2024 Information'!A:A,'2024 Information'!L:L,0)</f>
        <v>#NAME?</v>
      </c>
      <c r="D472" s="196" t="e">
        <f ca="1">SUM(Table2[[#This Row],[2024 Tax Assessment (Exemption Not Included)]]/$E$6)</f>
        <v>#NAME?</v>
      </c>
      <c r="E472" s="206" t="e">
        <f ca="1">SUM(Table2[[#This Row],[2024 Tax Assessment (Exemption Not Included)]]*$E$7)</f>
        <v>#NAME?</v>
      </c>
      <c r="F472" s="195" t="e">
        <f ca="1">_xlfn.XLOOKUP(Table2[[#This Row],[Acct '#]],'2025 Information'!A:A,'2025 Information'!O:O,0)</f>
        <v>#NAME?</v>
      </c>
      <c r="G472" s="196" t="e">
        <f ca="1">SUM(Table2[[#This Row],[2025 Estimated                         Tax Assessment                  (Exemption Not Included)]]/$H$6)</f>
        <v>#NAME?</v>
      </c>
      <c r="H472" s="206" t="e">
        <f ca="1">SUM(Table2[[#This Row],[2025 Estimated                         Tax Assessment                  (Exemption Not Included)]]*$H$7)</f>
        <v>#NAME?</v>
      </c>
      <c r="I472" s="203" t="e">
        <f ca="1">SUM(Table2[[#This Row],[2025 Estimated                         Tax Assessment                  (Exemption Not Included)]]-Table2[[#This Row],[2024 Tax Assessment (Exemption Not Included)]])</f>
        <v>#NAME?</v>
      </c>
      <c r="J472" s="225" t="e">
        <f ca="1">SUM(Table2[[#This Row],[2025 Estimated                      Tax Amount                             (Exemption Not Included)]]-Table2[[#This Row],[2024 Tax Amount (Exemption Not Included)]])</f>
        <v>#NAME?</v>
      </c>
      <c r="K472" s="204" t="e">
        <f ca="1">SUM(Table2[[#This Row],[Overall % Of Town ]]-Table2[[#This Row],[Overall % Of Town]])</f>
        <v>#NAME?</v>
      </c>
      <c r="L472" s="227" t="e">
        <f ca="1">SUM(Table2[[#This Row],[2024 Tax Assessment (Exemption Not Included)]])*$N$7</f>
        <v>#NAME?</v>
      </c>
      <c r="M472" s="205" t="e">
        <f ca="1">SUM(Table2[[#This Row],[2025 Tax Amount                   (w/o Reval)                       (Exmption Not Included)]]-Table2[[#This Row],[2024 Tax Amount (Exemption Not Included)]])</f>
        <v>#NAME?</v>
      </c>
      <c r="N472" s="206" t="e">
        <f ca="1">SUM(Table2[[#This Row],[2025 Tax Amount                   (w/o Reval)                       (Exmption Not Included)]]-Table2[[#This Row],[2025 Estimated                      Tax Amount                             (Exemption Not Included)]])</f>
        <v>#NAME?</v>
      </c>
      <c r="O472" s="210" t="e">
        <f ca="1">_xlfn.XLOOKUP(Table2[[#This Row],[Map/Lot]],'Sales Data'!$H$2:$H$185,'Sales Data'!$G$2:$G$185,0)</f>
        <v>#NAME?</v>
      </c>
      <c r="P472" s="211" t="e">
        <f ca="1">_xlfn.XLOOKUP(Table2[[#This Row],[Map/Lot]],'Sales Data'!$H$2:$H$185,'Sales Data'!$F$2:$F$185,0)</f>
        <v>#NAME?</v>
      </c>
      <c r="Q472" s="208">
        <v>1.7</v>
      </c>
      <c r="R472" s="212" t="e">
        <f ca="1">SUM(Table2[[#This Row],[Adjustment for Time Since Sale]]*Table2[[#This Row],[Sale Amount]])</f>
        <v>#NAME?</v>
      </c>
      <c r="S472" s="212" t="e">
        <f ca="1">SUM(Table2[[#This Row],[2025 Estimated                         Tax Assessment                  (Exemption Not Included)]]-Table2[[#This Row],[Adjusted Sale Price]])</f>
        <v>#NAME?</v>
      </c>
      <c r="T472" s="213" t="e">
        <f ca="1">_xlfn.XLOOKUP(Table2[[#This Row],[Map/Lot]],'Sales Data'!$H$2:$H$185,'Sales Data'!$I$2:$I$185,0)</f>
        <v>#NAME?</v>
      </c>
    </row>
    <row r="473" spans="1:20">
      <c r="A473" s="202" t="s">
        <v>2287</v>
      </c>
      <c r="B473" s="202">
        <v>256</v>
      </c>
      <c r="C473" s="195" t="e">
        <f ca="1">_xlfn.XLOOKUP(Table2[[#This Row],[Acct '#]],'2024 Information'!A:A,'2024 Information'!L:L,0)</f>
        <v>#NAME?</v>
      </c>
      <c r="D473" s="196" t="e">
        <f ca="1">SUM(Table2[[#This Row],[2024 Tax Assessment (Exemption Not Included)]]/$E$6)</f>
        <v>#NAME?</v>
      </c>
      <c r="E473" s="206" t="e">
        <f ca="1">SUM(Table2[[#This Row],[2024 Tax Assessment (Exemption Not Included)]]*$E$7)</f>
        <v>#NAME?</v>
      </c>
      <c r="F473" s="195" t="e">
        <f ca="1">_xlfn.XLOOKUP(Table2[[#This Row],[Acct '#]],'2025 Information'!A:A,'2025 Information'!O:O,0)</f>
        <v>#NAME?</v>
      </c>
      <c r="G473" s="196" t="e">
        <f ca="1">SUM(Table2[[#This Row],[2025 Estimated                         Tax Assessment                  (Exemption Not Included)]]/$H$6)</f>
        <v>#NAME?</v>
      </c>
      <c r="H473" s="206" t="e">
        <f ca="1">SUM(Table2[[#This Row],[2025 Estimated                         Tax Assessment                  (Exemption Not Included)]]*$H$7)</f>
        <v>#NAME?</v>
      </c>
      <c r="I473" s="203" t="e">
        <f ca="1">SUM(Table2[[#This Row],[2025 Estimated                         Tax Assessment                  (Exemption Not Included)]]-Table2[[#This Row],[2024 Tax Assessment (Exemption Not Included)]])</f>
        <v>#NAME?</v>
      </c>
      <c r="J473" s="225" t="e">
        <f ca="1">SUM(Table2[[#This Row],[2025 Estimated                      Tax Amount                             (Exemption Not Included)]]-Table2[[#This Row],[2024 Tax Amount (Exemption Not Included)]])</f>
        <v>#NAME?</v>
      </c>
      <c r="K473" s="204" t="e">
        <f ca="1">SUM(Table2[[#This Row],[Overall % Of Town ]]-Table2[[#This Row],[Overall % Of Town]])</f>
        <v>#NAME?</v>
      </c>
      <c r="L473" s="227" t="e">
        <f ca="1">SUM(Table2[[#This Row],[2024 Tax Assessment (Exemption Not Included)]])*$N$7</f>
        <v>#NAME?</v>
      </c>
      <c r="M473" s="205" t="e">
        <f ca="1">SUM(Table2[[#This Row],[2025 Tax Amount                   (w/o Reval)                       (Exmption Not Included)]]-Table2[[#This Row],[2024 Tax Amount (Exemption Not Included)]])</f>
        <v>#NAME?</v>
      </c>
      <c r="N473" s="206" t="e">
        <f ca="1">SUM(Table2[[#This Row],[2025 Tax Amount                   (w/o Reval)                       (Exmption Not Included)]]-Table2[[#This Row],[2025 Estimated                      Tax Amount                             (Exemption Not Included)]])</f>
        <v>#NAME?</v>
      </c>
      <c r="O473" s="207" t="s">
        <v>7433</v>
      </c>
      <c r="P473" s="208" t="s">
        <v>7433</v>
      </c>
      <c r="Q473" s="208" t="s">
        <v>7433</v>
      </c>
      <c r="R473" s="208" t="s">
        <v>7433</v>
      </c>
      <c r="S473" s="208" t="s">
        <v>7433</v>
      </c>
      <c r="T473" s="209" t="s">
        <v>7433</v>
      </c>
    </row>
    <row r="474" spans="1:20">
      <c r="A474" s="202" t="s">
        <v>2737</v>
      </c>
      <c r="B474" s="202">
        <v>36</v>
      </c>
      <c r="C474" s="195" t="e">
        <f ca="1">_xlfn.XLOOKUP(Table2[[#This Row],[Acct '#]],'2024 Information'!A:A,'2024 Information'!L:L,0)</f>
        <v>#NAME?</v>
      </c>
      <c r="D474" s="196" t="e">
        <f ca="1">SUM(Table2[[#This Row],[2024 Tax Assessment (Exemption Not Included)]]/$E$6)</f>
        <v>#NAME?</v>
      </c>
      <c r="E474" s="206" t="e">
        <f ca="1">SUM(Table2[[#This Row],[2024 Tax Assessment (Exemption Not Included)]]*$E$7)</f>
        <v>#NAME?</v>
      </c>
      <c r="F474" s="195" t="e">
        <f ca="1">_xlfn.XLOOKUP(Table2[[#This Row],[Acct '#]],'2025 Information'!A:A,'2025 Information'!O:O,0)</f>
        <v>#NAME?</v>
      </c>
      <c r="G474" s="196" t="e">
        <f ca="1">SUM(Table2[[#This Row],[2025 Estimated                         Tax Assessment                  (Exemption Not Included)]]/$H$6)</f>
        <v>#NAME?</v>
      </c>
      <c r="H474" s="206" t="e">
        <f ca="1">SUM(Table2[[#This Row],[2025 Estimated                         Tax Assessment                  (Exemption Not Included)]]*$H$7)</f>
        <v>#NAME?</v>
      </c>
      <c r="I474" s="203" t="e">
        <f ca="1">SUM(Table2[[#This Row],[2025 Estimated                         Tax Assessment                  (Exemption Not Included)]]-Table2[[#This Row],[2024 Tax Assessment (Exemption Not Included)]])</f>
        <v>#NAME?</v>
      </c>
      <c r="J474" s="225" t="e">
        <f ca="1">SUM(Table2[[#This Row],[2025 Estimated                      Tax Amount                             (Exemption Not Included)]]-Table2[[#This Row],[2024 Tax Amount (Exemption Not Included)]])</f>
        <v>#NAME?</v>
      </c>
      <c r="K474" s="204" t="e">
        <f ca="1">SUM(Table2[[#This Row],[Overall % Of Town ]]-Table2[[#This Row],[Overall % Of Town]])</f>
        <v>#NAME?</v>
      </c>
      <c r="L474" s="227" t="e">
        <f ca="1">SUM(Table2[[#This Row],[2024 Tax Assessment (Exemption Not Included)]])*$N$7</f>
        <v>#NAME?</v>
      </c>
      <c r="M474" s="205" t="e">
        <f ca="1">SUM(Table2[[#This Row],[2025 Tax Amount                   (w/o Reval)                       (Exmption Not Included)]]-Table2[[#This Row],[2024 Tax Amount (Exemption Not Included)]])</f>
        <v>#NAME?</v>
      </c>
      <c r="N474" s="206" t="e">
        <f ca="1">SUM(Table2[[#This Row],[2025 Tax Amount                   (w/o Reval)                       (Exmption Not Included)]]-Table2[[#This Row],[2025 Estimated                      Tax Amount                             (Exemption Not Included)]])</f>
        <v>#NAME?</v>
      </c>
      <c r="O474" s="207" t="s">
        <v>7433</v>
      </c>
      <c r="P474" s="208" t="s">
        <v>7433</v>
      </c>
      <c r="Q474" s="208" t="s">
        <v>7433</v>
      </c>
      <c r="R474" s="208" t="s">
        <v>7433</v>
      </c>
      <c r="S474" s="208" t="s">
        <v>7433</v>
      </c>
      <c r="T474" s="209" t="s">
        <v>7433</v>
      </c>
    </row>
    <row r="475" spans="1:20">
      <c r="A475" s="202" t="s">
        <v>2777</v>
      </c>
      <c r="B475" s="202">
        <v>15</v>
      </c>
      <c r="C475" s="195" t="e">
        <f ca="1">_xlfn.XLOOKUP(Table2[[#This Row],[Acct '#]],'2024 Information'!A:A,'2024 Information'!L:L,0)</f>
        <v>#NAME?</v>
      </c>
      <c r="D475" s="196" t="e">
        <f ca="1">SUM(Table2[[#This Row],[2024 Tax Assessment (Exemption Not Included)]]/$E$6)</f>
        <v>#NAME?</v>
      </c>
      <c r="E475" s="206" t="e">
        <f ca="1">SUM(Table2[[#This Row],[2024 Tax Assessment (Exemption Not Included)]]*$E$7)</f>
        <v>#NAME?</v>
      </c>
      <c r="F475" s="195" t="e">
        <f ca="1">_xlfn.XLOOKUP(Table2[[#This Row],[Acct '#]],'2025 Information'!A:A,'2025 Information'!O:O,0)</f>
        <v>#NAME?</v>
      </c>
      <c r="G475" s="196" t="e">
        <f ca="1">SUM(Table2[[#This Row],[2025 Estimated                         Tax Assessment                  (Exemption Not Included)]]/$H$6)</f>
        <v>#NAME?</v>
      </c>
      <c r="H475" s="206" t="e">
        <f ca="1">SUM(Table2[[#This Row],[2025 Estimated                         Tax Assessment                  (Exemption Not Included)]]*$H$7)</f>
        <v>#NAME?</v>
      </c>
      <c r="I475" s="203" t="e">
        <f ca="1">SUM(Table2[[#This Row],[2025 Estimated                         Tax Assessment                  (Exemption Not Included)]]-Table2[[#This Row],[2024 Tax Assessment (Exemption Not Included)]])</f>
        <v>#NAME?</v>
      </c>
      <c r="J475" s="225" t="e">
        <f ca="1">SUM(Table2[[#This Row],[2025 Estimated                      Tax Amount                             (Exemption Not Included)]]-Table2[[#This Row],[2024 Tax Amount (Exemption Not Included)]])</f>
        <v>#NAME?</v>
      </c>
      <c r="K475" s="204" t="e">
        <f ca="1">SUM(Table2[[#This Row],[Overall % Of Town ]]-Table2[[#This Row],[Overall % Of Town]])</f>
        <v>#NAME?</v>
      </c>
      <c r="L475" s="227" t="e">
        <f ca="1">SUM(Table2[[#This Row],[2024 Tax Assessment (Exemption Not Included)]])*$N$7</f>
        <v>#NAME?</v>
      </c>
      <c r="M475" s="205" t="e">
        <f ca="1">SUM(Table2[[#This Row],[2025 Tax Amount                   (w/o Reval)                       (Exmption Not Included)]]-Table2[[#This Row],[2024 Tax Amount (Exemption Not Included)]])</f>
        <v>#NAME?</v>
      </c>
      <c r="N475" s="206" t="e">
        <f ca="1">SUM(Table2[[#This Row],[2025 Tax Amount                   (w/o Reval)                       (Exmption Not Included)]]-Table2[[#This Row],[2025 Estimated                      Tax Amount                             (Exemption Not Included)]])</f>
        <v>#NAME?</v>
      </c>
      <c r="O475" s="207" t="s">
        <v>7433</v>
      </c>
      <c r="P475" s="208" t="s">
        <v>7433</v>
      </c>
      <c r="Q475" s="208" t="s">
        <v>7433</v>
      </c>
      <c r="R475" s="208" t="s">
        <v>7433</v>
      </c>
      <c r="S475" s="208" t="s">
        <v>7433</v>
      </c>
      <c r="T475" s="209" t="s">
        <v>7433</v>
      </c>
    </row>
    <row r="476" spans="1:20">
      <c r="A476" s="202" t="s">
        <v>936</v>
      </c>
      <c r="B476" s="202">
        <v>869</v>
      </c>
      <c r="C476" s="195" t="e">
        <f ca="1">_xlfn.XLOOKUP(Table2[[#This Row],[Acct '#]],'2024 Information'!A:A,'2024 Information'!L:L,0)</f>
        <v>#NAME?</v>
      </c>
      <c r="D476" s="196" t="e">
        <f ca="1">SUM(Table2[[#This Row],[2024 Tax Assessment (Exemption Not Included)]]/$E$6)</f>
        <v>#NAME?</v>
      </c>
      <c r="E476" s="206" t="e">
        <f ca="1">SUM(Table2[[#This Row],[2024 Tax Assessment (Exemption Not Included)]]*$E$7)</f>
        <v>#NAME?</v>
      </c>
      <c r="F476" s="195" t="e">
        <f ca="1">_xlfn.XLOOKUP(Table2[[#This Row],[Acct '#]],'2025 Information'!A:A,'2025 Information'!O:O,0)</f>
        <v>#NAME?</v>
      </c>
      <c r="G476" s="196" t="e">
        <f ca="1">SUM(Table2[[#This Row],[2025 Estimated                         Tax Assessment                  (Exemption Not Included)]]/$H$6)</f>
        <v>#NAME?</v>
      </c>
      <c r="H476" s="206" t="e">
        <f ca="1">SUM(Table2[[#This Row],[2025 Estimated                         Tax Assessment                  (Exemption Not Included)]]*$H$7)</f>
        <v>#NAME?</v>
      </c>
      <c r="I476" s="203" t="e">
        <f ca="1">SUM(Table2[[#This Row],[2025 Estimated                         Tax Assessment                  (Exemption Not Included)]]-Table2[[#This Row],[2024 Tax Assessment (Exemption Not Included)]])</f>
        <v>#NAME?</v>
      </c>
      <c r="J476" s="225" t="e">
        <f ca="1">SUM(Table2[[#This Row],[2025 Estimated                      Tax Amount                             (Exemption Not Included)]]-Table2[[#This Row],[2024 Tax Amount (Exemption Not Included)]])</f>
        <v>#NAME?</v>
      </c>
      <c r="K476" s="204" t="e">
        <f ca="1">SUM(Table2[[#This Row],[Overall % Of Town ]]-Table2[[#This Row],[Overall % Of Town]])</f>
        <v>#NAME?</v>
      </c>
      <c r="L476" s="227" t="e">
        <f ca="1">SUM(Table2[[#This Row],[2024 Tax Assessment (Exemption Not Included)]])*$N$7</f>
        <v>#NAME?</v>
      </c>
      <c r="M476" s="205" t="e">
        <f ca="1">SUM(Table2[[#This Row],[2025 Tax Amount                   (w/o Reval)                       (Exmption Not Included)]]-Table2[[#This Row],[2024 Tax Amount (Exemption Not Included)]])</f>
        <v>#NAME?</v>
      </c>
      <c r="N476" s="206" t="e">
        <f ca="1">SUM(Table2[[#This Row],[2025 Tax Amount                   (w/o Reval)                       (Exmption Not Included)]]-Table2[[#This Row],[2025 Estimated                      Tax Amount                             (Exemption Not Included)]])</f>
        <v>#NAME?</v>
      </c>
      <c r="O476" s="207" t="s">
        <v>7433</v>
      </c>
      <c r="P476" s="208" t="s">
        <v>7433</v>
      </c>
      <c r="Q476" s="208" t="s">
        <v>7433</v>
      </c>
      <c r="R476" s="208" t="s">
        <v>7433</v>
      </c>
      <c r="S476" s="208" t="s">
        <v>7433</v>
      </c>
      <c r="T476" s="209" t="s">
        <v>7433</v>
      </c>
    </row>
    <row r="477" spans="1:20">
      <c r="A477" s="202" t="s">
        <v>964</v>
      </c>
      <c r="B477" s="202">
        <v>857</v>
      </c>
      <c r="C477" s="195" t="e">
        <f ca="1">_xlfn.XLOOKUP(Table2[[#This Row],[Acct '#]],'2024 Information'!A:A,'2024 Information'!L:L,0)</f>
        <v>#NAME?</v>
      </c>
      <c r="D477" s="196" t="e">
        <f ca="1">SUM(Table2[[#This Row],[2024 Tax Assessment (Exemption Not Included)]]/$E$6)</f>
        <v>#NAME?</v>
      </c>
      <c r="E477" s="206" t="e">
        <f ca="1">SUM(Table2[[#This Row],[2024 Tax Assessment (Exemption Not Included)]]*$E$7)</f>
        <v>#NAME?</v>
      </c>
      <c r="F477" s="195" t="e">
        <f ca="1">_xlfn.XLOOKUP(Table2[[#This Row],[Acct '#]],'2025 Information'!A:A,'2025 Information'!O:O,0)</f>
        <v>#NAME?</v>
      </c>
      <c r="G477" s="196" t="e">
        <f ca="1">SUM(Table2[[#This Row],[2025 Estimated                         Tax Assessment                  (Exemption Not Included)]]/$H$6)</f>
        <v>#NAME?</v>
      </c>
      <c r="H477" s="206" t="e">
        <f ca="1">SUM(Table2[[#This Row],[2025 Estimated                         Tax Assessment                  (Exemption Not Included)]]*$H$7)</f>
        <v>#NAME?</v>
      </c>
      <c r="I477" s="203" t="e">
        <f ca="1">SUM(Table2[[#This Row],[2025 Estimated                         Tax Assessment                  (Exemption Not Included)]]-Table2[[#This Row],[2024 Tax Assessment (Exemption Not Included)]])</f>
        <v>#NAME?</v>
      </c>
      <c r="J477" s="225" t="e">
        <f ca="1">SUM(Table2[[#This Row],[2025 Estimated                      Tax Amount                             (Exemption Not Included)]]-Table2[[#This Row],[2024 Tax Amount (Exemption Not Included)]])</f>
        <v>#NAME?</v>
      </c>
      <c r="K477" s="204" t="e">
        <f ca="1">SUM(Table2[[#This Row],[Overall % Of Town ]]-Table2[[#This Row],[Overall % Of Town]])</f>
        <v>#NAME?</v>
      </c>
      <c r="L477" s="227" t="e">
        <f ca="1">SUM(Table2[[#This Row],[2024 Tax Assessment (Exemption Not Included)]])*$N$7</f>
        <v>#NAME?</v>
      </c>
      <c r="M477" s="205" t="e">
        <f ca="1">SUM(Table2[[#This Row],[2025 Tax Amount                   (w/o Reval)                       (Exmption Not Included)]]-Table2[[#This Row],[2024 Tax Amount (Exemption Not Included)]])</f>
        <v>#NAME?</v>
      </c>
      <c r="N477" s="206" t="e">
        <f ca="1">SUM(Table2[[#This Row],[2025 Tax Amount                   (w/o Reval)                       (Exmption Not Included)]]-Table2[[#This Row],[2025 Estimated                      Tax Amount                             (Exemption Not Included)]])</f>
        <v>#NAME?</v>
      </c>
      <c r="O477" s="207" t="s">
        <v>7433</v>
      </c>
      <c r="P477" s="208" t="s">
        <v>7433</v>
      </c>
      <c r="Q477" s="208" t="s">
        <v>7433</v>
      </c>
      <c r="R477" s="208" t="s">
        <v>7433</v>
      </c>
      <c r="S477" s="208" t="s">
        <v>7433</v>
      </c>
      <c r="T477" s="209" t="s">
        <v>7433</v>
      </c>
    </row>
    <row r="478" spans="1:20">
      <c r="A478" s="202" t="s">
        <v>1345</v>
      </c>
      <c r="B478" s="202">
        <v>695</v>
      </c>
      <c r="C478" s="195" t="e">
        <f ca="1">_xlfn.XLOOKUP(Table2[[#This Row],[Acct '#]],'2024 Information'!A:A,'2024 Information'!L:L,0)</f>
        <v>#NAME?</v>
      </c>
      <c r="D478" s="196" t="e">
        <f ca="1">SUM(Table2[[#This Row],[2024 Tax Assessment (Exemption Not Included)]]/$E$6)</f>
        <v>#NAME?</v>
      </c>
      <c r="E478" s="206" t="e">
        <f ca="1">SUM(Table2[[#This Row],[2024 Tax Assessment (Exemption Not Included)]]*$E$7)</f>
        <v>#NAME?</v>
      </c>
      <c r="F478" s="195" t="e">
        <f ca="1">_xlfn.XLOOKUP(Table2[[#This Row],[Acct '#]],'2025 Information'!A:A,'2025 Information'!O:O,0)</f>
        <v>#NAME?</v>
      </c>
      <c r="G478" s="196" t="e">
        <f ca="1">SUM(Table2[[#This Row],[2025 Estimated                         Tax Assessment                  (Exemption Not Included)]]/$H$6)</f>
        <v>#NAME?</v>
      </c>
      <c r="H478" s="206" t="e">
        <f ca="1">SUM(Table2[[#This Row],[2025 Estimated                         Tax Assessment                  (Exemption Not Included)]]*$H$7)</f>
        <v>#NAME?</v>
      </c>
      <c r="I478" s="203" t="e">
        <f ca="1">SUM(Table2[[#This Row],[2025 Estimated                         Tax Assessment                  (Exemption Not Included)]]-Table2[[#This Row],[2024 Tax Assessment (Exemption Not Included)]])</f>
        <v>#NAME?</v>
      </c>
      <c r="J478" s="225" t="e">
        <f ca="1">SUM(Table2[[#This Row],[2025 Estimated                      Tax Amount                             (Exemption Not Included)]]-Table2[[#This Row],[2024 Tax Amount (Exemption Not Included)]])</f>
        <v>#NAME?</v>
      </c>
      <c r="K478" s="204" t="e">
        <f ca="1">SUM(Table2[[#This Row],[Overall % Of Town ]]-Table2[[#This Row],[Overall % Of Town]])</f>
        <v>#NAME?</v>
      </c>
      <c r="L478" s="227" t="e">
        <f ca="1">SUM(Table2[[#This Row],[2024 Tax Assessment (Exemption Not Included)]])*$N$7</f>
        <v>#NAME?</v>
      </c>
      <c r="M478" s="205" t="e">
        <f ca="1">SUM(Table2[[#This Row],[2025 Tax Amount                   (w/o Reval)                       (Exmption Not Included)]]-Table2[[#This Row],[2024 Tax Amount (Exemption Not Included)]])</f>
        <v>#NAME?</v>
      </c>
      <c r="N478" s="206" t="e">
        <f ca="1">SUM(Table2[[#This Row],[2025 Tax Amount                   (w/o Reval)                       (Exmption Not Included)]]-Table2[[#This Row],[2025 Estimated                      Tax Amount                             (Exemption Not Included)]])</f>
        <v>#NAME?</v>
      </c>
      <c r="O478" s="207" t="s">
        <v>7433</v>
      </c>
      <c r="P478" s="208" t="s">
        <v>7433</v>
      </c>
      <c r="Q478" s="208" t="s">
        <v>7433</v>
      </c>
      <c r="R478" s="208" t="s">
        <v>7433</v>
      </c>
      <c r="S478" s="208" t="s">
        <v>7433</v>
      </c>
      <c r="T478" s="209" t="s">
        <v>7433</v>
      </c>
    </row>
    <row r="479" spans="1:20">
      <c r="A479" s="202" t="s">
        <v>1351</v>
      </c>
      <c r="B479" s="202">
        <v>691</v>
      </c>
      <c r="C479" s="195" t="e">
        <f ca="1">_xlfn.XLOOKUP(Table2[[#This Row],[Acct '#]],'2024 Information'!A:A,'2024 Information'!L:L,0)</f>
        <v>#NAME?</v>
      </c>
      <c r="D479" s="196" t="e">
        <f ca="1">SUM(Table2[[#This Row],[2024 Tax Assessment (Exemption Not Included)]]/$E$6)</f>
        <v>#NAME?</v>
      </c>
      <c r="E479" s="206" t="e">
        <f ca="1">SUM(Table2[[#This Row],[2024 Tax Assessment (Exemption Not Included)]]*$E$7)</f>
        <v>#NAME?</v>
      </c>
      <c r="F479" s="195" t="e">
        <f ca="1">_xlfn.XLOOKUP(Table2[[#This Row],[Acct '#]],'2025 Information'!A:A,'2025 Information'!O:O,0)</f>
        <v>#NAME?</v>
      </c>
      <c r="G479" s="196" t="e">
        <f ca="1">SUM(Table2[[#This Row],[2025 Estimated                         Tax Assessment                  (Exemption Not Included)]]/$H$6)</f>
        <v>#NAME?</v>
      </c>
      <c r="H479" s="206" t="e">
        <f ca="1">SUM(Table2[[#This Row],[2025 Estimated                         Tax Assessment                  (Exemption Not Included)]]*$H$7)</f>
        <v>#NAME?</v>
      </c>
      <c r="I479" s="203" t="e">
        <f ca="1">SUM(Table2[[#This Row],[2025 Estimated                         Tax Assessment                  (Exemption Not Included)]]-Table2[[#This Row],[2024 Tax Assessment (Exemption Not Included)]])</f>
        <v>#NAME?</v>
      </c>
      <c r="J479" s="225" t="e">
        <f ca="1">SUM(Table2[[#This Row],[2025 Estimated                      Tax Amount                             (Exemption Not Included)]]-Table2[[#This Row],[2024 Tax Amount (Exemption Not Included)]])</f>
        <v>#NAME?</v>
      </c>
      <c r="K479" s="204" t="e">
        <f ca="1">SUM(Table2[[#This Row],[Overall % Of Town ]]-Table2[[#This Row],[Overall % Of Town]])</f>
        <v>#NAME?</v>
      </c>
      <c r="L479" s="227" t="e">
        <f ca="1">SUM(Table2[[#This Row],[2024 Tax Assessment (Exemption Not Included)]])*$N$7</f>
        <v>#NAME?</v>
      </c>
      <c r="M479" s="205" t="e">
        <f ca="1">SUM(Table2[[#This Row],[2025 Tax Amount                   (w/o Reval)                       (Exmption Not Included)]]-Table2[[#This Row],[2024 Tax Amount (Exemption Not Included)]])</f>
        <v>#NAME?</v>
      </c>
      <c r="N479" s="206" t="e">
        <f ca="1">SUM(Table2[[#This Row],[2025 Tax Amount                   (w/o Reval)                       (Exmption Not Included)]]-Table2[[#This Row],[2025 Estimated                      Tax Amount                             (Exemption Not Included)]])</f>
        <v>#NAME?</v>
      </c>
      <c r="O479" s="207" t="s">
        <v>7433</v>
      </c>
      <c r="P479" s="208" t="s">
        <v>7433</v>
      </c>
      <c r="Q479" s="208" t="s">
        <v>7433</v>
      </c>
      <c r="R479" s="208" t="s">
        <v>7433</v>
      </c>
      <c r="S479" s="208" t="s">
        <v>7433</v>
      </c>
      <c r="T479" s="209" t="s">
        <v>7433</v>
      </c>
    </row>
    <row r="480" spans="1:20">
      <c r="A480" s="202" t="s">
        <v>1352</v>
      </c>
      <c r="B480" s="202">
        <v>690</v>
      </c>
      <c r="C480" s="195" t="e">
        <f ca="1">_xlfn.XLOOKUP(Table2[[#This Row],[Acct '#]],'2024 Information'!A:A,'2024 Information'!L:L,0)</f>
        <v>#NAME?</v>
      </c>
      <c r="D480" s="196" t="e">
        <f ca="1">SUM(Table2[[#This Row],[2024 Tax Assessment (Exemption Not Included)]]/$E$6)</f>
        <v>#NAME?</v>
      </c>
      <c r="E480" s="206" t="e">
        <f ca="1">SUM(Table2[[#This Row],[2024 Tax Assessment (Exemption Not Included)]]*$E$7)</f>
        <v>#NAME?</v>
      </c>
      <c r="F480" s="195" t="e">
        <f ca="1">_xlfn.XLOOKUP(Table2[[#This Row],[Acct '#]],'2025 Information'!A:A,'2025 Information'!O:O,0)</f>
        <v>#NAME?</v>
      </c>
      <c r="G480" s="196" t="e">
        <f ca="1">SUM(Table2[[#This Row],[2025 Estimated                         Tax Assessment                  (Exemption Not Included)]]/$H$6)</f>
        <v>#NAME?</v>
      </c>
      <c r="H480" s="206" t="e">
        <f ca="1">SUM(Table2[[#This Row],[2025 Estimated                         Tax Assessment                  (Exemption Not Included)]]*$H$7)</f>
        <v>#NAME?</v>
      </c>
      <c r="I480" s="203" t="e">
        <f ca="1">SUM(Table2[[#This Row],[2025 Estimated                         Tax Assessment                  (Exemption Not Included)]]-Table2[[#This Row],[2024 Tax Assessment (Exemption Not Included)]])</f>
        <v>#NAME?</v>
      </c>
      <c r="J480" s="225" t="e">
        <f ca="1">SUM(Table2[[#This Row],[2025 Estimated                      Tax Amount                             (Exemption Not Included)]]-Table2[[#This Row],[2024 Tax Amount (Exemption Not Included)]])</f>
        <v>#NAME?</v>
      </c>
      <c r="K480" s="204" t="e">
        <f ca="1">SUM(Table2[[#This Row],[Overall % Of Town ]]-Table2[[#This Row],[Overall % Of Town]])</f>
        <v>#NAME?</v>
      </c>
      <c r="L480" s="227" t="e">
        <f ca="1">SUM(Table2[[#This Row],[2024 Tax Assessment (Exemption Not Included)]])*$N$7</f>
        <v>#NAME?</v>
      </c>
      <c r="M480" s="205" t="e">
        <f ca="1">SUM(Table2[[#This Row],[2025 Tax Amount                   (w/o Reval)                       (Exmption Not Included)]]-Table2[[#This Row],[2024 Tax Amount (Exemption Not Included)]])</f>
        <v>#NAME?</v>
      </c>
      <c r="N480" s="206" t="e">
        <f ca="1">SUM(Table2[[#This Row],[2025 Tax Amount                   (w/o Reval)                       (Exmption Not Included)]]-Table2[[#This Row],[2025 Estimated                      Tax Amount                             (Exemption Not Included)]])</f>
        <v>#NAME?</v>
      </c>
      <c r="O480" s="207" t="s">
        <v>7433</v>
      </c>
      <c r="P480" s="208" t="s">
        <v>7433</v>
      </c>
      <c r="Q480" s="208" t="s">
        <v>7433</v>
      </c>
      <c r="R480" s="208" t="s">
        <v>7433</v>
      </c>
      <c r="S480" s="208" t="s">
        <v>7433</v>
      </c>
      <c r="T480" s="209" t="s">
        <v>7433</v>
      </c>
    </row>
    <row r="481" spans="1:20">
      <c r="A481" s="202" t="s">
        <v>1350</v>
      </c>
      <c r="B481" s="202">
        <v>692</v>
      </c>
      <c r="C481" s="195" t="e">
        <f ca="1">_xlfn.XLOOKUP(Table2[[#This Row],[Acct '#]],'2024 Information'!A:A,'2024 Information'!L:L,0)</f>
        <v>#NAME?</v>
      </c>
      <c r="D481" s="196" t="e">
        <f ca="1">SUM(Table2[[#This Row],[2024 Tax Assessment (Exemption Not Included)]]/$E$6)</f>
        <v>#NAME?</v>
      </c>
      <c r="E481" s="206" t="e">
        <f ca="1">SUM(Table2[[#This Row],[2024 Tax Assessment (Exemption Not Included)]]*$E$7)</f>
        <v>#NAME?</v>
      </c>
      <c r="F481" s="195" t="e">
        <f ca="1">_xlfn.XLOOKUP(Table2[[#This Row],[Acct '#]],'2025 Information'!A:A,'2025 Information'!O:O,0)</f>
        <v>#NAME?</v>
      </c>
      <c r="G481" s="196" t="e">
        <f ca="1">SUM(Table2[[#This Row],[2025 Estimated                         Tax Assessment                  (Exemption Not Included)]]/$H$6)</f>
        <v>#NAME?</v>
      </c>
      <c r="H481" s="206" t="e">
        <f ca="1">SUM(Table2[[#This Row],[2025 Estimated                         Tax Assessment                  (Exemption Not Included)]]*$H$7)</f>
        <v>#NAME?</v>
      </c>
      <c r="I481" s="203" t="e">
        <f ca="1">SUM(Table2[[#This Row],[2025 Estimated                         Tax Assessment                  (Exemption Not Included)]]-Table2[[#This Row],[2024 Tax Assessment (Exemption Not Included)]])</f>
        <v>#NAME?</v>
      </c>
      <c r="J481" s="225" t="e">
        <f ca="1">SUM(Table2[[#This Row],[2025 Estimated                      Tax Amount                             (Exemption Not Included)]]-Table2[[#This Row],[2024 Tax Amount (Exemption Not Included)]])</f>
        <v>#NAME?</v>
      </c>
      <c r="K481" s="204" t="e">
        <f ca="1">SUM(Table2[[#This Row],[Overall % Of Town ]]-Table2[[#This Row],[Overall % Of Town]])</f>
        <v>#NAME?</v>
      </c>
      <c r="L481" s="227" t="e">
        <f ca="1">SUM(Table2[[#This Row],[2024 Tax Assessment (Exemption Not Included)]])*$N$7</f>
        <v>#NAME?</v>
      </c>
      <c r="M481" s="205" t="e">
        <f ca="1">SUM(Table2[[#This Row],[2025 Tax Amount                   (w/o Reval)                       (Exmption Not Included)]]-Table2[[#This Row],[2024 Tax Amount (Exemption Not Included)]])</f>
        <v>#NAME?</v>
      </c>
      <c r="N481" s="206" t="e">
        <f ca="1">SUM(Table2[[#This Row],[2025 Tax Amount                   (w/o Reval)                       (Exmption Not Included)]]-Table2[[#This Row],[2025 Estimated                      Tax Amount                             (Exemption Not Included)]])</f>
        <v>#NAME?</v>
      </c>
      <c r="O481" s="207" t="s">
        <v>7433</v>
      </c>
      <c r="P481" s="208" t="s">
        <v>7433</v>
      </c>
      <c r="Q481" s="208" t="s">
        <v>7433</v>
      </c>
      <c r="R481" s="208" t="s">
        <v>7433</v>
      </c>
      <c r="S481" s="208" t="s">
        <v>7433</v>
      </c>
      <c r="T481" s="209" t="s">
        <v>7433</v>
      </c>
    </row>
    <row r="482" spans="1:20">
      <c r="A482" s="202" t="s">
        <v>1349</v>
      </c>
      <c r="B482" s="202">
        <v>693</v>
      </c>
      <c r="C482" s="195" t="e">
        <f ca="1">_xlfn.XLOOKUP(Table2[[#This Row],[Acct '#]],'2024 Information'!A:A,'2024 Information'!L:L,0)</f>
        <v>#NAME?</v>
      </c>
      <c r="D482" s="196" t="e">
        <f ca="1">SUM(Table2[[#This Row],[2024 Tax Assessment (Exemption Not Included)]]/$E$6)</f>
        <v>#NAME?</v>
      </c>
      <c r="E482" s="206" t="e">
        <f ca="1">SUM(Table2[[#This Row],[2024 Tax Assessment (Exemption Not Included)]]*$E$7)</f>
        <v>#NAME?</v>
      </c>
      <c r="F482" s="195" t="e">
        <f ca="1">_xlfn.XLOOKUP(Table2[[#This Row],[Acct '#]],'2025 Information'!A:A,'2025 Information'!O:O,0)</f>
        <v>#NAME?</v>
      </c>
      <c r="G482" s="196" t="e">
        <f ca="1">SUM(Table2[[#This Row],[2025 Estimated                         Tax Assessment                  (Exemption Not Included)]]/$H$6)</f>
        <v>#NAME?</v>
      </c>
      <c r="H482" s="206" t="e">
        <f ca="1">SUM(Table2[[#This Row],[2025 Estimated                         Tax Assessment                  (Exemption Not Included)]]*$H$7)</f>
        <v>#NAME?</v>
      </c>
      <c r="I482" s="203" t="e">
        <f ca="1">SUM(Table2[[#This Row],[2025 Estimated                         Tax Assessment                  (Exemption Not Included)]]-Table2[[#This Row],[2024 Tax Assessment (Exemption Not Included)]])</f>
        <v>#NAME?</v>
      </c>
      <c r="J482" s="225" t="e">
        <f ca="1">SUM(Table2[[#This Row],[2025 Estimated                      Tax Amount                             (Exemption Not Included)]]-Table2[[#This Row],[2024 Tax Amount (Exemption Not Included)]])</f>
        <v>#NAME?</v>
      </c>
      <c r="K482" s="204" t="e">
        <f ca="1">SUM(Table2[[#This Row],[Overall % Of Town ]]-Table2[[#This Row],[Overall % Of Town]])</f>
        <v>#NAME?</v>
      </c>
      <c r="L482" s="227" t="e">
        <f ca="1">SUM(Table2[[#This Row],[2024 Tax Assessment (Exemption Not Included)]])*$N$7</f>
        <v>#NAME?</v>
      </c>
      <c r="M482" s="205" t="e">
        <f ca="1">SUM(Table2[[#This Row],[2025 Tax Amount                   (w/o Reval)                       (Exmption Not Included)]]-Table2[[#This Row],[2024 Tax Amount (Exemption Not Included)]])</f>
        <v>#NAME?</v>
      </c>
      <c r="N482" s="206" t="e">
        <f ca="1">SUM(Table2[[#This Row],[2025 Tax Amount                   (w/o Reval)                       (Exmption Not Included)]]-Table2[[#This Row],[2025 Estimated                      Tax Amount                             (Exemption Not Included)]])</f>
        <v>#NAME?</v>
      </c>
      <c r="O482" s="207" t="s">
        <v>7433</v>
      </c>
      <c r="P482" s="208" t="s">
        <v>7433</v>
      </c>
      <c r="Q482" s="208" t="s">
        <v>7433</v>
      </c>
      <c r="R482" s="208" t="s">
        <v>7433</v>
      </c>
      <c r="S482" s="208" t="s">
        <v>7433</v>
      </c>
      <c r="T482" s="209" t="s">
        <v>7433</v>
      </c>
    </row>
    <row r="483" spans="1:20">
      <c r="A483" s="202" t="s">
        <v>1348</v>
      </c>
      <c r="B483" s="202">
        <v>694</v>
      </c>
      <c r="C483" s="195" t="e">
        <f ca="1">_xlfn.XLOOKUP(Table2[[#This Row],[Acct '#]],'2024 Information'!A:A,'2024 Information'!L:L,0)</f>
        <v>#NAME?</v>
      </c>
      <c r="D483" s="196" t="e">
        <f ca="1">SUM(Table2[[#This Row],[2024 Tax Assessment (Exemption Not Included)]]/$E$6)</f>
        <v>#NAME?</v>
      </c>
      <c r="E483" s="206" t="e">
        <f ca="1">SUM(Table2[[#This Row],[2024 Tax Assessment (Exemption Not Included)]]*$E$7)</f>
        <v>#NAME?</v>
      </c>
      <c r="F483" s="195" t="e">
        <f ca="1">_xlfn.XLOOKUP(Table2[[#This Row],[Acct '#]],'2025 Information'!A:A,'2025 Information'!O:O,0)</f>
        <v>#NAME?</v>
      </c>
      <c r="G483" s="196" t="e">
        <f ca="1">SUM(Table2[[#This Row],[2025 Estimated                         Tax Assessment                  (Exemption Not Included)]]/$H$6)</f>
        <v>#NAME?</v>
      </c>
      <c r="H483" s="206" t="e">
        <f ca="1">SUM(Table2[[#This Row],[2025 Estimated                         Tax Assessment                  (Exemption Not Included)]]*$H$7)</f>
        <v>#NAME?</v>
      </c>
      <c r="I483" s="203" t="e">
        <f ca="1">SUM(Table2[[#This Row],[2025 Estimated                         Tax Assessment                  (Exemption Not Included)]]-Table2[[#This Row],[2024 Tax Assessment (Exemption Not Included)]])</f>
        <v>#NAME?</v>
      </c>
      <c r="J483" s="225" t="e">
        <f ca="1">SUM(Table2[[#This Row],[2025 Estimated                      Tax Amount                             (Exemption Not Included)]]-Table2[[#This Row],[2024 Tax Amount (Exemption Not Included)]])</f>
        <v>#NAME?</v>
      </c>
      <c r="K483" s="204" t="e">
        <f ca="1">SUM(Table2[[#This Row],[Overall % Of Town ]]-Table2[[#This Row],[Overall % Of Town]])</f>
        <v>#NAME?</v>
      </c>
      <c r="L483" s="227" t="e">
        <f ca="1">SUM(Table2[[#This Row],[2024 Tax Assessment (Exemption Not Included)]])*$N$7</f>
        <v>#NAME?</v>
      </c>
      <c r="M483" s="205" t="e">
        <f ca="1">SUM(Table2[[#This Row],[2025 Tax Amount                   (w/o Reval)                       (Exmption Not Included)]]-Table2[[#This Row],[2024 Tax Amount (Exemption Not Included)]])</f>
        <v>#NAME?</v>
      </c>
      <c r="N483" s="206" t="e">
        <f ca="1">SUM(Table2[[#This Row],[2025 Tax Amount                   (w/o Reval)                       (Exmption Not Included)]]-Table2[[#This Row],[2025 Estimated                      Tax Amount                             (Exemption Not Included)]])</f>
        <v>#NAME?</v>
      </c>
      <c r="O483" s="207" t="s">
        <v>7433</v>
      </c>
      <c r="P483" s="208" t="s">
        <v>7433</v>
      </c>
      <c r="Q483" s="208" t="s">
        <v>7433</v>
      </c>
      <c r="R483" s="208" t="s">
        <v>7433</v>
      </c>
      <c r="S483" s="208" t="s">
        <v>7433</v>
      </c>
      <c r="T483" s="209" t="s">
        <v>7433</v>
      </c>
    </row>
    <row r="484" spans="1:20">
      <c r="A484" s="202" t="s">
        <v>1669</v>
      </c>
      <c r="B484" s="202">
        <v>543</v>
      </c>
      <c r="C484" s="195" t="e">
        <f ca="1">_xlfn.XLOOKUP(Table2[[#This Row],[Acct '#]],'2024 Information'!A:A,'2024 Information'!L:L,0)</f>
        <v>#NAME?</v>
      </c>
      <c r="D484" s="196" t="e">
        <f ca="1">SUM(Table2[[#This Row],[2024 Tax Assessment (Exemption Not Included)]]/$E$6)</f>
        <v>#NAME?</v>
      </c>
      <c r="E484" s="206" t="e">
        <f ca="1">SUM(Table2[[#This Row],[2024 Tax Assessment (Exemption Not Included)]]*$E$7)</f>
        <v>#NAME?</v>
      </c>
      <c r="F484" s="195" t="e">
        <f ca="1">_xlfn.XLOOKUP(Table2[[#This Row],[Acct '#]],'2025 Information'!A:A,'2025 Information'!O:O,0)</f>
        <v>#NAME?</v>
      </c>
      <c r="G484" s="196" t="e">
        <f ca="1">SUM(Table2[[#This Row],[2025 Estimated                         Tax Assessment                  (Exemption Not Included)]]/$H$6)</f>
        <v>#NAME?</v>
      </c>
      <c r="H484" s="206" t="e">
        <f ca="1">SUM(Table2[[#This Row],[2025 Estimated                         Tax Assessment                  (Exemption Not Included)]]*$H$7)</f>
        <v>#NAME?</v>
      </c>
      <c r="I484" s="203" t="e">
        <f ca="1">SUM(Table2[[#This Row],[2025 Estimated                         Tax Assessment                  (Exemption Not Included)]]-Table2[[#This Row],[2024 Tax Assessment (Exemption Not Included)]])</f>
        <v>#NAME?</v>
      </c>
      <c r="J484" s="225" t="e">
        <f ca="1">SUM(Table2[[#This Row],[2025 Estimated                      Tax Amount                             (Exemption Not Included)]]-Table2[[#This Row],[2024 Tax Amount (Exemption Not Included)]])</f>
        <v>#NAME?</v>
      </c>
      <c r="K484" s="204" t="e">
        <f ca="1">SUM(Table2[[#This Row],[Overall % Of Town ]]-Table2[[#This Row],[Overall % Of Town]])</f>
        <v>#NAME?</v>
      </c>
      <c r="L484" s="227" t="e">
        <f ca="1">SUM(Table2[[#This Row],[2024 Tax Assessment (Exemption Not Included)]])*$N$7</f>
        <v>#NAME?</v>
      </c>
      <c r="M484" s="205" t="e">
        <f ca="1">SUM(Table2[[#This Row],[2025 Tax Amount                   (w/o Reval)                       (Exmption Not Included)]]-Table2[[#This Row],[2024 Tax Amount (Exemption Not Included)]])</f>
        <v>#NAME?</v>
      </c>
      <c r="N484" s="206" t="e">
        <f ca="1">SUM(Table2[[#This Row],[2025 Tax Amount                   (w/o Reval)                       (Exmption Not Included)]]-Table2[[#This Row],[2025 Estimated                      Tax Amount                             (Exemption Not Included)]])</f>
        <v>#NAME?</v>
      </c>
      <c r="O484" s="207" t="s">
        <v>7433</v>
      </c>
      <c r="P484" s="208" t="s">
        <v>7433</v>
      </c>
      <c r="Q484" s="208" t="s">
        <v>7433</v>
      </c>
      <c r="R484" s="208" t="s">
        <v>7433</v>
      </c>
      <c r="S484" s="208" t="s">
        <v>7433</v>
      </c>
      <c r="T484" s="209" t="s">
        <v>7433</v>
      </c>
    </row>
    <row r="485" spans="1:20">
      <c r="A485" s="202" t="s">
        <v>68</v>
      </c>
      <c r="B485" s="202">
        <v>1194</v>
      </c>
      <c r="C485" s="195" t="e">
        <f ca="1">_xlfn.XLOOKUP(Table2[[#This Row],[Acct '#]],'2024 Information'!A:A,'2024 Information'!L:L,0)</f>
        <v>#NAME?</v>
      </c>
      <c r="D485" s="196" t="e">
        <f ca="1">SUM(Table2[[#This Row],[2024 Tax Assessment (Exemption Not Included)]]/$E$6)</f>
        <v>#NAME?</v>
      </c>
      <c r="E485" s="206" t="e">
        <f ca="1">SUM(Table2[[#This Row],[2024 Tax Assessment (Exemption Not Included)]]*$E$7)</f>
        <v>#NAME?</v>
      </c>
      <c r="F485" s="195" t="e">
        <f ca="1">_xlfn.XLOOKUP(Table2[[#This Row],[Acct '#]],'2025 Information'!A:A,'2025 Information'!O:O,0)</f>
        <v>#NAME?</v>
      </c>
      <c r="G485" s="196" t="e">
        <f ca="1">SUM(Table2[[#This Row],[2025 Estimated                         Tax Assessment                  (Exemption Not Included)]]/$H$6)</f>
        <v>#NAME?</v>
      </c>
      <c r="H485" s="206" t="e">
        <f ca="1">SUM(Table2[[#This Row],[2025 Estimated                         Tax Assessment                  (Exemption Not Included)]]*$H$7)</f>
        <v>#NAME?</v>
      </c>
      <c r="I485" s="203" t="e">
        <f ca="1">SUM(Table2[[#This Row],[2025 Estimated                         Tax Assessment                  (Exemption Not Included)]]-Table2[[#This Row],[2024 Tax Assessment (Exemption Not Included)]])</f>
        <v>#NAME?</v>
      </c>
      <c r="J485" s="225" t="e">
        <f ca="1">SUM(Table2[[#This Row],[2025 Estimated                      Tax Amount                             (Exemption Not Included)]]-Table2[[#This Row],[2024 Tax Amount (Exemption Not Included)]])</f>
        <v>#NAME?</v>
      </c>
      <c r="K485" s="204" t="e">
        <f ca="1">SUM(Table2[[#This Row],[Overall % Of Town ]]-Table2[[#This Row],[Overall % Of Town]])</f>
        <v>#NAME?</v>
      </c>
      <c r="L485" s="227" t="e">
        <f ca="1">SUM(Table2[[#This Row],[2024 Tax Assessment (Exemption Not Included)]])*$N$7</f>
        <v>#NAME?</v>
      </c>
      <c r="M485" s="205" t="e">
        <f ca="1">SUM(Table2[[#This Row],[2025 Tax Amount                   (w/o Reval)                       (Exmption Not Included)]]-Table2[[#This Row],[2024 Tax Amount (Exemption Not Included)]])</f>
        <v>#NAME?</v>
      </c>
      <c r="N485" s="206" t="e">
        <f ca="1">SUM(Table2[[#This Row],[2025 Tax Amount                   (w/o Reval)                       (Exmption Not Included)]]-Table2[[#This Row],[2025 Estimated                      Tax Amount                             (Exemption Not Included)]])</f>
        <v>#NAME?</v>
      </c>
      <c r="O485" s="210" t="e">
        <f ca="1">_xlfn.XLOOKUP(Table2[[#This Row],[Map/Lot]],'Sales Data'!$H$2:$H$185,'Sales Data'!$G$2:$G$185,0)</f>
        <v>#NAME?</v>
      </c>
      <c r="P485" s="211" t="e">
        <f ca="1">_xlfn.XLOOKUP(Table2[[#This Row],[Map/Lot]],'Sales Data'!$H$2:$H$185,'Sales Data'!$F$2:$F$185,0)</f>
        <v>#NAME?</v>
      </c>
      <c r="Q485" s="208">
        <v>1.3</v>
      </c>
      <c r="R485" s="212" t="e">
        <f ca="1">SUM(Table2[[#This Row],[Adjustment for Time Since Sale]]*Table2[[#This Row],[Sale Amount]])</f>
        <v>#NAME?</v>
      </c>
      <c r="S485" s="212" t="e">
        <f ca="1">SUM(Table2[[#This Row],[2025 Estimated                         Tax Assessment                  (Exemption Not Included)]]-Table2[[#This Row],[Adjusted Sale Price]])</f>
        <v>#NAME?</v>
      </c>
      <c r="T485" s="213" t="e">
        <f ca="1">_xlfn.XLOOKUP(Table2[[#This Row],[Map/Lot]],'Sales Data'!$H$2:$H$185,'Sales Data'!$I$2:$I$185,0)</f>
        <v>#NAME?</v>
      </c>
    </row>
    <row r="486" spans="1:20">
      <c r="A486" s="202" t="s">
        <v>2399</v>
      </c>
      <c r="B486" s="202">
        <v>208</v>
      </c>
      <c r="C486" s="195" t="e">
        <f ca="1">_xlfn.XLOOKUP(Table2[[#This Row],[Acct '#]],'2024 Information'!A:A,'2024 Information'!L:L,0)</f>
        <v>#NAME?</v>
      </c>
      <c r="D486" s="196" t="e">
        <f ca="1">SUM(Table2[[#This Row],[2024 Tax Assessment (Exemption Not Included)]]/$E$6)</f>
        <v>#NAME?</v>
      </c>
      <c r="E486" s="206" t="e">
        <f ca="1">SUM(Table2[[#This Row],[2024 Tax Assessment (Exemption Not Included)]]*$E$7)</f>
        <v>#NAME?</v>
      </c>
      <c r="F486" s="195" t="e">
        <f ca="1">_xlfn.XLOOKUP(Table2[[#This Row],[Acct '#]],'2025 Information'!A:A,'2025 Information'!O:O,0)</f>
        <v>#NAME?</v>
      </c>
      <c r="G486" s="196" t="e">
        <f ca="1">SUM(Table2[[#This Row],[2025 Estimated                         Tax Assessment                  (Exemption Not Included)]]/$H$6)</f>
        <v>#NAME?</v>
      </c>
      <c r="H486" s="206" t="e">
        <f ca="1">SUM(Table2[[#This Row],[2025 Estimated                         Tax Assessment                  (Exemption Not Included)]]*$H$7)</f>
        <v>#NAME?</v>
      </c>
      <c r="I486" s="203" t="e">
        <f ca="1">SUM(Table2[[#This Row],[2025 Estimated                         Tax Assessment                  (Exemption Not Included)]]-Table2[[#This Row],[2024 Tax Assessment (Exemption Not Included)]])</f>
        <v>#NAME?</v>
      </c>
      <c r="J486" s="225" t="e">
        <f ca="1">SUM(Table2[[#This Row],[2025 Estimated                      Tax Amount                             (Exemption Not Included)]]-Table2[[#This Row],[2024 Tax Amount (Exemption Not Included)]])</f>
        <v>#NAME?</v>
      </c>
      <c r="K486" s="204" t="e">
        <f ca="1">SUM(Table2[[#This Row],[Overall % Of Town ]]-Table2[[#This Row],[Overall % Of Town]])</f>
        <v>#NAME?</v>
      </c>
      <c r="L486" s="227" t="e">
        <f ca="1">SUM(Table2[[#This Row],[2024 Tax Assessment (Exemption Not Included)]])*$N$7</f>
        <v>#NAME?</v>
      </c>
      <c r="M486" s="205" t="e">
        <f ca="1">SUM(Table2[[#This Row],[2025 Tax Amount                   (w/o Reval)                       (Exmption Not Included)]]-Table2[[#This Row],[2024 Tax Amount (Exemption Not Included)]])</f>
        <v>#NAME?</v>
      </c>
      <c r="N486" s="206" t="e">
        <f ca="1">SUM(Table2[[#This Row],[2025 Tax Amount                   (w/o Reval)                       (Exmption Not Included)]]-Table2[[#This Row],[2025 Estimated                      Tax Amount                             (Exemption Not Included)]])</f>
        <v>#NAME?</v>
      </c>
      <c r="O486" s="207" t="s">
        <v>7433</v>
      </c>
      <c r="P486" s="208" t="s">
        <v>7433</v>
      </c>
      <c r="Q486" s="208" t="s">
        <v>7433</v>
      </c>
      <c r="R486" s="208" t="s">
        <v>7433</v>
      </c>
      <c r="S486" s="208" t="s">
        <v>7433</v>
      </c>
      <c r="T486" s="209" t="s">
        <v>7433</v>
      </c>
    </row>
    <row r="487" spans="1:20">
      <c r="A487" s="202" t="s">
        <v>2601</v>
      </c>
      <c r="B487" s="202">
        <v>108</v>
      </c>
      <c r="C487" s="195" t="e">
        <f ca="1">_xlfn.XLOOKUP(Table2[[#This Row],[Acct '#]],'2024 Information'!A:A,'2024 Information'!L:L,0)</f>
        <v>#NAME?</v>
      </c>
      <c r="D487" s="196" t="e">
        <f ca="1">SUM(Table2[[#This Row],[2024 Tax Assessment (Exemption Not Included)]]/$E$6)</f>
        <v>#NAME?</v>
      </c>
      <c r="E487" s="206" t="e">
        <f ca="1">SUM(Table2[[#This Row],[2024 Tax Assessment (Exemption Not Included)]]*$E$7)</f>
        <v>#NAME?</v>
      </c>
      <c r="F487" s="195" t="e">
        <f ca="1">_xlfn.XLOOKUP(Table2[[#This Row],[Acct '#]],'2025 Information'!A:A,'2025 Information'!O:O,0)</f>
        <v>#NAME?</v>
      </c>
      <c r="G487" s="196" t="e">
        <f ca="1">SUM(Table2[[#This Row],[2025 Estimated                         Tax Assessment                  (Exemption Not Included)]]/$H$6)</f>
        <v>#NAME?</v>
      </c>
      <c r="H487" s="206" t="e">
        <f ca="1">SUM(Table2[[#This Row],[2025 Estimated                         Tax Assessment                  (Exemption Not Included)]]*$H$7)</f>
        <v>#NAME?</v>
      </c>
      <c r="I487" s="203" t="e">
        <f ca="1">SUM(Table2[[#This Row],[2025 Estimated                         Tax Assessment                  (Exemption Not Included)]]-Table2[[#This Row],[2024 Tax Assessment (Exemption Not Included)]])</f>
        <v>#NAME?</v>
      </c>
      <c r="J487" s="225" t="e">
        <f ca="1">SUM(Table2[[#This Row],[2025 Estimated                      Tax Amount                             (Exemption Not Included)]]-Table2[[#This Row],[2024 Tax Amount (Exemption Not Included)]])</f>
        <v>#NAME?</v>
      </c>
      <c r="K487" s="204" t="e">
        <f ca="1">SUM(Table2[[#This Row],[Overall % Of Town ]]-Table2[[#This Row],[Overall % Of Town]])</f>
        <v>#NAME?</v>
      </c>
      <c r="L487" s="227" t="e">
        <f ca="1">SUM(Table2[[#This Row],[2024 Tax Assessment (Exemption Not Included)]])*$N$7</f>
        <v>#NAME?</v>
      </c>
      <c r="M487" s="205" t="e">
        <f ca="1">SUM(Table2[[#This Row],[2025 Tax Amount                   (w/o Reval)                       (Exmption Not Included)]]-Table2[[#This Row],[2024 Tax Amount (Exemption Not Included)]])</f>
        <v>#NAME?</v>
      </c>
      <c r="N487" s="206" t="e">
        <f ca="1">SUM(Table2[[#This Row],[2025 Tax Amount                   (w/o Reval)                       (Exmption Not Included)]]-Table2[[#This Row],[2025 Estimated                      Tax Amount                             (Exemption Not Included)]])</f>
        <v>#NAME?</v>
      </c>
      <c r="O487" s="207" t="s">
        <v>7433</v>
      </c>
      <c r="P487" s="208" t="s">
        <v>7433</v>
      </c>
      <c r="Q487" s="208" t="s">
        <v>7433</v>
      </c>
      <c r="R487" s="208" t="s">
        <v>7433</v>
      </c>
      <c r="S487" s="208" t="s">
        <v>7433</v>
      </c>
      <c r="T487" s="209" t="s">
        <v>7433</v>
      </c>
    </row>
    <row r="488" spans="1:20">
      <c r="A488" s="202" t="s">
        <v>2604</v>
      </c>
      <c r="B488" s="202">
        <v>106</v>
      </c>
      <c r="C488" s="195" t="e">
        <f ca="1">_xlfn.XLOOKUP(Table2[[#This Row],[Acct '#]],'2024 Information'!A:A,'2024 Information'!L:L,0)</f>
        <v>#NAME?</v>
      </c>
      <c r="D488" s="196" t="e">
        <f ca="1">SUM(Table2[[#This Row],[2024 Tax Assessment (Exemption Not Included)]]/$E$6)</f>
        <v>#NAME?</v>
      </c>
      <c r="E488" s="206" t="e">
        <f ca="1">SUM(Table2[[#This Row],[2024 Tax Assessment (Exemption Not Included)]]*$E$7)</f>
        <v>#NAME?</v>
      </c>
      <c r="F488" s="195" t="e">
        <f ca="1">_xlfn.XLOOKUP(Table2[[#This Row],[Acct '#]],'2025 Information'!A:A,'2025 Information'!O:O,0)</f>
        <v>#NAME?</v>
      </c>
      <c r="G488" s="196" t="e">
        <f ca="1">SUM(Table2[[#This Row],[2025 Estimated                         Tax Assessment                  (Exemption Not Included)]]/$H$6)</f>
        <v>#NAME?</v>
      </c>
      <c r="H488" s="206" t="e">
        <f ca="1">SUM(Table2[[#This Row],[2025 Estimated                         Tax Assessment                  (Exemption Not Included)]]*$H$7)</f>
        <v>#NAME?</v>
      </c>
      <c r="I488" s="203" t="e">
        <f ca="1">SUM(Table2[[#This Row],[2025 Estimated                         Tax Assessment                  (Exemption Not Included)]]-Table2[[#This Row],[2024 Tax Assessment (Exemption Not Included)]])</f>
        <v>#NAME?</v>
      </c>
      <c r="J488" s="225" t="e">
        <f ca="1">SUM(Table2[[#This Row],[2025 Estimated                      Tax Amount                             (Exemption Not Included)]]-Table2[[#This Row],[2024 Tax Amount (Exemption Not Included)]])</f>
        <v>#NAME?</v>
      </c>
      <c r="K488" s="204" t="e">
        <f ca="1">SUM(Table2[[#This Row],[Overall % Of Town ]]-Table2[[#This Row],[Overall % Of Town]])</f>
        <v>#NAME?</v>
      </c>
      <c r="L488" s="227" t="e">
        <f ca="1">SUM(Table2[[#This Row],[2024 Tax Assessment (Exemption Not Included)]])*$N$7</f>
        <v>#NAME?</v>
      </c>
      <c r="M488" s="205" t="e">
        <f ca="1">SUM(Table2[[#This Row],[2025 Tax Amount                   (w/o Reval)                       (Exmption Not Included)]]-Table2[[#This Row],[2024 Tax Amount (Exemption Not Included)]])</f>
        <v>#NAME?</v>
      </c>
      <c r="N488" s="206" t="e">
        <f ca="1">SUM(Table2[[#This Row],[2025 Tax Amount                   (w/o Reval)                       (Exmption Not Included)]]-Table2[[#This Row],[2025 Estimated                      Tax Amount                             (Exemption Not Included)]])</f>
        <v>#NAME?</v>
      </c>
      <c r="O488" s="207" t="s">
        <v>7433</v>
      </c>
      <c r="P488" s="208" t="s">
        <v>7433</v>
      </c>
      <c r="Q488" s="208" t="s">
        <v>7433</v>
      </c>
      <c r="R488" s="208" t="s">
        <v>7433</v>
      </c>
      <c r="S488" s="208" t="s">
        <v>7433</v>
      </c>
      <c r="T488" s="209" t="s">
        <v>7433</v>
      </c>
    </row>
    <row r="489" spans="1:20">
      <c r="A489" s="202" t="s">
        <v>2603</v>
      </c>
      <c r="B489" s="202">
        <v>107</v>
      </c>
      <c r="C489" s="195" t="e">
        <f ca="1">_xlfn.XLOOKUP(Table2[[#This Row],[Acct '#]],'2024 Information'!A:A,'2024 Information'!L:L,0)</f>
        <v>#NAME?</v>
      </c>
      <c r="D489" s="196" t="e">
        <f ca="1">SUM(Table2[[#This Row],[2024 Tax Assessment (Exemption Not Included)]]/$E$6)</f>
        <v>#NAME?</v>
      </c>
      <c r="E489" s="206" t="e">
        <f ca="1">SUM(Table2[[#This Row],[2024 Tax Assessment (Exemption Not Included)]]*$E$7)</f>
        <v>#NAME?</v>
      </c>
      <c r="F489" s="195" t="e">
        <f ca="1">_xlfn.XLOOKUP(Table2[[#This Row],[Acct '#]],'2025 Information'!A:A,'2025 Information'!O:O,0)</f>
        <v>#NAME?</v>
      </c>
      <c r="G489" s="196" t="e">
        <f ca="1">SUM(Table2[[#This Row],[2025 Estimated                         Tax Assessment                  (Exemption Not Included)]]/$H$6)</f>
        <v>#NAME?</v>
      </c>
      <c r="H489" s="206" t="e">
        <f ca="1">SUM(Table2[[#This Row],[2025 Estimated                         Tax Assessment                  (Exemption Not Included)]]*$H$7)</f>
        <v>#NAME?</v>
      </c>
      <c r="I489" s="203" t="e">
        <f ca="1">SUM(Table2[[#This Row],[2025 Estimated                         Tax Assessment                  (Exemption Not Included)]]-Table2[[#This Row],[2024 Tax Assessment (Exemption Not Included)]])</f>
        <v>#NAME?</v>
      </c>
      <c r="J489" s="225" t="e">
        <f ca="1">SUM(Table2[[#This Row],[2025 Estimated                      Tax Amount                             (Exemption Not Included)]]-Table2[[#This Row],[2024 Tax Amount (Exemption Not Included)]])</f>
        <v>#NAME?</v>
      </c>
      <c r="K489" s="204" t="e">
        <f ca="1">SUM(Table2[[#This Row],[Overall % Of Town ]]-Table2[[#This Row],[Overall % Of Town]])</f>
        <v>#NAME?</v>
      </c>
      <c r="L489" s="227" t="e">
        <f ca="1">SUM(Table2[[#This Row],[2024 Tax Assessment (Exemption Not Included)]])*$N$7</f>
        <v>#NAME?</v>
      </c>
      <c r="M489" s="205" t="e">
        <f ca="1">SUM(Table2[[#This Row],[2025 Tax Amount                   (w/o Reval)                       (Exmption Not Included)]]-Table2[[#This Row],[2024 Tax Amount (Exemption Not Included)]])</f>
        <v>#NAME?</v>
      </c>
      <c r="N489" s="206" t="e">
        <f ca="1">SUM(Table2[[#This Row],[2025 Tax Amount                   (w/o Reval)                       (Exmption Not Included)]]-Table2[[#This Row],[2025 Estimated                      Tax Amount                             (Exemption Not Included)]])</f>
        <v>#NAME?</v>
      </c>
      <c r="O489" s="207" t="s">
        <v>7433</v>
      </c>
      <c r="P489" s="208" t="s">
        <v>7433</v>
      </c>
      <c r="Q489" s="208" t="s">
        <v>7433</v>
      </c>
      <c r="R489" s="208" t="s">
        <v>7433</v>
      </c>
      <c r="S489" s="208" t="s">
        <v>7433</v>
      </c>
      <c r="T489" s="209" t="s">
        <v>7433</v>
      </c>
    </row>
    <row r="490" spans="1:20">
      <c r="A490" s="202" t="s">
        <v>2598</v>
      </c>
      <c r="B490" s="202">
        <v>110</v>
      </c>
      <c r="C490" s="195" t="e">
        <f ca="1">_xlfn.XLOOKUP(Table2[[#This Row],[Acct '#]],'2024 Information'!A:A,'2024 Information'!L:L,0)</f>
        <v>#NAME?</v>
      </c>
      <c r="D490" s="196" t="e">
        <f ca="1">SUM(Table2[[#This Row],[2024 Tax Assessment (Exemption Not Included)]]/$E$6)</f>
        <v>#NAME?</v>
      </c>
      <c r="E490" s="206" t="e">
        <f ca="1">SUM(Table2[[#This Row],[2024 Tax Assessment (Exemption Not Included)]]*$E$7)</f>
        <v>#NAME?</v>
      </c>
      <c r="F490" s="195" t="e">
        <f ca="1">_xlfn.XLOOKUP(Table2[[#This Row],[Acct '#]],'2025 Information'!A:A,'2025 Information'!O:O,0)</f>
        <v>#NAME?</v>
      </c>
      <c r="G490" s="196" t="e">
        <f ca="1">SUM(Table2[[#This Row],[2025 Estimated                         Tax Assessment                  (Exemption Not Included)]]/$H$6)</f>
        <v>#NAME?</v>
      </c>
      <c r="H490" s="206" t="e">
        <f ca="1">SUM(Table2[[#This Row],[2025 Estimated                         Tax Assessment                  (Exemption Not Included)]]*$H$7)</f>
        <v>#NAME?</v>
      </c>
      <c r="I490" s="203" t="e">
        <f ca="1">SUM(Table2[[#This Row],[2025 Estimated                         Tax Assessment                  (Exemption Not Included)]]-Table2[[#This Row],[2024 Tax Assessment (Exemption Not Included)]])</f>
        <v>#NAME?</v>
      </c>
      <c r="J490" s="225" t="e">
        <f ca="1">SUM(Table2[[#This Row],[2025 Estimated                      Tax Amount                             (Exemption Not Included)]]-Table2[[#This Row],[2024 Tax Amount (Exemption Not Included)]])</f>
        <v>#NAME?</v>
      </c>
      <c r="K490" s="204" t="e">
        <f ca="1">SUM(Table2[[#This Row],[Overall % Of Town ]]-Table2[[#This Row],[Overall % Of Town]])</f>
        <v>#NAME?</v>
      </c>
      <c r="L490" s="227" t="e">
        <f ca="1">SUM(Table2[[#This Row],[2024 Tax Assessment (Exemption Not Included)]])*$N$7</f>
        <v>#NAME?</v>
      </c>
      <c r="M490" s="205" t="e">
        <f ca="1">SUM(Table2[[#This Row],[2025 Tax Amount                   (w/o Reval)                       (Exmption Not Included)]]-Table2[[#This Row],[2024 Tax Amount (Exemption Not Included)]])</f>
        <v>#NAME?</v>
      </c>
      <c r="N490" s="206" t="e">
        <f ca="1">SUM(Table2[[#This Row],[2025 Tax Amount                   (w/o Reval)                       (Exmption Not Included)]]-Table2[[#This Row],[2025 Estimated                      Tax Amount                             (Exemption Not Included)]])</f>
        <v>#NAME?</v>
      </c>
      <c r="O490" s="207" t="s">
        <v>7433</v>
      </c>
      <c r="P490" s="208" t="s">
        <v>7433</v>
      </c>
      <c r="Q490" s="208" t="s">
        <v>7433</v>
      </c>
      <c r="R490" s="208" t="s">
        <v>7433</v>
      </c>
      <c r="S490" s="208" t="s">
        <v>7433</v>
      </c>
      <c r="T490" s="209" t="s">
        <v>7433</v>
      </c>
    </row>
    <row r="491" spans="1:20">
      <c r="A491" s="202" t="s">
        <v>589</v>
      </c>
      <c r="B491" s="202">
        <v>996</v>
      </c>
      <c r="C491" s="195" t="e">
        <f ca="1">_xlfn.XLOOKUP(Table2[[#This Row],[Acct '#]],'2024 Information'!A:A,'2024 Information'!L:L,0)</f>
        <v>#NAME?</v>
      </c>
      <c r="D491" s="196" t="e">
        <f ca="1">SUM(Table2[[#This Row],[2024 Tax Assessment (Exemption Not Included)]]/$E$6)</f>
        <v>#NAME?</v>
      </c>
      <c r="E491" s="206" t="e">
        <f ca="1">SUM(Table2[[#This Row],[2024 Tax Assessment (Exemption Not Included)]]*$E$7)</f>
        <v>#NAME?</v>
      </c>
      <c r="F491" s="195" t="e">
        <f ca="1">_xlfn.XLOOKUP(Table2[[#This Row],[Acct '#]],'2025 Information'!A:A,'2025 Information'!O:O,0)</f>
        <v>#NAME?</v>
      </c>
      <c r="G491" s="196" t="e">
        <f ca="1">SUM(Table2[[#This Row],[2025 Estimated                         Tax Assessment                  (Exemption Not Included)]]/$H$6)</f>
        <v>#NAME?</v>
      </c>
      <c r="H491" s="206" t="e">
        <f ca="1">SUM(Table2[[#This Row],[2025 Estimated                         Tax Assessment                  (Exemption Not Included)]]*$H$7)</f>
        <v>#NAME?</v>
      </c>
      <c r="I491" s="203" t="e">
        <f ca="1">SUM(Table2[[#This Row],[2025 Estimated                         Tax Assessment                  (Exemption Not Included)]]-Table2[[#This Row],[2024 Tax Assessment (Exemption Not Included)]])</f>
        <v>#NAME?</v>
      </c>
      <c r="J491" s="225" t="e">
        <f ca="1">SUM(Table2[[#This Row],[2025 Estimated                      Tax Amount                             (Exemption Not Included)]]-Table2[[#This Row],[2024 Tax Amount (Exemption Not Included)]])</f>
        <v>#NAME?</v>
      </c>
      <c r="K491" s="204" t="e">
        <f ca="1">SUM(Table2[[#This Row],[Overall % Of Town ]]-Table2[[#This Row],[Overall % Of Town]])</f>
        <v>#NAME?</v>
      </c>
      <c r="L491" s="227" t="e">
        <f ca="1">SUM(Table2[[#This Row],[2024 Tax Assessment (Exemption Not Included)]])*$N$7</f>
        <v>#NAME?</v>
      </c>
      <c r="M491" s="205" t="e">
        <f ca="1">SUM(Table2[[#This Row],[2025 Tax Amount                   (w/o Reval)                       (Exmption Not Included)]]-Table2[[#This Row],[2024 Tax Amount (Exemption Not Included)]])</f>
        <v>#NAME?</v>
      </c>
      <c r="N491" s="206" t="e">
        <f ca="1">SUM(Table2[[#This Row],[2025 Tax Amount                   (w/o Reval)                       (Exmption Not Included)]]-Table2[[#This Row],[2025 Estimated                      Tax Amount                             (Exemption Not Included)]])</f>
        <v>#NAME?</v>
      </c>
      <c r="O491" s="207" t="s">
        <v>7433</v>
      </c>
      <c r="P491" s="208" t="s">
        <v>7433</v>
      </c>
      <c r="Q491" s="208" t="s">
        <v>7433</v>
      </c>
      <c r="R491" s="208" t="s">
        <v>7433</v>
      </c>
      <c r="S491" s="208" t="s">
        <v>7433</v>
      </c>
      <c r="T491" s="209" t="s">
        <v>7433</v>
      </c>
    </row>
    <row r="492" spans="1:20">
      <c r="A492" s="202" t="s">
        <v>1762</v>
      </c>
      <c r="B492" s="202">
        <v>501</v>
      </c>
      <c r="C492" s="195" t="e">
        <f ca="1">_xlfn.XLOOKUP(Table2[[#This Row],[Acct '#]],'2024 Information'!A:A,'2024 Information'!L:L,0)</f>
        <v>#NAME?</v>
      </c>
      <c r="D492" s="196" t="e">
        <f ca="1">SUM(Table2[[#This Row],[2024 Tax Assessment (Exemption Not Included)]]/$E$6)</f>
        <v>#NAME?</v>
      </c>
      <c r="E492" s="206" t="e">
        <f ca="1">SUM(Table2[[#This Row],[2024 Tax Assessment (Exemption Not Included)]]*$E$7)</f>
        <v>#NAME?</v>
      </c>
      <c r="F492" s="195" t="e">
        <f ca="1">_xlfn.XLOOKUP(Table2[[#This Row],[Acct '#]],'2025 Information'!A:A,'2025 Information'!O:O,0)</f>
        <v>#NAME?</v>
      </c>
      <c r="G492" s="196" t="e">
        <f ca="1">SUM(Table2[[#This Row],[2025 Estimated                         Tax Assessment                  (Exemption Not Included)]]/$H$6)</f>
        <v>#NAME?</v>
      </c>
      <c r="H492" s="206" t="e">
        <f ca="1">SUM(Table2[[#This Row],[2025 Estimated                         Tax Assessment                  (Exemption Not Included)]]*$H$7)</f>
        <v>#NAME?</v>
      </c>
      <c r="I492" s="203" t="e">
        <f ca="1">SUM(Table2[[#This Row],[2025 Estimated                         Tax Assessment                  (Exemption Not Included)]]-Table2[[#This Row],[2024 Tax Assessment (Exemption Not Included)]])</f>
        <v>#NAME?</v>
      </c>
      <c r="J492" s="225" t="e">
        <f ca="1">SUM(Table2[[#This Row],[2025 Estimated                      Tax Amount                             (Exemption Not Included)]]-Table2[[#This Row],[2024 Tax Amount (Exemption Not Included)]])</f>
        <v>#NAME?</v>
      </c>
      <c r="K492" s="204" t="e">
        <f ca="1">SUM(Table2[[#This Row],[Overall % Of Town ]]-Table2[[#This Row],[Overall % Of Town]])</f>
        <v>#NAME?</v>
      </c>
      <c r="L492" s="227" t="e">
        <f ca="1">SUM(Table2[[#This Row],[2024 Tax Assessment (Exemption Not Included)]])*$N$7</f>
        <v>#NAME?</v>
      </c>
      <c r="M492" s="205" t="e">
        <f ca="1">SUM(Table2[[#This Row],[2025 Tax Amount                   (w/o Reval)                       (Exmption Not Included)]]-Table2[[#This Row],[2024 Tax Amount (Exemption Not Included)]])</f>
        <v>#NAME?</v>
      </c>
      <c r="N492" s="206" t="e">
        <f ca="1">SUM(Table2[[#This Row],[2025 Tax Amount                   (w/o Reval)                       (Exmption Not Included)]]-Table2[[#This Row],[2025 Estimated                      Tax Amount                             (Exemption Not Included)]])</f>
        <v>#NAME?</v>
      </c>
      <c r="O492" s="210" t="e">
        <f ca="1">_xlfn.XLOOKUP(Table2[[#This Row],[Map/Lot]],'Sales Data'!$H$2:$H$185,'Sales Data'!$G$2:$G$185,0)</f>
        <v>#NAME?</v>
      </c>
      <c r="P492" s="211" t="e">
        <f ca="1">_xlfn.XLOOKUP(Table2[[#This Row],[Map/Lot]],'Sales Data'!$H$2:$H$185,'Sales Data'!$F$2:$F$185,0)</f>
        <v>#NAME?</v>
      </c>
      <c r="Q492" s="208">
        <v>1.1000000000000001</v>
      </c>
      <c r="R492" s="212" t="e">
        <f ca="1">SUM(Table2[[#This Row],[Adjustment for Time Since Sale]]*Table2[[#This Row],[Sale Amount]])</f>
        <v>#NAME?</v>
      </c>
      <c r="S492" s="212" t="e">
        <f ca="1">SUM(Table2[[#This Row],[2025 Estimated                         Tax Assessment                  (Exemption Not Included)]]-Table2[[#This Row],[Adjusted Sale Price]])</f>
        <v>#NAME?</v>
      </c>
      <c r="T492" s="213" t="e">
        <f ca="1">_xlfn.XLOOKUP(Table2[[#This Row],[Map/Lot]],'Sales Data'!$H$2:$H$185,'Sales Data'!$I$2:$I$185,0)</f>
        <v>#NAME?</v>
      </c>
    </row>
    <row r="493" spans="1:20">
      <c r="A493" s="202" t="s">
        <v>905</v>
      </c>
      <c r="B493" s="202">
        <v>879</v>
      </c>
      <c r="C493" s="195" t="e">
        <f ca="1">_xlfn.XLOOKUP(Table2[[#This Row],[Acct '#]],'2024 Information'!A:A,'2024 Information'!L:L,0)</f>
        <v>#NAME?</v>
      </c>
      <c r="D493" s="196" t="e">
        <f ca="1">SUM(Table2[[#This Row],[2024 Tax Assessment (Exemption Not Included)]]/$E$6)</f>
        <v>#NAME?</v>
      </c>
      <c r="E493" s="206" t="e">
        <f ca="1">SUM(Table2[[#This Row],[2024 Tax Assessment (Exemption Not Included)]]*$E$7)</f>
        <v>#NAME?</v>
      </c>
      <c r="F493" s="195" t="e">
        <f ca="1">_xlfn.XLOOKUP(Table2[[#This Row],[Acct '#]],'2025 Information'!A:A,'2025 Information'!O:O,0)</f>
        <v>#NAME?</v>
      </c>
      <c r="G493" s="196" t="e">
        <f ca="1">SUM(Table2[[#This Row],[2025 Estimated                         Tax Assessment                  (Exemption Not Included)]]/$H$6)</f>
        <v>#NAME?</v>
      </c>
      <c r="H493" s="206" t="e">
        <f ca="1">SUM(Table2[[#This Row],[2025 Estimated                         Tax Assessment                  (Exemption Not Included)]]*$H$7)</f>
        <v>#NAME?</v>
      </c>
      <c r="I493" s="203" t="e">
        <f ca="1">SUM(Table2[[#This Row],[2025 Estimated                         Tax Assessment                  (Exemption Not Included)]]-Table2[[#This Row],[2024 Tax Assessment (Exemption Not Included)]])</f>
        <v>#NAME?</v>
      </c>
      <c r="J493" s="225" t="e">
        <f ca="1">SUM(Table2[[#This Row],[2025 Estimated                      Tax Amount                             (Exemption Not Included)]]-Table2[[#This Row],[2024 Tax Amount (Exemption Not Included)]])</f>
        <v>#NAME?</v>
      </c>
      <c r="K493" s="204" t="e">
        <f ca="1">SUM(Table2[[#This Row],[Overall % Of Town ]]-Table2[[#This Row],[Overall % Of Town]])</f>
        <v>#NAME?</v>
      </c>
      <c r="L493" s="227" t="e">
        <f ca="1">SUM(Table2[[#This Row],[2024 Tax Assessment (Exemption Not Included)]])*$N$7</f>
        <v>#NAME?</v>
      </c>
      <c r="M493" s="205" t="e">
        <f ca="1">SUM(Table2[[#This Row],[2025 Tax Amount                   (w/o Reval)                       (Exmption Not Included)]]-Table2[[#This Row],[2024 Tax Amount (Exemption Not Included)]])</f>
        <v>#NAME?</v>
      </c>
      <c r="N493" s="206" t="e">
        <f ca="1">SUM(Table2[[#This Row],[2025 Tax Amount                   (w/o Reval)                       (Exmption Not Included)]]-Table2[[#This Row],[2025 Estimated                      Tax Amount                             (Exemption Not Included)]])</f>
        <v>#NAME?</v>
      </c>
      <c r="O493" s="207" t="s">
        <v>7433</v>
      </c>
      <c r="P493" s="208" t="s">
        <v>7433</v>
      </c>
      <c r="Q493" s="208" t="s">
        <v>7433</v>
      </c>
      <c r="R493" s="208" t="s">
        <v>7433</v>
      </c>
      <c r="S493" s="208" t="s">
        <v>7433</v>
      </c>
      <c r="T493" s="209" t="s">
        <v>7433</v>
      </c>
    </row>
    <row r="494" spans="1:20">
      <c r="A494" s="202" t="s">
        <v>229</v>
      </c>
      <c r="B494" s="202">
        <v>1144</v>
      </c>
      <c r="C494" s="195" t="e">
        <f ca="1">_xlfn.XLOOKUP(Table2[[#This Row],[Acct '#]],'2024 Information'!A:A,'2024 Information'!L:L,0)</f>
        <v>#NAME?</v>
      </c>
      <c r="D494" s="196" t="e">
        <f ca="1">SUM(Table2[[#This Row],[2024 Tax Assessment (Exemption Not Included)]]/$E$6)</f>
        <v>#NAME?</v>
      </c>
      <c r="E494" s="206" t="e">
        <f ca="1">SUM(Table2[[#This Row],[2024 Tax Assessment (Exemption Not Included)]]*$E$7)</f>
        <v>#NAME?</v>
      </c>
      <c r="F494" s="195" t="e">
        <f ca="1">_xlfn.XLOOKUP(Table2[[#This Row],[Acct '#]],'2025 Information'!A:A,'2025 Information'!O:O,0)</f>
        <v>#NAME?</v>
      </c>
      <c r="G494" s="196" t="e">
        <f ca="1">SUM(Table2[[#This Row],[2025 Estimated                         Tax Assessment                  (Exemption Not Included)]]/$H$6)</f>
        <v>#NAME?</v>
      </c>
      <c r="H494" s="206" t="e">
        <f ca="1">SUM(Table2[[#This Row],[2025 Estimated                         Tax Assessment                  (Exemption Not Included)]]*$H$7)</f>
        <v>#NAME?</v>
      </c>
      <c r="I494" s="203" t="e">
        <f ca="1">SUM(Table2[[#This Row],[2025 Estimated                         Tax Assessment                  (Exemption Not Included)]]-Table2[[#This Row],[2024 Tax Assessment (Exemption Not Included)]])</f>
        <v>#NAME?</v>
      </c>
      <c r="J494" s="225" t="e">
        <f ca="1">SUM(Table2[[#This Row],[2025 Estimated                      Tax Amount                             (Exemption Not Included)]]-Table2[[#This Row],[2024 Tax Amount (Exemption Not Included)]])</f>
        <v>#NAME?</v>
      </c>
      <c r="K494" s="204" t="e">
        <f ca="1">SUM(Table2[[#This Row],[Overall % Of Town ]]-Table2[[#This Row],[Overall % Of Town]])</f>
        <v>#NAME?</v>
      </c>
      <c r="L494" s="227" t="e">
        <f ca="1">SUM(Table2[[#This Row],[2024 Tax Assessment (Exemption Not Included)]])*$N$7</f>
        <v>#NAME?</v>
      </c>
      <c r="M494" s="205" t="e">
        <f ca="1">SUM(Table2[[#This Row],[2025 Tax Amount                   (w/o Reval)                       (Exmption Not Included)]]-Table2[[#This Row],[2024 Tax Amount (Exemption Not Included)]])</f>
        <v>#NAME?</v>
      </c>
      <c r="N494" s="206" t="e">
        <f ca="1">SUM(Table2[[#This Row],[2025 Tax Amount                   (w/o Reval)                       (Exmption Not Included)]]-Table2[[#This Row],[2025 Estimated                      Tax Amount                             (Exemption Not Included)]])</f>
        <v>#NAME?</v>
      </c>
      <c r="O494" s="207" t="s">
        <v>7433</v>
      </c>
      <c r="P494" s="208" t="s">
        <v>7433</v>
      </c>
      <c r="Q494" s="208" t="s">
        <v>7433</v>
      </c>
      <c r="R494" s="208" t="s">
        <v>7433</v>
      </c>
      <c r="S494" s="208" t="s">
        <v>7433</v>
      </c>
      <c r="T494" s="209" t="s">
        <v>7433</v>
      </c>
    </row>
    <row r="495" spans="1:20">
      <c r="A495" s="202" t="s">
        <v>907</v>
      </c>
      <c r="B495" s="202">
        <v>878</v>
      </c>
      <c r="C495" s="195" t="e">
        <f ca="1">_xlfn.XLOOKUP(Table2[[#This Row],[Acct '#]],'2024 Information'!A:A,'2024 Information'!L:L,0)</f>
        <v>#NAME?</v>
      </c>
      <c r="D495" s="196" t="e">
        <f ca="1">SUM(Table2[[#This Row],[2024 Tax Assessment (Exemption Not Included)]]/$E$6)</f>
        <v>#NAME?</v>
      </c>
      <c r="E495" s="206" t="e">
        <f ca="1">SUM(Table2[[#This Row],[2024 Tax Assessment (Exemption Not Included)]]*$E$7)</f>
        <v>#NAME?</v>
      </c>
      <c r="F495" s="195" t="e">
        <f ca="1">_xlfn.XLOOKUP(Table2[[#This Row],[Acct '#]],'2025 Information'!A:A,'2025 Information'!O:O,0)</f>
        <v>#NAME?</v>
      </c>
      <c r="G495" s="196" t="e">
        <f ca="1">SUM(Table2[[#This Row],[2025 Estimated                         Tax Assessment                  (Exemption Not Included)]]/$H$6)</f>
        <v>#NAME?</v>
      </c>
      <c r="H495" s="206" t="e">
        <f ca="1">SUM(Table2[[#This Row],[2025 Estimated                         Tax Assessment                  (Exemption Not Included)]]*$H$7)</f>
        <v>#NAME?</v>
      </c>
      <c r="I495" s="203" t="e">
        <f ca="1">SUM(Table2[[#This Row],[2025 Estimated                         Tax Assessment                  (Exemption Not Included)]]-Table2[[#This Row],[2024 Tax Assessment (Exemption Not Included)]])</f>
        <v>#NAME?</v>
      </c>
      <c r="J495" s="225" t="e">
        <f ca="1">SUM(Table2[[#This Row],[2025 Estimated                      Tax Amount                             (Exemption Not Included)]]-Table2[[#This Row],[2024 Tax Amount (Exemption Not Included)]])</f>
        <v>#NAME?</v>
      </c>
      <c r="K495" s="204" t="e">
        <f ca="1">SUM(Table2[[#This Row],[Overall % Of Town ]]-Table2[[#This Row],[Overall % Of Town]])</f>
        <v>#NAME?</v>
      </c>
      <c r="L495" s="227" t="e">
        <f ca="1">SUM(Table2[[#This Row],[2024 Tax Assessment (Exemption Not Included)]])*$N$7</f>
        <v>#NAME?</v>
      </c>
      <c r="M495" s="205" t="e">
        <f ca="1">SUM(Table2[[#This Row],[2025 Tax Amount                   (w/o Reval)                       (Exmption Not Included)]]-Table2[[#This Row],[2024 Tax Amount (Exemption Not Included)]])</f>
        <v>#NAME?</v>
      </c>
      <c r="N495" s="206" t="e">
        <f ca="1">SUM(Table2[[#This Row],[2025 Tax Amount                   (w/o Reval)                       (Exmption Not Included)]]-Table2[[#This Row],[2025 Estimated                      Tax Amount                             (Exemption Not Included)]])</f>
        <v>#NAME?</v>
      </c>
      <c r="O495" s="207" t="s">
        <v>7433</v>
      </c>
      <c r="P495" s="208" t="s">
        <v>7433</v>
      </c>
      <c r="Q495" s="208" t="s">
        <v>7433</v>
      </c>
      <c r="R495" s="208" t="s">
        <v>7433</v>
      </c>
      <c r="S495" s="208" t="s">
        <v>7433</v>
      </c>
      <c r="T495" s="209" t="s">
        <v>7433</v>
      </c>
    </row>
    <row r="496" spans="1:20">
      <c r="A496" s="202" t="s">
        <v>1908</v>
      </c>
      <c r="B496" s="202">
        <v>434</v>
      </c>
      <c r="C496" s="195" t="e">
        <f ca="1">_xlfn.XLOOKUP(Table2[[#This Row],[Acct '#]],'2024 Information'!A:A,'2024 Information'!L:L,0)</f>
        <v>#NAME?</v>
      </c>
      <c r="D496" s="196" t="e">
        <f ca="1">SUM(Table2[[#This Row],[2024 Tax Assessment (Exemption Not Included)]]/$E$6)</f>
        <v>#NAME?</v>
      </c>
      <c r="E496" s="206" t="e">
        <f ca="1">SUM(Table2[[#This Row],[2024 Tax Assessment (Exemption Not Included)]]*$E$7)</f>
        <v>#NAME?</v>
      </c>
      <c r="F496" s="195" t="e">
        <f ca="1">_xlfn.XLOOKUP(Table2[[#This Row],[Acct '#]],'2025 Information'!A:A,'2025 Information'!O:O,0)</f>
        <v>#NAME?</v>
      </c>
      <c r="G496" s="196" t="e">
        <f ca="1">SUM(Table2[[#This Row],[2025 Estimated                         Tax Assessment                  (Exemption Not Included)]]/$H$6)</f>
        <v>#NAME?</v>
      </c>
      <c r="H496" s="206" t="e">
        <f ca="1">SUM(Table2[[#This Row],[2025 Estimated                         Tax Assessment                  (Exemption Not Included)]]*$H$7)</f>
        <v>#NAME?</v>
      </c>
      <c r="I496" s="203" t="e">
        <f ca="1">SUM(Table2[[#This Row],[2025 Estimated                         Tax Assessment                  (Exemption Not Included)]]-Table2[[#This Row],[2024 Tax Assessment (Exemption Not Included)]])</f>
        <v>#NAME?</v>
      </c>
      <c r="J496" s="225" t="e">
        <f ca="1">SUM(Table2[[#This Row],[2025 Estimated                      Tax Amount                             (Exemption Not Included)]]-Table2[[#This Row],[2024 Tax Amount (Exemption Not Included)]])</f>
        <v>#NAME?</v>
      </c>
      <c r="K496" s="204" t="e">
        <f ca="1">SUM(Table2[[#This Row],[Overall % Of Town ]]-Table2[[#This Row],[Overall % Of Town]])</f>
        <v>#NAME?</v>
      </c>
      <c r="L496" s="227" t="e">
        <f ca="1">SUM(Table2[[#This Row],[2024 Tax Assessment (Exemption Not Included)]])*$N$7</f>
        <v>#NAME?</v>
      </c>
      <c r="M496" s="205" t="e">
        <f ca="1">SUM(Table2[[#This Row],[2025 Tax Amount                   (w/o Reval)                       (Exmption Not Included)]]-Table2[[#This Row],[2024 Tax Amount (Exemption Not Included)]])</f>
        <v>#NAME?</v>
      </c>
      <c r="N496" s="206" t="e">
        <f ca="1">SUM(Table2[[#This Row],[2025 Tax Amount                   (w/o Reval)                       (Exmption Not Included)]]-Table2[[#This Row],[2025 Estimated                      Tax Amount                             (Exemption Not Included)]])</f>
        <v>#NAME?</v>
      </c>
      <c r="O496" s="207" t="s">
        <v>7433</v>
      </c>
      <c r="P496" s="208" t="s">
        <v>7433</v>
      </c>
      <c r="Q496" s="208" t="s">
        <v>7433</v>
      </c>
      <c r="R496" s="208" t="s">
        <v>7433</v>
      </c>
      <c r="S496" s="208" t="s">
        <v>7433</v>
      </c>
      <c r="T496" s="209" t="s">
        <v>7433</v>
      </c>
    </row>
    <row r="497" spans="1:20">
      <c r="A497" s="202" t="s">
        <v>1904</v>
      </c>
      <c r="B497" s="202">
        <v>437</v>
      </c>
      <c r="C497" s="195" t="e">
        <f ca="1">_xlfn.XLOOKUP(Table2[[#This Row],[Acct '#]],'2024 Information'!A:A,'2024 Information'!L:L,0)</f>
        <v>#NAME?</v>
      </c>
      <c r="D497" s="196" t="e">
        <f ca="1">SUM(Table2[[#This Row],[2024 Tax Assessment (Exemption Not Included)]]/$E$6)</f>
        <v>#NAME?</v>
      </c>
      <c r="E497" s="206" t="e">
        <f ca="1">SUM(Table2[[#This Row],[2024 Tax Assessment (Exemption Not Included)]]*$E$7)</f>
        <v>#NAME?</v>
      </c>
      <c r="F497" s="195" t="e">
        <f ca="1">_xlfn.XLOOKUP(Table2[[#This Row],[Acct '#]],'2025 Information'!A:A,'2025 Information'!O:O,0)</f>
        <v>#NAME?</v>
      </c>
      <c r="G497" s="196" t="e">
        <f ca="1">SUM(Table2[[#This Row],[2025 Estimated                         Tax Assessment                  (Exemption Not Included)]]/$H$6)</f>
        <v>#NAME?</v>
      </c>
      <c r="H497" s="206" t="e">
        <f ca="1">SUM(Table2[[#This Row],[2025 Estimated                         Tax Assessment                  (Exemption Not Included)]]*$H$7)</f>
        <v>#NAME?</v>
      </c>
      <c r="I497" s="203" t="e">
        <f ca="1">SUM(Table2[[#This Row],[2025 Estimated                         Tax Assessment                  (Exemption Not Included)]]-Table2[[#This Row],[2024 Tax Assessment (Exemption Not Included)]])</f>
        <v>#NAME?</v>
      </c>
      <c r="J497" s="225" t="e">
        <f ca="1">SUM(Table2[[#This Row],[2025 Estimated                      Tax Amount                             (Exemption Not Included)]]-Table2[[#This Row],[2024 Tax Amount (Exemption Not Included)]])</f>
        <v>#NAME?</v>
      </c>
      <c r="K497" s="204" t="e">
        <f ca="1">SUM(Table2[[#This Row],[Overall % Of Town ]]-Table2[[#This Row],[Overall % Of Town]])</f>
        <v>#NAME?</v>
      </c>
      <c r="L497" s="227" t="e">
        <f ca="1">SUM(Table2[[#This Row],[2024 Tax Assessment (Exemption Not Included)]])*$N$7</f>
        <v>#NAME?</v>
      </c>
      <c r="M497" s="205" t="e">
        <f ca="1">SUM(Table2[[#This Row],[2025 Tax Amount                   (w/o Reval)                       (Exmption Not Included)]]-Table2[[#This Row],[2024 Tax Amount (Exemption Not Included)]])</f>
        <v>#NAME?</v>
      </c>
      <c r="N497" s="206" t="e">
        <f ca="1">SUM(Table2[[#This Row],[2025 Tax Amount                   (w/o Reval)                       (Exmption Not Included)]]-Table2[[#This Row],[2025 Estimated                      Tax Amount                             (Exemption Not Included)]])</f>
        <v>#NAME?</v>
      </c>
      <c r="O497" s="207" t="s">
        <v>7433</v>
      </c>
      <c r="P497" s="208" t="s">
        <v>7433</v>
      </c>
      <c r="Q497" s="208" t="s">
        <v>7433</v>
      </c>
      <c r="R497" s="208" t="s">
        <v>7433</v>
      </c>
      <c r="S497" s="208" t="s">
        <v>7433</v>
      </c>
      <c r="T497" s="209" t="s">
        <v>7433</v>
      </c>
    </row>
    <row r="498" spans="1:20">
      <c r="A498" s="202" t="s">
        <v>2106</v>
      </c>
      <c r="B498" s="202">
        <v>342</v>
      </c>
      <c r="C498" s="195" t="e">
        <f ca="1">_xlfn.XLOOKUP(Table2[[#This Row],[Acct '#]],'2024 Information'!A:A,'2024 Information'!L:L,0)</f>
        <v>#NAME?</v>
      </c>
      <c r="D498" s="196" t="e">
        <f ca="1">SUM(Table2[[#This Row],[2024 Tax Assessment (Exemption Not Included)]]/$E$6)</f>
        <v>#NAME?</v>
      </c>
      <c r="E498" s="206" t="e">
        <f ca="1">SUM(Table2[[#This Row],[2024 Tax Assessment (Exemption Not Included)]]*$E$7)</f>
        <v>#NAME?</v>
      </c>
      <c r="F498" s="195" t="e">
        <f ca="1">_xlfn.XLOOKUP(Table2[[#This Row],[Acct '#]],'2025 Information'!A:A,'2025 Information'!O:O,0)</f>
        <v>#NAME?</v>
      </c>
      <c r="G498" s="196" t="e">
        <f ca="1">SUM(Table2[[#This Row],[2025 Estimated                         Tax Assessment                  (Exemption Not Included)]]/$H$6)</f>
        <v>#NAME?</v>
      </c>
      <c r="H498" s="206" t="e">
        <f ca="1">SUM(Table2[[#This Row],[2025 Estimated                         Tax Assessment                  (Exemption Not Included)]]*$H$7)</f>
        <v>#NAME?</v>
      </c>
      <c r="I498" s="203" t="e">
        <f ca="1">SUM(Table2[[#This Row],[2025 Estimated                         Tax Assessment                  (Exemption Not Included)]]-Table2[[#This Row],[2024 Tax Assessment (Exemption Not Included)]])</f>
        <v>#NAME?</v>
      </c>
      <c r="J498" s="225" t="e">
        <f ca="1">SUM(Table2[[#This Row],[2025 Estimated                      Tax Amount                             (Exemption Not Included)]]-Table2[[#This Row],[2024 Tax Amount (Exemption Not Included)]])</f>
        <v>#NAME?</v>
      </c>
      <c r="K498" s="204" t="e">
        <f ca="1">SUM(Table2[[#This Row],[Overall % Of Town ]]-Table2[[#This Row],[Overall % Of Town]])</f>
        <v>#NAME?</v>
      </c>
      <c r="L498" s="227" t="e">
        <f ca="1">SUM(Table2[[#This Row],[2024 Tax Assessment (Exemption Not Included)]])*$N$7</f>
        <v>#NAME?</v>
      </c>
      <c r="M498" s="205" t="e">
        <f ca="1">SUM(Table2[[#This Row],[2025 Tax Amount                   (w/o Reval)                       (Exmption Not Included)]]-Table2[[#This Row],[2024 Tax Amount (Exemption Not Included)]])</f>
        <v>#NAME?</v>
      </c>
      <c r="N498" s="206" t="e">
        <f ca="1">SUM(Table2[[#This Row],[2025 Tax Amount                   (w/o Reval)                       (Exmption Not Included)]]-Table2[[#This Row],[2025 Estimated                      Tax Amount                             (Exemption Not Included)]])</f>
        <v>#NAME?</v>
      </c>
      <c r="O498" s="210" t="e">
        <f ca="1">_xlfn.XLOOKUP(Table2[[#This Row],[Map/Lot]],'Sales Data'!$H$2:$H$185,'Sales Data'!$G$2:$G$185,0)</f>
        <v>#NAME?</v>
      </c>
      <c r="P498" s="211" t="e">
        <f ca="1">_xlfn.XLOOKUP(Table2[[#This Row],[Map/Lot]],'Sales Data'!$H$2:$H$185,'Sales Data'!$F$2:$F$185,0)</f>
        <v>#NAME?</v>
      </c>
      <c r="Q498" s="208">
        <v>1.7</v>
      </c>
      <c r="R498" s="212" t="e">
        <f ca="1">SUM(Table2[[#This Row],[Adjustment for Time Since Sale]]*Table2[[#This Row],[Sale Amount]])</f>
        <v>#NAME?</v>
      </c>
      <c r="S498" s="212" t="e">
        <f ca="1">SUM(Table2[[#This Row],[2025 Estimated                         Tax Assessment                  (Exemption Not Included)]]-Table2[[#This Row],[Adjusted Sale Price]])</f>
        <v>#NAME?</v>
      </c>
      <c r="T498" s="213" t="e">
        <f ca="1">_xlfn.XLOOKUP(Table2[[#This Row],[Map/Lot]],'Sales Data'!$H$2:$H$185,'Sales Data'!$I$2:$I$185,0)</f>
        <v>#NAME?</v>
      </c>
    </row>
    <row r="499" spans="1:20">
      <c r="A499" s="202" t="s">
        <v>1406</v>
      </c>
      <c r="B499" s="202">
        <v>662</v>
      </c>
      <c r="C499" s="195" t="e">
        <f ca="1">_xlfn.XLOOKUP(Table2[[#This Row],[Acct '#]],'2024 Information'!A:A,'2024 Information'!L:L,0)</f>
        <v>#NAME?</v>
      </c>
      <c r="D499" s="196" t="e">
        <f ca="1">SUM(Table2[[#This Row],[2024 Tax Assessment (Exemption Not Included)]]/$E$6)</f>
        <v>#NAME?</v>
      </c>
      <c r="E499" s="206" t="e">
        <f ca="1">SUM(Table2[[#This Row],[2024 Tax Assessment (Exemption Not Included)]]*$E$7)</f>
        <v>#NAME?</v>
      </c>
      <c r="F499" s="195" t="e">
        <f ca="1">_xlfn.XLOOKUP(Table2[[#This Row],[Acct '#]],'2025 Information'!A:A,'2025 Information'!O:O,0)</f>
        <v>#NAME?</v>
      </c>
      <c r="G499" s="196" t="e">
        <f ca="1">SUM(Table2[[#This Row],[2025 Estimated                         Tax Assessment                  (Exemption Not Included)]]/$H$6)</f>
        <v>#NAME?</v>
      </c>
      <c r="H499" s="206" t="e">
        <f ca="1">SUM(Table2[[#This Row],[2025 Estimated                         Tax Assessment                  (Exemption Not Included)]]*$H$7)</f>
        <v>#NAME?</v>
      </c>
      <c r="I499" s="203" t="e">
        <f ca="1">SUM(Table2[[#This Row],[2025 Estimated                         Tax Assessment                  (Exemption Not Included)]]-Table2[[#This Row],[2024 Tax Assessment (Exemption Not Included)]])</f>
        <v>#NAME?</v>
      </c>
      <c r="J499" s="225" t="e">
        <f ca="1">SUM(Table2[[#This Row],[2025 Estimated                      Tax Amount                             (Exemption Not Included)]]-Table2[[#This Row],[2024 Tax Amount (Exemption Not Included)]])</f>
        <v>#NAME?</v>
      </c>
      <c r="K499" s="204" t="e">
        <f ca="1">SUM(Table2[[#This Row],[Overall % Of Town ]]-Table2[[#This Row],[Overall % Of Town]])</f>
        <v>#NAME?</v>
      </c>
      <c r="L499" s="227" t="e">
        <f ca="1">SUM(Table2[[#This Row],[2024 Tax Assessment (Exemption Not Included)]])*$N$7</f>
        <v>#NAME?</v>
      </c>
      <c r="M499" s="205" t="e">
        <f ca="1">SUM(Table2[[#This Row],[2025 Tax Amount                   (w/o Reval)                       (Exmption Not Included)]]-Table2[[#This Row],[2024 Tax Amount (Exemption Not Included)]])</f>
        <v>#NAME?</v>
      </c>
      <c r="N499" s="206" t="e">
        <f ca="1">SUM(Table2[[#This Row],[2025 Tax Amount                   (w/o Reval)                       (Exmption Not Included)]]-Table2[[#This Row],[2025 Estimated                      Tax Amount                             (Exemption Not Included)]])</f>
        <v>#NAME?</v>
      </c>
      <c r="O499" s="207" t="s">
        <v>7433</v>
      </c>
      <c r="P499" s="208" t="s">
        <v>7433</v>
      </c>
      <c r="Q499" s="208" t="s">
        <v>7433</v>
      </c>
      <c r="R499" s="208" t="s">
        <v>7433</v>
      </c>
      <c r="S499" s="208" t="s">
        <v>7433</v>
      </c>
      <c r="T499" s="209" t="s">
        <v>7433</v>
      </c>
    </row>
    <row r="500" spans="1:20">
      <c r="A500" s="202" t="s">
        <v>837</v>
      </c>
      <c r="B500" s="202">
        <v>908</v>
      </c>
      <c r="C500" s="195" t="e">
        <f ca="1">_xlfn.XLOOKUP(Table2[[#This Row],[Acct '#]],'2024 Information'!A:A,'2024 Information'!L:L,0)</f>
        <v>#NAME?</v>
      </c>
      <c r="D500" s="196" t="e">
        <f ca="1">SUM(Table2[[#This Row],[2024 Tax Assessment (Exemption Not Included)]]/$E$6)</f>
        <v>#NAME?</v>
      </c>
      <c r="E500" s="206" t="e">
        <f ca="1">SUM(Table2[[#This Row],[2024 Tax Assessment (Exemption Not Included)]]*$E$7)</f>
        <v>#NAME?</v>
      </c>
      <c r="F500" s="195" t="e">
        <f ca="1">_xlfn.XLOOKUP(Table2[[#This Row],[Acct '#]],'2025 Information'!A:A,'2025 Information'!O:O,0)</f>
        <v>#NAME?</v>
      </c>
      <c r="G500" s="196" t="e">
        <f ca="1">SUM(Table2[[#This Row],[2025 Estimated                         Tax Assessment                  (Exemption Not Included)]]/$H$6)</f>
        <v>#NAME?</v>
      </c>
      <c r="H500" s="206" t="e">
        <f ca="1">SUM(Table2[[#This Row],[2025 Estimated                         Tax Assessment                  (Exemption Not Included)]]*$H$7)</f>
        <v>#NAME?</v>
      </c>
      <c r="I500" s="203" t="e">
        <f ca="1">SUM(Table2[[#This Row],[2025 Estimated                         Tax Assessment                  (Exemption Not Included)]]-Table2[[#This Row],[2024 Tax Assessment (Exemption Not Included)]])</f>
        <v>#NAME?</v>
      </c>
      <c r="J500" s="225" t="e">
        <f ca="1">SUM(Table2[[#This Row],[2025 Estimated                      Tax Amount                             (Exemption Not Included)]]-Table2[[#This Row],[2024 Tax Amount (Exemption Not Included)]])</f>
        <v>#NAME?</v>
      </c>
      <c r="K500" s="204" t="e">
        <f ca="1">SUM(Table2[[#This Row],[Overall % Of Town ]]-Table2[[#This Row],[Overall % Of Town]])</f>
        <v>#NAME?</v>
      </c>
      <c r="L500" s="227" t="e">
        <f ca="1">SUM(Table2[[#This Row],[2024 Tax Assessment (Exemption Not Included)]])*$N$7</f>
        <v>#NAME?</v>
      </c>
      <c r="M500" s="205" t="e">
        <f ca="1">SUM(Table2[[#This Row],[2025 Tax Amount                   (w/o Reval)                       (Exmption Not Included)]]-Table2[[#This Row],[2024 Tax Amount (Exemption Not Included)]])</f>
        <v>#NAME?</v>
      </c>
      <c r="N500" s="206" t="e">
        <f ca="1">SUM(Table2[[#This Row],[2025 Tax Amount                   (w/o Reval)                       (Exmption Not Included)]]-Table2[[#This Row],[2025 Estimated                      Tax Amount                             (Exemption Not Included)]])</f>
        <v>#NAME?</v>
      </c>
      <c r="O500" s="210" t="e">
        <f ca="1">_xlfn.XLOOKUP(Table2[[#This Row],[Map/Lot]],'Sales Data'!$H$2:$H$185,'Sales Data'!$G$2:$G$185,0)</f>
        <v>#NAME?</v>
      </c>
      <c r="P500" s="211" t="e">
        <f ca="1">_xlfn.XLOOKUP(Table2[[#This Row],[Map/Lot]],'Sales Data'!$H$2:$H$185,'Sales Data'!$F$2:$F$185,0)</f>
        <v>#NAME?</v>
      </c>
      <c r="Q500" s="208">
        <v>1.3</v>
      </c>
      <c r="R500" s="212" t="e">
        <f ca="1">SUM(Table2[[#This Row],[Adjustment for Time Since Sale]]*Table2[[#This Row],[Sale Amount]])</f>
        <v>#NAME?</v>
      </c>
      <c r="S500" s="212" t="e">
        <f ca="1">SUM(Table2[[#This Row],[2025 Estimated                         Tax Assessment                  (Exemption Not Included)]]-Table2[[#This Row],[Adjusted Sale Price]])</f>
        <v>#NAME?</v>
      </c>
      <c r="T500" s="213" t="e">
        <f ca="1">_xlfn.XLOOKUP(Table2[[#This Row],[Map/Lot]],'Sales Data'!$H$2:$H$185,'Sales Data'!$I$2:$I$185,0)</f>
        <v>#NAME?</v>
      </c>
    </row>
    <row r="501" spans="1:20">
      <c r="A501" s="202" t="s">
        <v>942</v>
      </c>
      <c r="B501" s="202">
        <v>867</v>
      </c>
      <c r="C501" s="195" t="e">
        <f ca="1">_xlfn.XLOOKUP(Table2[[#This Row],[Acct '#]],'2024 Information'!A:A,'2024 Information'!L:L,0)</f>
        <v>#NAME?</v>
      </c>
      <c r="D501" s="196" t="e">
        <f ca="1">SUM(Table2[[#This Row],[2024 Tax Assessment (Exemption Not Included)]]/$E$6)</f>
        <v>#NAME?</v>
      </c>
      <c r="E501" s="206" t="e">
        <f ca="1">SUM(Table2[[#This Row],[2024 Tax Assessment (Exemption Not Included)]]*$E$7)</f>
        <v>#NAME?</v>
      </c>
      <c r="F501" s="195" t="e">
        <f ca="1">_xlfn.XLOOKUP(Table2[[#This Row],[Acct '#]],'2025 Information'!A:A,'2025 Information'!O:O,0)</f>
        <v>#NAME?</v>
      </c>
      <c r="G501" s="196" t="e">
        <f ca="1">SUM(Table2[[#This Row],[2025 Estimated                         Tax Assessment                  (Exemption Not Included)]]/$H$6)</f>
        <v>#NAME?</v>
      </c>
      <c r="H501" s="206" t="e">
        <f ca="1">SUM(Table2[[#This Row],[2025 Estimated                         Tax Assessment                  (Exemption Not Included)]]*$H$7)</f>
        <v>#NAME?</v>
      </c>
      <c r="I501" s="203" t="e">
        <f ca="1">SUM(Table2[[#This Row],[2025 Estimated                         Tax Assessment                  (Exemption Not Included)]]-Table2[[#This Row],[2024 Tax Assessment (Exemption Not Included)]])</f>
        <v>#NAME?</v>
      </c>
      <c r="J501" s="225" t="e">
        <f ca="1">SUM(Table2[[#This Row],[2025 Estimated                      Tax Amount                             (Exemption Not Included)]]-Table2[[#This Row],[2024 Tax Amount (Exemption Not Included)]])</f>
        <v>#NAME?</v>
      </c>
      <c r="K501" s="204" t="e">
        <f ca="1">SUM(Table2[[#This Row],[Overall % Of Town ]]-Table2[[#This Row],[Overall % Of Town]])</f>
        <v>#NAME?</v>
      </c>
      <c r="L501" s="227" t="e">
        <f ca="1">SUM(Table2[[#This Row],[2024 Tax Assessment (Exemption Not Included)]])*$N$7</f>
        <v>#NAME?</v>
      </c>
      <c r="M501" s="205" t="e">
        <f ca="1">SUM(Table2[[#This Row],[2025 Tax Amount                   (w/o Reval)                       (Exmption Not Included)]]-Table2[[#This Row],[2024 Tax Amount (Exemption Not Included)]])</f>
        <v>#NAME?</v>
      </c>
      <c r="N501" s="206" t="e">
        <f ca="1">SUM(Table2[[#This Row],[2025 Tax Amount                   (w/o Reval)                       (Exmption Not Included)]]-Table2[[#This Row],[2025 Estimated                      Tax Amount                             (Exemption Not Included)]])</f>
        <v>#NAME?</v>
      </c>
      <c r="O501" s="207" t="s">
        <v>7433</v>
      </c>
      <c r="P501" s="208" t="s">
        <v>7433</v>
      </c>
      <c r="Q501" s="208" t="s">
        <v>7433</v>
      </c>
      <c r="R501" s="208" t="s">
        <v>7433</v>
      </c>
      <c r="S501" s="208" t="s">
        <v>7433</v>
      </c>
      <c r="T501" s="209" t="s">
        <v>7433</v>
      </c>
    </row>
    <row r="502" spans="1:20">
      <c r="A502" s="202" t="s">
        <v>312</v>
      </c>
      <c r="B502" s="202">
        <v>1111</v>
      </c>
      <c r="C502" s="195" t="e">
        <f ca="1">_xlfn.XLOOKUP(Table2[[#This Row],[Acct '#]],'2024 Information'!A:A,'2024 Information'!L:L,0)</f>
        <v>#NAME?</v>
      </c>
      <c r="D502" s="196" t="e">
        <f ca="1">SUM(Table2[[#This Row],[2024 Tax Assessment (Exemption Not Included)]]/$E$6)</f>
        <v>#NAME?</v>
      </c>
      <c r="E502" s="206" t="e">
        <f ca="1">SUM(Table2[[#This Row],[2024 Tax Assessment (Exemption Not Included)]]*$E$7)</f>
        <v>#NAME?</v>
      </c>
      <c r="F502" s="195" t="e">
        <f ca="1">_xlfn.XLOOKUP(Table2[[#This Row],[Acct '#]],'2025 Information'!A:A,'2025 Information'!O:O,0)</f>
        <v>#NAME?</v>
      </c>
      <c r="G502" s="196" t="e">
        <f ca="1">SUM(Table2[[#This Row],[2025 Estimated                         Tax Assessment                  (Exemption Not Included)]]/$H$6)</f>
        <v>#NAME?</v>
      </c>
      <c r="H502" s="206" t="e">
        <f ca="1">SUM(Table2[[#This Row],[2025 Estimated                         Tax Assessment                  (Exemption Not Included)]]*$H$7)</f>
        <v>#NAME?</v>
      </c>
      <c r="I502" s="203" t="e">
        <f ca="1">SUM(Table2[[#This Row],[2025 Estimated                         Tax Assessment                  (Exemption Not Included)]]-Table2[[#This Row],[2024 Tax Assessment (Exemption Not Included)]])</f>
        <v>#NAME?</v>
      </c>
      <c r="J502" s="225" t="e">
        <f ca="1">SUM(Table2[[#This Row],[2025 Estimated                      Tax Amount                             (Exemption Not Included)]]-Table2[[#This Row],[2024 Tax Amount (Exemption Not Included)]])</f>
        <v>#NAME?</v>
      </c>
      <c r="K502" s="204" t="e">
        <f ca="1">SUM(Table2[[#This Row],[Overall % Of Town ]]-Table2[[#This Row],[Overall % Of Town]])</f>
        <v>#NAME?</v>
      </c>
      <c r="L502" s="227" t="e">
        <f ca="1">SUM(Table2[[#This Row],[2024 Tax Assessment (Exemption Not Included)]])*$N$7</f>
        <v>#NAME?</v>
      </c>
      <c r="M502" s="205" t="e">
        <f ca="1">SUM(Table2[[#This Row],[2025 Tax Amount                   (w/o Reval)                       (Exmption Not Included)]]-Table2[[#This Row],[2024 Tax Amount (Exemption Not Included)]])</f>
        <v>#NAME?</v>
      </c>
      <c r="N502" s="206" t="e">
        <f ca="1">SUM(Table2[[#This Row],[2025 Tax Amount                   (w/o Reval)                       (Exmption Not Included)]]-Table2[[#This Row],[2025 Estimated                      Tax Amount                             (Exemption Not Included)]])</f>
        <v>#NAME?</v>
      </c>
      <c r="O502" s="207" t="s">
        <v>7433</v>
      </c>
      <c r="P502" s="208" t="s">
        <v>7433</v>
      </c>
      <c r="Q502" s="208" t="s">
        <v>7433</v>
      </c>
      <c r="R502" s="208" t="s">
        <v>7433</v>
      </c>
      <c r="S502" s="208" t="s">
        <v>7433</v>
      </c>
      <c r="T502" s="209" t="s">
        <v>7433</v>
      </c>
    </row>
    <row r="503" spans="1:20">
      <c r="A503" s="202" t="s">
        <v>1150</v>
      </c>
      <c r="B503" s="202">
        <v>784</v>
      </c>
      <c r="C503" s="195" t="e">
        <f ca="1">_xlfn.XLOOKUP(Table2[[#This Row],[Acct '#]],'2024 Information'!A:A,'2024 Information'!L:L,0)</f>
        <v>#NAME?</v>
      </c>
      <c r="D503" s="196" t="e">
        <f ca="1">SUM(Table2[[#This Row],[2024 Tax Assessment (Exemption Not Included)]]/$E$6)</f>
        <v>#NAME?</v>
      </c>
      <c r="E503" s="206" t="e">
        <f ca="1">SUM(Table2[[#This Row],[2024 Tax Assessment (Exemption Not Included)]]*$E$7)</f>
        <v>#NAME?</v>
      </c>
      <c r="F503" s="195" t="e">
        <f ca="1">_xlfn.XLOOKUP(Table2[[#This Row],[Acct '#]],'2025 Information'!A:A,'2025 Information'!O:O,0)</f>
        <v>#NAME?</v>
      </c>
      <c r="G503" s="196" t="e">
        <f ca="1">SUM(Table2[[#This Row],[2025 Estimated                         Tax Assessment                  (Exemption Not Included)]]/$H$6)</f>
        <v>#NAME?</v>
      </c>
      <c r="H503" s="206" t="e">
        <f ca="1">SUM(Table2[[#This Row],[2025 Estimated                         Tax Assessment                  (Exemption Not Included)]]*$H$7)</f>
        <v>#NAME?</v>
      </c>
      <c r="I503" s="203" t="e">
        <f ca="1">SUM(Table2[[#This Row],[2025 Estimated                         Tax Assessment                  (Exemption Not Included)]]-Table2[[#This Row],[2024 Tax Assessment (Exemption Not Included)]])</f>
        <v>#NAME?</v>
      </c>
      <c r="J503" s="225" t="e">
        <f ca="1">SUM(Table2[[#This Row],[2025 Estimated                      Tax Amount                             (Exemption Not Included)]]-Table2[[#This Row],[2024 Tax Amount (Exemption Not Included)]])</f>
        <v>#NAME?</v>
      </c>
      <c r="K503" s="204" t="e">
        <f ca="1">SUM(Table2[[#This Row],[Overall % Of Town ]]-Table2[[#This Row],[Overall % Of Town]])</f>
        <v>#NAME?</v>
      </c>
      <c r="L503" s="227" t="e">
        <f ca="1">SUM(Table2[[#This Row],[2024 Tax Assessment (Exemption Not Included)]])*$N$7</f>
        <v>#NAME?</v>
      </c>
      <c r="M503" s="205" t="e">
        <f ca="1">SUM(Table2[[#This Row],[2025 Tax Amount                   (w/o Reval)                       (Exmption Not Included)]]-Table2[[#This Row],[2024 Tax Amount (Exemption Not Included)]])</f>
        <v>#NAME?</v>
      </c>
      <c r="N503" s="206" t="e">
        <f ca="1">SUM(Table2[[#This Row],[2025 Tax Amount                   (w/o Reval)                       (Exmption Not Included)]]-Table2[[#This Row],[2025 Estimated                      Tax Amount                             (Exemption Not Included)]])</f>
        <v>#NAME?</v>
      </c>
      <c r="O503" s="207" t="s">
        <v>7433</v>
      </c>
      <c r="P503" s="208" t="s">
        <v>7433</v>
      </c>
      <c r="Q503" s="208" t="s">
        <v>7433</v>
      </c>
      <c r="R503" s="208" t="s">
        <v>7433</v>
      </c>
      <c r="S503" s="208" t="s">
        <v>7433</v>
      </c>
      <c r="T503" s="209" t="s">
        <v>7433</v>
      </c>
    </row>
    <row r="504" spans="1:20">
      <c r="A504" s="202" t="s">
        <v>940</v>
      </c>
      <c r="B504" s="202">
        <v>868</v>
      </c>
      <c r="C504" s="195" t="e">
        <f ca="1">_xlfn.XLOOKUP(Table2[[#This Row],[Acct '#]],'2024 Information'!A:A,'2024 Information'!L:L,0)</f>
        <v>#NAME?</v>
      </c>
      <c r="D504" s="196" t="e">
        <f ca="1">SUM(Table2[[#This Row],[2024 Tax Assessment (Exemption Not Included)]]/$E$6)</f>
        <v>#NAME?</v>
      </c>
      <c r="E504" s="206" t="e">
        <f ca="1">SUM(Table2[[#This Row],[2024 Tax Assessment (Exemption Not Included)]]*$E$7)</f>
        <v>#NAME?</v>
      </c>
      <c r="F504" s="195" t="e">
        <f ca="1">_xlfn.XLOOKUP(Table2[[#This Row],[Acct '#]],'2025 Information'!A:A,'2025 Information'!O:O,0)</f>
        <v>#NAME?</v>
      </c>
      <c r="G504" s="196" t="e">
        <f ca="1">SUM(Table2[[#This Row],[2025 Estimated                         Tax Assessment                  (Exemption Not Included)]]/$H$6)</f>
        <v>#NAME?</v>
      </c>
      <c r="H504" s="206" t="e">
        <f ca="1">SUM(Table2[[#This Row],[2025 Estimated                         Tax Assessment                  (Exemption Not Included)]]*$H$7)</f>
        <v>#NAME?</v>
      </c>
      <c r="I504" s="203" t="e">
        <f ca="1">SUM(Table2[[#This Row],[2025 Estimated                         Tax Assessment                  (Exemption Not Included)]]-Table2[[#This Row],[2024 Tax Assessment (Exemption Not Included)]])</f>
        <v>#NAME?</v>
      </c>
      <c r="J504" s="225" t="e">
        <f ca="1">SUM(Table2[[#This Row],[2025 Estimated                      Tax Amount                             (Exemption Not Included)]]-Table2[[#This Row],[2024 Tax Amount (Exemption Not Included)]])</f>
        <v>#NAME?</v>
      </c>
      <c r="K504" s="204" t="e">
        <f ca="1">SUM(Table2[[#This Row],[Overall % Of Town ]]-Table2[[#This Row],[Overall % Of Town]])</f>
        <v>#NAME?</v>
      </c>
      <c r="L504" s="227" t="e">
        <f ca="1">SUM(Table2[[#This Row],[2024 Tax Assessment (Exemption Not Included)]])*$N$7</f>
        <v>#NAME?</v>
      </c>
      <c r="M504" s="205" t="e">
        <f ca="1">SUM(Table2[[#This Row],[2025 Tax Amount                   (w/o Reval)                       (Exmption Not Included)]]-Table2[[#This Row],[2024 Tax Amount (Exemption Not Included)]])</f>
        <v>#NAME?</v>
      </c>
      <c r="N504" s="206" t="e">
        <f ca="1">SUM(Table2[[#This Row],[2025 Tax Amount                   (w/o Reval)                       (Exmption Not Included)]]-Table2[[#This Row],[2025 Estimated                      Tax Amount                             (Exemption Not Included)]])</f>
        <v>#NAME?</v>
      </c>
      <c r="O504" s="207" t="s">
        <v>7433</v>
      </c>
      <c r="P504" s="208" t="s">
        <v>7433</v>
      </c>
      <c r="Q504" s="208" t="s">
        <v>7433</v>
      </c>
      <c r="R504" s="208" t="s">
        <v>7433</v>
      </c>
      <c r="S504" s="208" t="s">
        <v>7433</v>
      </c>
      <c r="T504" s="209" t="s">
        <v>7433</v>
      </c>
    </row>
    <row r="505" spans="1:20">
      <c r="A505" s="202" t="s">
        <v>1671</v>
      </c>
      <c r="B505" s="202">
        <v>541</v>
      </c>
      <c r="C505" s="195" t="e">
        <f ca="1">_xlfn.XLOOKUP(Table2[[#This Row],[Acct '#]],'2024 Information'!A:A,'2024 Information'!L:L,0)</f>
        <v>#NAME?</v>
      </c>
      <c r="D505" s="196" t="e">
        <f ca="1">SUM(Table2[[#This Row],[2024 Tax Assessment (Exemption Not Included)]]/$E$6)</f>
        <v>#NAME?</v>
      </c>
      <c r="E505" s="206" t="e">
        <f ca="1">SUM(Table2[[#This Row],[2024 Tax Assessment (Exemption Not Included)]]*$E$7)</f>
        <v>#NAME?</v>
      </c>
      <c r="F505" s="195" t="e">
        <f ca="1">_xlfn.XLOOKUP(Table2[[#This Row],[Acct '#]],'2025 Information'!A:A,'2025 Information'!O:O,0)</f>
        <v>#NAME?</v>
      </c>
      <c r="G505" s="196" t="e">
        <f ca="1">SUM(Table2[[#This Row],[2025 Estimated                         Tax Assessment                  (Exemption Not Included)]]/$H$6)</f>
        <v>#NAME?</v>
      </c>
      <c r="H505" s="206" t="e">
        <f ca="1">SUM(Table2[[#This Row],[2025 Estimated                         Tax Assessment                  (Exemption Not Included)]]*$H$7)</f>
        <v>#NAME?</v>
      </c>
      <c r="I505" s="203" t="e">
        <f ca="1">SUM(Table2[[#This Row],[2025 Estimated                         Tax Assessment                  (Exemption Not Included)]]-Table2[[#This Row],[2024 Tax Assessment (Exemption Not Included)]])</f>
        <v>#NAME?</v>
      </c>
      <c r="J505" s="225" t="e">
        <f ca="1">SUM(Table2[[#This Row],[2025 Estimated                      Tax Amount                             (Exemption Not Included)]]-Table2[[#This Row],[2024 Tax Amount (Exemption Not Included)]])</f>
        <v>#NAME?</v>
      </c>
      <c r="K505" s="204" t="e">
        <f ca="1">SUM(Table2[[#This Row],[Overall % Of Town ]]-Table2[[#This Row],[Overall % Of Town]])</f>
        <v>#NAME?</v>
      </c>
      <c r="L505" s="227" t="e">
        <f ca="1">SUM(Table2[[#This Row],[2024 Tax Assessment (Exemption Not Included)]])*$N$7</f>
        <v>#NAME?</v>
      </c>
      <c r="M505" s="205" t="e">
        <f ca="1">SUM(Table2[[#This Row],[2025 Tax Amount                   (w/o Reval)                       (Exmption Not Included)]]-Table2[[#This Row],[2024 Tax Amount (Exemption Not Included)]])</f>
        <v>#NAME?</v>
      </c>
      <c r="N505" s="206" t="e">
        <f ca="1">SUM(Table2[[#This Row],[2025 Tax Amount                   (w/o Reval)                       (Exmption Not Included)]]-Table2[[#This Row],[2025 Estimated                      Tax Amount                             (Exemption Not Included)]])</f>
        <v>#NAME?</v>
      </c>
      <c r="O505" s="210" t="e">
        <f ca="1">_xlfn.XLOOKUP(Table2[[#This Row],[Map/Lot]],'Sales Data'!$H$2:$H$185,'Sales Data'!$G$2:$G$185,0)</f>
        <v>#NAME?</v>
      </c>
      <c r="P505" s="211" t="e">
        <f ca="1">_xlfn.XLOOKUP(Table2[[#This Row],[Map/Lot]],'Sales Data'!$H$2:$H$185,'Sales Data'!$F$2:$F$185,0)</f>
        <v>#NAME?</v>
      </c>
      <c r="Q505" s="208">
        <v>1.7</v>
      </c>
      <c r="R505" s="212" t="e">
        <f ca="1">SUM(Table2[[#This Row],[Adjustment for Time Since Sale]]*Table2[[#This Row],[Sale Amount]])</f>
        <v>#NAME?</v>
      </c>
      <c r="S505" s="212" t="e">
        <f ca="1">SUM(Table2[[#This Row],[2025 Estimated                         Tax Assessment                  (Exemption Not Included)]]-Table2[[#This Row],[Adjusted Sale Price]])</f>
        <v>#NAME?</v>
      </c>
      <c r="T505" s="213" t="e">
        <f ca="1">_xlfn.XLOOKUP(Table2[[#This Row],[Map/Lot]],'Sales Data'!$H$2:$H$185,'Sales Data'!$I$2:$I$185,0)</f>
        <v>#NAME?</v>
      </c>
    </row>
    <row r="506" spans="1:20">
      <c r="A506" s="202" t="s">
        <v>2702</v>
      </c>
      <c r="B506" s="202">
        <v>52</v>
      </c>
      <c r="C506" s="195" t="e">
        <f ca="1">_xlfn.XLOOKUP(Table2[[#This Row],[Acct '#]],'2024 Information'!A:A,'2024 Information'!L:L,0)</f>
        <v>#NAME?</v>
      </c>
      <c r="D506" s="196" t="e">
        <f ca="1">SUM(Table2[[#This Row],[2024 Tax Assessment (Exemption Not Included)]]/$E$6)</f>
        <v>#NAME?</v>
      </c>
      <c r="E506" s="206" t="e">
        <f ca="1">SUM(Table2[[#This Row],[2024 Tax Assessment (Exemption Not Included)]]*$E$7)</f>
        <v>#NAME?</v>
      </c>
      <c r="F506" s="195" t="e">
        <f ca="1">_xlfn.XLOOKUP(Table2[[#This Row],[Acct '#]],'2025 Information'!A:A,'2025 Information'!O:O,0)</f>
        <v>#NAME?</v>
      </c>
      <c r="G506" s="196" t="e">
        <f ca="1">SUM(Table2[[#This Row],[2025 Estimated                         Tax Assessment                  (Exemption Not Included)]]/$H$6)</f>
        <v>#NAME?</v>
      </c>
      <c r="H506" s="206" t="e">
        <f ca="1">SUM(Table2[[#This Row],[2025 Estimated                         Tax Assessment                  (Exemption Not Included)]]*$H$7)</f>
        <v>#NAME?</v>
      </c>
      <c r="I506" s="203" t="e">
        <f ca="1">SUM(Table2[[#This Row],[2025 Estimated                         Tax Assessment                  (Exemption Not Included)]]-Table2[[#This Row],[2024 Tax Assessment (Exemption Not Included)]])</f>
        <v>#NAME?</v>
      </c>
      <c r="J506" s="225" t="e">
        <f ca="1">SUM(Table2[[#This Row],[2025 Estimated                      Tax Amount                             (Exemption Not Included)]]-Table2[[#This Row],[2024 Tax Amount (Exemption Not Included)]])</f>
        <v>#NAME?</v>
      </c>
      <c r="K506" s="204" t="e">
        <f ca="1">SUM(Table2[[#This Row],[Overall % Of Town ]]-Table2[[#This Row],[Overall % Of Town]])</f>
        <v>#NAME?</v>
      </c>
      <c r="L506" s="227" t="e">
        <f ca="1">SUM(Table2[[#This Row],[2024 Tax Assessment (Exemption Not Included)]])*$N$7</f>
        <v>#NAME?</v>
      </c>
      <c r="M506" s="205" t="e">
        <f ca="1">SUM(Table2[[#This Row],[2025 Tax Amount                   (w/o Reval)                       (Exmption Not Included)]]-Table2[[#This Row],[2024 Tax Amount (Exemption Not Included)]])</f>
        <v>#NAME?</v>
      </c>
      <c r="N506" s="206" t="e">
        <f ca="1">SUM(Table2[[#This Row],[2025 Tax Amount                   (w/o Reval)                       (Exmption Not Included)]]-Table2[[#This Row],[2025 Estimated                      Tax Amount                             (Exemption Not Included)]])</f>
        <v>#NAME?</v>
      </c>
      <c r="O506" s="207" t="s">
        <v>7433</v>
      </c>
      <c r="P506" s="208" t="s">
        <v>7433</v>
      </c>
      <c r="Q506" s="208" t="s">
        <v>7433</v>
      </c>
      <c r="R506" s="208" t="s">
        <v>7433</v>
      </c>
      <c r="S506" s="208" t="s">
        <v>7433</v>
      </c>
      <c r="T506" s="209" t="s">
        <v>7433</v>
      </c>
    </row>
    <row r="507" spans="1:20">
      <c r="A507" s="202" t="s">
        <v>403</v>
      </c>
      <c r="B507" s="202">
        <v>531</v>
      </c>
      <c r="C507" s="195" t="e">
        <f ca="1">_xlfn.XLOOKUP(Table2[[#This Row],[Acct '#]],'2024 Information'!A:A,'2024 Information'!L:L,0)</f>
        <v>#NAME?</v>
      </c>
      <c r="D507" s="196" t="e">
        <f ca="1">SUM(Table2[[#This Row],[2024 Tax Assessment (Exemption Not Included)]]/$E$6)</f>
        <v>#NAME?</v>
      </c>
      <c r="E507" s="206" t="e">
        <f ca="1">SUM(Table2[[#This Row],[2024 Tax Assessment (Exemption Not Included)]]*$E$7)</f>
        <v>#NAME?</v>
      </c>
      <c r="F507" s="195" t="e">
        <f ca="1">_xlfn.XLOOKUP(Table2[[#This Row],[Acct '#]],'2025 Information'!A:A,'2025 Information'!O:O,0)</f>
        <v>#NAME?</v>
      </c>
      <c r="G507" s="196" t="e">
        <f ca="1">SUM(Table2[[#This Row],[2025 Estimated                         Tax Assessment                  (Exemption Not Included)]]/$H$6)</f>
        <v>#NAME?</v>
      </c>
      <c r="H507" s="206" t="e">
        <f ca="1">SUM(Table2[[#This Row],[2025 Estimated                         Tax Assessment                  (Exemption Not Included)]]*$H$7)</f>
        <v>#NAME?</v>
      </c>
      <c r="I507" s="203" t="e">
        <f ca="1">SUM(Table2[[#This Row],[2025 Estimated                         Tax Assessment                  (Exemption Not Included)]]-Table2[[#This Row],[2024 Tax Assessment (Exemption Not Included)]])</f>
        <v>#NAME?</v>
      </c>
      <c r="J507" s="225" t="e">
        <f ca="1">SUM(Table2[[#This Row],[2025 Estimated                      Tax Amount                             (Exemption Not Included)]]-Table2[[#This Row],[2024 Tax Amount (Exemption Not Included)]])</f>
        <v>#NAME?</v>
      </c>
      <c r="K507" s="204" t="e">
        <f ca="1">SUM(Table2[[#This Row],[Overall % Of Town ]]-Table2[[#This Row],[Overall % Of Town]])</f>
        <v>#NAME?</v>
      </c>
      <c r="L507" s="227" t="e">
        <f ca="1">SUM(Table2[[#This Row],[2024 Tax Assessment (Exemption Not Included)]])*$N$7</f>
        <v>#NAME?</v>
      </c>
      <c r="M507" s="205" t="e">
        <f ca="1">SUM(Table2[[#This Row],[2025 Tax Amount                   (w/o Reval)                       (Exmption Not Included)]]-Table2[[#This Row],[2024 Tax Amount (Exemption Not Included)]])</f>
        <v>#NAME?</v>
      </c>
      <c r="N507" s="206" t="e">
        <f ca="1">SUM(Table2[[#This Row],[2025 Tax Amount                   (w/o Reval)                       (Exmption Not Included)]]-Table2[[#This Row],[2025 Estimated                      Tax Amount                             (Exemption Not Included)]])</f>
        <v>#NAME?</v>
      </c>
      <c r="O507" s="207" t="s">
        <v>7433</v>
      </c>
      <c r="P507" s="208" t="s">
        <v>7433</v>
      </c>
      <c r="Q507" s="208" t="s">
        <v>7433</v>
      </c>
      <c r="R507" s="208" t="s">
        <v>7433</v>
      </c>
      <c r="S507" s="208" t="s">
        <v>7433</v>
      </c>
      <c r="T507" s="209" t="s">
        <v>7433</v>
      </c>
    </row>
    <row r="508" spans="1:20">
      <c r="A508" s="202" t="s">
        <v>6556</v>
      </c>
      <c r="B508" s="202">
        <v>1072</v>
      </c>
      <c r="C508" s="195" t="e">
        <f ca="1">_xlfn.XLOOKUP(Table2[[#This Row],[Acct '#]],'2024 Information'!A:A,'2024 Information'!L:L,0)</f>
        <v>#NAME?</v>
      </c>
      <c r="D508" s="196" t="e">
        <f ca="1">SUM(Table2[[#This Row],[2024 Tax Assessment (Exemption Not Included)]]/$E$6)</f>
        <v>#NAME?</v>
      </c>
      <c r="E508" s="206" t="e">
        <f ca="1">SUM(Table2[[#This Row],[2024 Tax Assessment (Exemption Not Included)]]*$E$7)</f>
        <v>#NAME?</v>
      </c>
      <c r="F508" s="195" t="e">
        <f ca="1">_xlfn.XLOOKUP(Table2[[#This Row],[Acct '#]],'2025 Information'!A:A,'2025 Information'!O:O,0)</f>
        <v>#NAME?</v>
      </c>
      <c r="G508" s="196" t="e">
        <f ca="1">SUM(Table2[[#This Row],[2025 Estimated                         Tax Assessment                  (Exemption Not Included)]]/$H$6)</f>
        <v>#NAME?</v>
      </c>
      <c r="H508" s="206" t="e">
        <f ca="1">SUM(Table2[[#This Row],[2025 Estimated                         Tax Assessment                  (Exemption Not Included)]]*$H$7)</f>
        <v>#NAME?</v>
      </c>
      <c r="I508" s="203" t="e">
        <f ca="1">SUM(Table2[[#This Row],[2025 Estimated                         Tax Assessment                  (Exemption Not Included)]]-Table2[[#This Row],[2024 Tax Assessment (Exemption Not Included)]])</f>
        <v>#NAME?</v>
      </c>
      <c r="J508" s="225" t="e">
        <f ca="1">SUM(Table2[[#This Row],[2025 Estimated                      Tax Amount                             (Exemption Not Included)]]-Table2[[#This Row],[2024 Tax Amount (Exemption Not Included)]])</f>
        <v>#NAME?</v>
      </c>
      <c r="K508" s="204" t="e">
        <f ca="1">SUM(Table2[[#This Row],[Overall % Of Town ]]-Table2[[#This Row],[Overall % Of Town]])</f>
        <v>#NAME?</v>
      </c>
      <c r="L508" s="227" t="e">
        <f ca="1">SUM(Table2[[#This Row],[2024 Tax Assessment (Exemption Not Included)]])*$N$7</f>
        <v>#NAME?</v>
      </c>
      <c r="M508" s="205" t="e">
        <f ca="1">SUM(Table2[[#This Row],[2025 Tax Amount                   (w/o Reval)                       (Exmption Not Included)]]-Table2[[#This Row],[2024 Tax Amount (Exemption Not Included)]])</f>
        <v>#NAME?</v>
      </c>
      <c r="N508" s="206" t="e">
        <f ca="1">SUM(Table2[[#This Row],[2025 Tax Amount                   (w/o Reval)                       (Exmption Not Included)]]-Table2[[#This Row],[2025 Estimated                      Tax Amount                             (Exemption Not Included)]])</f>
        <v>#NAME?</v>
      </c>
      <c r="O508" s="207" t="s">
        <v>7433</v>
      </c>
      <c r="P508" s="208" t="s">
        <v>7433</v>
      </c>
      <c r="Q508" s="208" t="s">
        <v>7433</v>
      </c>
      <c r="R508" s="208" t="s">
        <v>7433</v>
      </c>
      <c r="S508" s="208" t="s">
        <v>7433</v>
      </c>
      <c r="T508" s="209" t="s">
        <v>7433</v>
      </c>
    </row>
    <row r="509" spans="1:20">
      <c r="A509" s="202" t="s">
        <v>2104</v>
      </c>
      <c r="B509" s="202">
        <v>343</v>
      </c>
      <c r="C509" s="195" t="e">
        <f ca="1">_xlfn.XLOOKUP(Table2[[#This Row],[Acct '#]],'2024 Information'!A:A,'2024 Information'!L:L,0)</f>
        <v>#NAME?</v>
      </c>
      <c r="D509" s="196" t="e">
        <f ca="1">SUM(Table2[[#This Row],[2024 Tax Assessment (Exemption Not Included)]]/$E$6)</f>
        <v>#NAME?</v>
      </c>
      <c r="E509" s="206" t="e">
        <f ca="1">SUM(Table2[[#This Row],[2024 Tax Assessment (Exemption Not Included)]]*$E$7)</f>
        <v>#NAME?</v>
      </c>
      <c r="F509" s="195" t="e">
        <f ca="1">_xlfn.XLOOKUP(Table2[[#This Row],[Acct '#]],'2025 Information'!A:A,'2025 Information'!O:O,0)</f>
        <v>#NAME?</v>
      </c>
      <c r="G509" s="196" t="e">
        <f ca="1">SUM(Table2[[#This Row],[2025 Estimated                         Tax Assessment                  (Exemption Not Included)]]/$H$6)</f>
        <v>#NAME?</v>
      </c>
      <c r="H509" s="206" t="e">
        <f ca="1">SUM(Table2[[#This Row],[2025 Estimated                         Tax Assessment                  (Exemption Not Included)]]*$H$7)</f>
        <v>#NAME?</v>
      </c>
      <c r="I509" s="203" t="e">
        <f ca="1">SUM(Table2[[#This Row],[2025 Estimated                         Tax Assessment                  (Exemption Not Included)]]-Table2[[#This Row],[2024 Tax Assessment (Exemption Not Included)]])</f>
        <v>#NAME?</v>
      </c>
      <c r="J509" s="225" t="e">
        <f ca="1">SUM(Table2[[#This Row],[2025 Estimated                      Tax Amount                             (Exemption Not Included)]]-Table2[[#This Row],[2024 Tax Amount (Exemption Not Included)]])</f>
        <v>#NAME?</v>
      </c>
      <c r="K509" s="204" t="e">
        <f ca="1">SUM(Table2[[#This Row],[Overall % Of Town ]]-Table2[[#This Row],[Overall % Of Town]])</f>
        <v>#NAME?</v>
      </c>
      <c r="L509" s="227" t="e">
        <f ca="1">SUM(Table2[[#This Row],[2024 Tax Assessment (Exemption Not Included)]])*$N$7</f>
        <v>#NAME?</v>
      </c>
      <c r="M509" s="205" t="e">
        <f ca="1">SUM(Table2[[#This Row],[2025 Tax Amount                   (w/o Reval)                       (Exmption Not Included)]]-Table2[[#This Row],[2024 Tax Amount (Exemption Not Included)]])</f>
        <v>#NAME?</v>
      </c>
      <c r="N509" s="206" t="e">
        <f ca="1">SUM(Table2[[#This Row],[2025 Tax Amount                   (w/o Reval)                       (Exmption Not Included)]]-Table2[[#This Row],[2025 Estimated                      Tax Amount                             (Exemption Not Included)]])</f>
        <v>#NAME?</v>
      </c>
      <c r="O509" s="207" t="s">
        <v>7433</v>
      </c>
      <c r="P509" s="208" t="s">
        <v>7433</v>
      </c>
      <c r="Q509" s="208" t="s">
        <v>7433</v>
      </c>
      <c r="R509" s="208" t="s">
        <v>7433</v>
      </c>
      <c r="S509" s="208" t="s">
        <v>7433</v>
      </c>
      <c r="T509" s="209" t="s">
        <v>7433</v>
      </c>
    </row>
    <row r="510" spans="1:20">
      <c r="A510" s="202" t="s">
        <v>1696</v>
      </c>
      <c r="B510" s="202">
        <v>532</v>
      </c>
      <c r="C510" s="195" t="e">
        <f ca="1">_xlfn.XLOOKUP(Table2[[#This Row],[Acct '#]],'2024 Information'!A:A,'2024 Information'!L:L,0)</f>
        <v>#NAME?</v>
      </c>
      <c r="D510" s="196" t="e">
        <f ca="1">SUM(Table2[[#This Row],[2024 Tax Assessment (Exemption Not Included)]]/$E$6)</f>
        <v>#NAME?</v>
      </c>
      <c r="E510" s="206" t="e">
        <f ca="1">SUM(Table2[[#This Row],[2024 Tax Assessment (Exemption Not Included)]]*$E$7)</f>
        <v>#NAME?</v>
      </c>
      <c r="F510" s="195" t="e">
        <f ca="1">_xlfn.XLOOKUP(Table2[[#This Row],[Acct '#]],'2025 Information'!A:A,'2025 Information'!O:O,0)</f>
        <v>#NAME?</v>
      </c>
      <c r="G510" s="196" t="e">
        <f ca="1">SUM(Table2[[#This Row],[2025 Estimated                         Tax Assessment                  (Exemption Not Included)]]/$H$6)</f>
        <v>#NAME?</v>
      </c>
      <c r="H510" s="206" t="e">
        <f ca="1">SUM(Table2[[#This Row],[2025 Estimated                         Tax Assessment                  (Exemption Not Included)]]*$H$7)</f>
        <v>#NAME?</v>
      </c>
      <c r="I510" s="203" t="e">
        <f ca="1">SUM(Table2[[#This Row],[2025 Estimated                         Tax Assessment                  (Exemption Not Included)]]-Table2[[#This Row],[2024 Tax Assessment (Exemption Not Included)]])</f>
        <v>#NAME?</v>
      </c>
      <c r="J510" s="225" t="e">
        <f ca="1">SUM(Table2[[#This Row],[2025 Estimated                      Tax Amount                             (Exemption Not Included)]]-Table2[[#This Row],[2024 Tax Amount (Exemption Not Included)]])</f>
        <v>#NAME?</v>
      </c>
      <c r="K510" s="204" t="e">
        <f ca="1">SUM(Table2[[#This Row],[Overall % Of Town ]]-Table2[[#This Row],[Overall % Of Town]])</f>
        <v>#NAME?</v>
      </c>
      <c r="L510" s="227" t="e">
        <f ca="1">SUM(Table2[[#This Row],[2024 Tax Assessment (Exemption Not Included)]])*$N$7</f>
        <v>#NAME?</v>
      </c>
      <c r="M510" s="205" t="e">
        <f ca="1">SUM(Table2[[#This Row],[2025 Tax Amount                   (w/o Reval)                       (Exmption Not Included)]]-Table2[[#This Row],[2024 Tax Amount (Exemption Not Included)]])</f>
        <v>#NAME?</v>
      </c>
      <c r="N510" s="206" t="e">
        <f ca="1">SUM(Table2[[#This Row],[2025 Tax Amount                   (w/o Reval)                       (Exmption Not Included)]]-Table2[[#This Row],[2025 Estimated                      Tax Amount                             (Exemption Not Included)]])</f>
        <v>#NAME?</v>
      </c>
      <c r="O510" s="207" t="s">
        <v>7433</v>
      </c>
      <c r="P510" s="208" t="s">
        <v>7433</v>
      </c>
      <c r="Q510" s="208" t="s">
        <v>7433</v>
      </c>
      <c r="R510" s="208" t="s">
        <v>7433</v>
      </c>
      <c r="S510" s="208" t="s">
        <v>7433</v>
      </c>
      <c r="T510" s="209" t="s">
        <v>7433</v>
      </c>
    </row>
    <row r="511" spans="1:20">
      <c r="A511" s="202" t="s">
        <v>2191</v>
      </c>
      <c r="B511" s="202">
        <v>301</v>
      </c>
      <c r="C511" s="195" t="e">
        <f ca="1">_xlfn.XLOOKUP(Table2[[#This Row],[Acct '#]],'2024 Information'!A:A,'2024 Information'!L:L,0)</f>
        <v>#NAME?</v>
      </c>
      <c r="D511" s="196" t="e">
        <f ca="1">SUM(Table2[[#This Row],[2024 Tax Assessment (Exemption Not Included)]]/$E$6)</f>
        <v>#NAME?</v>
      </c>
      <c r="E511" s="206" t="e">
        <f ca="1">SUM(Table2[[#This Row],[2024 Tax Assessment (Exemption Not Included)]]*$E$7)</f>
        <v>#NAME?</v>
      </c>
      <c r="F511" s="195" t="e">
        <f ca="1">_xlfn.XLOOKUP(Table2[[#This Row],[Acct '#]],'2025 Information'!A:A,'2025 Information'!O:O,0)</f>
        <v>#NAME?</v>
      </c>
      <c r="G511" s="196" t="e">
        <f ca="1">SUM(Table2[[#This Row],[2025 Estimated                         Tax Assessment                  (Exemption Not Included)]]/$H$6)</f>
        <v>#NAME?</v>
      </c>
      <c r="H511" s="206" t="e">
        <f ca="1">SUM(Table2[[#This Row],[2025 Estimated                         Tax Assessment                  (Exemption Not Included)]]*$H$7)</f>
        <v>#NAME?</v>
      </c>
      <c r="I511" s="203" t="e">
        <f ca="1">SUM(Table2[[#This Row],[2025 Estimated                         Tax Assessment                  (Exemption Not Included)]]-Table2[[#This Row],[2024 Tax Assessment (Exemption Not Included)]])</f>
        <v>#NAME?</v>
      </c>
      <c r="J511" s="225" t="e">
        <f ca="1">SUM(Table2[[#This Row],[2025 Estimated                      Tax Amount                             (Exemption Not Included)]]-Table2[[#This Row],[2024 Tax Amount (Exemption Not Included)]])</f>
        <v>#NAME?</v>
      </c>
      <c r="K511" s="204" t="e">
        <f ca="1">SUM(Table2[[#This Row],[Overall % Of Town ]]-Table2[[#This Row],[Overall % Of Town]])</f>
        <v>#NAME?</v>
      </c>
      <c r="L511" s="227" t="e">
        <f ca="1">SUM(Table2[[#This Row],[2024 Tax Assessment (Exemption Not Included)]])*$N$7</f>
        <v>#NAME?</v>
      </c>
      <c r="M511" s="205" t="e">
        <f ca="1">SUM(Table2[[#This Row],[2025 Tax Amount                   (w/o Reval)                       (Exmption Not Included)]]-Table2[[#This Row],[2024 Tax Amount (Exemption Not Included)]])</f>
        <v>#NAME?</v>
      </c>
      <c r="N511" s="206" t="e">
        <f ca="1">SUM(Table2[[#This Row],[2025 Tax Amount                   (w/o Reval)                       (Exmption Not Included)]]-Table2[[#This Row],[2025 Estimated                      Tax Amount                             (Exemption Not Included)]])</f>
        <v>#NAME?</v>
      </c>
      <c r="O511" s="207" t="s">
        <v>7433</v>
      </c>
      <c r="P511" s="208" t="s">
        <v>7433</v>
      </c>
      <c r="Q511" s="208" t="s">
        <v>7433</v>
      </c>
      <c r="R511" s="208" t="s">
        <v>7433</v>
      </c>
      <c r="S511" s="208" t="s">
        <v>7433</v>
      </c>
      <c r="T511" s="209" t="s">
        <v>7433</v>
      </c>
    </row>
    <row r="512" spans="1:20">
      <c r="A512" s="202" t="s">
        <v>1575</v>
      </c>
      <c r="B512" s="202">
        <v>587</v>
      </c>
      <c r="C512" s="195" t="e">
        <f ca="1">_xlfn.XLOOKUP(Table2[[#This Row],[Acct '#]],'2024 Information'!A:A,'2024 Information'!L:L,0)</f>
        <v>#NAME?</v>
      </c>
      <c r="D512" s="196" t="e">
        <f ca="1">SUM(Table2[[#This Row],[2024 Tax Assessment (Exemption Not Included)]]/$E$6)</f>
        <v>#NAME?</v>
      </c>
      <c r="E512" s="206" t="e">
        <f ca="1">SUM(Table2[[#This Row],[2024 Tax Assessment (Exemption Not Included)]]*$E$7)</f>
        <v>#NAME?</v>
      </c>
      <c r="F512" s="195" t="e">
        <f ca="1">_xlfn.XLOOKUP(Table2[[#This Row],[Acct '#]],'2025 Information'!A:A,'2025 Information'!O:O,0)</f>
        <v>#NAME?</v>
      </c>
      <c r="G512" s="196" t="e">
        <f ca="1">SUM(Table2[[#This Row],[2025 Estimated                         Tax Assessment                  (Exemption Not Included)]]/$H$6)</f>
        <v>#NAME?</v>
      </c>
      <c r="H512" s="206" t="e">
        <f ca="1">SUM(Table2[[#This Row],[2025 Estimated                         Tax Assessment                  (Exemption Not Included)]]*$H$7)</f>
        <v>#NAME?</v>
      </c>
      <c r="I512" s="203" t="e">
        <f ca="1">SUM(Table2[[#This Row],[2025 Estimated                         Tax Assessment                  (Exemption Not Included)]]-Table2[[#This Row],[2024 Tax Assessment (Exemption Not Included)]])</f>
        <v>#NAME?</v>
      </c>
      <c r="J512" s="225" t="e">
        <f ca="1">SUM(Table2[[#This Row],[2025 Estimated                      Tax Amount                             (Exemption Not Included)]]-Table2[[#This Row],[2024 Tax Amount (Exemption Not Included)]])</f>
        <v>#NAME?</v>
      </c>
      <c r="K512" s="204" t="e">
        <f ca="1">SUM(Table2[[#This Row],[Overall % Of Town ]]-Table2[[#This Row],[Overall % Of Town]])</f>
        <v>#NAME?</v>
      </c>
      <c r="L512" s="227" t="e">
        <f ca="1">SUM(Table2[[#This Row],[2024 Tax Assessment (Exemption Not Included)]])*$N$7</f>
        <v>#NAME?</v>
      </c>
      <c r="M512" s="205" t="e">
        <f ca="1">SUM(Table2[[#This Row],[2025 Tax Amount                   (w/o Reval)                       (Exmption Not Included)]]-Table2[[#This Row],[2024 Tax Amount (Exemption Not Included)]])</f>
        <v>#NAME?</v>
      </c>
      <c r="N512" s="206" t="e">
        <f ca="1">SUM(Table2[[#This Row],[2025 Tax Amount                   (w/o Reval)                       (Exmption Not Included)]]-Table2[[#This Row],[2025 Estimated                      Tax Amount                             (Exemption Not Included)]])</f>
        <v>#NAME?</v>
      </c>
      <c r="O512" s="207" t="s">
        <v>7433</v>
      </c>
      <c r="P512" s="208" t="s">
        <v>7433</v>
      </c>
      <c r="Q512" s="208" t="s">
        <v>7433</v>
      </c>
      <c r="R512" s="208" t="s">
        <v>7433</v>
      </c>
      <c r="S512" s="208" t="s">
        <v>7433</v>
      </c>
      <c r="T512" s="209" t="s">
        <v>7433</v>
      </c>
    </row>
    <row r="513" spans="1:20">
      <c r="A513" s="202" t="s">
        <v>140</v>
      </c>
      <c r="B513" s="202">
        <v>1174</v>
      </c>
      <c r="C513" s="195" t="e">
        <f ca="1">_xlfn.XLOOKUP(Table2[[#This Row],[Acct '#]],'2024 Information'!A:A,'2024 Information'!L:L,0)</f>
        <v>#NAME?</v>
      </c>
      <c r="D513" s="196" t="e">
        <f ca="1">SUM(Table2[[#This Row],[2024 Tax Assessment (Exemption Not Included)]]/$E$6)</f>
        <v>#NAME?</v>
      </c>
      <c r="E513" s="206" t="e">
        <f ca="1">SUM(Table2[[#This Row],[2024 Tax Assessment (Exemption Not Included)]]*$E$7)</f>
        <v>#NAME?</v>
      </c>
      <c r="F513" s="195" t="e">
        <f ca="1">_xlfn.XLOOKUP(Table2[[#This Row],[Acct '#]],'2025 Information'!A:A,'2025 Information'!O:O,0)</f>
        <v>#NAME?</v>
      </c>
      <c r="G513" s="196" t="e">
        <f ca="1">SUM(Table2[[#This Row],[2025 Estimated                         Tax Assessment                  (Exemption Not Included)]]/$H$6)</f>
        <v>#NAME?</v>
      </c>
      <c r="H513" s="206" t="e">
        <f ca="1">SUM(Table2[[#This Row],[2025 Estimated                         Tax Assessment                  (Exemption Not Included)]]*$H$7)</f>
        <v>#NAME?</v>
      </c>
      <c r="I513" s="203" t="e">
        <f ca="1">SUM(Table2[[#This Row],[2025 Estimated                         Tax Assessment                  (Exemption Not Included)]]-Table2[[#This Row],[2024 Tax Assessment (Exemption Not Included)]])</f>
        <v>#NAME?</v>
      </c>
      <c r="J513" s="225" t="e">
        <f ca="1">SUM(Table2[[#This Row],[2025 Estimated                      Tax Amount                             (Exemption Not Included)]]-Table2[[#This Row],[2024 Tax Amount (Exemption Not Included)]])</f>
        <v>#NAME?</v>
      </c>
      <c r="K513" s="204" t="e">
        <f ca="1">SUM(Table2[[#This Row],[Overall % Of Town ]]-Table2[[#This Row],[Overall % Of Town]])</f>
        <v>#NAME?</v>
      </c>
      <c r="L513" s="227" t="e">
        <f ca="1">SUM(Table2[[#This Row],[2024 Tax Assessment (Exemption Not Included)]])*$N$7</f>
        <v>#NAME?</v>
      </c>
      <c r="M513" s="205" t="e">
        <f ca="1">SUM(Table2[[#This Row],[2025 Tax Amount                   (w/o Reval)                       (Exmption Not Included)]]-Table2[[#This Row],[2024 Tax Amount (Exemption Not Included)]])</f>
        <v>#NAME?</v>
      </c>
      <c r="N513" s="206" t="e">
        <f ca="1">SUM(Table2[[#This Row],[2025 Tax Amount                   (w/o Reval)                       (Exmption Not Included)]]-Table2[[#This Row],[2025 Estimated                      Tax Amount                             (Exemption Not Included)]])</f>
        <v>#NAME?</v>
      </c>
      <c r="O513" s="207" t="s">
        <v>7433</v>
      </c>
      <c r="P513" s="208" t="s">
        <v>7433</v>
      </c>
      <c r="Q513" s="208" t="s">
        <v>7433</v>
      </c>
      <c r="R513" s="208" t="s">
        <v>7433</v>
      </c>
      <c r="S513" s="208" t="s">
        <v>7433</v>
      </c>
      <c r="T513" s="209" t="s">
        <v>7433</v>
      </c>
    </row>
    <row r="514" spans="1:20">
      <c r="A514" s="202" t="s">
        <v>1880</v>
      </c>
      <c r="B514" s="202">
        <v>449</v>
      </c>
      <c r="C514" s="195" t="e">
        <f ca="1">_xlfn.XLOOKUP(Table2[[#This Row],[Acct '#]],'2024 Information'!A:A,'2024 Information'!L:L,0)</f>
        <v>#NAME?</v>
      </c>
      <c r="D514" s="196" t="e">
        <f ca="1">SUM(Table2[[#This Row],[2024 Tax Assessment (Exemption Not Included)]]/$E$6)</f>
        <v>#NAME?</v>
      </c>
      <c r="E514" s="206" t="e">
        <f ca="1">SUM(Table2[[#This Row],[2024 Tax Assessment (Exemption Not Included)]]*$E$7)</f>
        <v>#NAME?</v>
      </c>
      <c r="F514" s="195" t="e">
        <f ca="1">_xlfn.XLOOKUP(Table2[[#This Row],[Acct '#]],'2025 Information'!A:A,'2025 Information'!O:O,0)</f>
        <v>#NAME?</v>
      </c>
      <c r="G514" s="196" t="e">
        <f ca="1">SUM(Table2[[#This Row],[2025 Estimated                         Tax Assessment                  (Exemption Not Included)]]/$H$6)</f>
        <v>#NAME?</v>
      </c>
      <c r="H514" s="206" t="e">
        <f ca="1">SUM(Table2[[#This Row],[2025 Estimated                         Tax Assessment                  (Exemption Not Included)]]*$H$7)</f>
        <v>#NAME?</v>
      </c>
      <c r="I514" s="203" t="e">
        <f ca="1">SUM(Table2[[#This Row],[2025 Estimated                         Tax Assessment                  (Exemption Not Included)]]-Table2[[#This Row],[2024 Tax Assessment (Exemption Not Included)]])</f>
        <v>#NAME?</v>
      </c>
      <c r="J514" s="225" t="e">
        <f ca="1">SUM(Table2[[#This Row],[2025 Estimated                      Tax Amount                             (Exemption Not Included)]]-Table2[[#This Row],[2024 Tax Amount (Exemption Not Included)]])</f>
        <v>#NAME?</v>
      </c>
      <c r="K514" s="204" t="e">
        <f ca="1">SUM(Table2[[#This Row],[Overall % Of Town ]]-Table2[[#This Row],[Overall % Of Town]])</f>
        <v>#NAME?</v>
      </c>
      <c r="L514" s="227" t="e">
        <f ca="1">SUM(Table2[[#This Row],[2024 Tax Assessment (Exemption Not Included)]])*$N$7</f>
        <v>#NAME?</v>
      </c>
      <c r="M514" s="205" t="e">
        <f ca="1">SUM(Table2[[#This Row],[2025 Tax Amount                   (w/o Reval)                       (Exmption Not Included)]]-Table2[[#This Row],[2024 Tax Amount (Exemption Not Included)]])</f>
        <v>#NAME?</v>
      </c>
      <c r="N514" s="206" t="e">
        <f ca="1">SUM(Table2[[#This Row],[2025 Tax Amount                   (w/o Reval)                       (Exmption Not Included)]]-Table2[[#This Row],[2025 Estimated                      Tax Amount                             (Exemption Not Included)]])</f>
        <v>#NAME?</v>
      </c>
      <c r="O514" s="207" t="s">
        <v>7433</v>
      </c>
      <c r="P514" s="208" t="s">
        <v>7433</v>
      </c>
      <c r="Q514" s="208" t="s">
        <v>7433</v>
      </c>
      <c r="R514" s="208" t="s">
        <v>7433</v>
      </c>
      <c r="S514" s="208" t="s">
        <v>7433</v>
      </c>
      <c r="T514" s="209" t="s">
        <v>7433</v>
      </c>
    </row>
    <row r="515" spans="1:20">
      <c r="A515" s="202" t="s">
        <v>2409</v>
      </c>
      <c r="B515" s="202">
        <v>204</v>
      </c>
      <c r="C515" s="195" t="e">
        <f ca="1">_xlfn.XLOOKUP(Table2[[#This Row],[Acct '#]],'2024 Information'!A:A,'2024 Information'!L:L,0)</f>
        <v>#NAME?</v>
      </c>
      <c r="D515" s="196" t="e">
        <f ca="1">SUM(Table2[[#This Row],[2024 Tax Assessment (Exemption Not Included)]]/$E$6)</f>
        <v>#NAME?</v>
      </c>
      <c r="E515" s="206" t="e">
        <f ca="1">SUM(Table2[[#This Row],[2024 Tax Assessment (Exemption Not Included)]]*$E$7)</f>
        <v>#NAME?</v>
      </c>
      <c r="F515" s="195" t="e">
        <f ca="1">_xlfn.XLOOKUP(Table2[[#This Row],[Acct '#]],'2025 Information'!A:A,'2025 Information'!O:O,0)</f>
        <v>#NAME?</v>
      </c>
      <c r="G515" s="196" t="e">
        <f ca="1">SUM(Table2[[#This Row],[2025 Estimated                         Tax Assessment                  (Exemption Not Included)]]/$H$6)</f>
        <v>#NAME?</v>
      </c>
      <c r="H515" s="206" t="e">
        <f ca="1">SUM(Table2[[#This Row],[2025 Estimated                         Tax Assessment                  (Exemption Not Included)]]*$H$7)</f>
        <v>#NAME?</v>
      </c>
      <c r="I515" s="203" t="e">
        <f ca="1">SUM(Table2[[#This Row],[2025 Estimated                         Tax Assessment                  (Exemption Not Included)]]-Table2[[#This Row],[2024 Tax Assessment (Exemption Not Included)]])</f>
        <v>#NAME?</v>
      </c>
      <c r="J515" s="225" t="e">
        <f ca="1">SUM(Table2[[#This Row],[2025 Estimated                      Tax Amount                             (Exemption Not Included)]]-Table2[[#This Row],[2024 Tax Amount (Exemption Not Included)]])</f>
        <v>#NAME?</v>
      </c>
      <c r="K515" s="204" t="e">
        <f ca="1">SUM(Table2[[#This Row],[Overall % Of Town ]]-Table2[[#This Row],[Overall % Of Town]])</f>
        <v>#NAME?</v>
      </c>
      <c r="L515" s="227" t="e">
        <f ca="1">SUM(Table2[[#This Row],[2024 Tax Assessment (Exemption Not Included)]])*$N$7</f>
        <v>#NAME?</v>
      </c>
      <c r="M515" s="205" t="e">
        <f ca="1">SUM(Table2[[#This Row],[2025 Tax Amount                   (w/o Reval)                       (Exmption Not Included)]]-Table2[[#This Row],[2024 Tax Amount (Exemption Not Included)]])</f>
        <v>#NAME?</v>
      </c>
      <c r="N515" s="206" t="e">
        <f ca="1">SUM(Table2[[#This Row],[2025 Tax Amount                   (w/o Reval)                       (Exmption Not Included)]]-Table2[[#This Row],[2025 Estimated                      Tax Amount                             (Exemption Not Included)]])</f>
        <v>#NAME?</v>
      </c>
      <c r="O515" s="207" t="s">
        <v>7433</v>
      </c>
      <c r="P515" s="208" t="s">
        <v>7433</v>
      </c>
      <c r="Q515" s="208" t="s">
        <v>7433</v>
      </c>
      <c r="R515" s="208" t="s">
        <v>7433</v>
      </c>
      <c r="S515" s="208" t="s">
        <v>7433</v>
      </c>
      <c r="T515" s="209" t="s">
        <v>7433</v>
      </c>
    </row>
    <row r="516" spans="1:20">
      <c r="A516" s="202" t="s">
        <v>2747</v>
      </c>
      <c r="B516" s="202">
        <v>30</v>
      </c>
      <c r="C516" s="195" t="e">
        <f ca="1">_xlfn.XLOOKUP(Table2[[#This Row],[Acct '#]],'2024 Information'!A:A,'2024 Information'!L:L,0)</f>
        <v>#NAME?</v>
      </c>
      <c r="D516" s="196" t="e">
        <f ca="1">SUM(Table2[[#This Row],[2024 Tax Assessment (Exemption Not Included)]]/$E$6)</f>
        <v>#NAME?</v>
      </c>
      <c r="E516" s="206" t="e">
        <f ca="1">SUM(Table2[[#This Row],[2024 Tax Assessment (Exemption Not Included)]]*$E$7)</f>
        <v>#NAME?</v>
      </c>
      <c r="F516" s="195" t="e">
        <f ca="1">_xlfn.XLOOKUP(Table2[[#This Row],[Acct '#]],'2025 Information'!A:A,'2025 Information'!O:O,0)</f>
        <v>#NAME?</v>
      </c>
      <c r="G516" s="196" t="e">
        <f ca="1">SUM(Table2[[#This Row],[2025 Estimated                         Tax Assessment                  (Exemption Not Included)]]/$H$6)</f>
        <v>#NAME?</v>
      </c>
      <c r="H516" s="206" t="e">
        <f ca="1">SUM(Table2[[#This Row],[2025 Estimated                         Tax Assessment                  (Exemption Not Included)]]*$H$7)</f>
        <v>#NAME?</v>
      </c>
      <c r="I516" s="203" t="e">
        <f ca="1">SUM(Table2[[#This Row],[2025 Estimated                         Tax Assessment                  (Exemption Not Included)]]-Table2[[#This Row],[2024 Tax Assessment (Exemption Not Included)]])</f>
        <v>#NAME?</v>
      </c>
      <c r="J516" s="225" t="e">
        <f ca="1">SUM(Table2[[#This Row],[2025 Estimated                      Tax Amount                             (Exemption Not Included)]]-Table2[[#This Row],[2024 Tax Amount (Exemption Not Included)]])</f>
        <v>#NAME?</v>
      </c>
      <c r="K516" s="204" t="e">
        <f ca="1">SUM(Table2[[#This Row],[Overall % Of Town ]]-Table2[[#This Row],[Overall % Of Town]])</f>
        <v>#NAME?</v>
      </c>
      <c r="L516" s="227" t="e">
        <f ca="1">SUM(Table2[[#This Row],[2024 Tax Assessment (Exemption Not Included)]])*$N$7</f>
        <v>#NAME?</v>
      </c>
      <c r="M516" s="205" t="e">
        <f ca="1">SUM(Table2[[#This Row],[2025 Tax Amount                   (w/o Reval)                       (Exmption Not Included)]]-Table2[[#This Row],[2024 Tax Amount (Exemption Not Included)]])</f>
        <v>#NAME?</v>
      </c>
      <c r="N516" s="206" t="e">
        <f ca="1">SUM(Table2[[#This Row],[2025 Tax Amount                   (w/o Reval)                       (Exmption Not Included)]]-Table2[[#This Row],[2025 Estimated                      Tax Amount                             (Exemption Not Included)]])</f>
        <v>#NAME?</v>
      </c>
      <c r="O516" s="207" t="s">
        <v>7433</v>
      </c>
      <c r="P516" s="208" t="s">
        <v>7433</v>
      </c>
      <c r="Q516" s="208" t="s">
        <v>7433</v>
      </c>
      <c r="R516" s="208" t="s">
        <v>7433</v>
      </c>
      <c r="S516" s="208" t="s">
        <v>7433</v>
      </c>
      <c r="T516" s="209" t="s">
        <v>7433</v>
      </c>
    </row>
    <row r="517" spans="1:20">
      <c r="A517" s="202" t="s">
        <v>2034</v>
      </c>
      <c r="B517" s="202">
        <v>376</v>
      </c>
      <c r="C517" s="195" t="e">
        <f ca="1">_xlfn.XLOOKUP(Table2[[#This Row],[Acct '#]],'2024 Information'!A:A,'2024 Information'!L:L,0)</f>
        <v>#NAME?</v>
      </c>
      <c r="D517" s="196" t="e">
        <f ca="1">SUM(Table2[[#This Row],[2024 Tax Assessment (Exemption Not Included)]]/$E$6)</f>
        <v>#NAME?</v>
      </c>
      <c r="E517" s="206" t="e">
        <f ca="1">SUM(Table2[[#This Row],[2024 Tax Assessment (Exemption Not Included)]]*$E$7)</f>
        <v>#NAME?</v>
      </c>
      <c r="F517" s="195" t="e">
        <f ca="1">_xlfn.XLOOKUP(Table2[[#This Row],[Acct '#]],'2025 Information'!A:A,'2025 Information'!O:O,0)</f>
        <v>#NAME?</v>
      </c>
      <c r="G517" s="196" t="e">
        <f ca="1">SUM(Table2[[#This Row],[2025 Estimated                         Tax Assessment                  (Exemption Not Included)]]/$H$6)</f>
        <v>#NAME?</v>
      </c>
      <c r="H517" s="206" t="e">
        <f ca="1">SUM(Table2[[#This Row],[2025 Estimated                         Tax Assessment                  (Exemption Not Included)]]*$H$7)</f>
        <v>#NAME?</v>
      </c>
      <c r="I517" s="203" t="e">
        <f ca="1">SUM(Table2[[#This Row],[2025 Estimated                         Tax Assessment                  (Exemption Not Included)]]-Table2[[#This Row],[2024 Tax Assessment (Exemption Not Included)]])</f>
        <v>#NAME?</v>
      </c>
      <c r="J517" s="225" t="e">
        <f ca="1">SUM(Table2[[#This Row],[2025 Estimated                      Tax Amount                             (Exemption Not Included)]]-Table2[[#This Row],[2024 Tax Amount (Exemption Not Included)]])</f>
        <v>#NAME?</v>
      </c>
      <c r="K517" s="204" t="e">
        <f ca="1">SUM(Table2[[#This Row],[Overall % Of Town ]]-Table2[[#This Row],[Overall % Of Town]])</f>
        <v>#NAME?</v>
      </c>
      <c r="L517" s="227" t="e">
        <f ca="1">SUM(Table2[[#This Row],[2024 Tax Assessment (Exemption Not Included)]])*$N$7</f>
        <v>#NAME?</v>
      </c>
      <c r="M517" s="205" t="e">
        <f ca="1">SUM(Table2[[#This Row],[2025 Tax Amount                   (w/o Reval)                       (Exmption Not Included)]]-Table2[[#This Row],[2024 Tax Amount (Exemption Not Included)]])</f>
        <v>#NAME?</v>
      </c>
      <c r="N517" s="206" t="e">
        <f ca="1">SUM(Table2[[#This Row],[2025 Tax Amount                   (w/o Reval)                       (Exmption Not Included)]]-Table2[[#This Row],[2025 Estimated                      Tax Amount                             (Exemption Not Included)]])</f>
        <v>#NAME?</v>
      </c>
      <c r="O517" s="207" t="s">
        <v>7433</v>
      </c>
      <c r="P517" s="208" t="s">
        <v>7433</v>
      </c>
      <c r="Q517" s="208" t="s">
        <v>7433</v>
      </c>
      <c r="R517" s="208" t="s">
        <v>7433</v>
      </c>
      <c r="S517" s="208" t="s">
        <v>7433</v>
      </c>
      <c r="T517" s="209" t="s">
        <v>7433</v>
      </c>
    </row>
    <row r="518" spans="1:20">
      <c r="A518" s="202" t="s">
        <v>1854</v>
      </c>
      <c r="B518" s="202">
        <v>458</v>
      </c>
      <c r="C518" s="195" t="e">
        <f ca="1">_xlfn.XLOOKUP(Table2[[#This Row],[Acct '#]],'2024 Information'!A:A,'2024 Information'!L:L,0)</f>
        <v>#NAME?</v>
      </c>
      <c r="D518" s="196" t="e">
        <f ca="1">SUM(Table2[[#This Row],[2024 Tax Assessment (Exemption Not Included)]]/$E$6)</f>
        <v>#NAME?</v>
      </c>
      <c r="E518" s="206" t="e">
        <f ca="1">SUM(Table2[[#This Row],[2024 Tax Assessment (Exemption Not Included)]]*$E$7)</f>
        <v>#NAME?</v>
      </c>
      <c r="F518" s="195" t="e">
        <f ca="1">_xlfn.XLOOKUP(Table2[[#This Row],[Acct '#]],'2025 Information'!A:A,'2025 Information'!O:O,0)</f>
        <v>#NAME?</v>
      </c>
      <c r="G518" s="196" t="e">
        <f ca="1">SUM(Table2[[#This Row],[2025 Estimated                         Tax Assessment                  (Exemption Not Included)]]/$H$6)</f>
        <v>#NAME?</v>
      </c>
      <c r="H518" s="206" t="e">
        <f ca="1">SUM(Table2[[#This Row],[2025 Estimated                         Tax Assessment                  (Exemption Not Included)]]*$H$7)</f>
        <v>#NAME?</v>
      </c>
      <c r="I518" s="203" t="e">
        <f ca="1">SUM(Table2[[#This Row],[2025 Estimated                         Tax Assessment                  (Exemption Not Included)]]-Table2[[#This Row],[2024 Tax Assessment (Exemption Not Included)]])</f>
        <v>#NAME?</v>
      </c>
      <c r="J518" s="225" t="e">
        <f ca="1">SUM(Table2[[#This Row],[2025 Estimated                      Tax Amount                             (Exemption Not Included)]]-Table2[[#This Row],[2024 Tax Amount (Exemption Not Included)]])</f>
        <v>#NAME?</v>
      </c>
      <c r="K518" s="204" t="e">
        <f ca="1">SUM(Table2[[#This Row],[Overall % Of Town ]]-Table2[[#This Row],[Overall % Of Town]])</f>
        <v>#NAME?</v>
      </c>
      <c r="L518" s="227" t="e">
        <f ca="1">SUM(Table2[[#This Row],[2024 Tax Assessment (Exemption Not Included)]])*$N$7</f>
        <v>#NAME?</v>
      </c>
      <c r="M518" s="205" t="e">
        <f ca="1">SUM(Table2[[#This Row],[2025 Tax Amount                   (w/o Reval)                       (Exmption Not Included)]]-Table2[[#This Row],[2024 Tax Amount (Exemption Not Included)]])</f>
        <v>#NAME?</v>
      </c>
      <c r="N518" s="206" t="e">
        <f ca="1">SUM(Table2[[#This Row],[2025 Tax Amount                   (w/o Reval)                       (Exmption Not Included)]]-Table2[[#This Row],[2025 Estimated                      Tax Amount                             (Exemption Not Included)]])</f>
        <v>#NAME?</v>
      </c>
      <c r="O518" s="207" t="s">
        <v>7433</v>
      </c>
      <c r="P518" s="208" t="s">
        <v>7433</v>
      </c>
      <c r="Q518" s="208" t="s">
        <v>7433</v>
      </c>
      <c r="R518" s="208" t="s">
        <v>7433</v>
      </c>
      <c r="S518" s="208" t="s">
        <v>7433</v>
      </c>
      <c r="T518" s="209" t="s">
        <v>7433</v>
      </c>
    </row>
    <row r="519" spans="1:20">
      <c r="A519" s="202" t="s">
        <v>482</v>
      </c>
      <c r="B519" s="202">
        <v>1036</v>
      </c>
      <c r="C519" s="195" t="e">
        <f ca="1">_xlfn.XLOOKUP(Table2[[#This Row],[Acct '#]],'2024 Information'!A:A,'2024 Information'!L:L,0)</f>
        <v>#NAME?</v>
      </c>
      <c r="D519" s="196" t="e">
        <f ca="1">SUM(Table2[[#This Row],[2024 Tax Assessment (Exemption Not Included)]]/$E$6)</f>
        <v>#NAME?</v>
      </c>
      <c r="E519" s="206" t="e">
        <f ca="1">SUM(Table2[[#This Row],[2024 Tax Assessment (Exemption Not Included)]]*$E$7)</f>
        <v>#NAME?</v>
      </c>
      <c r="F519" s="195" t="e">
        <f ca="1">_xlfn.XLOOKUP(Table2[[#This Row],[Acct '#]],'2025 Information'!A:A,'2025 Information'!O:O,0)</f>
        <v>#NAME?</v>
      </c>
      <c r="G519" s="196" t="e">
        <f ca="1">SUM(Table2[[#This Row],[2025 Estimated                         Tax Assessment                  (Exemption Not Included)]]/$H$6)</f>
        <v>#NAME?</v>
      </c>
      <c r="H519" s="206" t="e">
        <f ca="1">SUM(Table2[[#This Row],[2025 Estimated                         Tax Assessment                  (Exemption Not Included)]]*$H$7)</f>
        <v>#NAME?</v>
      </c>
      <c r="I519" s="203" t="e">
        <f ca="1">SUM(Table2[[#This Row],[2025 Estimated                         Tax Assessment                  (Exemption Not Included)]]-Table2[[#This Row],[2024 Tax Assessment (Exemption Not Included)]])</f>
        <v>#NAME?</v>
      </c>
      <c r="J519" s="225" t="e">
        <f ca="1">SUM(Table2[[#This Row],[2025 Estimated                      Tax Amount                             (Exemption Not Included)]]-Table2[[#This Row],[2024 Tax Amount (Exemption Not Included)]])</f>
        <v>#NAME?</v>
      </c>
      <c r="K519" s="204" t="e">
        <f ca="1">SUM(Table2[[#This Row],[Overall % Of Town ]]-Table2[[#This Row],[Overall % Of Town]])</f>
        <v>#NAME?</v>
      </c>
      <c r="L519" s="227" t="e">
        <f ca="1">SUM(Table2[[#This Row],[2024 Tax Assessment (Exemption Not Included)]])*$N$7</f>
        <v>#NAME?</v>
      </c>
      <c r="M519" s="205" t="e">
        <f ca="1">SUM(Table2[[#This Row],[2025 Tax Amount                   (w/o Reval)                       (Exmption Not Included)]]-Table2[[#This Row],[2024 Tax Amount (Exemption Not Included)]])</f>
        <v>#NAME?</v>
      </c>
      <c r="N519" s="206" t="e">
        <f ca="1">SUM(Table2[[#This Row],[2025 Tax Amount                   (w/o Reval)                       (Exmption Not Included)]]-Table2[[#This Row],[2025 Estimated                      Tax Amount                             (Exemption Not Included)]])</f>
        <v>#NAME?</v>
      </c>
      <c r="O519" s="207" t="s">
        <v>7433</v>
      </c>
      <c r="P519" s="208" t="s">
        <v>7433</v>
      </c>
      <c r="Q519" s="208" t="s">
        <v>7433</v>
      </c>
      <c r="R519" s="208" t="s">
        <v>7433</v>
      </c>
      <c r="S519" s="208" t="s">
        <v>7433</v>
      </c>
      <c r="T519" s="209" t="s">
        <v>7433</v>
      </c>
    </row>
    <row r="520" spans="1:20">
      <c r="A520" s="202" t="s">
        <v>2580</v>
      </c>
      <c r="B520" s="202">
        <v>118</v>
      </c>
      <c r="C520" s="195" t="e">
        <f ca="1">_xlfn.XLOOKUP(Table2[[#This Row],[Acct '#]],'2024 Information'!A:A,'2024 Information'!L:L,0)</f>
        <v>#NAME?</v>
      </c>
      <c r="D520" s="196" t="e">
        <f ca="1">SUM(Table2[[#This Row],[2024 Tax Assessment (Exemption Not Included)]]/$E$6)</f>
        <v>#NAME?</v>
      </c>
      <c r="E520" s="206" t="e">
        <f ca="1">SUM(Table2[[#This Row],[2024 Tax Assessment (Exemption Not Included)]]*$E$7)</f>
        <v>#NAME?</v>
      </c>
      <c r="F520" s="195" t="e">
        <f ca="1">_xlfn.XLOOKUP(Table2[[#This Row],[Acct '#]],'2025 Information'!A:A,'2025 Information'!O:O,0)</f>
        <v>#NAME?</v>
      </c>
      <c r="G520" s="196" t="e">
        <f ca="1">SUM(Table2[[#This Row],[2025 Estimated                         Tax Assessment                  (Exemption Not Included)]]/$H$6)</f>
        <v>#NAME?</v>
      </c>
      <c r="H520" s="206" t="e">
        <f ca="1">SUM(Table2[[#This Row],[2025 Estimated                         Tax Assessment                  (Exemption Not Included)]]*$H$7)</f>
        <v>#NAME?</v>
      </c>
      <c r="I520" s="203" t="e">
        <f ca="1">SUM(Table2[[#This Row],[2025 Estimated                         Tax Assessment                  (Exemption Not Included)]]-Table2[[#This Row],[2024 Tax Assessment (Exemption Not Included)]])</f>
        <v>#NAME?</v>
      </c>
      <c r="J520" s="225" t="e">
        <f ca="1">SUM(Table2[[#This Row],[2025 Estimated                      Tax Amount                             (Exemption Not Included)]]-Table2[[#This Row],[2024 Tax Amount (Exemption Not Included)]])</f>
        <v>#NAME?</v>
      </c>
      <c r="K520" s="204" t="e">
        <f ca="1">SUM(Table2[[#This Row],[Overall % Of Town ]]-Table2[[#This Row],[Overall % Of Town]])</f>
        <v>#NAME?</v>
      </c>
      <c r="L520" s="227" t="e">
        <f ca="1">SUM(Table2[[#This Row],[2024 Tax Assessment (Exemption Not Included)]])*$N$7</f>
        <v>#NAME?</v>
      </c>
      <c r="M520" s="205" t="e">
        <f ca="1">SUM(Table2[[#This Row],[2025 Tax Amount                   (w/o Reval)                       (Exmption Not Included)]]-Table2[[#This Row],[2024 Tax Amount (Exemption Not Included)]])</f>
        <v>#NAME?</v>
      </c>
      <c r="N520" s="206" t="e">
        <f ca="1">SUM(Table2[[#This Row],[2025 Tax Amount                   (w/o Reval)                       (Exmption Not Included)]]-Table2[[#This Row],[2025 Estimated                      Tax Amount                             (Exemption Not Included)]])</f>
        <v>#NAME?</v>
      </c>
      <c r="O520" s="210" t="e">
        <f ca="1">_xlfn.XLOOKUP(Table2[[#This Row],[Map/Lot]],'Sales Data'!$H$2:$H$185,'Sales Data'!$G$2:$G$185,0)</f>
        <v>#NAME?</v>
      </c>
      <c r="P520" s="211" t="e">
        <f ca="1">_xlfn.XLOOKUP(Table2[[#This Row],[Map/Lot]],'Sales Data'!$H$2:$H$185,'Sales Data'!$F$2:$F$185,0)</f>
        <v>#NAME?</v>
      </c>
      <c r="Q520" s="208">
        <v>1.7</v>
      </c>
      <c r="R520" s="212" t="e">
        <f ca="1">SUM(Table2[[#This Row],[Adjustment for Time Since Sale]]*Table2[[#This Row],[Sale Amount]])</f>
        <v>#NAME?</v>
      </c>
      <c r="S520" s="212" t="e">
        <f ca="1">SUM(Table2[[#This Row],[2025 Estimated                         Tax Assessment                  (Exemption Not Included)]]-Table2[[#This Row],[Adjusted Sale Price]])</f>
        <v>#NAME?</v>
      </c>
      <c r="T520" s="213" t="e">
        <f ca="1">_xlfn.XLOOKUP(Table2[[#This Row],[Map/Lot]],'Sales Data'!$H$2:$H$185,'Sales Data'!$I$2:$I$185,0)</f>
        <v>#NAME?</v>
      </c>
    </row>
    <row r="521" spans="1:20">
      <c r="A521" s="202" t="s">
        <v>711</v>
      </c>
      <c r="B521" s="202">
        <v>954</v>
      </c>
      <c r="C521" s="195" t="e">
        <f ca="1">_xlfn.XLOOKUP(Table2[[#This Row],[Acct '#]],'2024 Information'!A:A,'2024 Information'!L:L,0)</f>
        <v>#NAME?</v>
      </c>
      <c r="D521" s="196" t="e">
        <f ca="1">SUM(Table2[[#This Row],[2024 Tax Assessment (Exemption Not Included)]]/$E$6)</f>
        <v>#NAME?</v>
      </c>
      <c r="E521" s="206" t="e">
        <f ca="1">SUM(Table2[[#This Row],[2024 Tax Assessment (Exemption Not Included)]]*$E$7)</f>
        <v>#NAME?</v>
      </c>
      <c r="F521" s="195" t="e">
        <f ca="1">_xlfn.XLOOKUP(Table2[[#This Row],[Acct '#]],'2025 Information'!A:A,'2025 Information'!O:O,0)</f>
        <v>#NAME?</v>
      </c>
      <c r="G521" s="196" t="e">
        <f ca="1">SUM(Table2[[#This Row],[2025 Estimated                         Tax Assessment                  (Exemption Not Included)]]/$H$6)</f>
        <v>#NAME?</v>
      </c>
      <c r="H521" s="206" t="e">
        <f ca="1">SUM(Table2[[#This Row],[2025 Estimated                         Tax Assessment                  (Exemption Not Included)]]*$H$7)</f>
        <v>#NAME?</v>
      </c>
      <c r="I521" s="203" t="e">
        <f ca="1">SUM(Table2[[#This Row],[2025 Estimated                         Tax Assessment                  (Exemption Not Included)]]-Table2[[#This Row],[2024 Tax Assessment (Exemption Not Included)]])</f>
        <v>#NAME?</v>
      </c>
      <c r="J521" s="225" t="e">
        <f ca="1">SUM(Table2[[#This Row],[2025 Estimated                      Tax Amount                             (Exemption Not Included)]]-Table2[[#This Row],[2024 Tax Amount (Exemption Not Included)]])</f>
        <v>#NAME?</v>
      </c>
      <c r="K521" s="204" t="e">
        <f ca="1">SUM(Table2[[#This Row],[Overall % Of Town ]]-Table2[[#This Row],[Overall % Of Town]])</f>
        <v>#NAME?</v>
      </c>
      <c r="L521" s="227" t="e">
        <f ca="1">SUM(Table2[[#This Row],[2024 Tax Assessment (Exemption Not Included)]])*$N$7</f>
        <v>#NAME?</v>
      </c>
      <c r="M521" s="205" t="e">
        <f ca="1">SUM(Table2[[#This Row],[2025 Tax Amount                   (w/o Reval)                       (Exmption Not Included)]]-Table2[[#This Row],[2024 Tax Amount (Exemption Not Included)]])</f>
        <v>#NAME?</v>
      </c>
      <c r="N521" s="206" t="e">
        <f ca="1">SUM(Table2[[#This Row],[2025 Tax Amount                   (w/o Reval)                       (Exmption Not Included)]]-Table2[[#This Row],[2025 Estimated                      Tax Amount                             (Exemption Not Included)]])</f>
        <v>#NAME?</v>
      </c>
      <c r="O521" s="207" t="s">
        <v>7433</v>
      </c>
      <c r="P521" s="208" t="s">
        <v>7433</v>
      </c>
      <c r="Q521" s="208" t="s">
        <v>7433</v>
      </c>
      <c r="R521" s="208" t="s">
        <v>7433</v>
      </c>
      <c r="S521" s="208" t="s">
        <v>7433</v>
      </c>
      <c r="T521" s="209" t="s">
        <v>7433</v>
      </c>
    </row>
    <row r="522" spans="1:20">
      <c r="A522" s="202" t="s">
        <v>2451</v>
      </c>
      <c r="B522" s="202">
        <v>185</v>
      </c>
      <c r="C522" s="195" t="e">
        <f ca="1">_xlfn.XLOOKUP(Table2[[#This Row],[Acct '#]],'2024 Information'!A:A,'2024 Information'!L:L,0)</f>
        <v>#NAME?</v>
      </c>
      <c r="D522" s="196" t="e">
        <f ca="1">SUM(Table2[[#This Row],[2024 Tax Assessment (Exemption Not Included)]]/$E$6)</f>
        <v>#NAME?</v>
      </c>
      <c r="E522" s="206" t="e">
        <f ca="1">SUM(Table2[[#This Row],[2024 Tax Assessment (Exemption Not Included)]]*$E$7)</f>
        <v>#NAME?</v>
      </c>
      <c r="F522" s="195" t="e">
        <f ca="1">_xlfn.XLOOKUP(Table2[[#This Row],[Acct '#]],'2025 Information'!A:A,'2025 Information'!O:O,0)</f>
        <v>#NAME?</v>
      </c>
      <c r="G522" s="196" t="e">
        <f ca="1">SUM(Table2[[#This Row],[2025 Estimated                         Tax Assessment                  (Exemption Not Included)]]/$H$6)</f>
        <v>#NAME?</v>
      </c>
      <c r="H522" s="206" t="e">
        <f ca="1">SUM(Table2[[#This Row],[2025 Estimated                         Tax Assessment                  (Exemption Not Included)]]*$H$7)</f>
        <v>#NAME?</v>
      </c>
      <c r="I522" s="203" t="e">
        <f ca="1">SUM(Table2[[#This Row],[2025 Estimated                         Tax Assessment                  (Exemption Not Included)]]-Table2[[#This Row],[2024 Tax Assessment (Exemption Not Included)]])</f>
        <v>#NAME?</v>
      </c>
      <c r="J522" s="225" t="e">
        <f ca="1">SUM(Table2[[#This Row],[2025 Estimated                      Tax Amount                             (Exemption Not Included)]]-Table2[[#This Row],[2024 Tax Amount (Exemption Not Included)]])</f>
        <v>#NAME?</v>
      </c>
      <c r="K522" s="204" t="e">
        <f ca="1">SUM(Table2[[#This Row],[Overall % Of Town ]]-Table2[[#This Row],[Overall % Of Town]])</f>
        <v>#NAME?</v>
      </c>
      <c r="L522" s="227" t="e">
        <f ca="1">SUM(Table2[[#This Row],[2024 Tax Assessment (Exemption Not Included)]])*$N$7</f>
        <v>#NAME?</v>
      </c>
      <c r="M522" s="205" t="e">
        <f ca="1">SUM(Table2[[#This Row],[2025 Tax Amount                   (w/o Reval)                       (Exmption Not Included)]]-Table2[[#This Row],[2024 Tax Amount (Exemption Not Included)]])</f>
        <v>#NAME?</v>
      </c>
      <c r="N522" s="206" t="e">
        <f ca="1">SUM(Table2[[#This Row],[2025 Tax Amount                   (w/o Reval)                       (Exmption Not Included)]]-Table2[[#This Row],[2025 Estimated                      Tax Amount                             (Exemption Not Included)]])</f>
        <v>#NAME?</v>
      </c>
      <c r="O522" s="207" t="s">
        <v>7433</v>
      </c>
      <c r="P522" s="208" t="s">
        <v>7433</v>
      </c>
      <c r="Q522" s="208" t="s">
        <v>7433</v>
      </c>
      <c r="R522" s="208" t="s">
        <v>7433</v>
      </c>
      <c r="S522" s="208" t="s">
        <v>7433</v>
      </c>
      <c r="T522" s="209" t="s">
        <v>7433</v>
      </c>
    </row>
    <row r="523" spans="1:20">
      <c r="A523" s="202" t="s">
        <v>601</v>
      </c>
      <c r="B523" s="202">
        <v>991</v>
      </c>
      <c r="C523" s="195" t="e">
        <f ca="1">_xlfn.XLOOKUP(Table2[[#This Row],[Acct '#]],'2024 Information'!A:A,'2024 Information'!L:L,0)</f>
        <v>#NAME?</v>
      </c>
      <c r="D523" s="196" t="e">
        <f ca="1">SUM(Table2[[#This Row],[2024 Tax Assessment (Exemption Not Included)]]/$E$6)</f>
        <v>#NAME?</v>
      </c>
      <c r="E523" s="206" t="e">
        <f ca="1">SUM(Table2[[#This Row],[2024 Tax Assessment (Exemption Not Included)]]*$E$7)</f>
        <v>#NAME?</v>
      </c>
      <c r="F523" s="195" t="e">
        <f ca="1">_xlfn.XLOOKUP(Table2[[#This Row],[Acct '#]],'2025 Information'!A:A,'2025 Information'!O:O,0)</f>
        <v>#NAME?</v>
      </c>
      <c r="G523" s="196" t="e">
        <f ca="1">SUM(Table2[[#This Row],[2025 Estimated                         Tax Assessment                  (Exemption Not Included)]]/$H$6)</f>
        <v>#NAME?</v>
      </c>
      <c r="H523" s="206" t="e">
        <f ca="1">SUM(Table2[[#This Row],[2025 Estimated                         Tax Assessment                  (Exemption Not Included)]]*$H$7)</f>
        <v>#NAME?</v>
      </c>
      <c r="I523" s="203" t="e">
        <f ca="1">SUM(Table2[[#This Row],[2025 Estimated                         Tax Assessment                  (Exemption Not Included)]]-Table2[[#This Row],[2024 Tax Assessment (Exemption Not Included)]])</f>
        <v>#NAME?</v>
      </c>
      <c r="J523" s="225" t="e">
        <f ca="1">SUM(Table2[[#This Row],[2025 Estimated                      Tax Amount                             (Exemption Not Included)]]-Table2[[#This Row],[2024 Tax Amount (Exemption Not Included)]])</f>
        <v>#NAME?</v>
      </c>
      <c r="K523" s="204" t="e">
        <f ca="1">SUM(Table2[[#This Row],[Overall % Of Town ]]-Table2[[#This Row],[Overall % Of Town]])</f>
        <v>#NAME?</v>
      </c>
      <c r="L523" s="227" t="e">
        <f ca="1">SUM(Table2[[#This Row],[2024 Tax Assessment (Exemption Not Included)]])*$N$7</f>
        <v>#NAME?</v>
      </c>
      <c r="M523" s="205" t="e">
        <f ca="1">SUM(Table2[[#This Row],[2025 Tax Amount                   (w/o Reval)                       (Exmption Not Included)]]-Table2[[#This Row],[2024 Tax Amount (Exemption Not Included)]])</f>
        <v>#NAME?</v>
      </c>
      <c r="N523" s="206" t="e">
        <f ca="1">SUM(Table2[[#This Row],[2025 Tax Amount                   (w/o Reval)                       (Exmption Not Included)]]-Table2[[#This Row],[2025 Estimated                      Tax Amount                             (Exemption Not Included)]])</f>
        <v>#NAME?</v>
      </c>
      <c r="O523" s="207" t="s">
        <v>7433</v>
      </c>
      <c r="P523" s="208" t="s">
        <v>7433</v>
      </c>
      <c r="Q523" s="208" t="s">
        <v>7433</v>
      </c>
      <c r="R523" s="208" t="s">
        <v>7433</v>
      </c>
      <c r="S523" s="208" t="s">
        <v>7433</v>
      </c>
      <c r="T523" s="209" t="s">
        <v>7433</v>
      </c>
    </row>
    <row r="524" spans="1:20">
      <c r="A524" s="202" t="s">
        <v>1932</v>
      </c>
      <c r="B524" s="202">
        <v>423</v>
      </c>
      <c r="C524" s="195" t="e">
        <f ca="1">_xlfn.XLOOKUP(Table2[[#This Row],[Acct '#]],'2024 Information'!A:A,'2024 Information'!L:L,0)</f>
        <v>#NAME?</v>
      </c>
      <c r="D524" s="196" t="e">
        <f ca="1">SUM(Table2[[#This Row],[2024 Tax Assessment (Exemption Not Included)]]/$E$6)</f>
        <v>#NAME?</v>
      </c>
      <c r="E524" s="206" t="e">
        <f ca="1">SUM(Table2[[#This Row],[2024 Tax Assessment (Exemption Not Included)]]*$E$7)</f>
        <v>#NAME?</v>
      </c>
      <c r="F524" s="195" t="e">
        <f ca="1">_xlfn.XLOOKUP(Table2[[#This Row],[Acct '#]],'2025 Information'!A:A,'2025 Information'!O:O,0)</f>
        <v>#NAME?</v>
      </c>
      <c r="G524" s="196" t="e">
        <f ca="1">SUM(Table2[[#This Row],[2025 Estimated                         Tax Assessment                  (Exemption Not Included)]]/$H$6)</f>
        <v>#NAME?</v>
      </c>
      <c r="H524" s="206" t="e">
        <f ca="1">SUM(Table2[[#This Row],[2025 Estimated                         Tax Assessment                  (Exemption Not Included)]]*$H$7)</f>
        <v>#NAME?</v>
      </c>
      <c r="I524" s="203" t="e">
        <f ca="1">SUM(Table2[[#This Row],[2025 Estimated                         Tax Assessment                  (Exemption Not Included)]]-Table2[[#This Row],[2024 Tax Assessment (Exemption Not Included)]])</f>
        <v>#NAME?</v>
      </c>
      <c r="J524" s="225" t="e">
        <f ca="1">SUM(Table2[[#This Row],[2025 Estimated                      Tax Amount                             (Exemption Not Included)]]-Table2[[#This Row],[2024 Tax Amount (Exemption Not Included)]])</f>
        <v>#NAME?</v>
      </c>
      <c r="K524" s="204" t="e">
        <f ca="1">SUM(Table2[[#This Row],[Overall % Of Town ]]-Table2[[#This Row],[Overall % Of Town]])</f>
        <v>#NAME?</v>
      </c>
      <c r="L524" s="227" t="e">
        <f ca="1">SUM(Table2[[#This Row],[2024 Tax Assessment (Exemption Not Included)]])*$N$7</f>
        <v>#NAME?</v>
      </c>
      <c r="M524" s="205" t="e">
        <f ca="1">SUM(Table2[[#This Row],[2025 Tax Amount                   (w/o Reval)                       (Exmption Not Included)]]-Table2[[#This Row],[2024 Tax Amount (Exemption Not Included)]])</f>
        <v>#NAME?</v>
      </c>
      <c r="N524" s="206" t="e">
        <f ca="1">SUM(Table2[[#This Row],[2025 Tax Amount                   (w/o Reval)                       (Exmption Not Included)]]-Table2[[#This Row],[2025 Estimated                      Tax Amount                             (Exemption Not Included)]])</f>
        <v>#NAME?</v>
      </c>
      <c r="O524" s="207" t="s">
        <v>7433</v>
      </c>
      <c r="P524" s="208" t="s">
        <v>7433</v>
      </c>
      <c r="Q524" s="208" t="s">
        <v>7433</v>
      </c>
      <c r="R524" s="208" t="s">
        <v>7433</v>
      </c>
      <c r="S524" s="208" t="s">
        <v>7433</v>
      </c>
      <c r="T524" s="209" t="s">
        <v>7433</v>
      </c>
    </row>
    <row r="525" spans="1:20">
      <c r="A525" s="202" t="s">
        <v>1333</v>
      </c>
      <c r="B525" s="202">
        <v>700</v>
      </c>
      <c r="C525" s="195" t="e">
        <f ca="1">_xlfn.XLOOKUP(Table2[[#This Row],[Acct '#]],'2024 Information'!A:A,'2024 Information'!L:L,0)</f>
        <v>#NAME?</v>
      </c>
      <c r="D525" s="196" t="e">
        <f ca="1">SUM(Table2[[#This Row],[2024 Tax Assessment (Exemption Not Included)]]/$E$6)</f>
        <v>#NAME?</v>
      </c>
      <c r="E525" s="206" t="e">
        <f ca="1">SUM(Table2[[#This Row],[2024 Tax Assessment (Exemption Not Included)]]*$E$7)</f>
        <v>#NAME?</v>
      </c>
      <c r="F525" s="195" t="e">
        <f ca="1">_xlfn.XLOOKUP(Table2[[#This Row],[Acct '#]],'2025 Information'!A:A,'2025 Information'!O:O,0)</f>
        <v>#NAME?</v>
      </c>
      <c r="G525" s="196" t="e">
        <f ca="1">SUM(Table2[[#This Row],[2025 Estimated                         Tax Assessment                  (Exemption Not Included)]]/$H$6)</f>
        <v>#NAME?</v>
      </c>
      <c r="H525" s="206" t="e">
        <f ca="1">SUM(Table2[[#This Row],[2025 Estimated                         Tax Assessment                  (Exemption Not Included)]]*$H$7)</f>
        <v>#NAME?</v>
      </c>
      <c r="I525" s="203" t="e">
        <f ca="1">SUM(Table2[[#This Row],[2025 Estimated                         Tax Assessment                  (Exemption Not Included)]]-Table2[[#This Row],[2024 Tax Assessment (Exemption Not Included)]])</f>
        <v>#NAME?</v>
      </c>
      <c r="J525" s="225" t="e">
        <f ca="1">SUM(Table2[[#This Row],[2025 Estimated                      Tax Amount                             (Exemption Not Included)]]-Table2[[#This Row],[2024 Tax Amount (Exemption Not Included)]])</f>
        <v>#NAME?</v>
      </c>
      <c r="K525" s="204" t="e">
        <f ca="1">SUM(Table2[[#This Row],[Overall % Of Town ]]-Table2[[#This Row],[Overall % Of Town]])</f>
        <v>#NAME?</v>
      </c>
      <c r="L525" s="227" t="e">
        <f ca="1">SUM(Table2[[#This Row],[2024 Tax Assessment (Exemption Not Included)]])*$N$7</f>
        <v>#NAME?</v>
      </c>
      <c r="M525" s="205" t="e">
        <f ca="1">SUM(Table2[[#This Row],[2025 Tax Amount                   (w/o Reval)                       (Exmption Not Included)]]-Table2[[#This Row],[2024 Tax Amount (Exemption Not Included)]])</f>
        <v>#NAME?</v>
      </c>
      <c r="N525" s="206" t="e">
        <f ca="1">SUM(Table2[[#This Row],[2025 Tax Amount                   (w/o Reval)                       (Exmption Not Included)]]-Table2[[#This Row],[2025 Estimated                      Tax Amount                             (Exemption Not Included)]])</f>
        <v>#NAME?</v>
      </c>
      <c r="O525" s="207" t="s">
        <v>7433</v>
      </c>
      <c r="P525" s="208" t="s">
        <v>7433</v>
      </c>
      <c r="Q525" s="208" t="s">
        <v>7433</v>
      </c>
      <c r="R525" s="208" t="s">
        <v>7433</v>
      </c>
      <c r="S525" s="208" t="s">
        <v>7433</v>
      </c>
      <c r="T525" s="209" t="s">
        <v>7433</v>
      </c>
    </row>
    <row r="526" spans="1:20">
      <c r="A526" s="202" t="s">
        <v>1828</v>
      </c>
      <c r="B526" s="202">
        <v>471</v>
      </c>
      <c r="C526" s="195" t="e">
        <f ca="1">_xlfn.XLOOKUP(Table2[[#This Row],[Acct '#]],'2024 Information'!A:A,'2024 Information'!L:L,0)</f>
        <v>#NAME?</v>
      </c>
      <c r="D526" s="196" t="e">
        <f ca="1">SUM(Table2[[#This Row],[2024 Tax Assessment (Exemption Not Included)]]/$E$6)</f>
        <v>#NAME?</v>
      </c>
      <c r="E526" s="206" t="e">
        <f ca="1">SUM(Table2[[#This Row],[2024 Tax Assessment (Exemption Not Included)]]*$E$7)</f>
        <v>#NAME?</v>
      </c>
      <c r="F526" s="195" t="e">
        <f ca="1">_xlfn.XLOOKUP(Table2[[#This Row],[Acct '#]],'2025 Information'!A:A,'2025 Information'!O:O,0)</f>
        <v>#NAME?</v>
      </c>
      <c r="G526" s="196" t="e">
        <f ca="1">SUM(Table2[[#This Row],[2025 Estimated                         Tax Assessment                  (Exemption Not Included)]]/$H$6)</f>
        <v>#NAME?</v>
      </c>
      <c r="H526" s="206" t="e">
        <f ca="1">SUM(Table2[[#This Row],[2025 Estimated                         Tax Assessment                  (Exemption Not Included)]]*$H$7)</f>
        <v>#NAME?</v>
      </c>
      <c r="I526" s="203" t="e">
        <f ca="1">SUM(Table2[[#This Row],[2025 Estimated                         Tax Assessment                  (Exemption Not Included)]]-Table2[[#This Row],[2024 Tax Assessment (Exemption Not Included)]])</f>
        <v>#NAME?</v>
      </c>
      <c r="J526" s="225" t="e">
        <f ca="1">SUM(Table2[[#This Row],[2025 Estimated                      Tax Amount                             (Exemption Not Included)]]-Table2[[#This Row],[2024 Tax Amount (Exemption Not Included)]])</f>
        <v>#NAME?</v>
      </c>
      <c r="K526" s="204" t="e">
        <f ca="1">SUM(Table2[[#This Row],[Overall % Of Town ]]-Table2[[#This Row],[Overall % Of Town]])</f>
        <v>#NAME?</v>
      </c>
      <c r="L526" s="227" t="e">
        <f ca="1">SUM(Table2[[#This Row],[2024 Tax Assessment (Exemption Not Included)]])*$N$7</f>
        <v>#NAME?</v>
      </c>
      <c r="M526" s="205" t="e">
        <f ca="1">SUM(Table2[[#This Row],[2025 Tax Amount                   (w/o Reval)                       (Exmption Not Included)]]-Table2[[#This Row],[2024 Tax Amount (Exemption Not Included)]])</f>
        <v>#NAME?</v>
      </c>
      <c r="N526" s="206" t="e">
        <f ca="1">SUM(Table2[[#This Row],[2025 Tax Amount                   (w/o Reval)                       (Exmption Not Included)]]-Table2[[#This Row],[2025 Estimated                      Tax Amount                             (Exemption Not Included)]])</f>
        <v>#NAME?</v>
      </c>
      <c r="O526" s="207" t="s">
        <v>7433</v>
      </c>
      <c r="P526" s="208" t="s">
        <v>7433</v>
      </c>
      <c r="Q526" s="208" t="s">
        <v>7433</v>
      </c>
      <c r="R526" s="208" t="s">
        <v>7433</v>
      </c>
      <c r="S526" s="208" t="s">
        <v>7433</v>
      </c>
      <c r="T526" s="209" t="s">
        <v>7433</v>
      </c>
    </row>
    <row r="527" spans="1:20">
      <c r="A527" s="202" t="s">
        <v>2412</v>
      </c>
      <c r="B527" s="202">
        <v>203</v>
      </c>
      <c r="C527" s="195" t="e">
        <f ca="1">_xlfn.XLOOKUP(Table2[[#This Row],[Acct '#]],'2024 Information'!A:A,'2024 Information'!L:L,0)</f>
        <v>#NAME?</v>
      </c>
      <c r="D527" s="196" t="e">
        <f ca="1">SUM(Table2[[#This Row],[2024 Tax Assessment (Exemption Not Included)]]/$E$6)</f>
        <v>#NAME?</v>
      </c>
      <c r="E527" s="206" t="e">
        <f ca="1">SUM(Table2[[#This Row],[2024 Tax Assessment (Exemption Not Included)]]*$E$7)</f>
        <v>#NAME?</v>
      </c>
      <c r="F527" s="195" t="e">
        <f ca="1">_xlfn.XLOOKUP(Table2[[#This Row],[Acct '#]],'2025 Information'!A:A,'2025 Information'!O:O,0)</f>
        <v>#NAME?</v>
      </c>
      <c r="G527" s="196" t="e">
        <f ca="1">SUM(Table2[[#This Row],[2025 Estimated                         Tax Assessment                  (Exemption Not Included)]]/$H$6)</f>
        <v>#NAME?</v>
      </c>
      <c r="H527" s="206" t="e">
        <f ca="1">SUM(Table2[[#This Row],[2025 Estimated                         Tax Assessment                  (Exemption Not Included)]]*$H$7)</f>
        <v>#NAME?</v>
      </c>
      <c r="I527" s="203" t="e">
        <f ca="1">SUM(Table2[[#This Row],[2025 Estimated                         Tax Assessment                  (Exemption Not Included)]]-Table2[[#This Row],[2024 Tax Assessment (Exemption Not Included)]])</f>
        <v>#NAME?</v>
      </c>
      <c r="J527" s="225" t="e">
        <f ca="1">SUM(Table2[[#This Row],[2025 Estimated                      Tax Amount                             (Exemption Not Included)]]-Table2[[#This Row],[2024 Tax Amount (Exemption Not Included)]])</f>
        <v>#NAME?</v>
      </c>
      <c r="K527" s="204" t="e">
        <f ca="1">SUM(Table2[[#This Row],[Overall % Of Town ]]-Table2[[#This Row],[Overall % Of Town]])</f>
        <v>#NAME?</v>
      </c>
      <c r="L527" s="227" t="e">
        <f ca="1">SUM(Table2[[#This Row],[2024 Tax Assessment (Exemption Not Included)]])*$N$7</f>
        <v>#NAME?</v>
      </c>
      <c r="M527" s="205" t="e">
        <f ca="1">SUM(Table2[[#This Row],[2025 Tax Amount                   (w/o Reval)                       (Exmption Not Included)]]-Table2[[#This Row],[2024 Tax Amount (Exemption Not Included)]])</f>
        <v>#NAME?</v>
      </c>
      <c r="N527" s="206" t="e">
        <f ca="1">SUM(Table2[[#This Row],[2025 Tax Amount                   (w/o Reval)                       (Exmption Not Included)]]-Table2[[#This Row],[2025 Estimated                      Tax Amount                             (Exemption Not Included)]])</f>
        <v>#NAME?</v>
      </c>
      <c r="O527" s="207" t="s">
        <v>7433</v>
      </c>
      <c r="P527" s="208" t="s">
        <v>7433</v>
      </c>
      <c r="Q527" s="208" t="s">
        <v>7433</v>
      </c>
      <c r="R527" s="208" t="s">
        <v>7433</v>
      </c>
      <c r="S527" s="208" t="s">
        <v>7433</v>
      </c>
      <c r="T527" s="209" t="s">
        <v>7433</v>
      </c>
    </row>
    <row r="528" spans="1:20">
      <c r="A528" s="202" t="s">
        <v>1448</v>
      </c>
      <c r="B528" s="202">
        <v>645</v>
      </c>
      <c r="C528" s="195" t="e">
        <f ca="1">_xlfn.XLOOKUP(Table2[[#This Row],[Acct '#]],'2024 Information'!A:A,'2024 Information'!L:L,0)</f>
        <v>#NAME?</v>
      </c>
      <c r="D528" s="196" t="e">
        <f ca="1">SUM(Table2[[#This Row],[2024 Tax Assessment (Exemption Not Included)]]/$E$6)</f>
        <v>#NAME?</v>
      </c>
      <c r="E528" s="206" t="e">
        <f ca="1">SUM(Table2[[#This Row],[2024 Tax Assessment (Exemption Not Included)]]*$E$7)</f>
        <v>#NAME?</v>
      </c>
      <c r="F528" s="195" t="e">
        <f ca="1">_xlfn.XLOOKUP(Table2[[#This Row],[Acct '#]],'2025 Information'!A:A,'2025 Information'!O:O,0)</f>
        <v>#NAME?</v>
      </c>
      <c r="G528" s="196" t="e">
        <f ca="1">SUM(Table2[[#This Row],[2025 Estimated                         Tax Assessment                  (Exemption Not Included)]]/$H$6)</f>
        <v>#NAME?</v>
      </c>
      <c r="H528" s="206" t="e">
        <f ca="1">SUM(Table2[[#This Row],[2025 Estimated                         Tax Assessment                  (Exemption Not Included)]]*$H$7)</f>
        <v>#NAME?</v>
      </c>
      <c r="I528" s="203" t="e">
        <f ca="1">SUM(Table2[[#This Row],[2025 Estimated                         Tax Assessment                  (Exemption Not Included)]]-Table2[[#This Row],[2024 Tax Assessment (Exemption Not Included)]])</f>
        <v>#NAME?</v>
      </c>
      <c r="J528" s="225" t="e">
        <f ca="1">SUM(Table2[[#This Row],[2025 Estimated                      Tax Amount                             (Exemption Not Included)]]-Table2[[#This Row],[2024 Tax Amount (Exemption Not Included)]])</f>
        <v>#NAME?</v>
      </c>
      <c r="K528" s="204" t="e">
        <f ca="1">SUM(Table2[[#This Row],[Overall % Of Town ]]-Table2[[#This Row],[Overall % Of Town]])</f>
        <v>#NAME?</v>
      </c>
      <c r="L528" s="227" t="e">
        <f ca="1">SUM(Table2[[#This Row],[2024 Tax Assessment (Exemption Not Included)]])*$N$7</f>
        <v>#NAME?</v>
      </c>
      <c r="M528" s="205" t="e">
        <f ca="1">SUM(Table2[[#This Row],[2025 Tax Amount                   (w/o Reval)                       (Exmption Not Included)]]-Table2[[#This Row],[2024 Tax Amount (Exemption Not Included)]])</f>
        <v>#NAME?</v>
      </c>
      <c r="N528" s="206" t="e">
        <f ca="1">SUM(Table2[[#This Row],[2025 Tax Amount                   (w/o Reval)                       (Exmption Not Included)]]-Table2[[#This Row],[2025 Estimated                      Tax Amount                             (Exemption Not Included)]])</f>
        <v>#NAME?</v>
      </c>
      <c r="O528" s="207" t="s">
        <v>7433</v>
      </c>
      <c r="P528" s="208" t="s">
        <v>7433</v>
      </c>
      <c r="Q528" s="208" t="s">
        <v>7433</v>
      </c>
      <c r="R528" s="208" t="s">
        <v>7433</v>
      </c>
      <c r="S528" s="208" t="s">
        <v>7433</v>
      </c>
      <c r="T528" s="209" t="s">
        <v>7433</v>
      </c>
    </row>
    <row r="529" spans="1:20">
      <c r="A529" s="202" t="s">
        <v>689</v>
      </c>
      <c r="B529" s="202">
        <v>962</v>
      </c>
      <c r="C529" s="195" t="e">
        <f ca="1">_xlfn.XLOOKUP(Table2[[#This Row],[Acct '#]],'2024 Information'!A:A,'2024 Information'!L:L,0)</f>
        <v>#NAME?</v>
      </c>
      <c r="D529" s="196" t="e">
        <f ca="1">SUM(Table2[[#This Row],[2024 Tax Assessment (Exemption Not Included)]]/$E$6)</f>
        <v>#NAME?</v>
      </c>
      <c r="E529" s="206" t="e">
        <f ca="1">SUM(Table2[[#This Row],[2024 Tax Assessment (Exemption Not Included)]]*$E$7)</f>
        <v>#NAME?</v>
      </c>
      <c r="F529" s="195" t="e">
        <f ca="1">_xlfn.XLOOKUP(Table2[[#This Row],[Acct '#]],'2025 Information'!A:A,'2025 Information'!O:O,0)</f>
        <v>#NAME?</v>
      </c>
      <c r="G529" s="196" t="e">
        <f ca="1">SUM(Table2[[#This Row],[2025 Estimated                         Tax Assessment                  (Exemption Not Included)]]/$H$6)</f>
        <v>#NAME?</v>
      </c>
      <c r="H529" s="206" t="e">
        <f ca="1">SUM(Table2[[#This Row],[2025 Estimated                         Tax Assessment                  (Exemption Not Included)]]*$H$7)</f>
        <v>#NAME?</v>
      </c>
      <c r="I529" s="203" t="e">
        <f ca="1">SUM(Table2[[#This Row],[2025 Estimated                         Tax Assessment                  (Exemption Not Included)]]-Table2[[#This Row],[2024 Tax Assessment (Exemption Not Included)]])</f>
        <v>#NAME?</v>
      </c>
      <c r="J529" s="225" t="e">
        <f ca="1">SUM(Table2[[#This Row],[2025 Estimated                      Tax Amount                             (Exemption Not Included)]]-Table2[[#This Row],[2024 Tax Amount (Exemption Not Included)]])</f>
        <v>#NAME?</v>
      </c>
      <c r="K529" s="204" t="e">
        <f ca="1">SUM(Table2[[#This Row],[Overall % Of Town ]]-Table2[[#This Row],[Overall % Of Town]])</f>
        <v>#NAME?</v>
      </c>
      <c r="L529" s="227" t="e">
        <f ca="1">SUM(Table2[[#This Row],[2024 Tax Assessment (Exemption Not Included)]])*$N$7</f>
        <v>#NAME?</v>
      </c>
      <c r="M529" s="205" t="e">
        <f ca="1">SUM(Table2[[#This Row],[2025 Tax Amount                   (w/o Reval)                       (Exmption Not Included)]]-Table2[[#This Row],[2024 Tax Amount (Exemption Not Included)]])</f>
        <v>#NAME?</v>
      </c>
      <c r="N529" s="206" t="e">
        <f ca="1">SUM(Table2[[#This Row],[2025 Tax Amount                   (w/o Reval)                       (Exmption Not Included)]]-Table2[[#This Row],[2025 Estimated                      Tax Amount                             (Exemption Not Included)]])</f>
        <v>#NAME?</v>
      </c>
      <c r="O529" s="207" t="s">
        <v>7433</v>
      </c>
      <c r="P529" s="208" t="s">
        <v>7433</v>
      </c>
      <c r="Q529" s="208" t="s">
        <v>7433</v>
      </c>
      <c r="R529" s="208" t="s">
        <v>7433</v>
      </c>
      <c r="S529" s="208" t="s">
        <v>7433</v>
      </c>
      <c r="T529" s="209" t="s">
        <v>7433</v>
      </c>
    </row>
    <row r="530" spans="1:20">
      <c r="A530" s="202" t="s">
        <v>2680</v>
      </c>
      <c r="B530" s="202">
        <v>68</v>
      </c>
      <c r="C530" s="195" t="e">
        <f ca="1">_xlfn.XLOOKUP(Table2[[#This Row],[Acct '#]],'2024 Information'!A:A,'2024 Information'!L:L,0)</f>
        <v>#NAME?</v>
      </c>
      <c r="D530" s="196" t="e">
        <f ca="1">SUM(Table2[[#This Row],[2024 Tax Assessment (Exemption Not Included)]]/$E$6)</f>
        <v>#NAME?</v>
      </c>
      <c r="E530" s="206" t="e">
        <f ca="1">SUM(Table2[[#This Row],[2024 Tax Assessment (Exemption Not Included)]]*$E$7)</f>
        <v>#NAME?</v>
      </c>
      <c r="F530" s="195" t="e">
        <f ca="1">_xlfn.XLOOKUP(Table2[[#This Row],[Acct '#]],'2025 Information'!A:A,'2025 Information'!O:O,0)</f>
        <v>#NAME?</v>
      </c>
      <c r="G530" s="196" t="e">
        <f ca="1">SUM(Table2[[#This Row],[2025 Estimated                         Tax Assessment                  (Exemption Not Included)]]/$H$6)</f>
        <v>#NAME?</v>
      </c>
      <c r="H530" s="206" t="e">
        <f ca="1">SUM(Table2[[#This Row],[2025 Estimated                         Tax Assessment                  (Exemption Not Included)]]*$H$7)</f>
        <v>#NAME?</v>
      </c>
      <c r="I530" s="203" t="e">
        <f ca="1">SUM(Table2[[#This Row],[2025 Estimated                         Tax Assessment                  (Exemption Not Included)]]-Table2[[#This Row],[2024 Tax Assessment (Exemption Not Included)]])</f>
        <v>#NAME?</v>
      </c>
      <c r="J530" s="225" t="e">
        <f ca="1">SUM(Table2[[#This Row],[2025 Estimated                      Tax Amount                             (Exemption Not Included)]]-Table2[[#This Row],[2024 Tax Amount (Exemption Not Included)]])</f>
        <v>#NAME?</v>
      </c>
      <c r="K530" s="204" t="e">
        <f ca="1">SUM(Table2[[#This Row],[Overall % Of Town ]]-Table2[[#This Row],[Overall % Of Town]])</f>
        <v>#NAME?</v>
      </c>
      <c r="L530" s="227" t="e">
        <f ca="1">SUM(Table2[[#This Row],[2024 Tax Assessment (Exemption Not Included)]])*$N$7</f>
        <v>#NAME?</v>
      </c>
      <c r="M530" s="205" t="e">
        <f ca="1">SUM(Table2[[#This Row],[2025 Tax Amount                   (w/o Reval)                       (Exmption Not Included)]]-Table2[[#This Row],[2024 Tax Amount (Exemption Not Included)]])</f>
        <v>#NAME?</v>
      </c>
      <c r="N530" s="206" t="e">
        <f ca="1">SUM(Table2[[#This Row],[2025 Tax Amount                   (w/o Reval)                       (Exmption Not Included)]]-Table2[[#This Row],[2025 Estimated                      Tax Amount                             (Exemption Not Included)]])</f>
        <v>#NAME?</v>
      </c>
      <c r="O530" s="207" t="s">
        <v>7433</v>
      </c>
      <c r="P530" s="208" t="s">
        <v>7433</v>
      </c>
      <c r="Q530" s="208" t="s">
        <v>7433</v>
      </c>
      <c r="R530" s="208" t="s">
        <v>7433</v>
      </c>
      <c r="S530" s="208" t="s">
        <v>7433</v>
      </c>
      <c r="T530" s="209" t="s">
        <v>7433</v>
      </c>
    </row>
    <row r="531" spans="1:20">
      <c r="A531" s="202" t="s">
        <v>2696</v>
      </c>
      <c r="B531" s="202">
        <v>57</v>
      </c>
      <c r="C531" s="195" t="e">
        <f ca="1">_xlfn.XLOOKUP(Table2[[#This Row],[Acct '#]],'2024 Information'!A:A,'2024 Information'!L:L,0)</f>
        <v>#NAME?</v>
      </c>
      <c r="D531" s="196" t="e">
        <f ca="1">SUM(Table2[[#This Row],[2024 Tax Assessment (Exemption Not Included)]]/$E$6)</f>
        <v>#NAME?</v>
      </c>
      <c r="E531" s="206" t="e">
        <f ca="1">SUM(Table2[[#This Row],[2024 Tax Assessment (Exemption Not Included)]]*$E$7)</f>
        <v>#NAME?</v>
      </c>
      <c r="F531" s="195" t="e">
        <f ca="1">_xlfn.XLOOKUP(Table2[[#This Row],[Acct '#]],'2025 Information'!A:A,'2025 Information'!O:O,0)</f>
        <v>#NAME?</v>
      </c>
      <c r="G531" s="196" t="e">
        <f ca="1">SUM(Table2[[#This Row],[2025 Estimated                         Tax Assessment                  (Exemption Not Included)]]/$H$6)</f>
        <v>#NAME?</v>
      </c>
      <c r="H531" s="206" t="e">
        <f ca="1">SUM(Table2[[#This Row],[2025 Estimated                         Tax Assessment                  (Exemption Not Included)]]*$H$7)</f>
        <v>#NAME?</v>
      </c>
      <c r="I531" s="203" t="e">
        <f ca="1">SUM(Table2[[#This Row],[2025 Estimated                         Tax Assessment                  (Exemption Not Included)]]-Table2[[#This Row],[2024 Tax Assessment (Exemption Not Included)]])</f>
        <v>#NAME?</v>
      </c>
      <c r="J531" s="225" t="e">
        <f ca="1">SUM(Table2[[#This Row],[2025 Estimated                      Tax Amount                             (Exemption Not Included)]]-Table2[[#This Row],[2024 Tax Amount (Exemption Not Included)]])</f>
        <v>#NAME?</v>
      </c>
      <c r="K531" s="204" t="e">
        <f ca="1">SUM(Table2[[#This Row],[Overall % Of Town ]]-Table2[[#This Row],[Overall % Of Town]])</f>
        <v>#NAME?</v>
      </c>
      <c r="L531" s="227" t="e">
        <f ca="1">SUM(Table2[[#This Row],[2024 Tax Assessment (Exemption Not Included)]])*$N$7</f>
        <v>#NAME?</v>
      </c>
      <c r="M531" s="205" t="e">
        <f ca="1">SUM(Table2[[#This Row],[2025 Tax Amount                   (w/o Reval)                       (Exmption Not Included)]]-Table2[[#This Row],[2024 Tax Amount (Exemption Not Included)]])</f>
        <v>#NAME?</v>
      </c>
      <c r="N531" s="206" t="e">
        <f ca="1">SUM(Table2[[#This Row],[2025 Tax Amount                   (w/o Reval)                       (Exmption Not Included)]]-Table2[[#This Row],[2025 Estimated                      Tax Amount                             (Exemption Not Included)]])</f>
        <v>#NAME?</v>
      </c>
      <c r="O531" s="207" t="s">
        <v>7433</v>
      </c>
      <c r="P531" s="208" t="s">
        <v>7433</v>
      </c>
      <c r="Q531" s="208" t="s">
        <v>7433</v>
      </c>
      <c r="R531" s="208" t="s">
        <v>7433</v>
      </c>
      <c r="S531" s="208" t="s">
        <v>7433</v>
      </c>
      <c r="T531" s="209" t="s">
        <v>7433</v>
      </c>
    </row>
    <row r="532" spans="1:20">
      <c r="A532" s="202" t="s">
        <v>2445</v>
      </c>
      <c r="B532" s="202">
        <v>187</v>
      </c>
      <c r="C532" s="195" t="e">
        <f ca="1">_xlfn.XLOOKUP(Table2[[#This Row],[Acct '#]],'2024 Information'!A:A,'2024 Information'!L:L,0)</f>
        <v>#NAME?</v>
      </c>
      <c r="D532" s="196" t="e">
        <f ca="1">SUM(Table2[[#This Row],[2024 Tax Assessment (Exemption Not Included)]]/$E$6)</f>
        <v>#NAME?</v>
      </c>
      <c r="E532" s="206" t="e">
        <f ca="1">SUM(Table2[[#This Row],[2024 Tax Assessment (Exemption Not Included)]]*$E$7)</f>
        <v>#NAME?</v>
      </c>
      <c r="F532" s="195" t="e">
        <f ca="1">_xlfn.XLOOKUP(Table2[[#This Row],[Acct '#]],'2025 Information'!A:A,'2025 Information'!O:O,0)</f>
        <v>#NAME?</v>
      </c>
      <c r="G532" s="196" t="e">
        <f ca="1">SUM(Table2[[#This Row],[2025 Estimated                         Tax Assessment                  (Exemption Not Included)]]/$H$6)</f>
        <v>#NAME?</v>
      </c>
      <c r="H532" s="206" t="e">
        <f ca="1">SUM(Table2[[#This Row],[2025 Estimated                         Tax Assessment                  (Exemption Not Included)]]*$H$7)</f>
        <v>#NAME?</v>
      </c>
      <c r="I532" s="203" t="e">
        <f ca="1">SUM(Table2[[#This Row],[2025 Estimated                         Tax Assessment                  (Exemption Not Included)]]-Table2[[#This Row],[2024 Tax Assessment (Exemption Not Included)]])</f>
        <v>#NAME?</v>
      </c>
      <c r="J532" s="225" t="e">
        <f ca="1">SUM(Table2[[#This Row],[2025 Estimated                      Tax Amount                             (Exemption Not Included)]]-Table2[[#This Row],[2024 Tax Amount (Exemption Not Included)]])</f>
        <v>#NAME?</v>
      </c>
      <c r="K532" s="204" t="e">
        <f ca="1">SUM(Table2[[#This Row],[Overall % Of Town ]]-Table2[[#This Row],[Overall % Of Town]])</f>
        <v>#NAME?</v>
      </c>
      <c r="L532" s="227" t="e">
        <f ca="1">SUM(Table2[[#This Row],[2024 Tax Assessment (Exemption Not Included)]])*$N$7</f>
        <v>#NAME?</v>
      </c>
      <c r="M532" s="205" t="e">
        <f ca="1">SUM(Table2[[#This Row],[2025 Tax Amount                   (w/o Reval)                       (Exmption Not Included)]]-Table2[[#This Row],[2024 Tax Amount (Exemption Not Included)]])</f>
        <v>#NAME?</v>
      </c>
      <c r="N532" s="206" t="e">
        <f ca="1">SUM(Table2[[#This Row],[2025 Tax Amount                   (w/o Reval)                       (Exmption Not Included)]]-Table2[[#This Row],[2025 Estimated                      Tax Amount                             (Exemption Not Included)]])</f>
        <v>#NAME?</v>
      </c>
      <c r="O532" s="207" t="s">
        <v>7433</v>
      </c>
      <c r="P532" s="208" t="s">
        <v>7433</v>
      </c>
      <c r="Q532" s="208" t="s">
        <v>7433</v>
      </c>
      <c r="R532" s="208" t="s">
        <v>7433</v>
      </c>
      <c r="S532" s="208" t="s">
        <v>7433</v>
      </c>
      <c r="T532" s="209" t="s">
        <v>7433</v>
      </c>
    </row>
    <row r="533" spans="1:20">
      <c r="A533" s="202" t="s">
        <v>2140</v>
      </c>
      <c r="B533" s="202">
        <v>327</v>
      </c>
      <c r="C533" s="195" t="e">
        <f ca="1">_xlfn.XLOOKUP(Table2[[#This Row],[Acct '#]],'2024 Information'!A:A,'2024 Information'!L:L,0)</f>
        <v>#NAME?</v>
      </c>
      <c r="D533" s="196" t="e">
        <f ca="1">SUM(Table2[[#This Row],[2024 Tax Assessment (Exemption Not Included)]]/$E$6)</f>
        <v>#NAME?</v>
      </c>
      <c r="E533" s="206" t="e">
        <f ca="1">SUM(Table2[[#This Row],[2024 Tax Assessment (Exemption Not Included)]]*$E$7)</f>
        <v>#NAME?</v>
      </c>
      <c r="F533" s="195" t="e">
        <f ca="1">_xlfn.XLOOKUP(Table2[[#This Row],[Acct '#]],'2025 Information'!A:A,'2025 Information'!O:O,0)</f>
        <v>#NAME?</v>
      </c>
      <c r="G533" s="196" t="e">
        <f ca="1">SUM(Table2[[#This Row],[2025 Estimated                         Tax Assessment                  (Exemption Not Included)]]/$H$6)</f>
        <v>#NAME?</v>
      </c>
      <c r="H533" s="206" t="e">
        <f ca="1">SUM(Table2[[#This Row],[2025 Estimated                         Tax Assessment                  (Exemption Not Included)]]*$H$7)</f>
        <v>#NAME?</v>
      </c>
      <c r="I533" s="203" t="e">
        <f ca="1">SUM(Table2[[#This Row],[2025 Estimated                         Tax Assessment                  (Exemption Not Included)]]-Table2[[#This Row],[2024 Tax Assessment (Exemption Not Included)]])</f>
        <v>#NAME?</v>
      </c>
      <c r="J533" s="225" t="e">
        <f ca="1">SUM(Table2[[#This Row],[2025 Estimated                      Tax Amount                             (Exemption Not Included)]]-Table2[[#This Row],[2024 Tax Amount (Exemption Not Included)]])</f>
        <v>#NAME?</v>
      </c>
      <c r="K533" s="204" t="e">
        <f ca="1">SUM(Table2[[#This Row],[Overall % Of Town ]]-Table2[[#This Row],[Overall % Of Town]])</f>
        <v>#NAME?</v>
      </c>
      <c r="L533" s="227" t="e">
        <f ca="1">SUM(Table2[[#This Row],[2024 Tax Assessment (Exemption Not Included)]])*$N$7</f>
        <v>#NAME?</v>
      </c>
      <c r="M533" s="205" t="e">
        <f ca="1">SUM(Table2[[#This Row],[2025 Tax Amount                   (w/o Reval)                       (Exmption Not Included)]]-Table2[[#This Row],[2024 Tax Amount (Exemption Not Included)]])</f>
        <v>#NAME?</v>
      </c>
      <c r="N533" s="206" t="e">
        <f ca="1">SUM(Table2[[#This Row],[2025 Tax Amount                   (w/o Reval)                       (Exmption Not Included)]]-Table2[[#This Row],[2025 Estimated                      Tax Amount                             (Exemption Not Included)]])</f>
        <v>#NAME?</v>
      </c>
      <c r="O533" s="207" t="s">
        <v>7433</v>
      </c>
      <c r="P533" s="208" t="s">
        <v>7433</v>
      </c>
      <c r="Q533" s="208" t="s">
        <v>7433</v>
      </c>
      <c r="R533" s="208" t="s">
        <v>7433</v>
      </c>
      <c r="S533" s="208" t="s">
        <v>7433</v>
      </c>
      <c r="T533" s="209" t="s">
        <v>7433</v>
      </c>
    </row>
    <row r="534" spans="1:20">
      <c r="A534" s="202" t="s">
        <v>2301</v>
      </c>
      <c r="B534" s="202">
        <v>250</v>
      </c>
      <c r="C534" s="195" t="e">
        <f ca="1">_xlfn.XLOOKUP(Table2[[#This Row],[Acct '#]],'2024 Information'!A:A,'2024 Information'!L:L,0)</f>
        <v>#NAME?</v>
      </c>
      <c r="D534" s="196" t="e">
        <f ca="1">SUM(Table2[[#This Row],[2024 Tax Assessment (Exemption Not Included)]]/$E$6)</f>
        <v>#NAME?</v>
      </c>
      <c r="E534" s="206" t="e">
        <f ca="1">SUM(Table2[[#This Row],[2024 Tax Assessment (Exemption Not Included)]]*$E$7)</f>
        <v>#NAME?</v>
      </c>
      <c r="F534" s="195" t="e">
        <f ca="1">_xlfn.XLOOKUP(Table2[[#This Row],[Acct '#]],'2025 Information'!A:A,'2025 Information'!O:O,0)</f>
        <v>#NAME?</v>
      </c>
      <c r="G534" s="196" t="e">
        <f ca="1">SUM(Table2[[#This Row],[2025 Estimated                         Tax Assessment                  (Exemption Not Included)]]/$H$6)</f>
        <v>#NAME?</v>
      </c>
      <c r="H534" s="206" t="e">
        <f ca="1">SUM(Table2[[#This Row],[2025 Estimated                         Tax Assessment                  (Exemption Not Included)]]*$H$7)</f>
        <v>#NAME?</v>
      </c>
      <c r="I534" s="203" t="e">
        <f ca="1">SUM(Table2[[#This Row],[2025 Estimated                         Tax Assessment                  (Exemption Not Included)]]-Table2[[#This Row],[2024 Tax Assessment (Exemption Not Included)]])</f>
        <v>#NAME?</v>
      </c>
      <c r="J534" s="225" t="e">
        <f ca="1">SUM(Table2[[#This Row],[2025 Estimated                      Tax Amount                             (Exemption Not Included)]]-Table2[[#This Row],[2024 Tax Amount (Exemption Not Included)]])</f>
        <v>#NAME?</v>
      </c>
      <c r="K534" s="204" t="e">
        <f ca="1">SUM(Table2[[#This Row],[Overall % Of Town ]]-Table2[[#This Row],[Overall % Of Town]])</f>
        <v>#NAME?</v>
      </c>
      <c r="L534" s="227" t="e">
        <f ca="1">SUM(Table2[[#This Row],[2024 Tax Assessment (Exemption Not Included)]])*$N$7</f>
        <v>#NAME?</v>
      </c>
      <c r="M534" s="205" t="e">
        <f ca="1">SUM(Table2[[#This Row],[2025 Tax Amount                   (w/o Reval)                       (Exmption Not Included)]]-Table2[[#This Row],[2024 Tax Amount (Exemption Not Included)]])</f>
        <v>#NAME?</v>
      </c>
      <c r="N534" s="206" t="e">
        <f ca="1">SUM(Table2[[#This Row],[2025 Tax Amount                   (w/o Reval)                       (Exmption Not Included)]]-Table2[[#This Row],[2025 Estimated                      Tax Amount                             (Exemption Not Included)]])</f>
        <v>#NAME?</v>
      </c>
      <c r="O534" s="207" t="s">
        <v>7433</v>
      </c>
      <c r="P534" s="208" t="s">
        <v>7433</v>
      </c>
      <c r="Q534" s="208" t="s">
        <v>7433</v>
      </c>
      <c r="R534" s="208" t="s">
        <v>7433</v>
      </c>
      <c r="S534" s="208" t="s">
        <v>7433</v>
      </c>
      <c r="T534" s="209" t="s">
        <v>7433</v>
      </c>
    </row>
    <row r="535" spans="1:20">
      <c r="A535" s="202" t="s">
        <v>2509</v>
      </c>
      <c r="B535" s="202">
        <v>157</v>
      </c>
      <c r="C535" s="195" t="e">
        <f ca="1">_xlfn.XLOOKUP(Table2[[#This Row],[Acct '#]],'2024 Information'!A:A,'2024 Information'!L:L,0)</f>
        <v>#NAME?</v>
      </c>
      <c r="D535" s="196" t="e">
        <f ca="1">SUM(Table2[[#This Row],[2024 Tax Assessment (Exemption Not Included)]]/$E$6)</f>
        <v>#NAME?</v>
      </c>
      <c r="E535" s="206" t="e">
        <f ca="1">SUM(Table2[[#This Row],[2024 Tax Assessment (Exemption Not Included)]]*$E$7)</f>
        <v>#NAME?</v>
      </c>
      <c r="F535" s="195" t="e">
        <f ca="1">_xlfn.XLOOKUP(Table2[[#This Row],[Acct '#]],'2025 Information'!A:A,'2025 Information'!O:O,0)</f>
        <v>#NAME?</v>
      </c>
      <c r="G535" s="196" t="e">
        <f ca="1">SUM(Table2[[#This Row],[2025 Estimated                         Tax Assessment                  (Exemption Not Included)]]/$H$6)</f>
        <v>#NAME?</v>
      </c>
      <c r="H535" s="206" t="e">
        <f ca="1">SUM(Table2[[#This Row],[2025 Estimated                         Tax Assessment                  (Exemption Not Included)]]*$H$7)</f>
        <v>#NAME?</v>
      </c>
      <c r="I535" s="203" t="e">
        <f ca="1">SUM(Table2[[#This Row],[2025 Estimated                         Tax Assessment                  (Exemption Not Included)]]-Table2[[#This Row],[2024 Tax Assessment (Exemption Not Included)]])</f>
        <v>#NAME?</v>
      </c>
      <c r="J535" s="225" t="e">
        <f ca="1">SUM(Table2[[#This Row],[2025 Estimated                      Tax Amount                             (Exemption Not Included)]]-Table2[[#This Row],[2024 Tax Amount (Exemption Not Included)]])</f>
        <v>#NAME?</v>
      </c>
      <c r="K535" s="204" t="e">
        <f ca="1">SUM(Table2[[#This Row],[Overall % Of Town ]]-Table2[[#This Row],[Overall % Of Town]])</f>
        <v>#NAME?</v>
      </c>
      <c r="L535" s="227" t="e">
        <f ca="1">SUM(Table2[[#This Row],[2024 Tax Assessment (Exemption Not Included)]])*$N$7</f>
        <v>#NAME?</v>
      </c>
      <c r="M535" s="205" t="e">
        <f ca="1">SUM(Table2[[#This Row],[2025 Tax Amount                   (w/o Reval)                       (Exmption Not Included)]]-Table2[[#This Row],[2024 Tax Amount (Exemption Not Included)]])</f>
        <v>#NAME?</v>
      </c>
      <c r="N535" s="206" t="e">
        <f ca="1">SUM(Table2[[#This Row],[2025 Tax Amount                   (w/o Reval)                       (Exmption Not Included)]]-Table2[[#This Row],[2025 Estimated                      Tax Amount                             (Exemption Not Included)]])</f>
        <v>#NAME?</v>
      </c>
      <c r="O535" s="207" t="s">
        <v>7433</v>
      </c>
      <c r="P535" s="208" t="s">
        <v>7433</v>
      </c>
      <c r="Q535" s="208" t="s">
        <v>7433</v>
      </c>
      <c r="R535" s="208" t="s">
        <v>7433</v>
      </c>
      <c r="S535" s="208" t="s">
        <v>7433</v>
      </c>
      <c r="T535" s="209" t="s">
        <v>7433</v>
      </c>
    </row>
    <row r="536" spans="1:20">
      <c r="A536" s="202" t="s">
        <v>2075</v>
      </c>
      <c r="B536" s="202">
        <v>357</v>
      </c>
      <c r="C536" s="195" t="e">
        <f ca="1">_xlfn.XLOOKUP(Table2[[#This Row],[Acct '#]],'2024 Information'!A:A,'2024 Information'!L:L,0)</f>
        <v>#NAME?</v>
      </c>
      <c r="D536" s="196" t="e">
        <f ca="1">SUM(Table2[[#This Row],[2024 Tax Assessment (Exemption Not Included)]]/$E$6)</f>
        <v>#NAME?</v>
      </c>
      <c r="E536" s="206" t="e">
        <f ca="1">SUM(Table2[[#This Row],[2024 Tax Assessment (Exemption Not Included)]]*$E$7)</f>
        <v>#NAME?</v>
      </c>
      <c r="F536" s="195" t="e">
        <f ca="1">_xlfn.XLOOKUP(Table2[[#This Row],[Acct '#]],'2025 Information'!A:A,'2025 Information'!O:O,0)</f>
        <v>#NAME?</v>
      </c>
      <c r="G536" s="196" t="e">
        <f ca="1">SUM(Table2[[#This Row],[2025 Estimated                         Tax Assessment                  (Exemption Not Included)]]/$H$6)</f>
        <v>#NAME?</v>
      </c>
      <c r="H536" s="206" t="e">
        <f ca="1">SUM(Table2[[#This Row],[2025 Estimated                         Tax Assessment                  (Exemption Not Included)]]*$H$7)</f>
        <v>#NAME?</v>
      </c>
      <c r="I536" s="203" t="e">
        <f ca="1">SUM(Table2[[#This Row],[2025 Estimated                         Tax Assessment                  (Exemption Not Included)]]-Table2[[#This Row],[2024 Tax Assessment (Exemption Not Included)]])</f>
        <v>#NAME?</v>
      </c>
      <c r="J536" s="225" t="e">
        <f ca="1">SUM(Table2[[#This Row],[2025 Estimated                      Tax Amount                             (Exemption Not Included)]]-Table2[[#This Row],[2024 Tax Amount (Exemption Not Included)]])</f>
        <v>#NAME?</v>
      </c>
      <c r="K536" s="204" t="e">
        <f ca="1">SUM(Table2[[#This Row],[Overall % Of Town ]]-Table2[[#This Row],[Overall % Of Town]])</f>
        <v>#NAME?</v>
      </c>
      <c r="L536" s="227" t="e">
        <f ca="1">SUM(Table2[[#This Row],[2024 Tax Assessment (Exemption Not Included)]])*$N$7</f>
        <v>#NAME?</v>
      </c>
      <c r="M536" s="205" t="e">
        <f ca="1">SUM(Table2[[#This Row],[2025 Tax Amount                   (w/o Reval)                       (Exmption Not Included)]]-Table2[[#This Row],[2024 Tax Amount (Exemption Not Included)]])</f>
        <v>#NAME?</v>
      </c>
      <c r="N536" s="206" t="e">
        <f ca="1">SUM(Table2[[#This Row],[2025 Tax Amount                   (w/o Reval)                       (Exmption Not Included)]]-Table2[[#This Row],[2025 Estimated                      Tax Amount                             (Exemption Not Included)]])</f>
        <v>#NAME?</v>
      </c>
      <c r="O536" s="207" t="s">
        <v>7433</v>
      </c>
      <c r="P536" s="208" t="s">
        <v>7433</v>
      </c>
      <c r="Q536" s="208" t="s">
        <v>7433</v>
      </c>
      <c r="R536" s="208" t="s">
        <v>7433</v>
      </c>
      <c r="S536" s="208" t="s">
        <v>7433</v>
      </c>
      <c r="T536" s="209" t="s">
        <v>7433</v>
      </c>
    </row>
    <row r="537" spans="1:20">
      <c r="A537" s="202" t="s">
        <v>1226</v>
      </c>
      <c r="B537" s="202">
        <v>746</v>
      </c>
      <c r="C537" s="195" t="e">
        <f ca="1">_xlfn.XLOOKUP(Table2[[#This Row],[Acct '#]],'2024 Information'!A:A,'2024 Information'!L:L,0)</f>
        <v>#NAME?</v>
      </c>
      <c r="D537" s="196" t="e">
        <f ca="1">SUM(Table2[[#This Row],[2024 Tax Assessment (Exemption Not Included)]]/$E$6)</f>
        <v>#NAME?</v>
      </c>
      <c r="E537" s="206" t="e">
        <f ca="1">SUM(Table2[[#This Row],[2024 Tax Assessment (Exemption Not Included)]]*$E$7)</f>
        <v>#NAME?</v>
      </c>
      <c r="F537" s="195" t="e">
        <f ca="1">_xlfn.XLOOKUP(Table2[[#This Row],[Acct '#]],'2025 Information'!A:A,'2025 Information'!O:O,0)</f>
        <v>#NAME?</v>
      </c>
      <c r="G537" s="196" t="e">
        <f ca="1">SUM(Table2[[#This Row],[2025 Estimated                         Tax Assessment                  (Exemption Not Included)]]/$H$6)</f>
        <v>#NAME?</v>
      </c>
      <c r="H537" s="206" t="e">
        <f ca="1">SUM(Table2[[#This Row],[2025 Estimated                         Tax Assessment                  (Exemption Not Included)]]*$H$7)</f>
        <v>#NAME?</v>
      </c>
      <c r="I537" s="203" t="e">
        <f ca="1">SUM(Table2[[#This Row],[2025 Estimated                         Tax Assessment                  (Exemption Not Included)]]-Table2[[#This Row],[2024 Tax Assessment (Exemption Not Included)]])</f>
        <v>#NAME?</v>
      </c>
      <c r="J537" s="225" t="e">
        <f ca="1">SUM(Table2[[#This Row],[2025 Estimated                      Tax Amount                             (Exemption Not Included)]]-Table2[[#This Row],[2024 Tax Amount (Exemption Not Included)]])</f>
        <v>#NAME?</v>
      </c>
      <c r="K537" s="204" t="e">
        <f ca="1">SUM(Table2[[#This Row],[Overall % Of Town ]]-Table2[[#This Row],[Overall % Of Town]])</f>
        <v>#NAME?</v>
      </c>
      <c r="L537" s="227" t="e">
        <f ca="1">SUM(Table2[[#This Row],[2024 Tax Assessment (Exemption Not Included)]])*$N$7</f>
        <v>#NAME?</v>
      </c>
      <c r="M537" s="205" t="e">
        <f ca="1">SUM(Table2[[#This Row],[2025 Tax Amount                   (w/o Reval)                       (Exmption Not Included)]]-Table2[[#This Row],[2024 Tax Amount (Exemption Not Included)]])</f>
        <v>#NAME?</v>
      </c>
      <c r="N537" s="206" t="e">
        <f ca="1">SUM(Table2[[#This Row],[2025 Tax Amount                   (w/o Reval)                       (Exmption Not Included)]]-Table2[[#This Row],[2025 Estimated                      Tax Amount                             (Exemption Not Included)]])</f>
        <v>#NAME?</v>
      </c>
      <c r="O537" s="207" t="s">
        <v>7433</v>
      </c>
      <c r="P537" s="208" t="s">
        <v>7433</v>
      </c>
      <c r="Q537" s="208" t="s">
        <v>7433</v>
      </c>
      <c r="R537" s="208" t="s">
        <v>7433</v>
      </c>
      <c r="S537" s="208" t="s">
        <v>7433</v>
      </c>
      <c r="T537" s="209" t="s">
        <v>7433</v>
      </c>
    </row>
    <row r="538" spans="1:20">
      <c r="A538" s="202" t="s">
        <v>2499</v>
      </c>
      <c r="B538" s="202">
        <v>162</v>
      </c>
      <c r="C538" s="195" t="e">
        <f ca="1">_xlfn.XLOOKUP(Table2[[#This Row],[Acct '#]],'2024 Information'!A:A,'2024 Information'!L:L,0)</f>
        <v>#NAME?</v>
      </c>
      <c r="D538" s="196" t="e">
        <f ca="1">SUM(Table2[[#This Row],[2024 Tax Assessment (Exemption Not Included)]]/$E$6)</f>
        <v>#NAME?</v>
      </c>
      <c r="E538" s="206" t="e">
        <f ca="1">SUM(Table2[[#This Row],[2024 Tax Assessment (Exemption Not Included)]]*$E$7)</f>
        <v>#NAME?</v>
      </c>
      <c r="F538" s="195" t="e">
        <f ca="1">_xlfn.XLOOKUP(Table2[[#This Row],[Acct '#]],'2025 Information'!A:A,'2025 Information'!O:O,0)</f>
        <v>#NAME?</v>
      </c>
      <c r="G538" s="196" t="e">
        <f ca="1">SUM(Table2[[#This Row],[2025 Estimated                         Tax Assessment                  (Exemption Not Included)]]/$H$6)</f>
        <v>#NAME?</v>
      </c>
      <c r="H538" s="206" t="e">
        <f ca="1">SUM(Table2[[#This Row],[2025 Estimated                         Tax Assessment                  (Exemption Not Included)]]*$H$7)</f>
        <v>#NAME?</v>
      </c>
      <c r="I538" s="203" t="e">
        <f ca="1">SUM(Table2[[#This Row],[2025 Estimated                         Tax Assessment                  (Exemption Not Included)]]-Table2[[#This Row],[2024 Tax Assessment (Exemption Not Included)]])</f>
        <v>#NAME?</v>
      </c>
      <c r="J538" s="225" t="e">
        <f ca="1">SUM(Table2[[#This Row],[2025 Estimated                      Tax Amount                             (Exemption Not Included)]]-Table2[[#This Row],[2024 Tax Amount (Exemption Not Included)]])</f>
        <v>#NAME?</v>
      </c>
      <c r="K538" s="204" t="e">
        <f ca="1">SUM(Table2[[#This Row],[Overall % Of Town ]]-Table2[[#This Row],[Overall % Of Town]])</f>
        <v>#NAME?</v>
      </c>
      <c r="L538" s="227" t="e">
        <f ca="1">SUM(Table2[[#This Row],[2024 Tax Assessment (Exemption Not Included)]])*$N$7</f>
        <v>#NAME?</v>
      </c>
      <c r="M538" s="205" t="e">
        <f ca="1">SUM(Table2[[#This Row],[2025 Tax Amount                   (w/o Reval)                       (Exmption Not Included)]]-Table2[[#This Row],[2024 Tax Amount (Exemption Not Included)]])</f>
        <v>#NAME?</v>
      </c>
      <c r="N538" s="206" t="e">
        <f ca="1">SUM(Table2[[#This Row],[2025 Tax Amount                   (w/o Reval)                       (Exmption Not Included)]]-Table2[[#This Row],[2025 Estimated                      Tax Amount                             (Exemption Not Included)]])</f>
        <v>#NAME?</v>
      </c>
      <c r="O538" s="207" t="s">
        <v>7433</v>
      </c>
      <c r="P538" s="208" t="s">
        <v>7433</v>
      </c>
      <c r="Q538" s="208" t="s">
        <v>7433</v>
      </c>
      <c r="R538" s="208" t="s">
        <v>7433</v>
      </c>
      <c r="S538" s="208" t="s">
        <v>7433</v>
      </c>
      <c r="T538" s="209" t="s">
        <v>7433</v>
      </c>
    </row>
    <row r="539" spans="1:20">
      <c r="A539" s="202" t="s">
        <v>2190</v>
      </c>
      <c r="B539" s="202">
        <v>302</v>
      </c>
      <c r="C539" s="195" t="e">
        <f ca="1">_xlfn.XLOOKUP(Table2[[#This Row],[Acct '#]],'2024 Information'!A:A,'2024 Information'!L:L,0)</f>
        <v>#NAME?</v>
      </c>
      <c r="D539" s="196" t="e">
        <f ca="1">SUM(Table2[[#This Row],[2024 Tax Assessment (Exemption Not Included)]]/$E$6)</f>
        <v>#NAME?</v>
      </c>
      <c r="E539" s="206" t="e">
        <f ca="1">SUM(Table2[[#This Row],[2024 Tax Assessment (Exemption Not Included)]]*$E$7)</f>
        <v>#NAME?</v>
      </c>
      <c r="F539" s="195" t="e">
        <f ca="1">_xlfn.XLOOKUP(Table2[[#This Row],[Acct '#]],'2025 Information'!A:A,'2025 Information'!O:O,0)</f>
        <v>#NAME?</v>
      </c>
      <c r="G539" s="196" t="e">
        <f ca="1">SUM(Table2[[#This Row],[2025 Estimated                         Tax Assessment                  (Exemption Not Included)]]/$H$6)</f>
        <v>#NAME?</v>
      </c>
      <c r="H539" s="206" t="e">
        <f ca="1">SUM(Table2[[#This Row],[2025 Estimated                         Tax Assessment                  (Exemption Not Included)]]*$H$7)</f>
        <v>#NAME?</v>
      </c>
      <c r="I539" s="203" t="e">
        <f ca="1">SUM(Table2[[#This Row],[2025 Estimated                         Tax Assessment                  (Exemption Not Included)]]-Table2[[#This Row],[2024 Tax Assessment (Exemption Not Included)]])</f>
        <v>#NAME?</v>
      </c>
      <c r="J539" s="225" t="e">
        <f ca="1">SUM(Table2[[#This Row],[2025 Estimated                      Tax Amount                             (Exemption Not Included)]]-Table2[[#This Row],[2024 Tax Amount (Exemption Not Included)]])</f>
        <v>#NAME?</v>
      </c>
      <c r="K539" s="204" t="e">
        <f ca="1">SUM(Table2[[#This Row],[Overall % Of Town ]]-Table2[[#This Row],[Overall % Of Town]])</f>
        <v>#NAME?</v>
      </c>
      <c r="L539" s="227" t="e">
        <f ca="1">SUM(Table2[[#This Row],[2024 Tax Assessment (Exemption Not Included)]])*$N$7</f>
        <v>#NAME?</v>
      </c>
      <c r="M539" s="205" t="e">
        <f ca="1">SUM(Table2[[#This Row],[2025 Tax Amount                   (w/o Reval)                       (Exmption Not Included)]]-Table2[[#This Row],[2024 Tax Amount (Exemption Not Included)]])</f>
        <v>#NAME?</v>
      </c>
      <c r="N539" s="206" t="e">
        <f ca="1">SUM(Table2[[#This Row],[2025 Tax Amount                   (w/o Reval)                       (Exmption Not Included)]]-Table2[[#This Row],[2025 Estimated                      Tax Amount                             (Exemption Not Included)]])</f>
        <v>#NAME?</v>
      </c>
      <c r="O539" s="207" t="s">
        <v>7433</v>
      </c>
      <c r="P539" s="208" t="s">
        <v>7433</v>
      </c>
      <c r="Q539" s="208" t="s">
        <v>7433</v>
      </c>
      <c r="R539" s="208" t="s">
        <v>7433</v>
      </c>
      <c r="S539" s="208" t="s">
        <v>7433</v>
      </c>
      <c r="T539" s="209" t="s">
        <v>7433</v>
      </c>
    </row>
    <row r="540" spans="1:20">
      <c r="A540" s="202" t="s">
        <v>1498</v>
      </c>
      <c r="B540" s="202">
        <v>623</v>
      </c>
      <c r="C540" s="195" t="e">
        <f ca="1">_xlfn.XLOOKUP(Table2[[#This Row],[Acct '#]],'2024 Information'!A:A,'2024 Information'!L:L,0)</f>
        <v>#NAME?</v>
      </c>
      <c r="D540" s="196" t="e">
        <f ca="1">SUM(Table2[[#This Row],[2024 Tax Assessment (Exemption Not Included)]]/$E$6)</f>
        <v>#NAME?</v>
      </c>
      <c r="E540" s="206" t="e">
        <f ca="1">SUM(Table2[[#This Row],[2024 Tax Assessment (Exemption Not Included)]]*$E$7)</f>
        <v>#NAME?</v>
      </c>
      <c r="F540" s="195" t="e">
        <f ca="1">_xlfn.XLOOKUP(Table2[[#This Row],[Acct '#]],'2025 Information'!A:A,'2025 Information'!O:O,0)</f>
        <v>#NAME?</v>
      </c>
      <c r="G540" s="196" t="e">
        <f ca="1">SUM(Table2[[#This Row],[2025 Estimated                         Tax Assessment                  (Exemption Not Included)]]/$H$6)</f>
        <v>#NAME?</v>
      </c>
      <c r="H540" s="206" t="e">
        <f ca="1">SUM(Table2[[#This Row],[2025 Estimated                         Tax Assessment                  (Exemption Not Included)]]*$H$7)</f>
        <v>#NAME?</v>
      </c>
      <c r="I540" s="203" t="e">
        <f ca="1">SUM(Table2[[#This Row],[2025 Estimated                         Tax Assessment                  (Exemption Not Included)]]-Table2[[#This Row],[2024 Tax Assessment (Exemption Not Included)]])</f>
        <v>#NAME?</v>
      </c>
      <c r="J540" s="225" t="e">
        <f ca="1">SUM(Table2[[#This Row],[2025 Estimated                      Tax Amount                             (Exemption Not Included)]]-Table2[[#This Row],[2024 Tax Amount (Exemption Not Included)]])</f>
        <v>#NAME?</v>
      </c>
      <c r="K540" s="204" t="e">
        <f ca="1">SUM(Table2[[#This Row],[Overall % Of Town ]]-Table2[[#This Row],[Overall % Of Town]])</f>
        <v>#NAME?</v>
      </c>
      <c r="L540" s="227" t="e">
        <f ca="1">SUM(Table2[[#This Row],[2024 Tax Assessment (Exemption Not Included)]])*$N$7</f>
        <v>#NAME?</v>
      </c>
      <c r="M540" s="205" t="e">
        <f ca="1">SUM(Table2[[#This Row],[2025 Tax Amount                   (w/o Reval)                       (Exmption Not Included)]]-Table2[[#This Row],[2024 Tax Amount (Exemption Not Included)]])</f>
        <v>#NAME?</v>
      </c>
      <c r="N540" s="206" t="e">
        <f ca="1">SUM(Table2[[#This Row],[2025 Tax Amount                   (w/o Reval)                       (Exmption Not Included)]]-Table2[[#This Row],[2025 Estimated                      Tax Amount                             (Exemption Not Included)]])</f>
        <v>#NAME?</v>
      </c>
      <c r="O540" s="207" t="s">
        <v>7433</v>
      </c>
      <c r="P540" s="208" t="s">
        <v>7433</v>
      </c>
      <c r="Q540" s="208" t="s">
        <v>7433</v>
      </c>
      <c r="R540" s="208" t="s">
        <v>7433</v>
      </c>
      <c r="S540" s="208" t="s">
        <v>7433</v>
      </c>
      <c r="T540" s="209" t="s">
        <v>7433</v>
      </c>
    </row>
    <row r="541" spans="1:20">
      <c r="A541" s="202" t="s">
        <v>2500</v>
      </c>
      <c r="B541" s="202">
        <v>161</v>
      </c>
      <c r="C541" s="195" t="e">
        <f ca="1">_xlfn.XLOOKUP(Table2[[#This Row],[Acct '#]],'2024 Information'!A:A,'2024 Information'!L:L,0)</f>
        <v>#NAME?</v>
      </c>
      <c r="D541" s="196" t="e">
        <f ca="1">SUM(Table2[[#This Row],[2024 Tax Assessment (Exemption Not Included)]]/$E$6)</f>
        <v>#NAME?</v>
      </c>
      <c r="E541" s="206" t="e">
        <f ca="1">SUM(Table2[[#This Row],[2024 Tax Assessment (Exemption Not Included)]]*$E$7)</f>
        <v>#NAME?</v>
      </c>
      <c r="F541" s="195" t="e">
        <f ca="1">_xlfn.XLOOKUP(Table2[[#This Row],[Acct '#]],'2025 Information'!A:A,'2025 Information'!O:O,0)</f>
        <v>#NAME?</v>
      </c>
      <c r="G541" s="196" t="e">
        <f ca="1">SUM(Table2[[#This Row],[2025 Estimated                         Tax Assessment                  (Exemption Not Included)]]/$H$6)</f>
        <v>#NAME?</v>
      </c>
      <c r="H541" s="206" t="e">
        <f ca="1">SUM(Table2[[#This Row],[2025 Estimated                         Tax Assessment                  (Exemption Not Included)]]*$H$7)</f>
        <v>#NAME?</v>
      </c>
      <c r="I541" s="203" t="e">
        <f ca="1">SUM(Table2[[#This Row],[2025 Estimated                         Tax Assessment                  (Exemption Not Included)]]-Table2[[#This Row],[2024 Tax Assessment (Exemption Not Included)]])</f>
        <v>#NAME?</v>
      </c>
      <c r="J541" s="225" t="e">
        <f ca="1">SUM(Table2[[#This Row],[2025 Estimated                      Tax Amount                             (Exemption Not Included)]]-Table2[[#This Row],[2024 Tax Amount (Exemption Not Included)]])</f>
        <v>#NAME?</v>
      </c>
      <c r="K541" s="204" t="e">
        <f ca="1">SUM(Table2[[#This Row],[Overall % Of Town ]]-Table2[[#This Row],[Overall % Of Town]])</f>
        <v>#NAME?</v>
      </c>
      <c r="L541" s="227" t="e">
        <f ca="1">SUM(Table2[[#This Row],[2024 Tax Assessment (Exemption Not Included)]])*$N$7</f>
        <v>#NAME?</v>
      </c>
      <c r="M541" s="205" t="e">
        <f ca="1">SUM(Table2[[#This Row],[2025 Tax Amount                   (w/o Reval)                       (Exmption Not Included)]]-Table2[[#This Row],[2024 Tax Amount (Exemption Not Included)]])</f>
        <v>#NAME?</v>
      </c>
      <c r="N541" s="206" t="e">
        <f ca="1">SUM(Table2[[#This Row],[2025 Tax Amount                   (w/o Reval)                       (Exmption Not Included)]]-Table2[[#This Row],[2025 Estimated                      Tax Amount                             (Exemption Not Included)]])</f>
        <v>#NAME?</v>
      </c>
      <c r="O541" s="207" t="s">
        <v>7433</v>
      </c>
      <c r="P541" s="208" t="s">
        <v>7433</v>
      </c>
      <c r="Q541" s="208" t="s">
        <v>7433</v>
      </c>
      <c r="R541" s="208" t="s">
        <v>7433</v>
      </c>
      <c r="S541" s="208" t="s">
        <v>7433</v>
      </c>
      <c r="T541" s="209" t="s">
        <v>7433</v>
      </c>
    </row>
    <row r="542" spans="1:20">
      <c r="A542" s="202" t="s">
        <v>1479</v>
      </c>
      <c r="B542" s="202">
        <v>631</v>
      </c>
      <c r="C542" s="195" t="e">
        <f ca="1">_xlfn.XLOOKUP(Table2[[#This Row],[Acct '#]],'2024 Information'!A:A,'2024 Information'!L:L,0)</f>
        <v>#NAME?</v>
      </c>
      <c r="D542" s="196" t="e">
        <f ca="1">SUM(Table2[[#This Row],[2024 Tax Assessment (Exemption Not Included)]]/$E$6)</f>
        <v>#NAME?</v>
      </c>
      <c r="E542" s="206" t="e">
        <f ca="1">SUM(Table2[[#This Row],[2024 Tax Assessment (Exemption Not Included)]]*$E$7)</f>
        <v>#NAME?</v>
      </c>
      <c r="F542" s="195" t="e">
        <f ca="1">_xlfn.XLOOKUP(Table2[[#This Row],[Acct '#]],'2025 Information'!A:A,'2025 Information'!O:O,0)</f>
        <v>#NAME?</v>
      </c>
      <c r="G542" s="196" t="e">
        <f ca="1">SUM(Table2[[#This Row],[2025 Estimated                         Tax Assessment                  (Exemption Not Included)]]/$H$6)</f>
        <v>#NAME?</v>
      </c>
      <c r="H542" s="206" t="e">
        <f ca="1">SUM(Table2[[#This Row],[2025 Estimated                         Tax Assessment                  (Exemption Not Included)]]*$H$7)</f>
        <v>#NAME?</v>
      </c>
      <c r="I542" s="203" t="e">
        <f ca="1">SUM(Table2[[#This Row],[2025 Estimated                         Tax Assessment                  (Exemption Not Included)]]-Table2[[#This Row],[2024 Tax Assessment (Exemption Not Included)]])</f>
        <v>#NAME?</v>
      </c>
      <c r="J542" s="225" t="e">
        <f ca="1">SUM(Table2[[#This Row],[2025 Estimated                      Tax Amount                             (Exemption Not Included)]]-Table2[[#This Row],[2024 Tax Amount (Exemption Not Included)]])</f>
        <v>#NAME?</v>
      </c>
      <c r="K542" s="204" t="e">
        <f ca="1">SUM(Table2[[#This Row],[Overall % Of Town ]]-Table2[[#This Row],[Overall % Of Town]])</f>
        <v>#NAME?</v>
      </c>
      <c r="L542" s="227" t="e">
        <f ca="1">SUM(Table2[[#This Row],[2024 Tax Assessment (Exemption Not Included)]])*$N$7</f>
        <v>#NAME?</v>
      </c>
      <c r="M542" s="205" t="e">
        <f ca="1">SUM(Table2[[#This Row],[2025 Tax Amount                   (w/o Reval)                       (Exmption Not Included)]]-Table2[[#This Row],[2024 Tax Amount (Exemption Not Included)]])</f>
        <v>#NAME?</v>
      </c>
      <c r="N542" s="206" t="e">
        <f ca="1">SUM(Table2[[#This Row],[2025 Tax Amount                   (w/o Reval)                       (Exmption Not Included)]]-Table2[[#This Row],[2025 Estimated                      Tax Amount                             (Exemption Not Included)]])</f>
        <v>#NAME?</v>
      </c>
      <c r="O542" s="207" t="s">
        <v>7433</v>
      </c>
      <c r="P542" s="208" t="s">
        <v>7433</v>
      </c>
      <c r="Q542" s="208" t="s">
        <v>7433</v>
      </c>
      <c r="R542" s="208" t="s">
        <v>7433</v>
      </c>
      <c r="S542" s="208" t="s">
        <v>7433</v>
      </c>
      <c r="T542" s="209" t="s">
        <v>7433</v>
      </c>
    </row>
    <row r="543" spans="1:20">
      <c r="A543" s="202" t="s">
        <v>305</v>
      </c>
      <c r="B543" s="202">
        <v>1114</v>
      </c>
      <c r="C543" s="195" t="e">
        <f ca="1">_xlfn.XLOOKUP(Table2[[#This Row],[Acct '#]],'2024 Information'!A:A,'2024 Information'!L:L,0)</f>
        <v>#NAME?</v>
      </c>
      <c r="D543" s="196" t="e">
        <f ca="1">SUM(Table2[[#This Row],[2024 Tax Assessment (Exemption Not Included)]]/$E$6)</f>
        <v>#NAME?</v>
      </c>
      <c r="E543" s="206" t="e">
        <f ca="1">SUM(Table2[[#This Row],[2024 Tax Assessment (Exemption Not Included)]]*$E$7)</f>
        <v>#NAME?</v>
      </c>
      <c r="F543" s="195" t="e">
        <f ca="1">_xlfn.XLOOKUP(Table2[[#This Row],[Acct '#]],'2025 Information'!A:A,'2025 Information'!O:O,0)</f>
        <v>#NAME?</v>
      </c>
      <c r="G543" s="196" t="e">
        <f ca="1">SUM(Table2[[#This Row],[2025 Estimated                         Tax Assessment                  (Exemption Not Included)]]/$H$6)</f>
        <v>#NAME?</v>
      </c>
      <c r="H543" s="206" t="e">
        <f ca="1">SUM(Table2[[#This Row],[2025 Estimated                         Tax Assessment                  (Exemption Not Included)]]*$H$7)</f>
        <v>#NAME?</v>
      </c>
      <c r="I543" s="203" t="e">
        <f ca="1">SUM(Table2[[#This Row],[2025 Estimated                         Tax Assessment                  (Exemption Not Included)]]-Table2[[#This Row],[2024 Tax Assessment (Exemption Not Included)]])</f>
        <v>#NAME?</v>
      </c>
      <c r="J543" s="225" t="e">
        <f ca="1">SUM(Table2[[#This Row],[2025 Estimated                      Tax Amount                             (Exemption Not Included)]]-Table2[[#This Row],[2024 Tax Amount (Exemption Not Included)]])</f>
        <v>#NAME?</v>
      </c>
      <c r="K543" s="204" t="e">
        <f ca="1">SUM(Table2[[#This Row],[Overall % Of Town ]]-Table2[[#This Row],[Overall % Of Town]])</f>
        <v>#NAME?</v>
      </c>
      <c r="L543" s="227" t="e">
        <f ca="1">SUM(Table2[[#This Row],[2024 Tax Assessment (Exemption Not Included)]])*$N$7</f>
        <v>#NAME?</v>
      </c>
      <c r="M543" s="205" t="e">
        <f ca="1">SUM(Table2[[#This Row],[2025 Tax Amount                   (w/o Reval)                       (Exmption Not Included)]]-Table2[[#This Row],[2024 Tax Amount (Exemption Not Included)]])</f>
        <v>#NAME?</v>
      </c>
      <c r="N543" s="206" t="e">
        <f ca="1">SUM(Table2[[#This Row],[2025 Tax Amount                   (w/o Reval)                       (Exmption Not Included)]]-Table2[[#This Row],[2025 Estimated                      Tax Amount                             (Exemption Not Included)]])</f>
        <v>#NAME?</v>
      </c>
      <c r="O543" s="207" t="s">
        <v>7433</v>
      </c>
      <c r="P543" s="208" t="s">
        <v>7433</v>
      </c>
      <c r="Q543" s="208" t="s">
        <v>7433</v>
      </c>
      <c r="R543" s="208" t="s">
        <v>7433</v>
      </c>
      <c r="S543" s="208" t="s">
        <v>7433</v>
      </c>
      <c r="T543" s="209" t="s">
        <v>7433</v>
      </c>
    </row>
    <row r="544" spans="1:20">
      <c r="A544" s="202" t="s">
        <v>197</v>
      </c>
      <c r="B544" s="202">
        <v>1155</v>
      </c>
      <c r="C544" s="195" t="e">
        <f ca="1">_xlfn.XLOOKUP(Table2[[#This Row],[Acct '#]],'2024 Information'!A:A,'2024 Information'!L:L,0)</f>
        <v>#NAME?</v>
      </c>
      <c r="D544" s="196" t="e">
        <f ca="1">SUM(Table2[[#This Row],[2024 Tax Assessment (Exemption Not Included)]]/$E$6)</f>
        <v>#NAME?</v>
      </c>
      <c r="E544" s="206" t="e">
        <f ca="1">SUM(Table2[[#This Row],[2024 Tax Assessment (Exemption Not Included)]]*$E$7)</f>
        <v>#NAME?</v>
      </c>
      <c r="F544" s="195" t="e">
        <f ca="1">_xlfn.XLOOKUP(Table2[[#This Row],[Acct '#]],'2025 Information'!A:A,'2025 Information'!O:O,0)</f>
        <v>#NAME?</v>
      </c>
      <c r="G544" s="196" t="e">
        <f ca="1">SUM(Table2[[#This Row],[2025 Estimated                         Tax Assessment                  (Exemption Not Included)]]/$H$6)</f>
        <v>#NAME?</v>
      </c>
      <c r="H544" s="206" t="e">
        <f ca="1">SUM(Table2[[#This Row],[2025 Estimated                         Tax Assessment                  (Exemption Not Included)]]*$H$7)</f>
        <v>#NAME?</v>
      </c>
      <c r="I544" s="203" t="e">
        <f ca="1">SUM(Table2[[#This Row],[2025 Estimated                         Tax Assessment                  (Exemption Not Included)]]-Table2[[#This Row],[2024 Tax Assessment (Exemption Not Included)]])</f>
        <v>#NAME?</v>
      </c>
      <c r="J544" s="225" t="e">
        <f ca="1">SUM(Table2[[#This Row],[2025 Estimated                      Tax Amount                             (Exemption Not Included)]]-Table2[[#This Row],[2024 Tax Amount (Exemption Not Included)]])</f>
        <v>#NAME?</v>
      </c>
      <c r="K544" s="204" t="e">
        <f ca="1">SUM(Table2[[#This Row],[Overall % Of Town ]]-Table2[[#This Row],[Overall % Of Town]])</f>
        <v>#NAME?</v>
      </c>
      <c r="L544" s="227" t="e">
        <f ca="1">SUM(Table2[[#This Row],[2024 Tax Assessment (Exemption Not Included)]])*$N$7</f>
        <v>#NAME?</v>
      </c>
      <c r="M544" s="205" t="e">
        <f ca="1">SUM(Table2[[#This Row],[2025 Tax Amount                   (w/o Reval)                       (Exmption Not Included)]]-Table2[[#This Row],[2024 Tax Amount (Exemption Not Included)]])</f>
        <v>#NAME?</v>
      </c>
      <c r="N544" s="206" t="e">
        <f ca="1">SUM(Table2[[#This Row],[2025 Tax Amount                   (w/o Reval)                       (Exmption Not Included)]]-Table2[[#This Row],[2025 Estimated                      Tax Amount                             (Exemption Not Included)]])</f>
        <v>#NAME?</v>
      </c>
      <c r="O544" s="207" t="s">
        <v>7433</v>
      </c>
      <c r="P544" s="208" t="s">
        <v>7433</v>
      </c>
      <c r="Q544" s="208" t="s">
        <v>7433</v>
      </c>
      <c r="R544" s="208" t="s">
        <v>7433</v>
      </c>
      <c r="S544" s="208" t="s">
        <v>7433</v>
      </c>
      <c r="T544" s="209" t="s">
        <v>7433</v>
      </c>
    </row>
    <row r="545" spans="1:20">
      <c r="A545" s="202" t="s">
        <v>1291</v>
      </c>
      <c r="B545" s="202">
        <v>719</v>
      </c>
      <c r="C545" s="195" t="e">
        <f ca="1">_xlfn.XLOOKUP(Table2[[#This Row],[Acct '#]],'2024 Information'!A:A,'2024 Information'!L:L,0)</f>
        <v>#NAME?</v>
      </c>
      <c r="D545" s="196" t="e">
        <f ca="1">SUM(Table2[[#This Row],[2024 Tax Assessment (Exemption Not Included)]]/$E$6)</f>
        <v>#NAME?</v>
      </c>
      <c r="E545" s="206" t="e">
        <f ca="1">SUM(Table2[[#This Row],[2024 Tax Assessment (Exemption Not Included)]]*$E$7)</f>
        <v>#NAME?</v>
      </c>
      <c r="F545" s="195" t="e">
        <f ca="1">_xlfn.XLOOKUP(Table2[[#This Row],[Acct '#]],'2025 Information'!A:A,'2025 Information'!O:O,0)</f>
        <v>#NAME?</v>
      </c>
      <c r="G545" s="196" t="e">
        <f ca="1">SUM(Table2[[#This Row],[2025 Estimated                         Tax Assessment                  (Exemption Not Included)]]/$H$6)</f>
        <v>#NAME?</v>
      </c>
      <c r="H545" s="206" t="e">
        <f ca="1">SUM(Table2[[#This Row],[2025 Estimated                         Tax Assessment                  (Exemption Not Included)]]*$H$7)</f>
        <v>#NAME?</v>
      </c>
      <c r="I545" s="203" t="e">
        <f ca="1">SUM(Table2[[#This Row],[2025 Estimated                         Tax Assessment                  (Exemption Not Included)]]-Table2[[#This Row],[2024 Tax Assessment (Exemption Not Included)]])</f>
        <v>#NAME?</v>
      </c>
      <c r="J545" s="225" t="e">
        <f ca="1">SUM(Table2[[#This Row],[2025 Estimated                      Tax Amount                             (Exemption Not Included)]]-Table2[[#This Row],[2024 Tax Amount (Exemption Not Included)]])</f>
        <v>#NAME?</v>
      </c>
      <c r="K545" s="204" t="e">
        <f ca="1">SUM(Table2[[#This Row],[Overall % Of Town ]]-Table2[[#This Row],[Overall % Of Town]])</f>
        <v>#NAME?</v>
      </c>
      <c r="L545" s="227" t="e">
        <f ca="1">SUM(Table2[[#This Row],[2024 Tax Assessment (Exemption Not Included)]])*$N$7</f>
        <v>#NAME?</v>
      </c>
      <c r="M545" s="205" t="e">
        <f ca="1">SUM(Table2[[#This Row],[2025 Tax Amount                   (w/o Reval)                       (Exmption Not Included)]]-Table2[[#This Row],[2024 Tax Amount (Exemption Not Included)]])</f>
        <v>#NAME?</v>
      </c>
      <c r="N545" s="206" t="e">
        <f ca="1">SUM(Table2[[#This Row],[2025 Tax Amount                   (w/o Reval)                       (Exmption Not Included)]]-Table2[[#This Row],[2025 Estimated                      Tax Amount                             (Exemption Not Included)]])</f>
        <v>#NAME?</v>
      </c>
      <c r="O545" s="207" t="s">
        <v>7433</v>
      </c>
      <c r="P545" s="208" t="s">
        <v>7433</v>
      </c>
      <c r="Q545" s="208" t="s">
        <v>7433</v>
      </c>
      <c r="R545" s="208" t="s">
        <v>7433</v>
      </c>
      <c r="S545" s="208" t="s">
        <v>7433</v>
      </c>
      <c r="T545" s="209" t="s">
        <v>7433</v>
      </c>
    </row>
    <row r="546" spans="1:20">
      <c r="A546" s="202" t="s">
        <v>1639</v>
      </c>
      <c r="B546" s="202">
        <v>558</v>
      </c>
      <c r="C546" s="195" t="e">
        <f ca="1">_xlfn.XLOOKUP(Table2[[#This Row],[Acct '#]],'2024 Information'!A:A,'2024 Information'!L:L,0)</f>
        <v>#NAME?</v>
      </c>
      <c r="D546" s="196" t="e">
        <f ca="1">SUM(Table2[[#This Row],[2024 Tax Assessment (Exemption Not Included)]]/$E$6)</f>
        <v>#NAME?</v>
      </c>
      <c r="E546" s="206" t="e">
        <f ca="1">SUM(Table2[[#This Row],[2024 Tax Assessment (Exemption Not Included)]]*$E$7)</f>
        <v>#NAME?</v>
      </c>
      <c r="F546" s="195" t="e">
        <f ca="1">_xlfn.XLOOKUP(Table2[[#This Row],[Acct '#]],'2025 Information'!A:A,'2025 Information'!O:O,0)</f>
        <v>#NAME?</v>
      </c>
      <c r="G546" s="196" t="e">
        <f ca="1">SUM(Table2[[#This Row],[2025 Estimated                         Tax Assessment                  (Exemption Not Included)]]/$H$6)</f>
        <v>#NAME?</v>
      </c>
      <c r="H546" s="206" t="e">
        <f ca="1">SUM(Table2[[#This Row],[2025 Estimated                         Tax Assessment                  (Exemption Not Included)]]*$H$7)</f>
        <v>#NAME?</v>
      </c>
      <c r="I546" s="203" t="e">
        <f ca="1">SUM(Table2[[#This Row],[2025 Estimated                         Tax Assessment                  (Exemption Not Included)]]-Table2[[#This Row],[2024 Tax Assessment (Exemption Not Included)]])</f>
        <v>#NAME?</v>
      </c>
      <c r="J546" s="225" t="e">
        <f ca="1">SUM(Table2[[#This Row],[2025 Estimated                      Tax Amount                             (Exemption Not Included)]]-Table2[[#This Row],[2024 Tax Amount (Exemption Not Included)]])</f>
        <v>#NAME?</v>
      </c>
      <c r="K546" s="204" t="e">
        <f ca="1">SUM(Table2[[#This Row],[Overall % Of Town ]]-Table2[[#This Row],[Overall % Of Town]])</f>
        <v>#NAME?</v>
      </c>
      <c r="L546" s="227" t="e">
        <f ca="1">SUM(Table2[[#This Row],[2024 Tax Assessment (Exemption Not Included)]])*$N$7</f>
        <v>#NAME?</v>
      </c>
      <c r="M546" s="205" t="e">
        <f ca="1">SUM(Table2[[#This Row],[2025 Tax Amount                   (w/o Reval)                       (Exmption Not Included)]]-Table2[[#This Row],[2024 Tax Amount (Exemption Not Included)]])</f>
        <v>#NAME?</v>
      </c>
      <c r="N546" s="206" t="e">
        <f ca="1">SUM(Table2[[#This Row],[2025 Tax Amount                   (w/o Reval)                       (Exmption Not Included)]]-Table2[[#This Row],[2025 Estimated                      Tax Amount                             (Exemption Not Included)]])</f>
        <v>#NAME?</v>
      </c>
      <c r="O546" s="207" t="s">
        <v>7433</v>
      </c>
      <c r="P546" s="208" t="s">
        <v>7433</v>
      </c>
      <c r="Q546" s="208" t="s">
        <v>7433</v>
      </c>
      <c r="R546" s="208" t="s">
        <v>7433</v>
      </c>
      <c r="S546" s="208" t="s">
        <v>7433</v>
      </c>
      <c r="T546" s="209" t="s">
        <v>7433</v>
      </c>
    </row>
    <row r="547" spans="1:20">
      <c r="A547" s="202" t="s">
        <v>1600</v>
      </c>
      <c r="B547" s="202">
        <v>575</v>
      </c>
      <c r="C547" s="195" t="e">
        <f ca="1">_xlfn.XLOOKUP(Table2[[#This Row],[Acct '#]],'2024 Information'!A:A,'2024 Information'!L:L,0)</f>
        <v>#NAME?</v>
      </c>
      <c r="D547" s="196" t="e">
        <f ca="1">SUM(Table2[[#This Row],[2024 Tax Assessment (Exemption Not Included)]]/$E$6)</f>
        <v>#NAME?</v>
      </c>
      <c r="E547" s="206" t="e">
        <f ca="1">SUM(Table2[[#This Row],[2024 Tax Assessment (Exemption Not Included)]]*$E$7)</f>
        <v>#NAME?</v>
      </c>
      <c r="F547" s="195" t="e">
        <f ca="1">_xlfn.XLOOKUP(Table2[[#This Row],[Acct '#]],'2025 Information'!A:A,'2025 Information'!O:O,0)</f>
        <v>#NAME?</v>
      </c>
      <c r="G547" s="196" t="e">
        <f ca="1">SUM(Table2[[#This Row],[2025 Estimated                         Tax Assessment                  (Exemption Not Included)]]/$H$6)</f>
        <v>#NAME?</v>
      </c>
      <c r="H547" s="206" t="e">
        <f ca="1">SUM(Table2[[#This Row],[2025 Estimated                         Tax Assessment                  (Exemption Not Included)]]*$H$7)</f>
        <v>#NAME?</v>
      </c>
      <c r="I547" s="203" t="e">
        <f ca="1">SUM(Table2[[#This Row],[2025 Estimated                         Tax Assessment                  (Exemption Not Included)]]-Table2[[#This Row],[2024 Tax Assessment (Exemption Not Included)]])</f>
        <v>#NAME?</v>
      </c>
      <c r="J547" s="225" t="e">
        <f ca="1">SUM(Table2[[#This Row],[2025 Estimated                      Tax Amount                             (Exemption Not Included)]]-Table2[[#This Row],[2024 Tax Amount (Exemption Not Included)]])</f>
        <v>#NAME?</v>
      </c>
      <c r="K547" s="204" t="e">
        <f ca="1">SUM(Table2[[#This Row],[Overall % Of Town ]]-Table2[[#This Row],[Overall % Of Town]])</f>
        <v>#NAME?</v>
      </c>
      <c r="L547" s="227" t="e">
        <f ca="1">SUM(Table2[[#This Row],[2024 Tax Assessment (Exemption Not Included)]])*$N$7</f>
        <v>#NAME?</v>
      </c>
      <c r="M547" s="205" t="e">
        <f ca="1">SUM(Table2[[#This Row],[2025 Tax Amount                   (w/o Reval)                       (Exmption Not Included)]]-Table2[[#This Row],[2024 Tax Amount (Exemption Not Included)]])</f>
        <v>#NAME?</v>
      </c>
      <c r="N547" s="206" t="e">
        <f ca="1">SUM(Table2[[#This Row],[2025 Tax Amount                   (w/o Reval)                       (Exmption Not Included)]]-Table2[[#This Row],[2025 Estimated                      Tax Amount                             (Exemption Not Included)]])</f>
        <v>#NAME?</v>
      </c>
      <c r="O547" s="207" t="s">
        <v>7433</v>
      </c>
      <c r="P547" s="208" t="s">
        <v>7433</v>
      </c>
      <c r="Q547" s="208" t="s">
        <v>7433</v>
      </c>
      <c r="R547" s="208" t="s">
        <v>7433</v>
      </c>
      <c r="S547" s="208" t="s">
        <v>7433</v>
      </c>
      <c r="T547" s="209" t="s">
        <v>7433</v>
      </c>
    </row>
    <row r="548" spans="1:20">
      <c r="A548" s="202" t="s">
        <v>1664</v>
      </c>
      <c r="B548" s="202">
        <v>545</v>
      </c>
      <c r="C548" s="195" t="e">
        <f ca="1">_xlfn.XLOOKUP(Table2[[#This Row],[Acct '#]],'2024 Information'!A:A,'2024 Information'!L:L,0)</f>
        <v>#NAME?</v>
      </c>
      <c r="D548" s="196" t="e">
        <f ca="1">SUM(Table2[[#This Row],[2024 Tax Assessment (Exemption Not Included)]]/$E$6)</f>
        <v>#NAME?</v>
      </c>
      <c r="E548" s="206" t="e">
        <f ca="1">SUM(Table2[[#This Row],[2024 Tax Assessment (Exemption Not Included)]]*$E$7)</f>
        <v>#NAME?</v>
      </c>
      <c r="F548" s="195" t="e">
        <f ca="1">_xlfn.XLOOKUP(Table2[[#This Row],[Acct '#]],'2025 Information'!A:A,'2025 Information'!O:O,0)</f>
        <v>#NAME?</v>
      </c>
      <c r="G548" s="196" t="e">
        <f ca="1">SUM(Table2[[#This Row],[2025 Estimated                         Tax Assessment                  (Exemption Not Included)]]/$H$6)</f>
        <v>#NAME?</v>
      </c>
      <c r="H548" s="206" t="e">
        <f ca="1">SUM(Table2[[#This Row],[2025 Estimated                         Tax Assessment                  (Exemption Not Included)]]*$H$7)</f>
        <v>#NAME?</v>
      </c>
      <c r="I548" s="203" t="e">
        <f ca="1">SUM(Table2[[#This Row],[2025 Estimated                         Tax Assessment                  (Exemption Not Included)]]-Table2[[#This Row],[2024 Tax Assessment (Exemption Not Included)]])</f>
        <v>#NAME?</v>
      </c>
      <c r="J548" s="225" t="e">
        <f ca="1">SUM(Table2[[#This Row],[2025 Estimated                      Tax Amount                             (Exemption Not Included)]]-Table2[[#This Row],[2024 Tax Amount (Exemption Not Included)]])</f>
        <v>#NAME?</v>
      </c>
      <c r="K548" s="204" t="e">
        <f ca="1">SUM(Table2[[#This Row],[Overall % Of Town ]]-Table2[[#This Row],[Overall % Of Town]])</f>
        <v>#NAME?</v>
      </c>
      <c r="L548" s="227" t="e">
        <f ca="1">SUM(Table2[[#This Row],[2024 Tax Assessment (Exemption Not Included)]])*$N$7</f>
        <v>#NAME?</v>
      </c>
      <c r="M548" s="205" t="e">
        <f ca="1">SUM(Table2[[#This Row],[2025 Tax Amount                   (w/o Reval)                       (Exmption Not Included)]]-Table2[[#This Row],[2024 Tax Amount (Exemption Not Included)]])</f>
        <v>#NAME?</v>
      </c>
      <c r="N548" s="206" t="e">
        <f ca="1">SUM(Table2[[#This Row],[2025 Tax Amount                   (w/o Reval)                       (Exmption Not Included)]]-Table2[[#This Row],[2025 Estimated                      Tax Amount                             (Exemption Not Included)]])</f>
        <v>#NAME?</v>
      </c>
      <c r="O548" s="207" t="s">
        <v>7433</v>
      </c>
      <c r="P548" s="208" t="s">
        <v>7433</v>
      </c>
      <c r="Q548" s="208" t="s">
        <v>7433</v>
      </c>
      <c r="R548" s="208" t="s">
        <v>7433</v>
      </c>
      <c r="S548" s="208" t="s">
        <v>7433</v>
      </c>
      <c r="T548" s="209" t="s">
        <v>7433</v>
      </c>
    </row>
    <row r="549" spans="1:20">
      <c r="A549" s="202" t="s">
        <v>2395</v>
      </c>
      <c r="B549" s="202">
        <v>210</v>
      </c>
      <c r="C549" s="195" t="e">
        <f ca="1">_xlfn.XLOOKUP(Table2[[#This Row],[Acct '#]],'2024 Information'!A:A,'2024 Information'!L:L,0)</f>
        <v>#NAME?</v>
      </c>
      <c r="D549" s="196" t="e">
        <f ca="1">SUM(Table2[[#This Row],[2024 Tax Assessment (Exemption Not Included)]]/$E$6)</f>
        <v>#NAME?</v>
      </c>
      <c r="E549" s="206" t="e">
        <f ca="1">SUM(Table2[[#This Row],[2024 Tax Assessment (Exemption Not Included)]]*$E$7)</f>
        <v>#NAME?</v>
      </c>
      <c r="F549" s="195" t="e">
        <f ca="1">_xlfn.XLOOKUP(Table2[[#This Row],[Acct '#]],'2025 Information'!A:A,'2025 Information'!O:O,0)</f>
        <v>#NAME?</v>
      </c>
      <c r="G549" s="196" t="e">
        <f ca="1">SUM(Table2[[#This Row],[2025 Estimated                         Tax Assessment                  (Exemption Not Included)]]/$H$6)</f>
        <v>#NAME?</v>
      </c>
      <c r="H549" s="206" t="e">
        <f ca="1">SUM(Table2[[#This Row],[2025 Estimated                         Tax Assessment                  (Exemption Not Included)]]*$H$7)</f>
        <v>#NAME?</v>
      </c>
      <c r="I549" s="203" t="e">
        <f ca="1">SUM(Table2[[#This Row],[2025 Estimated                         Tax Assessment                  (Exemption Not Included)]]-Table2[[#This Row],[2024 Tax Assessment (Exemption Not Included)]])</f>
        <v>#NAME?</v>
      </c>
      <c r="J549" s="225" t="e">
        <f ca="1">SUM(Table2[[#This Row],[2025 Estimated                      Tax Amount                             (Exemption Not Included)]]-Table2[[#This Row],[2024 Tax Amount (Exemption Not Included)]])</f>
        <v>#NAME?</v>
      </c>
      <c r="K549" s="204" t="e">
        <f ca="1">SUM(Table2[[#This Row],[Overall % Of Town ]]-Table2[[#This Row],[Overall % Of Town]])</f>
        <v>#NAME?</v>
      </c>
      <c r="L549" s="227" t="e">
        <f ca="1">SUM(Table2[[#This Row],[2024 Tax Assessment (Exemption Not Included)]])*$N$7</f>
        <v>#NAME?</v>
      </c>
      <c r="M549" s="205" t="e">
        <f ca="1">SUM(Table2[[#This Row],[2025 Tax Amount                   (w/o Reval)                       (Exmption Not Included)]]-Table2[[#This Row],[2024 Tax Amount (Exemption Not Included)]])</f>
        <v>#NAME?</v>
      </c>
      <c r="N549" s="206" t="e">
        <f ca="1">SUM(Table2[[#This Row],[2025 Tax Amount                   (w/o Reval)                       (Exmption Not Included)]]-Table2[[#This Row],[2025 Estimated                      Tax Amount                             (Exemption Not Included)]])</f>
        <v>#NAME?</v>
      </c>
      <c r="O549" s="207" t="s">
        <v>7433</v>
      </c>
      <c r="P549" s="208" t="s">
        <v>7433</v>
      </c>
      <c r="Q549" s="208" t="s">
        <v>7433</v>
      </c>
      <c r="R549" s="208" t="s">
        <v>7433</v>
      </c>
      <c r="S549" s="208" t="s">
        <v>7433</v>
      </c>
      <c r="T549" s="209" t="s">
        <v>7433</v>
      </c>
    </row>
    <row r="550" spans="1:20">
      <c r="A550" s="202" t="s">
        <v>501</v>
      </c>
      <c r="B550" s="202">
        <v>1030</v>
      </c>
      <c r="C550" s="195" t="e">
        <f ca="1">_xlfn.XLOOKUP(Table2[[#This Row],[Acct '#]],'2024 Information'!A:A,'2024 Information'!L:L,0)</f>
        <v>#NAME?</v>
      </c>
      <c r="D550" s="196" t="e">
        <f ca="1">SUM(Table2[[#This Row],[2024 Tax Assessment (Exemption Not Included)]]/$E$6)</f>
        <v>#NAME?</v>
      </c>
      <c r="E550" s="206" t="e">
        <f ca="1">SUM(Table2[[#This Row],[2024 Tax Assessment (Exemption Not Included)]]*$E$7)</f>
        <v>#NAME?</v>
      </c>
      <c r="F550" s="195" t="e">
        <f ca="1">_xlfn.XLOOKUP(Table2[[#This Row],[Acct '#]],'2025 Information'!A:A,'2025 Information'!O:O,0)</f>
        <v>#NAME?</v>
      </c>
      <c r="G550" s="196" t="e">
        <f ca="1">SUM(Table2[[#This Row],[2025 Estimated                         Tax Assessment                  (Exemption Not Included)]]/$H$6)</f>
        <v>#NAME?</v>
      </c>
      <c r="H550" s="206" t="e">
        <f ca="1">SUM(Table2[[#This Row],[2025 Estimated                         Tax Assessment                  (Exemption Not Included)]]*$H$7)</f>
        <v>#NAME?</v>
      </c>
      <c r="I550" s="203" t="e">
        <f ca="1">SUM(Table2[[#This Row],[2025 Estimated                         Tax Assessment                  (Exemption Not Included)]]-Table2[[#This Row],[2024 Tax Assessment (Exemption Not Included)]])</f>
        <v>#NAME?</v>
      </c>
      <c r="J550" s="225" t="e">
        <f ca="1">SUM(Table2[[#This Row],[2025 Estimated                      Tax Amount                             (Exemption Not Included)]]-Table2[[#This Row],[2024 Tax Amount (Exemption Not Included)]])</f>
        <v>#NAME?</v>
      </c>
      <c r="K550" s="204" t="e">
        <f ca="1">SUM(Table2[[#This Row],[Overall % Of Town ]]-Table2[[#This Row],[Overall % Of Town]])</f>
        <v>#NAME?</v>
      </c>
      <c r="L550" s="227" t="e">
        <f ca="1">SUM(Table2[[#This Row],[2024 Tax Assessment (Exemption Not Included)]])*$N$7</f>
        <v>#NAME?</v>
      </c>
      <c r="M550" s="205" t="e">
        <f ca="1">SUM(Table2[[#This Row],[2025 Tax Amount                   (w/o Reval)                       (Exmption Not Included)]]-Table2[[#This Row],[2024 Tax Amount (Exemption Not Included)]])</f>
        <v>#NAME?</v>
      </c>
      <c r="N550" s="206" t="e">
        <f ca="1">SUM(Table2[[#This Row],[2025 Tax Amount                   (w/o Reval)                       (Exmption Not Included)]]-Table2[[#This Row],[2025 Estimated                      Tax Amount                             (Exemption Not Included)]])</f>
        <v>#NAME?</v>
      </c>
      <c r="O550" s="207" t="s">
        <v>7433</v>
      </c>
      <c r="P550" s="208" t="s">
        <v>7433</v>
      </c>
      <c r="Q550" s="208" t="s">
        <v>7433</v>
      </c>
      <c r="R550" s="208" t="s">
        <v>7433</v>
      </c>
      <c r="S550" s="208" t="s">
        <v>7433</v>
      </c>
      <c r="T550" s="209" t="s">
        <v>7433</v>
      </c>
    </row>
    <row r="551" spans="1:20">
      <c r="A551" s="202" t="s">
        <v>1642</v>
      </c>
      <c r="B551" s="202">
        <v>557</v>
      </c>
      <c r="C551" s="195" t="e">
        <f ca="1">_xlfn.XLOOKUP(Table2[[#This Row],[Acct '#]],'2024 Information'!A:A,'2024 Information'!L:L,0)</f>
        <v>#NAME?</v>
      </c>
      <c r="D551" s="196" t="e">
        <f ca="1">SUM(Table2[[#This Row],[2024 Tax Assessment (Exemption Not Included)]]/$E$6)</f>
        <v>#NAME?</v>
      </c>
      <c r="E551" s="206" t="e">
        <f ca="1">SUM(Table2[[#This Row],[2024 Tax Assessment (Exemption Not Included)]]*$E$7)</f>
        <v>#NAME?</v>
      </c>
      <c r="F551" s="195" t="e">
        <f ca="1">_xlfn.XLOOKUP(Table2[[#This Row],[Acct '#]],'2025 Information'!A:A,'2025 Information'!O:O,0)</f>
        <v>#NAME?</v>
      </c>
      <c r="G551" s="196" t="e">
        <f ca="1">SUM(Table2[[#This Row],[2025 Estimated                         Tax Assessment                  (Exemption Not Included)]]/$H$6)</f>
        <v>#NAME?</v>
      </c>
      <c r="H551" s="206" t="e">
        <f ca="1">SUM(Table2[[#This Row],[2025 Estimated                         Tax Assessment                  (Exemption Not Included)]]*$H$7)</f>
        <v>#NAME?</v>
      </c>
      <c r="I551" s="203" t="e">
        <f ca="1">SUM(Table2[[#This Row],[2025 Estimated                         Tax Assessment                  (Exemption Not Included)]]-Table2[[#This Row],[2024 Tax Assessment (Exemption Not Included)]])</f>
        <v>#NAME?</v>
      </c>
      <c r="J551" s="225" t="e">
        <f ca="1">SUM(Table2[[#This Row],[2025 Estimated                      Tax Amount                             (Exemption Not Included)]]-Table2[[#This Row],[2024 Tax Amount (Exemption Not Included)]])</f>
        <v>#NAME?</v>
      </c>
      <c r="K551" s="204" t="e">
        <f ca="1">SUM(Table2[[#This Row],[Overall % Of Town ]]-Table2[[#This Row],[Overall % Of Town]])</f>
        <v>#NAME?</v>
      </c>
      <c r="L551" s="227" t="e">
        <f ca="1">SUM(Table2[[#This Row],[2024 Tax Assessment (Exemption Not Included)]])*$N$7</f>
        <v>#NAME?</v>
      </c>
      <c r="M551" s="205" t="e">
        <f ca="1">SUM(Table2[[#This Row],[2025 Tax Amount                   (w/o Reval)                       (Exmption Not Included)]]-Table2[[#This Row],[2024 Tax Amount (Exemption Not Included)]])</f>
        <v>#NAME?</v>
      </c>
      <c r="N551" s="206" t="e">
        <f ca="1">SUM(Table2[[#This Row],[2025 Tax Amount                   (w/o Reval)                       (Exmption Not Included)]]-Table2[[#This Row],[2025 Estimated                      Tax Amount                             (Exemption Not Included)]])</f>
        <v>#NAME?</v>
      </c>
      <c r="O551" s="207" t="s">
        <v>7433</v>
      </c>
      <c r="P551" s="208" t="s">
        <v>7433</v>
      </c>
      <c r="Q551" s="208" t="s">
        <v>7433</v>
      </c>
      <c r="R551" s="208" t="s">
        <v>7433</v>
      </c>
      <c r="S551" s="208" t="s">
        <v>7433</v>
      </c>
      <c r="T551" s="209" t="s">
        <v>7433</v>
      </c>
    </row>
    <row r="552" spans="1:20">
      <c r="A552" s="202" t="s">
        <v>2250</v>
      </c>
      <c r="B552" s="202">
        <v>274</v>
      </c>
      <c r="C552" s="195" t="e">
        <f ca="1">_xlfn.XLOOKUP(Table2[[#This Row],[Acct '#]],'2024 Information'!A:A,'2024 Information'!L:L,0)</f>
        <v>#NAME?</v>
      </c>
      <c r="D552" s="196" t="e">
        <f ca="1">SUM(Table2[[#This Row],[2024 Tax Assessment (Exemption Not Included)]]/$E$6)</f>
        <v>#NAME?</v>
      </c>
      <c r="E552" s="206" t="e">
        <f ca="1">SUM(Table2[[#This Row],[2024 Tax Assessment (Exemption Not Included)]]*$E$7)</f>
        <v>#NAME?</v>
      </c>
      <c r="F552" s="195" t="e">
        <f ca="1">_xlfn.XLOOKUP(Table2[[#This Row],[Acct '#]],'2025 Information'!A:A,'2025 Information'!O:O,0)</f>
        <v>#NAME?</v>
      </c>
      <c r="G552" s="196" t="e">
        <f ca="1">SUM(Table2[[#This Row],[2025 Estimated                         Tax Assessment                  (Exemption Not Included)]]/$H$6)</f>
        <v>#NAME?</v>
      </c>
      <c r="H552" s="206" t="e">
        <f ca="1">SUM(Table2[[#This Row],[2025 Estimated                         Tax Assessment                  (Exemption Not Included)]]*$H$7)</f>
        <v>#NAME?</v>
      </c>
      <c r="I552" s="203" t="e">
        <f ca="1">SUM(Table2[[#This Row],[2025 Estimated                         Tax Assessment                  (Exemption Not Included)]]-Table2[[#This Row],[2024 Tax Assessment (Exemption Not Included)]])</f>
        <v>#NAME?</v>
      </c>
      <c r="J552" s="225" t="e">
        <f ca="1">SUM(Table2[[#This Row],[2025 Estimated                      Tax Amount                             (Exemption Not Included)]]-Table2[[#This Row],[2024 Tax Amount (Exemption Not Included)]])</f>
        <v>#NAME?</v>
      </c>
      <c r="K552" s="204" t="e">
        <f ca="1">SUM(Table2[[#This Row],[Overall % Of Town ]]-Table2[[#This Row],[Overall % Of Town]])</f>
        <v>#NAME?</v>
      </c>
      <c r="L552" s="227" t="e">
        <f ca="1">SUM(Table2[[#This Row],[2024 Tax Assessment (Exemption Not Included)]])*$N$7</f>
        <v>#NAME?</v>
      </c>
      <c r="M552" s="205" t="e">
        <f ca="1">SUM(Table2[[#This Row],[2025 Tax Amount                   (w/o Reval)                       (Exmption Not Included)]]-Table2[[#This Row],[2024 Tax Amount (Exemption Not Included)]])</f>
        <v>#NAME?</v>
      </c>
      <c r="N552" s="206" t="e">
        <f ca="1">SUM(Table2[[#This Row],[2025 Tax Amount                   (w/o Reval)                       (Exmption Not Included)]]-Table2[[#This Row],[2025 Estimated                      Tax Amount                             (Exemption Not Included)]])</f>
        <v>#NAME?</v>
      </c>
      <c r="O552" s="210" t="e">
        <f ca="1">_xlfn.XLOOKUP(Table2[[#This Row],[Map/Lot]],'Sales Data'!$H$2:$H$185,'Sales Data'!$G$2:$G$185,0)</f>
        <v>#NAME?</v>
      </c>
      <c r="P552" s="211" t="e">
        <f ca="1">_xlfn.XLOOKUP(Table2[[#This Row],[Map/Lot]],'Sales Data'!$H$2:$H$185,'Sales Data'!$F$2:$F$185,0)</f>
        <v>#NAME?</v>
      </c>
      <c r="Q552" s="208">
        <v>1.3</v>
      </c>
      <c r="R552" s="212" t="e">
        <f ca="1">SUM(Table2[[#This Row],[Adjustment for Time Since Sale]]*Table2[[#This Row],[Sale Amount]])</f>
        <v>#NAME?</v>
      </c>
      <c r="S552" s="212" t="e">
        <f ca="1">SUM(Table2[[#This Row],[2025 Estimated                         Tax Assessment                  (Exemption Not Included)]]-Table2[[#This Row],[Adjusted Sale Price]])</f>
        <v>#NAME?</v>
      </c>
      <c r="T552" s="213" t="e">
        <f ca="1">_xlfn.XLOOKUP(Table2[[#This Row],[Map/Lot]],'Sales Data'!$H$2:$H$185,'Sales Data'!$I$2:$I$185,0)</f>
        <v>#NAME?</v>
      </c>
    </row>
    <row r="553" spans="1:20">
      <c r="A553" s="202" t="s">
        <v>2248</v>
      </c>
      <c r="B553" s="202">
        <v>275</v>
      </c>
      <c r="C553" s="195" t="e">
        <f ca="1">_xlfn.XLOOKUP(Table2[[#This Row],[Acct '#]],'2024 Information'!A:A,'2024 Information'!L:L,0)</f>
        <v>#NAME?</v>
      </c>
      <c r="D553" s="196" t="e">
        <f ca="1">SUM(Table2[[#This Row],[2024 Tax Assessment (Exemption Not Included)]]/$E$6)</f>
        <v>#NAME?</v>
      </c>
      <c r="E553" s="206" t="e">
        <f ca="1">SUM(Table2[[#This Row],[2024 Tax Assessment (Exemption Not Included)]]*$E$7)</f>
        <v>#NAME?</v>
      </c>
      <c r="F553" s="195" t="e">
        <f ca="1">_xlfn.XLOOKUP(Table2[[#This Row],[Acct '#]],'2025 Information'!A:A,'2025 Information'!O:O,0)</f>
        <v>#NAME?</v>
      </c>
      <c r="G553" s="196" t="e">
        <f ca="1">SUM(Table2[[#This Row],[2025 Estimated                         Tax Assessment                  (Exemption Not Included)]]/$H$6)</f>
        <v>#NAME?</v>
      </c>
      <c r="H553" s="206" t="e">
        <f ca="1">SUM(Table2[[#This Row],[2025 Estimated                         Tax Assessment                  (Exemption Not Included)]]*$H$7)</f>
        <v>#NAME?</v>
      </c>
      <c r="I553" s="203" t="e">
        <f ca="1">SUM(Table2[[#This Row],[2025 Estimated                         Tax Assessment                  (Exemption Not Included)]]-Table2[[#This Row],[2024 Tax Assessment (Exemption Not Included)]])</f>
        <v>#NAME?</v>
      </c>
      <c r="J553" s="225" t="e">
        <f ca="1">SUM(Table2[[#This Row],[2025 Estimated                      Tax Amount                             (Exemption Not Included)]]-Table2[[#This Row],[2024 Tax Amount (Exemption Not Included)]])</f>
        <v>#NAME?</v>
      </c>
      <c r="K553" s="204" t="e">
        <f ca="1">SUM(Table2[[#This Row],[Overall % Of Town ]]-Table2[[#This Row],[Overall % Of Town]])</f>
        <v>#NAME?</v>
      </c>
      <c r="L553" s="227" t="e">
        <f ca="1">SUM(Table2[[#This Row],[2024 Tax Assessment (Exemption Not Included)]])*$N$7</f>
        <v>#NAME?</v>
      </c>
      <c r="M553" s="205" t="e">
        <f ca="1">SUM(Table2[[#This Row],[2025 Tax Amount                   (w/o Reval)                       (Exmption Not Included)]]-Table2[[#This Row],[2024 Tax Amount (Exemption Not Included)]])</f>
        <v>#NAME?</v>
      </c>
      <c r="N553" s="206" t="e">
        <f ca="1">SUM(Table2[[#This Row],[2025 Tax Amount                   (w/o Reval)                       (Exmption Not Included)]]-Table2[[#This Row],[2025 Estimated                      Tax Amount                             (Exemption Not Included)]])</f>
        <v>#NAME?</v>
      </c>
      <c r="O553" s="207" t="s">
        <v>7433</v>
      </c>
      <c r="P553" s="208" t="s">
        <v>7433</v>
      </c>
      <c r="Q553" s="208" t="s">
        <v>7433</v>
      </c>
      <c r="R553" s="208" t="s">
        <v>7433</v>
      </c>
      <c r="S553" s="208" t="s">
        <v>7433</v>
      </c>
      <c r="T553" s="209" t="s">
        <v>7433</v>
      </c>
    </row>
    <row r="554" spans="1:20">
      <c r="A554" s="202" t="s">
        <v>1802</v>
      </c>
      <c r="B554" s="202">
        <v>483</v>
      </c>
      <c r="C554" s="195" t="e">
        <f ca="1">_xlfn.XLOOKUP(Table2[[#This Row],[Acct '#]],'2024 Information'!A:A,'2024 Information'!L:L,0)</f>
        <v>#NAME?</v>
      </c>
      <c r="D554" s="196" t="e">
        <f ca="1">SUM(Table2[[#This Row],[2024 Tax Assessment (Exemption Not Included)]]/$E$6)</f>
        <v>#NAME?</v>
      </c>
      <c r="E554" s="206" t="e">
        <f ca="1">SUM(Table2[[#This Row],[2024 Tax Assessment (Exemption Not Included)]]*$E$7)</f>
        <v>#NAME?</v>
      </c>
      <c r="F554" s="195" t="e">
        <f ca="1">_xlfn.XLOOKUP(Table2[[#This Row],[Acct '#]],'2025 Information'!A:A,'2025 Information'!O:O,0)</f>
        <v>#NAME?</v>
      </c>
      <c r="G554" s="196" t="e">
        <f ca="1">SUM(Table2[[#This Row],[2025 Estimated                         Tax Assessment                  (Exemption Not Included)]]/$H$6)</f>
        <v>#NAME?</v>
      </c>
      <c r="H554" s="206" t="e">
        <f ca="1">SUM(Table2[[#This Row],[2025 Estimated                         Tax Assessment                  (Exemption Not Included)]]*$H$7)</f>
        <v>#NAME?</v>
      </c>
      <c r="I554" s="203" t="e">
        <f ca="1">SUM(Table2[[#This Row],[2025 Estimated                         Tax Assessment                  (Exemption Not Included)]]-Table2[[#This Row],[2024 Tax Assessment (Exemption Not Included)]])</f>
        <v>#NAME?</v>
      </c>
      <c r="J554" s="225" t="e">
        <f ca="1">SUM(Table2[[#This Row],[2025 Estimated                      Tax Amount                             (Exemption Not Included)]]-Table2[[#This Row],[2024 Tax Amount (Exemption Not Included)]])</f>
        <v>#NAME?</v>
      </c>
      <c r="K554" s="204" t="e">
        <f ca="1">SUM(Table2[[#This Row],[Overall % Of Town ]]-Table2[[#This Row],[Overall % Of Town]])</f>
        <v>#NAME?</v>
      </c>
      <c r="L554" s="227" t="e">
        <f ca="1">SUM(Table2[[#This Row],[2024 Tax Assessment (Exemption Not Included)]])*$N$7</f>
        <v>#NAME?</v>
      </c>
      <c r="M554" s="205" t="e">
        <f ca="1">SUM(Table2[[#This Row],[2025 Tax Amount                   (w/o Reval)                       (Exmption Not Included)]]-Table2[[#This Row],[2024 Tax Amount (Exemption Not Included)]])</f>
        <v>#NAME?</v>
      </c>
      <c r="N554" s="206" t="e">
        <f ca="1">SUM(Table2[[#This Row],[2025 Tax Amount                   (w/o Reval)                       (Exmption Not Included)]]-Table2[[#This Row],[2025 Estimated                      Tax Amount                             (Exemption Not Included)]])</f>
        <v>#NAME?</v>
      </c>
      <c r="O554" s="207" t="s">
        <v>7433</v>
      </c>
      <c r="P554" s="208" t="s">
        <v>7433</v>
      </c>
      <c r="Q554" s="208" t="s">
        <v>7433</v>
      </c>
      <c r="R554" s="208" t="s">
        <v>7433</v>
      </c>
      <c r="S554" s="208" t="s">
        <v>7433</v>
      </c>
      <c r="T554" s="209" t="s">
        <v>7433</v>
      </c>
    </row>
    <row r="555" spans="1:20">
      <c r="A555" s="202" t="s">
        <v>1804</v>
      </c>
      <c r="B555" s="202">
        <v>482</v>
      </c>
      <c r="C555" s="195" t="e">
        <f ca="1">_xlfn.XLOOKUP(Table2[[#This Row],[Acct '#]],'2024 Information'!A:A,'2024 Information'!L:L,0)</f>
        <v>#NAME?</v>
      </c>
      <c r="D555" s="196" t="e">
        <f ca="1">SUM(Table2[[#This Row],[2024 Tax Assessment (Exemption Not Included)]]/$E$6)</f>
        <v>#NAME?</v>
      </c>
      <c r="E555" s="206" t="e">
        <f ca="1">SUM(Table2[[#This Row],[2024 Tax Assessment (Exemption Not Included)]]*$E$7)</f>
        <v>#NAME?</v>
      </c>
      <c r="F555" s="195" t="e">
        <f ca="1">_xlfn.XLOOKUP(Table2[[#This Row],[Acct '#]],'2025 Information'!A:A,'2025 Information'!O:O,0)</f>
        <v>#NAME?</v>
      </c>
      <c r="G555" s="196" t="e">
        <f ca="1">SUM(Table2[[#This Row],[2025 Estimated                         Tax Assessment                  (Exemption Not Included)]]/$H$6)</f>
        <v>#NAME?</v>
      </c>
      <c r="H555" s="206" t="e">
        <f ca="1">SUM(Table2[[#This Row],[2025 Estimated                         Tax Assessment                  (Exemption Not Included)]]*$H$7)</f>
        <v>#NAME?</v>
      </c>
      <c r="I555" s="203" t="e">
        <f ca="1">SUM(Table2[[#This Row],[2025 Estimated                         Tax Assessment                  (Exemption Not Included)]]-Table2[[#This Row],[2024 Tax Assessment (Exemption Not Included)]])</f>
        <v>#NAME?</v>
      </c>
      <c r="J555" s="225" t="e">
        <f ca="1">SUM(Table2[[#This Row],[2025 Estimated                      Tax Amount                             (Exemption Not Included)]]-Table2[[#This Row],[2024 Tax Amount (Exemption Not Included)]])</f>
        <v>#NAME?</v>
      </c>
      <c r="K555" s="204" t="e">
        <f ca="1">SUM(Table2[[#This Row],[Overall % Of Town ]]-Table2[[#This Row],[Overall % Of Town]])</f>
        <v>#NAME?</v>
      </c>
      <c r="L555" s="227" t="e">
        <f ca="1">SUM(Table2[[#This Row],[2024 Tax Assessment (Exemption Not Included)]])*$N$7</f>
        <v>#NAME?</v>
      </c>
      <c r="M555" s="205" t="e">
        <f ca="1">SUM(Table2[[#This Row],[2025 Tax Amount                   (w/o Reval)                       (Exmption Not Included)]]-Table2[[#This Row],[2024 Tax Amount (Exemption Not Included)]])</f>
        <v>#NAME?</v>
      </c>
      <c r="N555" s="206" t="e">
        <f ca="1">SUM(Table2[[#This Row],[2025 Tax Amount                   (w/o Reval)                       (Exmption Not Included)]]-Table2[[#This Row],[2025 Estimated                      Tax Amount                             (Exemption Not Included)]])</f>
        <v>#NAME?</v>
      </c>
      <c r="O555" s="207" t="s">
        <v>7433</v>
      </c>
      <c r="P555" s="208" t="s">
        <v>7433</v>
      </c>
      <c r="Q555" s="208" t="s">
        <v>7433</v>
      </c>
      <c r="R555" s="208" t="s">
        <v>7433</v>
      </c>
      <c r="S555" s="208" t="s">
        <v>7433</v>
      </c>
      <c r="T555" s="209" t="s">
        <v>7433</v>
      </c>
    </row>
    <row r="556" spans="1:20">
      <c r="A556" s="202" t="s">
        <v>2102</v>
      </c>
      <c r="B556" s="202">
        <v>344</v>
      </c>
      <c r="C556" s="195" t="e">
        <f ca="1">_xlfn.XLOOKUP(Table2[[#This Row],[Acct '#]],'2024 Information'!A:A,'2024 Information'!L:L,0)</f>
        <v>#NAME?</v>
      </c>
      <c r="D556" s="196" t="e">
        <f ca="1">SUM(Table2[[#This Row],[2024 Tax Assessment (Exemption Not Included)]]/$E$6)</f>
        <v>#NAME?</v>
      </c>
      <c r="E556" s="206" t="e">
        <f ca="1">SUM(Table2[[#This Row],[2024 Tax Assessment (Exemption Not Included)]]*$E$7)</f>
        <v>#NAME?</v>
      </c>
      <c r="F556" s="195" t="e">
        <f ca="1">_xlfn.XLOOKUP(Table2[[#This Row],[Acct '#]],'2025 Information'!A:A,'2025 Information'!O:O,0)</f>
        <v>#NAME?</v>
      </c>
      <c r="G556" s="196" t="e">
        <f ca="1">SUM(Table2[[#This Row],[2025 Estimated                         Tax Assessment                  (Exemption Not Included)]]/$H$6)</f>
        <v>#NAME?</v>
      </c>
      <c r="H556" s="206" t="e">
        <f ca="1">SUM(Table2[[#This Row],[2025 Estimated                         Tax Assessment                  (Exemption Not Included)]]*$H$7)</f>
        <v>#NAME?</v>
      </c>
      <c r="I556" s="203" t="e">
        <f ca="1">SUM(Table2[[#This Row],[2025 Estimated                         Tax Assessment                  (Exemption Not Included)]]-Table2[[#This Row],[2024 Tax Assessment (Exemption Not Included)]])</f>
        <v>#NAME?</v>
      </c>
      <c r="J556" s="225" t="e">
        <f ca="1">SUM(Table2[[#This Row],[2025 Estimated                      Tax Amount                             (Exemption Not Included)]]-Table2[[#This Row],[2024 Tax Amount (Exemption Not Included)]])</f>
        <v>#NAME?</v>
      </c>
      <c r="K556" s="204" t="e">
        <f ca="1">SUM(Table2[[#This Row],[Overall % Of Town ]]-Table2[[#This Row],[Overall % Of Town]])</f>
        <v>#NAME?</v>
      </c>
      <c r="L556" s="227" t="e">
        <f ca="1">SUM(Table2[[#This Row],[2024 Tax Assessment (Exemption Not Included)]])*$N$7</f>
        <v>#NAME?</v>
      </c>
      <c r="M556" s="205" t="e">
        <f ca="1">SUM(Table2[[#This Row],[2025 Tax Amount                   (w/o Reval)                       (Exmption Not Included)]]-Table2[[#This Row],[2024 Tax Amount (Exemption Not Included)]])</f>
        <v>#NAME?</v>
      </c>
      <c r="N556" s="206" t="e">
        <f ca="1">SUM(Table2[[#This Row],[2025 Tax Amount                   (w/o Reval)                       (Exmption Not Included)]]-Table2[[#This Row],[2025 Estimated                      Tax Amount                             (Exemption Not Included)]])</f>
        <v>#NAME?</v>
      </c>
      <c r="O556" s="207" t="s">
        <v>7433</v>
      </c>
      <c r="P556" s="208" t="s">
        <v>7433</v>
      </c>
      <c r="Q556" s="208" t="s">
        <v>7433</v>
      </c>
      <c r="R556" s="208" t="s">
        <v>7433</v>
      </c>
      <c r="S556" s="208" t="s">
        <v>7433</v>
      </c>
      <c r="T556" s="209" t="s">
        <v>7433</v>
      </c>
    </row>
    <row r="557" spans="1:20">
      <c r="A557" s="202" t="s">
        <v>1666</v>
      </c>
      <c r="B557" s="202">
        <v>544</v>
      </c>
      <c r="C557" s="195" t="e">
        <f ca="1">_xlfn.XLOOKUP(Table2[[#This Row],[Acct '#]],'2024 Information'!A:A,'2024 Information'!L:L,0)</f>
        <v>#NAME?</v>
      </c>
      <c r="D557" s="196" t="e">
        <f ca="1">SUM(Table2[[#This Row],[2024 Tax Assessment (Exemption Not Included)]]/$E$6)</f>
        <v>#NAME?</v>
      </c>
      <c r="E557" s="206" t="e">
        <f ca="1">SUM(Table2[[#This Row],[2024 Tax Assessment (Exemption Not Included)]]*$E$7)</f>
        <v>#NAME?</v>
      </c>
      <c r="F557" s="195" t="e">
        <f ca="1">_xlfn.XLOOKUP(Table2[[#This Row],[Acct '#]],'2025 Information'!A:A,'2025 Information'!O:O,0)</f>
        <v>#NAME?</v>
      </c>
      <c r="G557" s="196" t="e">
        <f ca="1">SUM(Table2[[#This Row],[2025 Estimated                         Tax Assessment                  (Exemption Not Included)]]/$H$6)</f>
        <v>#NAME?</v>
      </c>
      <c r="H557" s="206" t="e">
        <f ca="1">SUM(Table2[[#This Row],[2025 Estimated                         Tax Assessment                  (Exemption Not Included)]]*$H$7)</f>
        <v>#NAME?</v>
      </c>
      <c r="I557" s="203" t="e">
        <f ca="1">SUM(Table2[[#This Row],[2025 Estimated                         Tax Assessment                  (Exemption Not Included)]]-Table2[[#This Row],[2024 Tax Assessment (Exemption Not Included)]])</f>
        <v>#NAME?</v>
      </c>
      <c r="J557" s="225" t="e">
        <f ca="1">SUM(Table2[[#This Row],[2025 Estimated                      Tax Amount                             (Exemption Not Included)]]-Table2[[#This Row],[2024 Tax Amount (Exemption Not Included)]])</f>
        <v>#NAME?</v>
      </c>
      <c r="K557" s="204" t="e">
        <f ca="1">SUM(Table2[[#This Row],[Overall % Of Town ]]-Table2[[#This Row],[Overall % Of Town]])</f>
        <v>#NAME?</v>
      </c>
      <c r="L557" s="227" t="e">
        <f ca="1">SUM(Table2[[#This Row],[2024 Tax Assessment (Exemption Not Included)]])*$N$7</f>
        <v>#NAME?</v>
      </c>
      <c r="M557" s="205" t="e">
        <f ca="1">SUM(Table2[[#This Row],[2025 Tax Amount                   (w/o Reval)                       (Exmption Not Included)]]-Table2[[#This Row],[2024 Tax Amount (Exemption Not Included)]])</f>
        <v>#NAME?</v>
      </c>
      <c r="N557" s="206" t="e">
        <f ca="1">SUM(Table2[[#This Row],[2025 Tax Amount                   (w/o Reval)                       (Exmption Not Included)]]-Table2[[#This Row],[2025 Estimated                      Tax Amount                             (Exemption Not Included)]])</f>
        <v>#NAME?</v>
      </c>
      <c r="O557" s="207" t="s">
        <v>7433</v>
      </c>
      <c r="P557" s="208" t="s">
        <v>7433</v>
      </c>
      <c r="Q557" s="208" t="s">
        <v>7433</v>
      </c>
      <c r="R557" s="208" t="s">
        <v>7433</v>
      </c>
      <c r="S557" s="208" t="s">
        <v>7433</v>
      </c>
      <c r="T557" s="209" t="s">
        <v>7433</v>
      </c>
    </row>
    <row r="558" spans="1:20">
      <c r="A558" s="202" t="s">
        <v>654</v>
      </c>
      <c r="B558" s="202">
        <v>974</v>
      </c>
      <c r="C558" s="195" t="e">
        <f ca="1">_xlfn.XLOOKUP(Table2[[#This Row],[Acct '#]],'2024 Information'!A:A,'2024 Information'!L:L,0)</f>
        <v>#NAME?</v>
      </c>
      <c r="D558" s="196" t="e">
        <f ca="1">SUM(Table2[[#This Row],[2024 Tax Assessment (Exemption Not Included)]]/$E$6)</f>
        <v>#NAME?</v>
      </c>
      <c r="E558" s="206" t="e">
        <f ca="1">SUM(Table2[[#This Row],[2024 Tax Assessment (Exemption Not Included)]]*$E$7)</f>
        <v>#NAME?</v>
      </c>
      <c r="F558" s="195" t="e">
        <f ca="1">_xlfn.XLOOKUP(Table2[[#This Row],[Acct '#]],'2025 Information'!A:A,'2025 Information'!O:O,0)</f>
        <v>#NAME?</v>
      </c>
      <c r="G558" s="196" t="e">
        <f ca="1">SUM(Table2[[#This Row],[2025 Estimated                         Tax Assessment                  (Exemption Not Included)]]/$H$6)</f>
        <v>#NAME?</v>
      </c>
      <c r="H558" s="206" t="e">
        <f ca="1">SUM(Table2[[#This Row],[2025 Estimated                         Tax Assessment                  (Exemption Not Included)]]*$H$7)</f>
        <v>#NAME?</v>
      </c>
      <c r="I558" s="203" t="e">
        <f ca="1">SUM(Table2[[#This Row],[2025 Estimated                         Tax Assessment                  (Exemption Not Included)]]-Table2[[#This Row],[2024 Tax Assessment (Exemption Not Included)]])</f>
        <v>#NAME?</v>
      </c>
      <c r="J558" s="225" t="e">
        <f ca="1">SUM(Table2[[#This Row],[2025 Estimated                      Tax Amount                             (Exemption Not Included)]]-Table2[[#This Row],[2024 Tax Amount (Exemption Not Included)]])</f>
        <v>#NAME?</v>
      </c>
      <c r="K558" s="204" t="e">
        <f ca="1">SUM(Table2[[#This Row],[Overall % Of Town ]]-Table2[[#This Row],[Overall % Of Town]])</f>
        <v>#NAME?</v>
      </c>
      <c r="L558" s="227" t="e">
        <f ca="1">SUM(Table2[[#This Row],[2024 Tax Assessment (Exemption Not Included)]])*$N$7</f>
        <v>#NAME?</v>
      </c>
      <c r="M558" s="205" t="e">
        <f ca="1">SUM(Table2[[#This Row],[2025 Tax Amount                   (w/o Reval)                       (Exmption Not Included)]]-Table2[[#This Row],[2024 Tax Amount (Exemption Not Included)]])</f>
        <v>#NAME?</v>
      </c>
      <c r="N558" s="206" t="e">
        <f ca="1">SUM(Table2[[#This Row],[2025 Tax Amount                   (w/o Reval)                       (Exmption Not Included)]]-Table2[[#This Row],[2025 Estimated                      Tax Amount                             (Exemption Not Included)]])</f>
        <v>#NAME?</v>
      </c>
      <c r="O558" s="207" t="s">
        <v>7433</v>
      </c>
      <c r="P558" s="208" t="s">
        <v>7433</v>
      </c>
      <c r="Q558" s="208" t="s">
        <v>7433</v>
      </c>
      <c r="R558" s="208" t="s">
        <v>7433</v>
      </c>
      <c r="S558" s="208" t="s">
        <v>7433</v>
      </c>
      <c r="T558" s="209" t="s">
        <v>7433</v>
      </c>
    </row>
    <row r="559" spans="1:20">
      <c r="A559" s="202" t="s">
        <v>1089</v>
      </c>
      <c r="B559" s="202">
        <v>809</v>
      </c>
      <c r="C559" s="195" t="e">
        <f ca="1">_xlfn.XLOOKUP(Table2[[#This Row],[Acct '#]],'2024 Information'!A:A,'2024 Information'!L:L,0)</f>
        <v>#NAME?</v>
      </c>
      <c r="D559" s="196" t="e">
        <f ca="1">SUM(Table2[[#This Row],[2024 Tax Assessment (Exemption Not Included)]]/$E$6)</f>
        <v>#NAME?</v>
      </c>
      <c r="E559" s="206" t="e">
        <f ca="1">SUM(Table2[[#This Row],[2024 Tax Assessment (Exemption Not Included)]]*$E$7)</f>
        <v>#NAME?</v>
      </c>
      <c r="F559" s="195" t="e">
        <f ca="1">_xlfn.XLOOKUP(Table2[[#This Row],[Acct '#]],'2025 Information'!A:A,'2025 Information'!O:O,0)</f>
        <v>#NAME?</v>
      </c>
      <c r="G559" s="196" t="e">
        <f ca="1">SUM(Table2[[#This Row],[2025 Estimated                         Tax Assessment                  (Exemption Not Included)]]/$H$6)</f>
        <v>#NAME?</v>
      </c>
      <c r="H559" s="206" t="e">
        <f ca="1">SUM(Table2[[#This Row],[2025 Estimated                         Tax Assessment                  (Exemption Not Included)]]*$H$7)</f>
        <v>#NAME?</v>
      </c>
      <c r="I559" s="203" t="e">
        <f ca="1">SUM(Table2[[#This Row],[2025 Estimated                         Tax Assessment                  (Exemption Not Included)]]-Table2[[#This Row],[2024 Tax Assessment (Exemption Not Included)]])</f>
        <v>#NAME?</v>
      </c>
      <c r="J559" s="225" t="e">
        <f ca="1">SUM(Table2[[#This Row],[2025 Estimated                      Tax Amount                             (Exemption Not Included)]]-Table2[[#This Row],[2024 Tax Amount (Exemption Not Included)]])</f>
        <v>#NAME?</v>
      </c>
      <c r="K559" s="204" t="e">
        <f ca="1">SUM(Table2[[#This Row],[Overall % Of Town ]]-Table2[[#This Row],[Overall % Of Town]])</f>
        <v>#NAME?</v>
      </c>
      <c r="L559" s="227" t="e">
        <f ca="1">SUM(Table2[[#This Row],[2024 Tax Assessment (Exemption Not Included)]])*$N$7</f>
        <v>#NAME?</v>
      </c>
      <c r="M559" s="205" t="e">
        <f ca="1">SUM(Table2[[#This Row],[2025 Tax Amount                   (w/o Reval)                       (Exmption Not Included)]]-Table2[[#This Row],[2024 Tax Amount (Exemption Not Included)]])</f>
        <v>#NAME?</v>
      </c>
      <c r="N559" s="206" t="e">
        <f ca="1">SUM(Table2[[#This Row],[2025 Tax Amount                   (w/o Reval)                       (Exmption Not Included)]]-Table2[[#This Row],[2025 Estimated                      Tax Amount                             (Exemption Not Included)]])</f>
        <v>#NAME?</v>
      </c>
      <c r="O559" s="207" t="s">
        <v>7433</v>
      </c>
      <c r="P559" s="208" t="s">
        <v>7433</v>
      </c>
      <c r="Q559" s="208" t="s">
        <v>7433</v>
      </c>
      <c r="R559" s="208" t="s">
        <v>7433</v>
      </c>
      <c r="S559" s="208" t="s">
        <v>7433</v>
      </c>
      <c r="T559" s="209" t="s">
        <v>7433</v>
      </c>
    </row>
    <row r="560" spans="1:20">
      <c r="A560" s="202" t="s">
        <v>1518</v>
      </c>
      <c r="B560" s="202">
        <v>613</v>
      </c>
      <c r="C560" s="195" t="e">
        <f ca="1">_xlfn.XLOOKUP(Table2[[#This Row],[Acct '#]],'2024 Information'!A:A,'2024 Information'!L:L,0)</f>
        <v>#NAME?</v>
      </c>
      <c r="D560" s="196" t="e">
        <f ca="1">SUM(Table2[[#This Row],[2024 Tax Assessment (Exemption Not Included)]]/$E$6)</f>
        <v>#NAME?</v>
      </c>
      <c r="E560" s="206" t="e">
        <f ca="1">SUM(Table2[[#This Row],[2024 Tax Assessment (Exemption Not Included)]]*$E$7)</f>
        <v>#NAME?</v>
      </c>
      <c r="F560" s="195" t="e">
        <f ca="1">_xlfn.XLOOKUP(Table2[[#This Row],[Acct '#]],'2025 Information'!A:A,'2025 Information'!O:O,0)</f>
        <v>#NAME?</v>
      </c>
      <c r="G560" s="196" t="e">
        <f ca="1">SUM(Table2[[#This Row],[2025 Estimated                         Tax Assessment                  (Exemption Not Included)]]/$H$6)</f>
        <v>#NAME?</v>
      </c>
      <c r="H560" s="206" t="e">
        <f ca="1">SUM(Table2[[#This Row],[2025 Estimated                         Tax Assessment                  (Exemption Not Included)]]*$H$7)</f>
        <v>#NAME?</v>
      </c>
      <c r="I560" s="203" t="e">
        <f ca="1">SUM(Table2[[#This Row],[2025 Estimated                         Tax Assessment                  (Exemption Not Included)]]-Table2[[#This Row],[2024 Tax Assessment (Exemption Not Included)]])</f>
        <v>#NAME?</v>
      </c>
      <c r="J560" s="225" t="e">
        <f ca="1">SUM(Table2[[#This Row],[2025 Estimated                      Tax Amount                             (Exemption Not Included)]]-Table2[[#This Row],[2024 Tax Amount (Exemption Not Included)]])</f>
        <v>#NAME?</v>
      </c>
      <c r="K560" s="204" t="e">
        <f ca="1">SUM(Table2[[#This Row],[Overall % Of Town ]]-Table2[[#This Row],[Overall % Of Town]])</f>
        <v>#NAME?</v>
      </c>
      <c r="L560" s="227" t="e">
        <f ca="1">SUM(Table2[[#This Row],[2024 Tax Assessment (Exemption Not Included)]])*$N$7</f>
        <v>#NAME?</v>
      </c>
      <c r="M560" s="205" t="e">
        <f ca="1">SUM(Table2[[#This Row],[2025 Tax Amount                   (w/o Reval)                       (Exmption Not Included)]]-Table2[[#This Row],[2024 Tax Amount (Exemption Not Included)]])</f>
        <v>#NAME?</v>
      </c>
      <c r="N560" s="206" t="e">
        <f ca="1">SUM(Table2[[#This Row],[2025 Tax Amount                   (w/o Reval)                       (Exmption Not Included)]]-Table2[[#This Row],[2025 Estimated                      Tax Amount                             (Exemption Not Included)]])</f>
        <v>#NAME?</v>
      </c>
      <c r="O560" s="207" t="s">
        <v>7433</v>
      </c>
      <c r="P560" s="208" t="s">
        <v>7433</v>
      </c>
      <c r="Q560" s="208" t="s">
        <v>7433</v>
      </c>
      <c r="R560" s="208" t="s">
        <v>7433</v>
      </c>
      <c r="S560" s="208" t="s">
        <v>7433</v>
      </c>
      <c r="T560" s="209" t="s">
        <v>7433</v>
      </c>
    </row>
    <row r="561" spans="1:20">
      <c r="A561" s="202" t="s">
        <v>121</v>
      </c>
      <c r="B561" s="202">
        <v>1180</v>
      </c>
      <c r="C561" s="195" t="e">
        <f ca="1">_xlfn.XLOOKUP(Table2[[#This Row],[Acct '#]],'2024 Information'!A:A,'2024 Information'!L:L,0)</f>
        <v>#NAME?</v>
      </c>
      <c r="D561" s="196" t="e">
        <f ca="1">SUM(Table2[[#This Row],[2024 Tax Assessment (Exemption Not Included)]]/$E$6)</f>
        <v>#NAME?</v>
      </c>
      <c r="E561" s="206" t="e">
        <f ca="1">SUM(Table2[[#This Row],[2024 Tax Assessment (Exemption Not Included)]]*$E$7)</f>
        <v>#NAME?</v>
      </c>
      <c r="F561" s="195" t="e">
        <f ca="1">_xlfn.XLOOKUP(Table2[[#This Row],[Acct '#]],'2025 Information'!A:A,'2025 Information'!O:O,0)</f>
        <v>#NAME?</v>
      </c>
      <c r="G561" s="196" t="e">
        <f ca="1">SUM(Table2[[#This Row],[2025 Estimated                         Tax Assessment                  (Exemption Not Included)]]/$H$6)</f>
        <v>#NAME?</v>
      </c>
      <c r="H561" s="206" t="e">
        <f ca="1">SUM(Table2[[#This Row],[2025 Estimated                         Tax Assessment                  (Exemption Not Included)]]*$H$7)</f>
        <v>#NAME?</v>
      </c>
      <c r="I561" s="203" t="e">
        <f ca="1">SUM(Table2[[#This Row],[2025 Estimated                         Tax Assessment                  (Exemption Not Included)]]-Table2[[#This Row],[2024 Tax Assessment (Exemption Not Included)]])</f>
        <v>#NAME?</v>
      </c>
      <c r="J561" s="225" t="e">
        <f ca="1">SUM(Table2[[#This Row],[2025 Estimated                      Tax Amount                             (Exemption Not Included)]]-Table2[[#This Row],[2024 Tax Amount (Exemption Not Included)]])</f>
        <v>#NAME?</v>
      </c>
      <c r="K561" s="204" t="e">
        <f ca="1">SUM(Table2[[#This Row],[Overall % Of Town ]]-Table2[[#This Row],[Overall % Of Town]])</f>
        <v>#NAME?</v>
      </c>
      <c r="L561" s="227" t="e">
        <f ca="1">SUM(Table2[[#This Row],[2024 Tax Assessment (Exemption Not Included)]])*$N$7</f>
        <v>#NAME?</v>
      </c>
      <c r="M561" s="205" t="e">
        <f ca="1">SUM(Table2[[#This Row],[2025 Tax Amount                   (w/o Reval)                       (Exmption Not Included)]]-Table2[[#This Row],[2024 Tax Amount (Exemption Not Included)]])</f>
        <v>#NAME?</v>
      </c>
      <c r="N561" s="206" t="e">
        <f ca="1">SUM(Table2[[#This Row],[2025 Tax Amount                   (w/o Reval)                       (Exmption Not Included)]]-Table2[[#This Row],[2025 Estimated                      Tax Amount                             (Exemption Not Included)]])</f>
        <v>#NAME?</v>
      </c>
      <c r="O561" s="210" t="e">
        <f ca="1">_xlfn.XLOOKUP(Table2[[#This Row],[Map/Lot]],'Sales Data'!$H$2:$H$185,'Sales Data'!$G$2:$G$185,0)</f>
        <v>#NAME?</v>
      </c>
      <c r="P561" s="211" t="e">
        <f ca="1">_xlfn.XLOOKUP(Table2[[#This Row],[Map/Lot]],'Sales Data'!$H$2:$H$185,'Sales Data'!$F$2:$F$185,0)</f>
        <v>#NAME?</v>
      </c>
      <c r="Q561" s="208">
        <v>2</v>
      </c>
      <c r="R561" s="212" t="e">
        <f ca="1">SUM(Table2[[#This Row],[Adjustment for Time Since Sale]]*Table2[[#This Row],[Sale Amount]])</f>
        <v>#NAME?</v>
      </c>
      <c r="S561" s="212" t="e">
        <f ca="1">SUM(Table2[[#This Row],[2025 Estimated                         Tax Assessment                  (Exemption Not Included)]]-Table2[[#This Row],[Adjusted Sale Price]])</f>
        <v>#NAME?</v>
      </c>
      <c r="T561" s="213" t="e">
        <f ca="1">_xlfn.XLOOKUP(Table2[[#This Row],[Map/Lot]],'Sales Data'!$H$2:$H$185,'Sales Data'!$I$2:$I$185,0)</f>
        <v>#NAME?</v>
      </c>
    </row>
    <row r="562" spans="1:20">
      <c r="A562" s="202" t="s">
        <v>1305</v>
      </c>
      <c r="B562" s="202">
        <v>712</v>
      </c>
      <c r="C562" s="195" t="e">
        <f ca="1">_xlfn.XLOOKUP(Table2[[#This Row],[Acct '#]],'2024 Information'!A:A,'2024 Information'!L:L,0)</f>
        <v>#NAME?</v>
      </c>
      <c r="D562" s="196" t="e">
        <f ca="1">SUM(Table2[[#This Row],[2024 Tax Assessment (Exemption Not Included)]]/$E$6)</f>
        <v>#NAME?</v>
      </c>
      <c r="E562" s="206" t="e">
        <f ca="1">SUM(Table2[[#This Row],[2024 Tax Assessment (Exemption Not Included)]]*$E$7)</f>
        <v>#NAME?</v>
      </c>
      <c r="F562" s="195" t="e">
        <f ca="1">_xlfn.XLOOKUP(Table2[[#This Row],[Acct '#]],'2025 Information'!A:A,'2025 Information'!O:O,0)</f>
        <v>#NAME?</v>
      </c>
      <c r="G562" s="196" t="e">
        <f ca="1">SUM(Table2[[#This Row],[2025 Estimated                         Tax Assessment                  (Exemption Not Included)]]/$H$6)</f>
        <v>#NAME?</v>
      </c>
      <c r="H562" s="206" t="e">
        <f ca="1">SUM(Table2[[#This Row],[2025 Estimated                         Tax Assessment                  (Exemption Not Included)]]*$H$7)</f>
        <v>#NAME?</v>
      </c>
      <c r="I562" s="203" t="e">
        <f ca="1">SUM(Table2[[#This Row],[2025 Estimated                         Tax Assessment                  (Exemption Not Included)]]-Table2[[#This Row],[2024 Tax Assessment (Exemption Not Included)]])</f>
        <v>#NAME?</v>
      </c>
      <c r="J562" s="225" t="e">
        <f ca="1">SUM(Table2[[#This Row],[2025 Estimated                      Tax Amount                             (Exemption Not Included)]]-Table2[[#This Row],[2024 Tax Amount (Exemption Not Included)]])</f>
        <v>#NAME?</v>
      </c>
      <c r="K562" s="204" t="e">
        <f ca="1">SUM(Table2[[#This Row],[Overall % Of Town ]]-Table2[[#This Row],[Overall % Of Town]])</f>
        <v>#NAME?</v>
      </c>
      <c r="L562" s="227" t="e">
        <f ca="1">SUM(Table2[[#This Row],[2024 Tax Assessment (Exemption Not Included)]])*$N$7</f>
        <v>#NAME?</v>
      </c>
      <c r="M562" s="205" t="e">
        <f ca="1">SUM(Table2[[#This Row],[2025 Tax Amount                   (w/o Reval)                       (Exmption Not Included)]]-Table2[[#This Row],[2024 Tax Amount (Exemption Not Included)]])</f>
        <v>#NAME?</v>
      </c>
      <c r="N562" s="206" t="e">
        <f ca="1">SUM(Table2[[#This Row],[2025 Tax Amount                   (w/o Reval)                       (Exmption Not Included)]]-Table2[[#This Row],[2025 Estimated                      Tax Amount                             (Exemption Not Included)]])</f>
        <v>#NAME?</v>
      </c>
      <c r="O562" s="207" t="s">
        <v>7433</v>
      </c>
      <c r="P562" s="208" t="s">
        <v>7433</v>
      </c>
      <c r="Q562" s="208" t="s">
        <v>7433</v>
      </c>
      <c r="R562" s="208" t="s">
        <v>7433</v>
      </c>
      <c r="S562" s="208" t="s">
        <v>7433</v>
      </c>
      <c r="T562" s="209" t="s">
        <v>7433</v>
      </c>
    </row>
    <row r="563" spans="1:20">
      <c r="A563" s="202" t="s">
        <v>1004</v>
      </c>
      <c r="B563" s="202">
        <v>843</v>
      </c>
      <c r="C563" s="195" t="e">
        <f ca="1">_xlfn.XLOOKUP(Table2[[#This Row],[Acct '#]],'2024 Information'!A:A,'2024 Information'!L:L,0)</f>
        <v>#NAME?</v>
      </c>
      <c r="D563" s="196" t="e">
        <f ca="1">SUM(Table2[[#This Row],[2024 Tax Assessment (Exemption Not Included)]]/$E$6)</f>
        <v>#NAME?</v>
      </c>
      <c r="E563" s="206" t="e">
        <f ca="1">SUM(Table2[[#This Row],[2024 Tax Assessment (Exemption Not Included)]]*$E$7)</f>
        <v>#NAME?</v>
      </c>
      <c r="F563" s="195" t="e">
        <f ca="1">_xlfn.XLOOKUP(Table2[[#This Row],[Acct '#]],'2025 Information'!A:A,'2025 Information'!O:O,0)</f>
        <v>#NAME?</v>
      </c>
      <c r="G563" s="196" t="e">
        <f ca="1">SUM(Table2[[#This Row],[2025 Estimated                         Tax Assessment                  (Exemption Not Included)]]/$H$6)</f>
        <v>#NAME?</v>
      </c>
      <c r="H563" s="206" t="e">
        <f ca="1">SUM(Table2[[#This Row],[2025 Estimated                         Tax Assessment                  (Exemption Not Included)]]*$H$7)</f>
        <v>#NAME?</v>
      </c>
      <c r="I563" s="203" t="e">
        <f ca="1">SUM(Table2[[#This Row],[2025 Estimated                         Tax Assessment                  (Exemption Not Included)]]-Table2[[#This Row],[2024 Tax Assessment (Exemption Not Included)]])</f>
        <v>#NAME?</v>
      </c>
      <c r="J563" s="225" t="e">
        <f ca="1">SUM(Table2[[#This Row],[2025 Estimated                      Tax Amount                             (Exemption Not Included)]]-Table2[[#This Row],[2024 Tax Amount (Exemption Not Included)]])</f>
        <v>#NAME?</v>
      </c>
      <c r="K563" s="204" t="e">
        <f ca="1">SUM(Table2[[#This Row],[Overall % Of Town ]]-Table2[[#This Row],[Overall % Of Town]])</f>
        <v>#NAME?</v>
      </c>
      <c r="L563" s="227" t="e">
        <f ca="1">SUM(Table2[[#This Row],[2024 Tax Assessment (Exemption Not Included)]])*$N$7</f>
        <v>#NAME?</v>
      </c>
      <c r="M563" s="205" t="e">
        <f ca="1">SUM(Table2[[#This Row],[2025 Tax Amount                   (w/o Reval)                       (Exmption Not Included)]]-Table2[[#This Row],[2024 Tax Amount (Exemption Not Included)]])</f>
        <v>#NAME?</v>
      </c>
      <c r="N563" s="206" t="e">
        <f ca="1">SUM(Table2[[#This Row],[2025 Tax Amount                   (w/o Reval)                       (Exmption Not Included)]]-Table2[[#This Row],[2025 Estimated                      Tax Amount                             (Exemption Not Included)]])</f>
        <v>#NAME?</v>
      </c>
      <c r="O563" s="207" t="s">
        <v>7433</v>
      </c>
      <c r="P563" s="208" t="s">
        <v>7433</v>
      </c>
      <c r="Q563" s="208" t="s">
        <v>7433</v>
      </c>
      <c r="R563" s="208" t="s">
        <v>7433</v>
      </c>
      <c r="S563" s="208" t="s">
        <v>7433</v>
      </c>
      <c r="T563" s="209" t="s">
        <v>7433</v>
      </c>
    </row>
    <row r="564" spans="1:20">
      <c r="A564" s="202" t="s">
        <v>1343</v>
      </c>
      <c r="B564" s="202">
        <v>696</v>
      </c>
      <c r="C564" s="195" t="e">
        <f ca="1">_xlfn.XLOOKUP(Table2[[#This Row],[Acct '#]],'2024 Information'!A:A,'2024 Information'!L:L,0)</f>
        <v>#NAME?</v>
      </c>
      <c r="D564" s="196" t="e">
        <f ca="1">SUM(Table2[[#This Row],[2024 Tax Assessment (Exemption Not Included)]]/$E$6)</f>
        <v>#NAME?</v>
      </c>
      <c r="E564" s="206" t="e">
        <f ca="1">SUM(Table2[[#This Row],[2024 Tax Assessment (Exemption Not Included)]]*$E$7)</f>
        <v>#NAME?</v>
      </c>
      <c r="F564" s="195" t="e">
        <f ca="1">_xlfn.XLOOKUP(Table2[[#This Row],[Acct '#]],'2025 Information'!A:A,'2025 Information'!O:O,0)</f>
        <v>#NAME?</v>
      </c>
      <c r="G564" s="196" t="e">
        <f ca="1">SUM(Table2[[#This Row],[2025 Estimated                         Tax Assessment                  (Exemption Not Included)]]/$H$6)</f>
        <v>#NAME?</v>
      </c>
      <c r="H564" s="206" t="e">
        <f ca="1">SUM(Table2[[#This Row],[2025 Estimated                         Tax Assessment                  (Exemption Not Included)]]*$H$7)</f>
        <v>#NAME?</v>
      </c>
      <c r="I564" s="203" t="e">
        <f ca="1">SUM(Table2[[#This Row],[2025 Estimated                         Tax Assessment                  (Exemption Not Included)]]-Table2[[#This Row],[2024 Tax Assessment (Exemption Not Included)]])</f>
        <v>#NAME?</v>
      </c>
      <c r="J564" s="225" t="e">
        <f ca="1">SUM(Table2[[#This Row],[2025 Estimated                      Tax Amount                             (Exemption Not Included)]]-Table2[[#This Row],[2024 Tax Amount (Exemption Not Included)]])</f>
        <v>#NAME?</v>
      </c>
      <c r="K564" s="204" t="e">
        <f ca="1">SUM(Table2[[#This Row],[Overall % Of Town ]]-Table2[[#This Row],[Overall % Of Town]])</f>
        <v>#NAME?</v>
      </c>
      <c r="L564" s="227" t="e">
        <f ca="1">SUM(Table2[[#This Row],[2024 Tax Assessment (Exemption Not Included)]])*$N$7</f>
        <v>#NAME?</v>
      </c>
      <c r="M564" s="205" t="e">
        <f ca="1">SUM(Table2[[#This Row],[2025 Tax Amount                   (w/o Reval)                       (Exmption Not Included)]]-Table2[[#This Row],[2024 Tax Amount (Exemption Not Included)]])</f>
        <v>#NAME?</v>
      </c>
      <c r="N564" s="206" t="e">
        <f ca="1">SUM(Table2[[#This Row],[2025 Tax Amount                   (w/o Reval)                       (Exmption Not Included)]]-Table2[[#This Row],[2025 Estimated                      Tax Amount                             (Exemption Not Included)]])</f>
        <v>#NAME?</v>
      </c>
      <c r="O564" s="207" t="s">
        <v>7433</v>
      </c>
      <c r="P564" s="208" t="s">
        <v>7433</v>
      </c>
      <c r="Q564" s="208" t="s">
        <v>7433</v>
      </c>
      <c r="R564" s="208" t="s">
        <v>7433</v>
      </c>
      <c r="S564" s="208" t="s">
        <v>7433</v>
      </c>
      <c r="T564" s="209" t="s">
        <v>7433</v>
      </c>
    </row>
    <row r="565" spans="1:20">
      <c r="A565" s="202" t="s">
        <v>726</v>
      </c>
      <c r="B565" s="202">
        <v>949</v>
      </c>
      <c r="C565" s="195" t="e">
        <f ca="1">_xlfn.XLOOKUP(Table2[[#This Row],[Acct '#]],'2024 Information'!A:A,'2024 Information'!L:L,0)</f>
        <v>#NAME?</v>
      </c>
      <c r="D565" s="196" t="e">
        <f ca="1">SUM(Table2[[#This Row],[2024 Tax Assessment (Exemption Not Included)]]/$E$6)</f>
        <v>#NAME?</v>
      </c>
      <c r="E565" s="206" t="e">
        <f ca="1">SUM(Table2[[#This Row],[2024 Tax Assessment (Exemption Not Included)]]*$E$7)</f>
        <v>#NAME?</v>
      </c>
      <c r="F565" s="195" t="e">
        <f ca="1">_xlfn.XLOOKUP(Table2[[#This Row],[Acct '#]],'2025 Information'!A:A,'2025 Information'!O:O,0)</f>
        <v>#NAME?</v>
      </c>
      <c r="G565" s="196" t="e">
        <f ca="1">SUM(Table2[[#This Row],[2025 Estimated                         Tax Assessment                  (Exemption Not Included)]]/$H$6)</f>
        <v>#NAME?</v>
      </c>
      <c r="H565" s="206" t="e">
        <f ca="1">SUM(Table2[[#This Row],[2025 Estimated                         Tax Assessment                  (Exemption Not Included)]]*$H$7)</f>
        <v>#NAME?</v>
      </c>
      <c r="I565" s="203" t="e">
        <f ca="1">SUM(Table2[[#This Row],[2025 Estimated                         Tax Assessment                  (Exemption Not Included)]]-Table2[[#This Row],[2024 Tax Assessment (Exemption Not Included)]])</f>
        <v>#NAME?</v>
      </c>
      <c r="J565" s="225" t="e">
        <f ca="1">SUM(Table2[[#This Row],[2025 Estimated                      Tax Amount                             (Exemption Not Included)]]-Table2[[#This Row],[2024 Tax Amount (Exemption Not Included)]])</f>
        <v>#NAME?</v>
      </c>
      <c r="K565" s="204" t="e">
        <f ca="1">SUM(Table2[[#This Row],[Overall % Of Town ]]-Table2[[#This Row],[Overall % Of Town]])</f>
        <v>#NAME?</v>
      </c>
      <c r="L565" s="227" t="e">
        <f ca="1">SUM(Table2[[#This Row],[2024 Tax Assessment (Exemption Not Included)]])*$N$7</f>
        <v>#NAME?</v>
      </c>
      <c r="M565" s="205" t="e">
        <f ca="1">SUM(Table2[[#This Row],[2025 Tax Amount                   (w/o Reval)                       (Exmption Not Included)]]-Table2[[#This Row],[2024 Tax Amount (Exemption Not Included)]])</f>
        <v>#NAME?</v>
      </c>
      <c r="N565" s="206" t="e">
        <f ca="1">SUM(Table2[[#This Row],[2025 Tax Amount                   (w/o Reval)                       (Exmption Not Included)]]-Table2[[#This Row],[2025 Estimated                      Tax Amount                             (Exemption Not Included)]])</f>
        <v>#NAME?</v>
      </c>
      <c r="O565" s="207" t="s">
        <v>7433</v>
      </c>
      <c r="P565" s="208" t="s">
        <v>7433</v>
      </c>
      <c r="Q565" s="208" t="s">
        <v>7433</v>
      </c>
      <c r="R565" s="208" t="s">
        <v>7433</v>
      </c>
      <c r="S565" s="208" t="s">
        <v>7433</v>
      </c>
      <c r="T565" s="209" t="s">
        <v>7433</v>
      </c>
    </row>
    <row r="566" spans="1:20">
      <c r="A566" s="202" t="s">
        <v>1653</v>
      </c>
      <c r="B566" s="202">
        <v>551</v>
      </c>
      <c r="C566" s="195" t="e">
        <f ca="1">_xlfn.XLOOKUP(Table2[[#This Row],[Acct '#]],'2024 Information'!A:A,'2024 Information'!L:L,0)</f>
        <v>#NAME?</v>
      </c>
      <c r="D566" s="196" t="e">
        <f ca="1">SUM(Table2[[#This Row],[2024 Tax Assessment (Exemption Not Included)]]/$E$6)</f>
        <v>#NAME?</v>
      </c>
      <c r="E566" s="206" t="e">
        <f ca="1">SUM(Table2[[#This Row],[2024 Tax Assessment (Exemption Not Included)]]*$E$7)</f>
        <v>#NAME?</v>
      </c>
      <c r="F566" s="195" t="e">
        <f ca="1">_xlfn.XLOOKUP(Table2[[#This Row],[Acct '#]],'2025 Information'!A:A,'2025 Information'!O:O,0)</f>
        <v>#NAME?</v>
      </c>
      <c r="G566" s="196" t="e">
        <f ca="1">SUM(Table2[[#This Row],[2025 Estimated                         Tax Assessment                  (Exemption Not Included)]]/$H$6)</f>
        <v>#NAME?</v>
      </c>
      <c r="H566" s="206" t="e">
        <f ca="1">SUM(Table2[[#This Row],[2025 Estimated                         Tax Assessment                  (Exemption Not Included)]]*$H$7)</f>
        <v>#NAME?</v>
      </c>
      <c r="I566" s="203" t="e">
        <f ca="1">SUM(Table2[[#This Row],[2025 Estimated                         Tax Assessment                  (Exemption Not Included)]]-Table2[[#This Row],[2024 Tax Assessment (Exemption Not Included)]])</f>
        <v>#NAME?</v>
      </c>
      <c r="J566" s="225" t="e">
        <f ca="1">SUM(Table2[[#This Row],[2025 Estimated                      Tax Amount                             (Exemption Not Included)]]-Table2[[#This Row],[2024 Tax Amount (Exemption Not Included)]])</f>
        <v>#NAME?</v>
      </c>
      <c r="K566" s="204" t="e">
        <f ca="1">SUM(Table2[[#This Row],[Overall % Of Town ]]-Table2[[#This Row],[Overall % Of Town]])</f>
        <v>#NAME?</v>
      </c>
      <c r="L566" s="227" t="e">
        <f ca="1">SUM(Table2[[#This Row],[2024 Tax Assessment (Exemption Not Included)]])*$N$7</f>
        <v>#NAME?</v>
      </c>
      <c r="M566" s="205" t="e">
        <f ca="1">SUM(Table2[[#This Row],[2025 Tax Amount                   (w/o Reval)                       (Exmption Not Included)]]-Table2[[#This Row],[2024 Tax Amount (Exemption Not Included)]])</f>
        <v>#NAME?</v>
      </c>
      <c r="N566" s="206" t="e">
        <f ca="1">SUM(Table2[[#This Row],[2025 Tax Amount                   (w/o Reval)                       (Exmption Not Included)]]-Table2[[#This Row],[2025 Estimated                      Tax Amount                             (Exemption Not Included)]])</f>
        <v>#NAME?</v>
      </c>
      <c r="O566" s="210" t="e">
        <f ca="1">_xlfn.XLOOKUP(Table2[[#This Row],[Map/Lot]],'Sales Data'!$H$2:$H$185,'Sales Data'!$G$2:$G$185,0)</f>
        <v>#NAME?</v>
      </c>
      <c r="P566" s="211" t="e">
        <f ca="1">_xlfn.XLOOKUP(Table2[[#This Row],[Map/Lot]],'Sales Data'!$H$2:$H$185,'Sales Data'!$F$2:$F$185,0)</f>
        <v>#NAME?</v>
      </c>
      <c r="Q566" s="208">
        <v>1.5</v>
      </c>
      <c r="R566" s="212" t="e">
        <f ca="1">SUM(Table2[[#This Row],[Adjustment for Time Since Sale]]*Table2[[#This Row],[Sale Amount]])</f>
        <v>#NAME?</v>
      </c>
      <c r="S566" s="212" t="e">
        <f ca="1">SUM(Table2[[#This Row],[2025 Estimated                         Tax Assessment                  (Exemption Not Included)]]-Table2[[#This Row],[Adjusted Sale Price]])</f>
        <v>#NAME?</v>
      </c>
      <c r="T566" s="213" t="e">
        <f ca="1">_xlfn.XLOOKUP(Table2[[#This Row],[Map/Lot]],'Sales Data'!$H$2:$H$185,'Sales Data'!$I$2:$I$185,0)</f>
        <v>#NAME?</v>
      </c>
    </row>
    <row r="567" spans="1:20">
      <c r="A567" s="202" t="s">
        <v>691</v>
      </c>
      <c r="B567" s="202">
        <v>961</v>
      </c>
      <c r="C567" s="195" t="e">
        <f ca="1">_xlfn.XLOOKUP(Table2[[#This Row],[Acct '#]],'2024 Information'!A:A,'2024 Information'!L:L,0)</f>
        <v>#NAME?</v>
      </c>
      <c r="D567" s="196" t="e">
        <f ca="1">SUM(Table2[[#This Row],[2024 Tax Assessment (Exemption Not Included)]]/$E$6)</f>
        <v>#NAME?</v>
      </c>
      <c r="E567" s="206" t="e">
        <f ca="1">SUM(Table2[[#This Row],[2024 Tax Assessment (Exemption Not Included)]]*$E$7)</f>
        <v>#NAME?</v>
      </c>
      <c r="F567" s="195" t="e">
        <f ca="1">_xlfn.XLOOKUP(Table2[[#This Row],[Acct '#]],'2025 Information'!A:A,'2025 Information'!O:O,0)</f>
        <v>#NAME?</v>
      </c>
      <c r="G567" s="196" t="e">
        <f ca="1">SUM(Table2[[#This Row],[2025 Estimated                         Tax Assessment                  (Exemption Not Included)]]/$H$6)</f>
        <v>#NAME?</v>
      </c>
      <c r="H567" s="206" t="e">
        <f ca="1">SUM(Table2[[#This Row],[2025 Estimated                         Tax Assessment                  (Exemption Not Included)]]*$H$7)</f>
        <v>#NAME?</v>
      </c>
      <c r="I567" s="203" t="e">
        <f ca="1">SUM(Table2[[#This Row],[2025 Estimated                         Tax Assessment                  (Exemption Not Included)]]-Table2[[#This Row],[2024 Tax Assessment (Exemption Not Included)]])</f>
        <v>#NAME?</v>
      </c>
      <c r="J567" s="225" t="e">
        <f ca="1">SUM(Table2[[#This Row],[2025 Estimated                      Tax Amount                             (Exemption Not Included)]]-Table2[[#This Row],[2024 Tax Amount (Exemption Not Included)]])</f>
        <v>#NAME?</v>
      </c>
      <c r="K567" s="204" t="e">
        <f ca="1">SUM(Table2[[#This Row],[Overall % Of Town ]]-Table2[[#This Row],[Overall % Of Town]])</f>
        <v>#NAME?</v>
      </c>
      <c r="L567" s="227" t="e">
        <f ca="1">SUM(Table2[[#This Row],[2024 Tax Assessment (Exemption Not Included)]])*$N$7</f>
        <v>#NAME?</v>
      </c>
      <c r="M567" s="205" t="e">
        <f ca="1">SUM(Table2[[#This Row],[2025 Tax Amount                   (w/o Reval)                       (Exmption Not Included)]]-Table2[[#This Row],[2024 Tax Amount (Exemption Not Included)]])</f>
        <v>#NAME?</v>
      </c>
      <c r="N567" s="206" t="e">
        <f ca="1">SUM(Table2[[#This Row],[2025 Tax Amount                   (w/o Reval)                       (Exmption Not Included)]]-Table2[[#This Row],[2025 Estimated                      Tax Amount                             (Exemption Not Included)]])</f>
        <v>#NAME?</v>
      </c>
      <c r="O567" s="207" t="s">
        <v>7433</v>
      </c>
      <c r="P567" s="208" t="s">
        <v>7433</v>
      </c>
      <c r="Q567" s="208" t="s">
        <v>7433</v>
      </c>
      <c r="R567" s="208" t="s">
        <v>7433</v>
      </c>
      <c r="S567" s="208" t="s">
        <v>7433</v>
      </c>
      <c r="T567" s="209" t="s">
        <v>7433</v>
      </c>
    </row>
    <row r="568" spans="1:20">
      <c r="A568" s="202" t="s">
        <v>1564</v>
      </c>
      <c r="B568" s="202">
        <v>591</v>
      </c>
      <c r="C568" s="195" t="e">
        <f ca="1">_xlfn.XLOOKUP(Table2[[#This Row],[Acct '#]],'2024 Information'!A:A,'2024 Information'!L:L,0)</f>
        <v>#NAME?</v>
      </c>
      <c r="D568" s="196" t="e">
        <f ca="1">SUM(Table2[[#This Row],[2024 Tax Assessment (Exemption Not Included)]]/$E$6)</f>
        <v>#NAME?</v>
      </c>
      <c r="E568" s="206" t="e">
        <f ca="1">SUM(Table2[[#This Row],[2024 Tax Assessment (Exemption Not Included)]]*$E$7)</f>
        <v>#NAME?</v>
      </c>
      <c r="F568" s="195" t="e">
        <f ca="1">_xlfn.XLOOKUP(Table2[[#This Row],[Acct '#]],'2025 Information'!A:A,'2025 Information'!O:O,0)</f>
        <v>#NAME?</v>
      </c>
      <c r="G568" s="196" t="e">
        <f ca="1">SUM(Table2[[#This Row],[2025 Estimated                         Tax Assessment                  (Exemption Not Included)]]/$H$6)</f>
        <v>#NAME?</v>
      </c>
      <c r="H568" s="206" t="e">
        <f ca="1">SUM(Table2[[#This Row],[2025 Estimated                         Tax Assessment                  (Exemption Not Included)]]*$H$7)</f>
        <v>#NAME?</v>
      </c>
      <c r="I568" s="203" t="e">
        <f ca="1">SUM(Table2[[#This Row],[2025 Estimated                         Tax Assessment                  (Exemption Not Included)]]-Table2[[#This Row],[2024 Tax Assessment (Exemption Not Included)]])</f>
        <v>#NAME?</v>
      </c>
      <c r="J568" s="225" t="e">
        <f ca="1">SUM(Table2[[#This Row],[2025 Estimated                      Tax Amount                             (Exemption Not Included)]]-Table2[[#This Row],[2024 Tax Amount (Exemption Not Included)]])</f>
        <v>#NAME?</v>
      </c>
      <c r="K568" s="204" t="e">
        <f ca="1">SUM(Table2[[#This Row],[Overall % Of Town ]]-Table2[[#This Row],[Overall % Of Town]])</f>
        <v>#NAME?</v>
      </c>
      <c r="L568" s="227" t="e">
        <f ca="1">SUM(Table2[[#This Row],[2024 Tax Assessment (Exemption Not Included)]])*$N$7</f>
        <v>#NAME?</v>
      </c>
      <c r="M568" s="205" t="e">
        <f ca="1">SUM(Table2[[#This Row],[2025 Tax Amount                   (w/o Reval)                       (Exmption Not Included)]]-Table2[[#This Row],[2024 Tax Amount (Exemption Not Included)]])</f>
        <v>#NAME?</v>
      </c>
      <c r="N568" s="206" t="e">
        <f ca="1">SUM(Table2[[#This Row],[2025 Tax Amount                   (w/o Reval)                       (Exmption Not Included)]]-Table2[[#This Row],[2025 Estimated                      Tax Amount                             (Exemption Not Included)]])</f>
        <v>#NAME?</v>
      </c>
      <c r="O568" s="207" t="s">
        <v>7433</v>
      </c>
      <c r="P568" s="208" t="s">
        <v>7433</v>
      </c>
      <c r="Q568" s="208" t="s">
        <v>7433</v>
      </c>
      <c r="R568" s="208" t="s">
        <v>7433</v>
      </c>
      <c r="S568" s="208" t="s">
        <v>7433</v>
      </c>
      <c r="T568" s="209" t="s">
        <v>7433</v>
      </c>
    </row>
    <row r="569" spans="1:20">
      <c r="A569" s="202" t="s">
        <v>1093</v>
      </c>
      <c r="B569" s="202">
        <v>807</v>
      </c>
      <c r="C569" s="195" t="e">
        <f ca="1">_xlfn.XLOOKUP(Table2[[#This Row],[Acct '#]],'2024 Information'!A:A,'2024 Information'!L:L,0)</f>
        <v>#NAME?</v>
      </c>
      <c r="D569" s="196" t="e">
        <f ca="1">SUM(Table2[[#This Row],[2024 Tax Assessment (Exemption Not Included)]]/$E$6)</f>
        <v>#NAME?</v>
      </c>
      <c r="E569" s="206" t="e">
        <f ca="1">SUM(Table2[[#This Row],[2024 Tax Assessment (Exemption Not Included)]]*$E$7)</f>
        <v>#NAME?</v>
      </c>
      <c r="F569" s="195" t="e">
        <f ca="1">_xlfn.XLOOKUP(Table2[[#This Row],[Acct '#]],'2025 Information'!A:A,'2025 Information'!O:O,0)</f>
        <v>#NAME?</v>
      </c>
      <c r="G569" s="196" t="e">
        <f ca="1">SUM(Table2[[#This Row],[2025 Estimated                         Tax Assessment                  (Exemption Not Included)]]/$H$6)</f>
        <v>#NAME?</v>
      </c>
      <c r="H569" s="206" t="e">
        <f ca="1">SUM(Table2[[#This Row],[2025 Estimated                         Tax Assessment                  (Exemption Not Included)]]*$H$7)</f>
        <v>#NAME?</v>
      </c>
      <c r="I569" s="203" t="e">
        <f ca="1">SUM(Table2[[#This Row],[2025 Estimated                         Tax Assessment                  (Exemption Not Included)]]-Table2[[#This Row],[2024 Tax Assessment (Exemption Not Included)]])</f>
        <v>#NAME?</v>
      </c>
      <c r="J569" s="225" t="e">
        <f ca="1">SUM(Table2[[#This Row],[2025 Estimated                      Tax Amount                             (Exemption Not Included)]]-Table2[[#This Row],[2024 Tax Amount (Exemption Not Included)]])</f>
        <v>#NAME?</v>
      </c>
      <c r="K569" s="204" t="e">
        <f ca="1">SUM(Table2[[#This Row],[Overall % Of Town ]]-Table2[[#This Row],[Overall % Of Town]])</f>
        <v>#NAME?</v>
      </c>
      <c r="L569" s="227" t="e">
        <f ca="1">SUM(Table2[[#This Row],[2024 Tax Assessment (Exemption Not Included)]])*$N$7</f>
        <v>#NAME?</v>
      </c>
      <c r="M569" s="205" t="e">
        <f ca="1">SUM(Table2[[#This Row],[2025 Tax Amount                   (w/o Reval)                       (Exmption Not Included)]]-Table2[[#This Row],[2024 Tax Amount (Exemption Not Included)]])</f>
        <v>#NAME?</v>
      </c>
      <c r="N569" s="206" t="e">
        <f ca="1">SUM(Table2[[#This Row],[2025 Tax Amount                   (w/o Reval)                       (Exmption Not Included)]]-Table2[[#This Row],[2025 Estimated                      Tax Amount                             (Exemption Not Included)]])</f>
        <v>#NAME?</v>
      </c>
      <c r="O569" s="207" t="s">
        <v>7433</v>
      </c>
      <c r="P569" s="208" t="s">
        <v>7433</v>
      </c>
      <c r="Q569" s="208" t="s">
        <v>7433</v>
      </c>
      <c r="R569" s="208" t="s">
        <v>7433</v>
      </c>
      <c r="S569" s="208" t="s">
        <v>7433</v>
      </c>
      <c r="T569" s="209" t="s">
        <v>7433</v>
      </c>
    </row>
    <row r="570" spans="1:20">
      <c r="A570" s="202" t="s">
        <v>1025</v>
      </c>
      <c r="B570" s="202">
        <v>835</v>
      </c>
      <c r="C570" s="195" t="e">
        <f ca="1">_xlfn.XLOOKUP(Table2[[#This Row],[Acct '#]],'2024 Information'!A:A,'2024 Information'!L:L,0)</f>
        <v>#NAME?</v>
      </c>
      <c r="D570" s="196" t="e">
        <f ca="1">SUM(Table2[[#This Row],[2024 Tax Assessment (Exemption Not Included)]]/$E$6)</f>
        <v>#NAME?</v>
      </c>
      <c r="E570" s="206" t="e">
        <f ca="1">SUM(Table2[[#This Row],[2024 Tax Assessment (Exemption Not Included)]]*$E$7)</f>
        <v>#NAME?</v>
      </c>
      <c r="F570" s="195" t="e">
        <f ca="1">_xlfn.XLOOKUP(Table2[[#This Row],[Acct '#]],'2025 Information'!A:A,'2025 Information'!O:O,0)</f>
        <v>#NAME?</v>
      </c>
      <c r="G570" s="196" t="e">
        <f ca="1">SUM(Table2[[#This Row],[2025 Estimated                         Tax Assessment                  (Exemption Not Included)]]/$H$6)</f>
        <v>#NAME?</v>
      </c>
      <c r="H570" s="206" t="e">
        <f ca="1">SUM(Table2[[#This Row],[2025 Estimated                         Tax Assessment                  (Exemption Not Included)]]*$H$7)</f>
        <v>#NAME?</v>
      </c>
      <c r="I570" s="203" t="e">
        <f ca="1">SUM(Table2[[#This Row],[2025 Estimated                         Tax Assessment                  (Exemption Not Included)]]-Table2[[#This Row],[2024 Tax Assessment (Exemption Not Included)]])</f>
        <v>#NAME?</v>
      </c>
      <c r="J570" s="225" t="e">
        <f ca="1">SUM(Table2[[#This Row],[2025 Estimated                      Tax Amount                             (Exemption Not Included)]]-Table2[[#This Row],[2024 Tax Amount (Exemption Not Included)]])</f>
        <v>#NAME?</v>
      </c>
      <c r="K570" s="204" t="e">
        <f ca="1">SUM(Table2[[#This Row],[Overall % Of Town ]]-Table2[[#This Row],[Overall % Of Town]])</f>
        <v>#NAME?</v>
      </c>
      <c r="L570" s="227" t="e">
        <f ca="1">SUM(Table2[[#This Row],[2024 Tax Assessment (Exemption Not Included)]])*$N$7</f>
        <v>#NAME?</v>
      </c>
      <c r="M570" s="205" t="e">
        <f ca="1">SUM(Table2[[#This Row],[2025 Tax Amount                   (w/o Reval)                       (Exmption Not Included)]]-Table2[[#This Row],[2024 Tax Amount (Exemption Not Included)]])</f>
        <v>#NAME?</v>
      </c>
      <c r="N570" s="206" t="e">
        <f ca="1">SUM(Table2[[#This Row],[2025 Tax Amount                   (w/o Reval)                       (Exmption Not Included)]]-Table2[[#This Row],[2025 Estimated                      Tax Amount                             (Exemption Not Included)]])</f>
        <v>#NAME?</v>
      </c>
      <c r="O570" s="207" t="s">
        <v>7433</v>
      </c>
      <c r="P570" s="208" t="s">
        <v>7433</v>
      </c>
      <c r="Q570" s="208" t="s">
        <v>7433</v>
      </c>
      <c r="R570" s="208" t="s">
        <v>7433</v>
      </c>
      <c r="S570" s="208" t="s">
        <v>7433</v>
      </c>
      <c r="T570" s="209" t="s">
        <v>7433</v>
      </c>
    </row>
    <row r="571" spans="1:20">
      <c r="A571" s="202" t="s">
        <v>1032</v>
      </c>
      <c r="B571" s="202">
        <v>833</v>
      </c>
      <c r="C571" s="195" t="e">
        <f ca="1">_xlfn.XLOOKUP(Table2[[#This Row],[Acct '#]],'2024 Information'!A:A,'2024 Information'!L:L,0)</f>
        <v>#NAME?</v>
      </c>
      <c r="D571" s="196" t="e">
        <f ca="1">SUM(Table2[[#This Row],[2024 Tax Assessment (Exemption Not Included)]]/$E$6)</f>
        <v>#NAME?</v>
      </c>
      <c r="E571" s="206" t="e">
        <f ca="1">SUM(Table2[[#This Row],[2024 Tax Assessment (Exemption Not Included)]]*$E$7)</f>
        <v>#NAME?</v>
      </c>
      <c r="F571" s="195" t="e">
        <f ca="1">_xlfn.XLOOKUP(Table2[[#This Row],[Acct '#]],'2025 Information'!A:A,'2025 Information'!O:O,0)</f>
        <v>#NAME?</v>
      </c>
      <c r="G571" s="196" t="e">
        <f ca="1">SUM(Table2[[#This Row],[2025 Estimated                         Tax Assessment                  (Exemption Not Included)]]/$H$6)</f>
        <v>#NAME?</v>
      </c>
      <c r="H571" s="206" t="e">
        <f ca="1">SUM(Table2[[#This Row],[2025 Estimated                         Tax Assessment                  (Exemption Not Included)]]*$H$7)</f>
        <v>#NAME?</v>
      </c>
      <c r="I571" s="203" t="e">
        <f ca="1">SUM(Table2[[#This Row],[2025 Estimated                         Tax Assessment                  (Exemption Not Included)]]-Table2[[#This Row],[2024 Tax Assessment (Exemption Not Included)]])</f>
        <v>#NAME?</v>
      </c>
      <c r="J571" s="225" t="e">
        <f ca="1">SUM(Table2[[#This Row],[2025 Estimated                      Tax Amount                             (Exemption Not Included)]]-Table2[[#This Row],[2024 Tax Amount (Exemption Not Included)]])</f>
        <v>#NAME?</v>
      </c>
      <c r="K571" s="204" t="e">
        <f ca="1">SUM(Table2[[#This Row],[Overall % Of Town ]]-Table2[[#This Row],[Overall % Of Town]])</f>
        <v>#NAME?</v>
      </c>
      <c r="L571" s="227" t="e">
        <f ca="1">SUM(Table2[[#This Row],[2024 Tax Assessment (Exemption Not Included)]])*$N$7</f>
        <v>#NAME?</v>
      </c>
      <c r="M571" s="205" t="e">
        <f ca="1">SUM(Table2[[#This Row],[2025 Tax Amount                   (w/o Reval)                       (Exmption Not Included)]]-Table2[[#This Row],[2024 Tax Amount (Exemption Not Included)]])</f>
        <v>#NAME?</v>
      </c>
      <c r="N571" s="206" t="e">
        <f ca="1">SUM(Table2[[#This Row],[2025 Tax Amount                   (w/o Reval)                       (Exmption Not Included)]]-Table2[[#This Row],[2025 Estimated                      Tax Amount                             (Exemption Not Included)]])</f>
        <v>#NAME?</v>
      </c>
      <c r="O571" s="207" t="s">
        <v>7433</v>
      </c>
      <c r="P571" s="208" t="s">
        <v>7433</v>
      </c>
      <c r="Q571" s="208" t="s">
        <v>7433</v>
      </c>
      <c r="R571" s="208" t="s">
        <v>7433</v>
      </c>
      <c r="S571" s="208" t="s">
        <v>7433</v>
      </c>
      <c r="T571" s="209" t="s">
        <v>7433</v>
      </c>
    </row>
    <row r="572" spans="1:20">
      <c r="A572" s="202" t="s">
        <v>1483</v>
      </c>
      <c r="B572" s="202">
        <v>629</v>
      </c>
      <c r="C572" s="195" t="e">
        <f ca="1">_xlfn.XLOOKUP(Table2[[#This Row],[Acct '#]],'2024 Information'!A:A,'2024 Information'!L:L,0)</f>
        <v>#NAME?</v>
      </c>
      <c r="D572" s="196" t="e">
        <f ca="1">SUM(Table2[[#This Row],[2024 Tax Assessment (Exemption Not Included)]]/$E$6)</f>
        <v>#NAME?</v>
      </c>
      <c r="E572" s="206" t="e">
        <f ca="1">SUM(Table2[[#This Row],[2024 Tax Assessment (Exemption Not Included)]]*$E$7)</f>
        <v>#NAME?</v>
      </c>
      <c r="F572" s="195" t="e">
        <f ca="1">_xlfn.XLOOKUP(Table2[[#This Row],[Acct '#]],'2025 Information'!A:A,'2025 Information'!O:O,0)</f>
        <v>#NAME?</v>
      </c>
      <c r="G572" s="196" t="e">
        <f ca="1">SUM(Table2[[#This Row],[2025 Estimated                         Tax Assessment                  (Exemption Not Included)]]/$H$6)</f>
        <v>#NAME?</v>
      </c>
      <c r="H572" s="206" t="e">
        <f ca="1">SUM(Table2[[#This Row],[2025 Estimated                         Tax Assessment                  (Exemption Not Included)]]*$H$7)</f>
        <v>#NAME?</v>
      </c>
      <c r="I572" s="203" t="e">
        <f ca="1">SUM(Table2[[#This Row],[2025 Estimated                         Tax Assessment                  (Exemption Not Included)]]-Table2[[#This Row],[2024 Tax Assessment (Exemption Not Included)]])</f>
        <v>#NAME?</v>
      </c>
      <c r="J572" s="225" t="e">
        <f ca="1">SUM(Table2[[#This Row],[2025 Estimated                      Tax Amount                             (Exemption Not Included)]]-Table2[[#This Row],[2024 Tax Amount (Exemption Not Included)]])</f>
        <v>#NAME?</v>
      </c>
      <c r="K572" s="204" t="e">
        <f ca="1">SUM(Table2[[#This Row],[Overall % Of Town ]]-Table2[[#This Row],[Overall % Of Town]])</f>
        <v>#NAME?</v>
      </c>
      <c r="L572" s="227" t="e">
        <f ca="1">SUM(Table2[[#This Row],[2024 Tax Assessment (Exemption Not Included)]])*$N$7</f>
        <v>#NAME?</v>
      </c>
      <c r="M572" s="205" t="e">
        <f ca="1">SUM(Table2[[#This Row],[2025 Tax Amount                   (w/o Reval)                       (Exmption Not Included)]]-Table2[[#This Row],[2024 Tax Amount (Exemption Not Included)]])</f>
        <v>#NAME?</v>
      </c>
      <c r="N572" s="206" t="e">
        <f ca="1">SUM(Table2[[#This Row],[2025 Tax Amount                   (w/o Reval)                       (Exmption Not Included)]]-Table2[[#This Row],[2025 Estimated                      Tax Amount                             (Exemption Not Included)]])</f>
        <v>#NAME?</v>
      </c>
      <c r="O572" s="210" t="e">
        <f ca="1">_xlfn.XLOOKUP(Table2[[#This Row],[Map/Lot]],'Sales Data'!$H$2:$H$185,'Sales Data'!$G$2:$G$185,0)</f>
        <v>#NAME?</v>
      </c>
      <c r="P572" s="211" t="e">
        <f ca="1">_xlfn.XLOOKUP(Table2[[#This Row],[Map/Lot]],'Sales Data'!$H$2:$H$185,'Sales Data'!$F$2:$F$185,0)</f>
        <v>#NAME?</v>
      </c>
      <c r="Q572" s="208">
        <v>1.1000000000000001</v>
      </c>
      <c r="R572" s="212" t="e">
        <f ca="1">SUM(Table2[[#This Row],[Adjustment for Time Since Sale]]*Table2[[#This Row],[Sale Amount]])</f>
        <v>#NAME?</v>
      </c>
      <c r="S572" s="212" t="e">
        <f ca="1">SUM(Table2[[#This Row],[2025 Estimated                         Tax Assessment                  (Exemption Not Included)]]-Table2[[#This Row],[Adjusted Sale Price]])</f>
        <v>#NAME?</v>
      </c>
      <c r="T572" s="213" t="e">
        <f ca="1">_xlfn.XLOOKUP(Table2[[#This Row],[Map/Lot]],'Sales Data'!$H$2:$H$185,'Sales Data'!$I$2:$I$185,0)</f>
        <v>#NAME?</v>
      </c>
    </row>
    <row r="573" spans="1:20">
      <c r="A573" s="202" t="s">
        <v>1111</v>
      </c>
      <c r="B573" s="202">
        <v>801</v>
      </c>
      <c r="C573" s="195" t="e">
        <f ca="1">_xlfn.XLOOKUP(Table2[[#This Row],[Acct '#]],'2024 Information'!A:A,'2024 Information'!L:L,0)</f>
        <v>#NAME?</v>
      </c>
      <c r="D573" s="196" t="e">
        <f ca="1">SUM(Table2[[#This Row],[2024 Tax Assessment (Exemption Not Included)]]/$E$6)</f>
        <v>#NAME?</v>
      </c>
      <c r="E573" s="206" t="e">
        <f ca="1">SUM(Table2[[#This Row],[2024 Tax Assessment (Exemption Not Included)]]*$E$7)</f>
        <v>#NAME?</v>
      </c>
      <c r="F573" s="195" t="e">
        <f ca="1">_xlfn.XLOOKUP(Table2[[#This Row],[Acct '#]],'2025 Information'!A:A,'2025 Information'!O:O,0)</f>
        <v>#NAME?</v>
      </c>
      <c r="G573" s="196" t="e">
        <f ca="1">SUM(Table2[[#This Row],[2025 Estimated                         Tax Assessment                  (Exemption Not Included)]]/$H$6)</f>
        <v>#NAME?</v>
      </c>
      <c r="H573" s="206" t="e">
        <f ca="1">SUM(Table2[[#This Row],[2025 Estimated                         Tax Assessment                  (Exemption Not Included)]]*$H$7)</f>
        <v>#NAME?</v>
      </c>
      <c r="I573" s="203" t="e">
        <f ca="1">SUM(Table2[[#This Row],[2025 Estimated                         Tax Assessment                  (Exemption Not Included)]]-Table2[[#This Row],[2024 Tax Assessment (Exemption Not Included)]])</f>
        <v>#NAME?</v>
      </c>
      <c r="J573" s="225" t="e">
        <f ca="1">SUM(Table2[[#This Row],[2025 Estimated                      Tax Amount                             (Exemption Not Included)]]-Table2[[#This Row],[2024 Tax Amount (Exemption Not Included)]])</f>
        <v>#NAME?</v>
      </c>
      <c r="K573" s="204" t="e">
        <f ca="1">SUM(Table2[[#This Row],[Overall % Of Town ]]-Table2[[#This Row],[Overall % Of Town]])</f>
        <v>#NAME?</v>
      </c>
      <c r="L573" s="227" t="e">
        <f ca="1">SUM(Table2[[#This Row],[2024 Tax Assessment (Exemption Not Included)]])*$N$7</f>
        <v>#NAME?</v>
      </c>
      <c r="M573" s="205" t="e">
        <f ca="1">SUM(Table2[[#This Row],[2025 Tax Amount                   (w/o Reval)                       (Exmption Not Included)]]-Table2[[#This Row],[2024 Tax Amount (Exemption Not Included)]])</f>
        <v>#NAME?</v>
      </c>
      <c r="N573" s="206" t="e">
        <f ca="1">SUM(Table2[[#This Row],[2025 Tax Amount                   (w/o Reval)                       (Exmption Not Included)]]-Table2[[#This Row],[2025 Estimated                      Tax Amount                             (Exemption Not Included)]])</f>
        <v>#NAME?</v>
      </c>
      <c r="O573" s="207" t="s">
        <v>7433</v>
      </c>
      <c r="P573" s="208" t="s">
        <v>7433</v>
      </c>
      <c r="Q573" s="208" t="s">
        <v>7433</v>
      </c>
      <c r="R573" s="208" t="s">
        <v>7433</v>
      </c>
      <c r="S573" s="208" t="s">
        <v>7433</v>
      </c>
      <c r="T573" s="209" t="s">
        <v>7433</v>
      </c>
    </row>
    <row r="574" spans="1:20">
      <c r="A574" s="202" t="s">
        <v>1516</v>
      </c>
      <c r="B574" s="202">
        <v>614</v>
      </c>
      <c r="C574" s="195" t="e">
        <f ca="1">_xlfn.XLOOKUP(Table2[[#This Row],[Acct '#]],'2024 Information'!A:A,'2024 Information'!L:L,0)</f>
        <v>#NAME?</v>
      </c>
      <c r="D574" s="196" t="e">
        <f ca="1">SUM(Table2[[#This Row],[2024 Tax Assessment (Exemption Not Included)]]/$E$6)</f>
        <v>#NAME?</v>
      </c>
      <c r="E574" s="206" t="e">
        <f ca="1">SUM(Table2[[#This Row],[2024 Tax Assessment (Exemption Not Included)]]*$E$7)</f>
        <v>#NAME?</v>
      </c>
      <c r="F574" s="195" t="e">
        <f ca="1">_xlfn.XLOOKUP(Table2[[#This Row],[Acct '#]],'2025 Information'!A:A,'2025 Information'!O:O,0)</f>
        <v>#NAME?</v>
      </c>
      <c r="G574" s="196" t="e">
        <f ca="1">SUM(Table2[[#This Row],[2025 Estimated                         Tax Assessment                  (Exemption Not Included)]]/$H$6)</f>
        <v>#NAME?</v>
      </c>
      <c r="H574" s="206" t="e">
        <f ca="1">SUM(Table2[[#This Row],[2025 Estimated                         Tax Assessment                  (Exemption Not Included)]]*$H$7)</f>
        <v>#NAME?</v>
      </c>
      <c r="I574" s="203" t="e">
        <f ca="1">SUM(Table2[[#This Row],[2025 Estimated                         Tax Assessment                  (Exemption Not Included)]]-Table2[[#This Row],[2024 Tax Assessment (Exemption Not Included)]])</f>
        <v>#NAME?</v>
      </c>
      <c r="J574" s="225" t="e">
        <f ca="1">SUM(Table2[[#This Row],[2025 Estimated                      Tax Amount                             (Exemption Not Included)]]-Table2[[#This Row],[2024 Tax Amount (Exemption Not Included)]])</f>
        <v>#NAME?</v>
      </c>
      <c r="K574" s="204" t="e">
        <f ca="1">SUM(Table2[[#This Row],[Overall % Of Town ]]-Table2[[#This Row],[Overall % Of Town]])</f>
        <v>#NAME?</v>
      </c>
      <c r="L574" s="227" t="e">
        <f ca="1">SUM(Table2[[#This Row],[2024 Tax Assessment (Exemption Not Included)]])*$N$7</f>
        <v>#NAME?</v>
      </c>
      <c r="M574" s="205" t="e">
        <f ca="1">SUM(Table2[[#This Row],[2025 Tax Amount                   (w/o Reval)                       (Exmption Not Included)]]-Table2[[#This Row],[2024 Tax Amount (Exemption Not Included)]])</f>
        <v>#NAME?</v>
      </c>
      <c r="N574" s="206" t="e">
        <f ca="1">SUM(Table2[[#This Row],[2025 Tax Amount                   (w/o Reval)                       (Exmption Not Included)]]-Table2[[#This Row],[2025 Estimated                      Tax Amount                             (Exemption Not Included)]])</f>
        <v>#NAME?</v>
      </c>
      <c r="O574" s="207" t="s">
        <v>7433</v>
      </c>
      <c r="P574" s="208" t="s">
        <v>7433</v>
      </c>
      <c r="Q574" s="208" t="s">
        <v>7433</v>
      </c>
      <c r="R574" s="208" t="s">
        <v>7433</v>
      </c>
      <c r="S574" s="208" t="s">
        <v>7433</v>
      </c>
      <c r="T574" s="209" t="s">
        <v>7433</v>
      </c>
    </row>
    <row r="575" spans="1:20">
      <c r="A575" s="202" t="s">
        <v>438</v>
      </c>
      <c r="B575" s="202">
        <v>1055</v>
      </c>
      <c r="C575" s="195" t="e">
        <f ca="1">_xlfn.XLOOKUP(Table2[[#This Row],[Acct '#]],'2024 Information'!A:A,'2024 Information'!L:L,0)</f>
        <v>#NAME?</v>
      </c>
      <c r="D575" s="196" t="e">
        <f ca="1">SUM(Table2[[#This Row],[2024 Tax Assessment (Exemption Not Included)]]/$E$6)</f>
        <v>#NAME?</v>
      </c>
      <c r="E575" s="206" t="e">
        <f ca="1">SUM(Table2[[#This Row],[2024 Tax Assessment (Exemption Not Included)]]*$E$7)</f>
        <v>#NAME?</v>
      </c>
      <c r="F575" s="195" t="e">
        <f ca="1">_xlfn.XLOOKUP(Table2[[#This Row],[Acct '#]],'2025 Information'!A:A,'2025 Information'!O:O,0)</f>
        <v>#NAME?</v>
      </c>
      <c r="G575" s="196" t="e">
        <f ca="1">SUM(Table2[[#This Row],[2025 Estimated                         Tax Assessment                  (Exemption Not Included)]]/$H$6)</f>
        <v>#NAME?</v>
      </c>
      <c r="H575" s="206" t="e">
        <f ca="1">SUM(Table2[[#This Row],[2025 Estimated                         Tax Assessment                  (Exemption Not Included)]]*$H$7)</f>
        <v>#NAME?</v>
      </c>
      <c r="I575" s="203" t="e">
        <f ca="1">SUM(Table2[[#This Row],[2025 Estimated                         Tax Assessment                  (Exemption Not Included)]]-Table2[[#This Row],[2024 Tax Assessment (Exemption Not Included)]])</f>
        <v>#NAME?</v>
      </c>
      <c r="J575" s="225" t="e">
        <f ca="1">SUM(Table2[[#This Row],[2025 Estimated                      Tax Amount                             (Exemption Not Included)]]-Table2[[#This Row],[2024 Tax Amount (Exemption Not Included)]])</f>
        <v>#NAME?</v>
      </c>
      <c r="K575" s="204" t="e">
        <f ca="1">SUM(Table2[[#This Row],[Overall % Of Town ]]-Table2[[#This Row],[Overall % Of Town]])</f>
        <v>#NAME?</v>
      </c>
      <c r="L575" s="227" t="e">
        <f ca="1">SUM(Table2[[#This Row],[2024 Tax Assessment (Exemption Not Included)]])*$N$7</f>
        <v>#NAME?</v>
      </c>
      <c r="M575" s="205" t="e">
        <f ca="1">SUM(Table2[[#This Row],[2025 Tax Amount                   (w/o Reval)                       (Exmption Not Included)]]-Table2[[#This Row],[2024 Tax Amount (Exemption Not Included)]])</f>
        <v>#NAME?</v>
      </c>
      <c r="N575" s="206" t="e">
        <f ca="1">SUM(Table2[[#This Row],[2025 Tax Amount                   (w/o Reval)                       (Exmption Not Included)]]-Table2[[#This Row],[2025 Estimated                      Tax Amount                             (Exemption Not Included)]])</f>
        <v>#NAME?</v>
      </c>
      <c r="O575" s="207" t="s">
        <v>7433</v>
      </c>
      <c r="P575" s="208" t="s">
        <v>7433</v>
      </c>
      <c r="Q575" s="208" t="s">
        <v>7433</v>
      </c>
      <c r="R575" s="208" t="s">
        <v>7433</v>
      </c>
      <c r="S575" s="208" t="s">
        <v>7433</v>
      </c>
      <c r="T575" s="209" t="s">
        <v>7433</v>
      </c>
    </row>
    <row r="576" spans="1:20">
      <c r="A576" s="202" t="s">
        <v>2407</v>
      </c>
      <c r="B576" s="202">
        <v>205</v>
      </c>
      <c r="C576" s="195" t="e">
        <f ca="1">_xlfn.XLOOKUP(Table2[[#This Row],[Acct '#]],'2024 Information'!A:A,'2024 Information'!L:L,0)</f>
        <v>#NAME?</v>
      </c>
      <c r="D576" s="196" t="e">
        <f ca="1">SUM(Table2[[#This Row],[2024 Tax Assessment (Exemption Not Included)]]/$E$6)</f>
        <v>#NAME?</v>
      </c>
      <c r="E576" s="206" t="e">
        <f ca="1">SUM(Table2[[#This Row],[2024 Tax Assessment (Exemption Not Included)]]*$E$7)</f>
        <v>#NAME?</v>
      </c>
      <c r="F576" s="195" t="e">
        <f ca="1">_xlfn.XLOOKUP(Table2[[#This Row],[Acct '#]],'2025 Information'!A:A,'2025 Information'!O:O,0)</f>
        <v>#NAME?</v>
      </c>
      <c r="G576" s="196" t="e">
        <f ca="1">SUM(Table2[[#This Row],[2025 Estimated                         Tax Assessment                  (Exemption Not Included)]]/$H$6)</f>
        <v>#NAME?</v>
      </c>
      <c r="H576" s="206" t="e">
        <f ca="1">SUM(Table2[[#This Row],[2025 Estimated                         Tax Assessment                  (Exemption Not Included)]]*$H$7)</f>
        <v>#NAME?</v>
      </c>
      <c r="I576" s="203" t="e">
        <f ca="1">SUM(Table2[[#This Row],[2025 Estimated                         Tax Assessment                  (Exemption Not Included)]]-Table2[[#This Row],[2024 Tax Assessment (Exemption Not Included)]])</f>
        <v>#NAME?</v>
      </c>
      <c r="J576" s="225" t="e">
        <f ca="1">SUM(Table2[[#This Row],[2025 Estimated                      Tax Amount                             (Exemption Not Included)]]-Table2[[#This Row],[2024 Tax Amount (Exemption Not Included)]])</f>
        <v>#NAME?</v>
      </c>
      <c r="K576" s="204" t="e">
        <f ca="1">SUM(Table2[[#This Row],[Overall % Of Town ]]-Table2[[#This Row],[Overall % Of Town]])</f>
        <v>#NAME?</v>
      </c>
      <c r="L576" s="227" t="e">
        <f ca="1">SUM(Table2[[#This Row],[2024 Tax Assessment (Exemption Not Included)]])*$N$7</f>
        <v>#NAME?</v>
      </c>
      <c r="M576" s="205" t="e">
        <f ca="1">SUM(Table2[[#This Row],[2025 Tax Amount                   (w/o Reval)                       (Exmption Not Included)]]-Table2[[#This Row],[2024 Tax Amount (Exemption Not Included)]])</f>
        <v>#NAME?</v>
      </c>
      <c r="N576" s="206" t="e">
        <f ca="1">SUM(Table2[[#This Row],[2025 Tax Amount                   (w/o Reval)                       (Exmption Not Included)]]-Table2[[#This Row],[2025 Estimated                      Tax Amount                             (Exemption Not Included)]])</f>
        <v>#NAME?</v>
      </c>
      <c r="O576" s="220" t="e">
        <f ca="1">_xlfn.XLOOKUP(Table2[[#This Row],[Map/Lot]],'Sales Data'!$H$2:$H$185,'Sales Data'!$G$2:$G$185,0)</f>
        <v>#NAME?</v>
      </c>
      <c r="P576" s="221" t="e">
        <f ca="1">_xlfn.XLOOKUP(Table2[[#This Row],[Map/Lot]],'Sales Data'!$H$2:$H$185,'Sales Data'!$F$2:$F$185,0)</f>
        <v>#NAME?</v>
      </c>
      <c r="Q576" s="222">
        <v>1.7</v>
      </c>
      <c r="R576" s="223" t="e">
        <f ca="1">SUM(Table2[[#This Row],[Adjustment for Time Since Sale]]*Table2[[#This Row],[Sale Amount]])</f>
        <v>#NAME?</v>
      </c>
      <c r="S576" s="223" t="e">
        <f ca="1">SUM(Table2[[#This Row],[2025 Estimated                         Tax Assessment                  (Exemption Not Included)]]-Table2[[#This Row],[Adjusted Sale Price]])</f>
        <v>#NAME?</v>
      </c>
      <c r="T576" s="224" t="e">
        <f ca="1">_xlfn.XLOOKUP(Table2[[#This Row],[Map/Lot]],'Sales Data'!$H$2:$H$185,'Sales Data'!$I$2:$I$185,0)</f>
        <v>#NAME?</v>
      </c>
    </row>
    <row r="577" spans="1:20">
      <c r="A577" s="202" t="s">
        <v>1304</v>
      </c>
      <c r="B577" s="202">
        <v>713</v>
      </c>
      <c r="C577" s="195" t="e">
        <f ca="1">_xlfn.XLOOKUP(Table2[[#This Row],[Acct '#]],'2024 Information'!A:A,'2024 Information'!L:L,0)</f>
        <v>#NAME?</v>
      </c>
      <c r="D577" s="196" t="e">
        <f ca="1">SUM(Table2[[#This Row],[2024 Tax Assessment (Exemption Not Included)]]/$E$6)</f>
        <v>#NAME?</v>
      </c>
      <c r="E577" s="206" t="e">
        <f ca="1">SUM(Table2[[#This Row],[2024 Tax Assessment (Exemption Not Included)]]*$E$7)</f>
        <v>#NAME?</v>
      </c>
      <c r="F577" s="195" t="e">
        <f ca="1">_xlfn.XLOOKUP(Table2[[#This Row],[Acct '#]],'2025 Information'!A:A,'2025 Information'!O:O,0)</f>
        <v>#NAME?</v>
      </c>
      <c r="G577" s="196" t="e">
        <f ca="1">SUM(Table2[[#This Row],[2025 Estimated                         Tax Assessment                  (Exemption Not Included)]]/$H$6)</f>
        <v>#NAME?</v>
      </c>
      <c r="H577" s="206" t="e">
        <f ca="1">SUM(Table2[[#This Row],[2025 Estimated                         Tax Assessment                  (Exemption Not Included)]]*$H$7)</f>
        <v>#NAME?</v>
      </c>
      <c r="I577" s="203" t="e">
        <f ca="1">SUM(Table2[[#This Row],[2025 Estimated                         Tax Assessment                  (Exemption Not Included)]]-Table2[[#This Row],[2024 Tax Assessment (Exemption Not Included)]])</f>
        <v>#NAME?</v>
      </c>
      <c r="J577" s="225" t="e">
        <f ca="1">SUM(Table2[[#This Row],[2025 Estimated                      Tax Amount                             (Exemption Not Included)]]-Table2[[#This Row],[2024 Tax Amount (Exemption Not Included)]])</f>
        <v>#NAME?</v>
      </c>
      <c r="K577" s="204" t="e">
        <f ca="1">SUM(Table2[[#This Row],[Overall % Of Town ]]-Table2[[#This Row],[Overall % Of Town]])</f>
        <v>#NAME?</v>
      </c>
      <c r="L577" s="227" t="e">
        <f ca="1">SUM(Table2[[#This Row],[2024 Tax Assessment (Exemption Not Included)]])*$N$7</f>
        <v>#NAME?</v>
      </c>
      <c r="M577" s="205" t="e">
        <f ca="1">SUM(Table2[[#This Row],[2025 Tax Amount                   (w/o Reval)                       (Exmption Not Included)]]-Table2[[#This Row],[2024 Tax Amount (Exemption Not Included)]])</f>
        <v>#NAME?</v>
      </c>
      <c r="N577" s="206" t="e">
        <f ca="1">SUM(Table2[[#This Row],[2025 Tax Amount                   (w/o Reval)                       (Exmption Not Included)]]-Table2[[#This Row],[2025 Estimated                      Tax Amount                             (Exemption Not Included)]])</f>
        <v>#NAME?</v>
      </c>
      <c r="O577" s="207" t="s">
        <v>7433</v>
      </c>
      <c r="P577" s="208" t="s">
        <v>7433</v>
      </c>
      <c r="Q577" s="208" t="s">
        <v>7433</v>
      </c>
      <c r="R577" s="208" t="s">
        <v>7433</v>
      </c>
      <c r="S577" s="208" t="s">
        <v>7433</v>
      </c>
      <c r="T577" s="209" t="s">
        <v>7433</v>
      </c>
    </row>
    <row r="578" spans="1:20">
      <c r="A578" s="202" t="s">
        <v>1530</v>
      </c>
      <c r="B578" s="202">
        <v>607</v>
      </c>
      <c r="C578" s="195" t="e">
        <f ca="1">_xlfn.XLOOKUP(Table2[[#This Row],[Acct '#]],'2024 Information'!A:A,'2024 Information'!L:L,0)</f>
        <v>#NAME?</v>
      </c>
      <c r="D578" s="196" t="e">
        <f ca="1">SUM(Table2[[#This Row],[2024 Tax Assessment (Exemption Not Included)]]/$E$6)</f>
        <v>#NAME?</v>
      </c>
      <c r="E578" s="206" t="e">
        <f ca="1">SUM(Table2[[#This Row],[2024 Tax Assessment (Exemption Not Included)]]*$E$7)</f>
        <v>#NAME?</v>
      </c>
      <c r="F578" s="195" t="e">
        <f ca="1">_xlfn.XLOOKUP(Table2[[#This Row],[Acct '#]],'2025 Information'!A:A,'2025 Information'!O:O,0)</f>
        <v>#NAME?</v>
      </c>
      <c r="G578" s="196" t="e">
        <f ca="1">SUM(Table2[[#This Row],[2025 Estimated                         Tax Assessment                  (Exemption Not Included)]]/$H$6)</f>
        <v>#NAME?</v>
      </c>
      <c r="H578" s="206" t="e">
        <f ca="1">SUM(Table2[[#This Row],[2025 Estimated                         Tax Assessment                  (Exemption Not Included)]]*$H$7)</f>
        <v>#NAME?</v>
      </c>
      <c r="I578" s="203" t="e">
        <f ca="1">SUM(Table2[[#This Row],[2025 Estimated                         Tax Assessment                  (Exemption Not Included)]]-Table2[[#This Row],[2024 Tax Assessment (Exemption Not Included)]])</f>
        <v>#NAME?</v>
      </c>
      <c r="J578" s="225" t="e">
        <f ca="1">SUM(Table2[[#This Row],[2025 Estimated                      Tax Amount                             (Exemption Not Included)]]-Table2[[#This Row],[2024 Tax Amount (Exemption Not Included)]])</f>
        <v>#NAME?</v>
      </c>
      <c r="K578" s="204" t="e">
        <f ca="1">SUM(Table2[[#This Row],[Overall % Of Town ]]-Table2[[#This Row],[Overall % Of Town]])</f>
        <v>#NAME?</v>
      </c>
      <c r="L578" s="227" t="e">
        <f ca="1">SUM(Table2[[#This Row],[2024 Tax Assessment (Exemption Not Included)]])*$N$7</f>
        <v>#NAME?</v>
      </c>
      <c r="M578" s="205" t="e">
        <f ca="1">SUM(Table2[[#This Row],[2025 Tax Amount                   (w/o Reval)                       (Exmption Not Included)]]-Table2[[#This Row],[2024 Tax Amount (Exemption Not Included)]])</f>
        <v>#NAME?</v>
      </c>
      <c r="N578" s="206" t="e">
        <f ca="1">SUM(Table2[[#This Row],[2025 Tax Amount                   (w/o Reval)                       (Exmption Not Included)]]-Table2[[#This Row],[2025 Estimated                      Tax Amount                             (Exemption Not Included)]])</f>
        <v>#NAME?</v>
      </c>
      <c r="O578" s="207" t="s">
        <v>7433</v>
      </c>
      <c r="P578" s="208" t="s">
        <v>7433</v>
      </c>
      <c r="Q578" s="208" t="s">
        <v>7433</v>
      </c>
      <c r="R578" s="208" t="s">
        <v>7433</v>
      </c>
      <c r="S578" s="208" t="s">
        <v>7433</v>
      </c>
      <c r="T578" s="209" t="s">
        <v>7433</v>
      </c>
    </row>
    <row r="579" spans="1:20">
      <c r="A579" s="202" t="s">
        <v>1059</v>
      </c>
      <c r="B579" s="202">
        <v>823</v>
      </c>
      <c r="C579" s="195" t="e">
        <f ca="1">_xlfn.XLOOKUP(Table2[[#This Row],[Acct '#]],'2024 Information'!A:A,'2024 Information'!L:L,0)</f>
        <v>#NAME?</v>
      </c>
      <c r="D579" s="196" t="e">
        <f ca="1">SUM(Table2[[#This Row],[2024 Tax Assessment (Exemption Not Included)]]/$E$6)</f>
        <v>#NAME?</v>
      </c>
      <c r="E579" s="206" t="e">
        <f ca="1">SUM(Table2[[#This Row],[2024 Tax Assessment (Exemption Not Included)]]*$E$7)</f>
        <v>#NAME?</v>
      </c>
      <c r="F579" s="195" t="e">
        <f ca="1">_xlfn.XLOOKUP(Table2[[#This Row],[Acct '#]],'2025 Information'!A:A,'2025 Information'!O:O,0)</f>
        <v>#NAME?</v>
      </c>
      <c r="G579" s="196" t="e">
        <f ca="1">SUM(Table2[[#This Row],[2025 Estimated                         Tax Assessment                  (Exemption Not Included)]]/$H$6)</f>
        <v>#NAME?</v>
      </c>
      <c r="H579" s="206" t="e">
        <f ca="1">SUM(Table2[[#This Row],[2025 Estimated                         Tax Assessment                  (Exemption Not Included)]]*$H$7)</f>
        <v>#NAME?</v>
      </c>
      <c r="I579" s="203" t="e">
        <f ca="1">SUM(Table2[[#This Row],[2025 Estimated                         Tax Assessment                  (Exemption Not Included)]]-Table2[[#This Row],[2024 Tax Assessment (Exemption Not Included)]])</f>
        <v>#NAME?</v>
      </c>
      <c r="J579" s="225" t="e">
        <f ca="1">SUM(Table2[[#This Row],[2025 Estimated                      Tax Amount                             (Exemption Not Included)]]-Table2[[#This Row],[2024 Tax Amount (Exemption Not Included)]])</f>
        <v>#NAME?</v>
      </c>
      <c r="K579" s="204" t="e">
        <f ca="1">SUM(Table2[[#This Row],[Overall % Of Town ]]-Table2[[#This Row],[Overall % Of Town]])</f>
        <v>#NAME?</v>
      </c>
      <c r="L579" s="227" t="e">
        <f ca="1">SUM(Table2[[#This Row],[2024 Tax Assessment (Exemption Not Included)]])*$N$7</f>
        <v>#NAME?</v>
      </c>
      <c r="M579" s="205" t="e">
        <f ca="1">SUM(Table2[[#This Row],[2025 Tax Amount                   (w/o Reval)                       (Exmption Not Included)]]-Table2[[#This Row],[2024 Tax Amount (Exemption Not Included)]])</f>
        <v>#NAME?</v>
      </c>
      <c r="N579" s="206" t="e">
        <f ca="1">SUM(Table2[[#This Row],[2025 Tax Amount                   (w/o Reval)                       (Exmption Not Included)]]-Table2[[#This Row],[2025 Estimated                      Tax Amount                             (Exemption Not Included)]])</f>
        <v>#NAME?</v>
      </c>
      <c r="O579" s="207" t="s">
        <v>7433</v>
      </c>
      <c r="P579" s="208" t="s">
        <v>7433</v>
      </c>
      <c r="Q579" s="208" t="s">
        <v>7433</v>
      </c>
      <c r="R579" s="208" t="s">
        <v>7433</v>
      </c>
      <c r="S579" s="208" t="s">
        <v>7433</v>
      </c>
      <c r="T579" s="209" t="s">
        <v>7433</v>
      </c>
    </row>
    <row r="580" spans="1:20">
      <c r="A580" s="202" t="s">
        <v>1519</v>
      </c>
      <c r="B580" s="202">
        <v>612</v>
      </c>
      <c r="C580" s="195" t="e">
        <f ca="1">_xlfn.XLOOKUP(Table2[[#This Row],[Acct '#]],'2024 Information'!A:A,'2024 Information'!L:L,0)</f>
        <v>#NAME?</v>
      </c>
      <c r="D580" s="196" t="e">
        <f ca="1">SUM(Table2[[#This Row],[2024 Tax Assessment (Exemption Not Included)]]/$E$6)</f>
        <v>#NAME?</v>
      </c>
      <c r="E580" s="206" t="e">
        <f ca="1">SUM(Table2[[#This Row],[2024 Tax Assessment (Exemption Not Included)]]*$E$7)</f>
        <v>#NAME?</v>
      </c>
      <c r="F580" s="195" t="e">
        <f ca="1">_xlfn.XLOOKUP(Table2[[#This Row],[Acct '#]],'2025 Information'!A:A,'2025 Information'!O:O,0)</f>
        <v>#NAME?</v>
      </c>
      <c r="G580" s="196" t="e">
        <f ca="1">SUM(Table2[[#This Row],[2025 Estimated                         Tax Assessment                  (Exemption Not Included)]]/$H$6)</f>
        <v>#NAME?</v>
      </c>
      <c r="H580" s="206" t="e">
        <f ca="1">SUM(Table2[[#This Row],[2025 Estimated                         Tax Assessment                  (Exemption Not Included)]]*$H$7)</f>
        <v>#NAME?</v>
      </c>
      <c r="I580" s="203" t="e">
        <f ca="1">SUM(Table2[[#This Row],[2025 Estimated                         Tax Assessment                  (Exemption Not Included)]]-Table2[[#This Row],[2024 Tax Assessment (Exemption Not Included)]])</f>
        <v>#NAME?</v>
      </c>
      <c r="J580" s="225" t="e">
        <f ca="1">SUM(Table2[[#This Row],[2025 Estimated                      Tax Amount                             (Exemption Not Included)]]-Table2[[#This Row],[2024 Tax Amount (Exemption Not Included)]])</f>
        <v>#NAME?</v>
      </c>
      <c r="K580" s="204" t="e">
        <f ca="1">SUM(Table2[[#This Row],[Overall % Of Town ]]-Table2[[#This Row],[Overall % Of Town]])</f>
        <v>#NAME?</v>
      </c>
      <c r="L580" s="227" t="e">
        <f ca="1">SUM(Table2[[#This Row],[2024 Tax Assessment (Exemption Not Included)]])*$N$7</f>
        <v>#NAME?</v>
      </c>
      <c r="M580" s="205" t="e">
        <f ca="1">SUM(Table2[[#This Row],[2025 Tax Amount                   (w/o Reval)                       (Exmption Not Included)]]-Table2[[#This Row],[2024 Tax Amount (Exemption Not Included)]])</f>
        <v>#NAME?</v>
      </c>
      <c r="N580" s="206" t="e">
        <f ca="1">SUM(Table2[[#This Row],[2025 Tax Amount                   (w/o Reval)                       (Exmption Not Included)]]-Table2[[#This Row],[2025 Estimated                      Tax Amount                             (Exemption Not Included)]])</f>
        <v>#NAME?</v>
      </c>
      <c r="O580" s="207" t="s">
        <v>7433</v>
      </c>
      <c r="P580" s="208" t="s">
        <v>7433</v>
      </c>
      <c r="Q580" s="208" t="s">
        <v>7433</v>
      </c>
      <c r="R580" s="208" t="s">
        <v>7433</v>
      </c>
      <c r="S580" s="208" t="s">
        <v>7433</v>
      </c>
      <c r="T580" s="209" t="s">
        <v>7433</v>
      </c>
    </row>
    <row r="581" spans="1:20">
      <c r="A581" s="202" t="s">
        <v>317</v>
      </c>
      <c r="B581" s="202">
        <v>1108</v>
      </c>
      <c r="C581" s="195" t="e">
        <f ca="1">_xlfn.XLOOKUP(Table2[[#This Row],[Acct '#]],'2024 Information'!A:A,'2024 Information'!L:L,0)</f>
        <v>#NAME?</v>
      </c>
      <c r="D581" s="196" t="e">
        <f ca="1">SUM(Table2[[#This Row],[2024 Tax Assessment (Exemption Not Included)]]/$E$6)</f>
        <v>#NAME?</v>
      </c>
      <c r="E581" s="206" t="e">
        <f ca="1">SUM(Table2[[#This Row],[2024 Tax Assessment (Exemption Not Included)]]*$E$7)</f>
        <v>#NAME?</v>
      </c>
      <c r="F581" s="195" t="e">
        <f ca="1">_xlfn.XLOOKUP(Table2[[#This Row],[Acct '#]],'2025 Information'!A:A,'2025 Information'!O:O,0)</f>
        <v>#NAME?</v>
      </c>
      <c r="G581" s="196" t="e">
        <f ca="1">SUM(Table2[[#This Row],[2025 Estimated                         Tax Assessment                  (Exemption Not Included)]]/$H$6)</f>
        <v>#NAME?</v>
      </c>
      <c r="H581" s="206" t="e">
        <f ca="1">SUM(Table2[[#This Row],[2025 Estimated                         Tax Assessment                  (Exemption Not Included)]]*$H$7)</f>
        <v>#NAME?</v>
      </c>
      <c r="I581" s="203" t="e">
        <f ca="1">SUM(Table2[[#This Row],[2025 Estimated                         Tax Assessment                  (Exemption Not Included)]]-Table2[[#This Row],[2024 Tax Assessment (Exemption Not Included)]])</f>
        <v>#NAME?</v>
      </c>
      <c r="J581" s="225" t="e">
        <f ca="1">SUM(Table2[[#This Row],[2025 Estimated                      Tax Amount                             (Exemption Not Included)]]-Table2[[#This Row],[2024 Tax Amount (Exemption Not Included)]])</f>
        <v>#NAME?</v>
      </c>
      <c r="K581" s="204" t="e">
        <f ca="1">SUM(Table2[[#This Row],[Overall % Of Town ]]-Table2[[#This Row],[Overall % Of Town]])</f>
        <v>#NAME?</v>
      </c>
      <c r="L581" s="227" t="e">
        <f ca="1">SUM(Table2[[#This Row],[2024 Tax Assessment (Exemption Not Included)]])*$N$7</f>
        <v>#NAME?</v>
      </c>
      <c r="M581" s="205" t="e">
        <f ca="1">SUM(Table2[[#This Row],[2025 Tax Amount                   (w/o Reval)                       (Exmption Not Included)]]-Table2[[#This Row],[2024 Tax Amount (Exemption Not Included)]])</f>
        <v>#NAME?</v>
      </c>
      <c r="N581" s="206" t="e">
        <f ca="1">SUM(Table2[[#This Row],[2025 Tax Amount                   (w/o Reval)                       (Exmption Not Included)]]-Table2[[#This Row],[2025 Estimated                      Tax Amount                             (Exemption Not Included)]])</f>
        <v>#NAME?</v>
      </c>
      <c r="O581" s="207" t="s">
        <v>7433</v>
      </c>
      <c r="P581" s="208" t="s">
        <v>7433</v>
      </c>
      <c r="Q581" s="208" t="s">
        <v>7433</v>
      </c>
      <c r="R581" s="208" t="s">
        <v>7433</v>
      </c>
      <c r="S581" s="208" t="s">
        <v>7433</v>
      </c>
      <c r="T581" s="209" t="s">
        <v>7433</v>
      </c>
    </row>
    <row r="582" spans="1:20">
      <c r="A582" s="202" t="s">
        <v>693</v>
      </c>
      <c r="B582" s="202">
        <v>960</v>
      </c>
      <c r="C582" s="195" t="e">
        <f ca="1">_xlfn.XLOOKUP(Table2[[#This Row],[Acct '#]],'2024 Information'!A:A,'2024 Information'!L:L,0)</f>
        <v>#NAME?</v>
      </c>
      <c r="D582" s="196" t="e">
        <f ca="1">SUM(Table2[[#This Row],[2024 Tax Assessment (Exemption Not Included)]]/$E$6)</f>
        <v>#NAME?</v>
      </c>
      <c r="E582" s="206" t="e">
        <f ca="1">SUM(Table2[[#This Row],[2024 Tax Assessment (Exemption Not Included)]]*$E$7)</f>
        <v>#NAME?</v>
      </c>
      <c r="F582" s="195" t="e">
        <f ca="1">_xlfn.XLOOKUP(Table2[[#This Row],[Acct '#]],'2025 Information'!A:A,'2025 Information'!O:O,0)</f>
        <v>#NAME?</v>
      </c>
      <c r="G582" s="196" t="e">
        <f ca="1">SUM(Table2[[#This Row],[2025 Estimated                         Tax Assessment                  (Exemption Not Included)]]/$H$6)</f>
        <v>#NAME?</v>
      </c>
      <c r="H582" s="206" t="e">
        <f ca="1">SUM(Table2[[#This Row],[2025 Estimated                         Tax Assessment                  (Exemption Not Included)]]*$H$7)</f>
        <v>#NAME?</v>
      </c>
      <c r="I582" s="203" t="e">
        <f ca="1">SUM(Table2[[#This Row],[2025 Estimated                         Tax Assessment                  (Exemption Not Included)]]-Table2[[#This Row],[2024 Tax Assessment (Exemption Not Included)]])</f>
        <v>#NAME?</v>
      </c>
      <c r="J582" s="225" t="e">
        <f ca="1">SUM(Table2[[#This Row],[2025 Estimated                      Tax Amount                             (Exemption Not Included)]]-Table2[[#This Row],[2024 Tax Amount (Exemption Not Included)]])</f>
        <v>#NAME?</v>
      </c>
      <c r="K582" s="204" t="e">
        <f ca="1">SUM(Table2[[#This Row],[Overall % Of Town ]]-Table2[[#This Row],[Overall % Of Town]])</f>
        <v>#NAME?</v>
      </c>
      <c r="L582" s="227" t="e">
        <f ca="1">SUM(Table2[[#This Row],[2024 Tax Assessment (Exemption Not Included)]])*$N$7</f>
        <v>#NAME?</v>
      </c>
      <c r="M582" s="205" t="e">
        <f ca="1">SUM(Table2[[#This Row],[2025 Tax Amount                   (w/o Reval)                       (Exmption Not Included)]]-Table2[[#This Row],[2024 Tax Amount (Exemption Not Included)]])</f>
        <v>#NAME?</v>
      </c>
      <c r="N582" s="206" t="e">
        <f ca="1">SUM(Table2[[#This Row],[2025 Tax Amount                   (w/o Reval)                       (Exmption Not Included)]]-Table2[[#This Row],[2025 Estimated                      Tax Amount                             (Exemption Not Included)]])</f>
        <v>#NAME?</v>
      </c>
      <c r="O582" s="207" t="s">
        <v>7433</v>
      </c>
      <c r="P582" s="208" t="s">
        <v>7433</v>
      </c>
      <c r="Q582" s="208" t="s">
        <v>7433</v>
      </c>
      <c r="R582" s="208" t="s">
        <v>7433</v>
      </c>
      <c r="S582" s="208" t="s">
        <v>7433</v>
      </c>
      <c r="T582" s="209" t="s">
        <v>7433</v>
      </c>
    </row>
    <row r="583" spans="1:20">
      <c r="A583" s="202" t="s">
        <v>1321</v>
      </c>
      <c r="B583" s="202">
        <v>705</v>
      </c>
      <c r="C583" s="195" t="e">
        <f ca="1">_xlfn.XLOOKUP(Table2[[#This Row],[Acct '#]],'2024 Information'!A:A,'2024 Information'!L:L,0)</f>
        <v>#NAME?</v>
      </c>
      <c r="D583" s="196" t="e">
        <f ca="1">SUM(Table2[[#This Row],[2024 Tax Assessment (Exemption Not Included)]]/$E$6)</f>
        <v>#NAME?</v>
      </c>
      <c r="E583" s="206" t="e">
        <f ca="1">SUM(Table2[[#This Row],[2024 Tax Assessment (Exemption Not Included)]]*$E$7)</f>
        <v>#NAME?</v>
      </c>
      <c r="F583" s="195" t="e">
        <f ca="1">_xlfn.XLOOKUP(Table2[[#This Row],[Acct '#]],'2025 Information'!A:A,'2025 Information'!O:O,0)</f>
        <v>#NAME?</v>
      </c>
      <c r="G583" s="196" t="e">
        <f ca="1">SUM(Table2[[#This Row],[2025 Estimated                         Tax Assessment                  (Exemption Not Included)]]/$H$6)</f>
        <v>#NAME?</v>
      </c>
      <c r="H583" s="206" t="e">
        <f ca="1">SUM(Table2[[#This Row],[2025 Estimated                         Tax Assessment                  (Exemption Not Included)]]*$H$7)</f>
        <v>#NAME?</v>
      </c>
      <c r="I583" s="203" t="e">
        <f ca="1">SUM(Table2[[#This Row],[2025 Estimated                         Tax Assessment                  (Exemption Not Included)]]-Table2[[#This Row],[2024 Tax Assessment (Exemption Not Included)]])</f>
        <v>#NAME?</v>
      </c>
      <c r="J583" s="225" t="e">
        <f ca="1">SUM(Table2[[#This Row],[2025 Estimated                      Tax Amount                             (Exemption Not Included)]]-Table2[[#This Row],[2024 Tax Amount (Exemption Not Included)]])</f>
        <v>#NAME?</v>
      </c>
      <c r="K583" s="204" t="e">
        <f ca="1">SUM(Table2[[#This Row],[Overall % Of Town ]]-Table2[[#This Row],[Overall % Of Town]])</f>
        <v>#NAME?</v>
      </c>
      <c r="L583" s="227" t="e">
        <f ca="1">SUM(Table2[[#This Row],[2024 Tax Assessment (Exemption Not Included)]])*$N$7</f>
        <v>#NAME?</v>
      </c>
      <c r="M583" s="205" t="e">
        <f ca="1">SUM(Table2[[#This Row],[2025 Tax Amount                   (w/o Reval)                       (Exmption Not Included)]]-Table2[[#This Row],[2024 Tax Amount (Exemption Not Included)]])</f>
        <v>#NAME?</v>
      </c>
      <c r="N583" s="206" t="e">
        <f ca="1">SUM(Table2[[#This Row],[2025 Tax Amount                   (w/o Reval)                       (Exmption Not Included)]]-Table2[[#This Row],[2025 Estimated                      Tax Amount                             (Exemption Not Included)]])</f>
        <v>#NAME?</v>
      </c>
      <c r="O583" s="207" t="s">
        <v>7433</v>
      </c>
      <c r="P583" s="208" t="s">
        <v>7433</v>
      </c>
      <c r="Q583" s="208" t="s">
        <v>7433</v>
      </c>
      <c r="R583" s="208" t="s">
        <v>7433</v>
      </c>
      <c r="S583" s="208" t="s">
        <v>7433</v>
      </c>
      <c r="T583" s="209" t="s">
        <v>7433</v>
      </c>
    </row>
    <row r="584" spans="1:20">
      <c r="A584" s="202" t="s">
        <v>2743</v>
      </c>
      <c r="B584" s="202">
        <v>33</v>
      </c>
      <c r="C584" s="195" t="e">
        <f ca="1">_xlfn.XLOOKUP(Table2[[#This Row],[Acct '#]],'2024 Information'!A:A,'2024 Information'!L:L,0)</f>
        <v>#NAME?</v>
      </c>
      <c r="D584" s="196" t="e">
        <f ca="1">SUM(Table2[[#This Row],[2024 Tax Assessment (Exemption Not Included)]]/$E$6)</f>
        <v>#NAME?</v>
      </c>
      <c r="E584" s="206" t="e">
        <f ca="1">SUM(Table2[[#This Row],[2024 Tax Assessment (Exemption Not Included)]]*$E$7)</f>
        <v>#NAME?</v>
      </c>
      <c r="F584" s="195" t="e">
        <f ca="1">_xlfn.XLOOKUP(Table2[[#This Row],[Acct '#]],'2025 Information'!A:A,'2025 Information'!O:O,0)</f>
        <v>#NAME?</v>
      </c>
      <c r="G584" s="196" t="e">
        <f ca="1">SUM(Table2[[#This Row],[2025 Estimated                         Tax Assessment                  (Exemption Not Included)]]/$H$6)</f>
        <v>#NAME?</v>
      </c>
      <c r="H584" s="206" t="e">
        <f ca="1">SUM(Table2[[#This Row],[2025 Estimated                         Tax Assessment                  (Exemption Not Included)]]*$H$7)</f>
        <v>#NAME?</v>
      </c>
      <c r="I584" s="203" t="e">
        <f ca="1">SUM(Table2[[#This Row],[2025 Estimated                         Tax Assessment                  (Exemption Not Included)]]-Table2[[#This Row],[2024 Tax Assessment (Exemption Not Included)]])</f>
        <v>#NAME?</v>
      </c>
      <c r="J584" s="225" t="e">
        <f ca="1">SUM(Table2[[#This Row],[2025 Estimated                      Tax Amount                             (Exemption Not Included)]]-Table2[[#This Row],[2024 Tax Amount (Exemption Not Included)]])</f>
        <v>#NAME?</v>
      </c>
      <c r="K584" s="204" t="e">
        <f ca="1">SUM(Table2[[#This Row],[Overall % Of Town ]]-Table2[[#This Row],[Overall % Of Town]])</f>
        <v>#NAME?</v>
      </c>
      <c r="L584" s="227" t="e">
        <f ca="1">SUM(Table2[[#This Row],[2024 Tax Assessment (Exemption Not Included)]])*$N$7</f>
        <v>#NAME?</v>
      </c>
      <c r="M584" s="205" t="e">
        <f ca="1">SUM(Table2[[#This Row],[2025 Tax Amount                   (w/o Reval)                       (Exmption Not Included)]]-Table2[[#This Row],[2024 Tax Amount (Exemption Not Included)]])</f>
        <v>#NAME?</v>
      </c>
      <c r="N584" s="206" t="e">
        <f ca="1">SUM(Table2[[#This Row],[2025 Tax Amount                   (w/o Reval)                       (Exmption Not Included)]]-Table2[[#This Row],[2025 Estimated                      Tax Amount                             (Exemption Not Included)]])</f>
        <v>#NAME?</v>
      </c>
      <c r="O584" s="207" t="s">
        <v>7433</v>
      </c>
      <c r="P584" s="208" t="s">
        <v>7433</v>
      </c>
      <c r="Q584" s="208" t="s">
        <v>7433</v>
      </c>
      <c r="R584" s="208" t="s">
        <v>7433</v>
      </c>
      <c r="S584" s="208" t="s">
        <v>7433</v>
      </c>
      <c r="T584" s="209" t="s">
        <v>7433</v>
      </c>
    </row>
    <row r="585" spans="1:20">
      <c r="A585" s="202" t="s">
        <v>2195</v>
      </c>
      <c r="B585" s="202">
        <v>299</v>
      </c>
      <c r="C585" s="195" t="e">
        <f ca="1">_xlfn.XLOOKUP(Table2[[#This Row],[Acct '#]],'2024 Information'!A:A,'2024 Information'!L:L,0)</f>
        <v>#NAME?</v>
      </c>
      <c r="D585" s="196" t="e">
        <f ca="1">SUM(Table2[[#This Row],[2024 Tax Assessment (Exemption Not Included)]]/$E$6)</f>
        <v>#NAME?</v>
      </c>
      <c r="E585" s="206" t="e">
        <f ca="1">SUM(Table2[[#This Row],[2024 Tax Assessment (Exemption Not Included)]]*$E$7)</f>
        <v>#NAME?</v>
      </c>
      <c r="F585" s="195" t="e">
        <f ca="1">_xlfn.XLOOKUP(Table2[[#This Row],[Acct '#]],'2025 Information'!A:A,'2025 Information'!O:O,0)</f>
        <v>#NAME?</v>
      </c>
      <c r="G585" s="196" t="e">
        <f ca="1">SUM(Table2[[#This Row],[2025 Estimated                         Tax Assessment                  (Exemption Not Included)]]/$H$6)</f>
        <v>#NAME?</v>
      </c>
      <c r="H585" s="206" t="e">
        <f ca="1">SUM(Table2[[#This Row],[2025 Estimated                         Tax Assessment                  (Exemption Not Included)]]*$H$7)</f>
        <v>#NAME?</v>
      </c>
      <c r="I585" s="203" t="e">
        <f ca="1">SUM(Table2[[#This Row],[2025 Estimated                         Tax Assessment                  (Exemption Not Included)]]-Table2[[#This Row],[2024 Tax Assessment (Exemption Not Included)]])</f>
        <v>#NAME?</v>
      </c>
      <c r="J585" s="225" t="e">
        <f ca="1">SUM(Table2[[#This Row],[2025 Estimated                      Tax Amount                             (Exemption Not Included)]]-Table2[[#This Row],[2024 Tax Amount (Exemption Not Included)]])</f>
        <v>#NAME?</v>
      </c>
      <c r="K585" s="204" t="e">
        <f ca="1">SUM(Table2[[#This Row],[Overall % Of Town ]]-Table2[[#This Row],[Overall % Of Town]])</f>
        <v>#NAME?</v>
      </c>
      <c r="L585" s="227" t="e">
        <f ca="1">SUM(Table2[[#This Row],[2024 Tax Assessment (Exemption Not Included)]])*$N$7</f>
        <v>#NAME?</v>
      </c>
      <c r="M585" s="205" t="e">
        <f ca="1">SUM(Table2[[#This Row],[2025 Tax Amount                   (w/o Reval)                       (Exmption Not Included)]]-Table2[[#This Row],[2024 Tax Amount (Exemption Not Included)]])</f>
        <v>#NAME?</v>
      </c>
      <c r="N585" s="206" t="e">
        <f ca="1">SUM(Table2[[#This Row],[2025 Tax Amount                   (w/o Reval)                       (Exmption Not Included)]]-Table2[[#This Row],[2025 Estimated                      Tax Amount                             (Exemption Not Included)]])</f>
        <v>#NAME?</v>
      </c>
      <c r="O585" s="207" t="s">
        <v>7433</v>
      </c>
      <c r="P585" s="208" t="s">
        <v>7433</v>
      </c>
      <c r="Q585" s="208" t="s">
        <v>7433</v>
      </c>
      <c r="R585" s="208" t="s">
        <v>7433</v>
      </c>
      <c r="S585" s="208" t="s">
        <v>7433</v>
      </c>
      <c r="T585" s="209" t="s">
        <v>7433</v>
      </c>
    </row>
    <row r="586" spans="1:20">
      <c r="A586" s="202" t="s">
        <v>2211</v>
      </c>
      <c r="B586" s="202">
        <v>292</v>
      </c>
      <c r="C586" s="195" t="e">
        <f ca="1">_xlfn.XLOOKUP(Table2[[#This Row],[Acct '#]],'2024 Information'!A:A,'2024 Information'!L:L,0)</f>
        <v>#NAME?</v>
      </c>
      <c r="D586" s="196" t="e">
        <f ca="1">SUM(Table2[[#This Row],[2024 Tax Assessment (Exemption Not Included)]]/$E$6)</f>
        <v>#NAME?</v>
      </c>
      <c r="E586" s="206" t="e">
        <f ca="1">SUM(Table2[[#This Row],[2024 Tax Assessment (Exemption Not Included)]]*$E$7)</f>
        <v>#NAME?</v>
      </c>
      <c r="F586" s="195" t="e">
        <f ca="1">_xlfn.XLOOKUP(Table2[[#This Row],[Acct '#]],'2025 Information'!A:A,'2025 Information'!O:O,0)</f>
        <v>#NAME?</v>
      </c>
      <c r="G586" s="196" t="e">
        <f ca="1">SUM(Table2[[#This Row],[2025 Estimated                         Tax Assessment                  (Exemption Not Included)]]/$H$6)</f>
        <v>#NAME?</v>
      </c>
      <c r="H586" s="206" t="e">
        <f ca="1">SUM(Table2[[#This Row],[2025 Estimated                         Tax Assessment                  (Exemption Not Included)]]*$H$7)</f>
        <v>#NAME?</v>
      </c>
      <c r="I586" s="203" t="e">
        <f ca="1">SUM(Table2[[#This Row],[2025 Estimated                         Tax Assessment                  (Exemption Not Included)]]-Table2[[#This Row],[2024 Tax Assessment (Exemption Not Included)]])</f>
        <v>#NAME?</v>
      </c>
      <c r="J586" s="225" t="e">
        <f ca="1">SUM(Table2[[#This Row],[2025 Estimated                      Tax Amount                             (Exemption Not Included)]]-Table2[[#This Row],[2024 Tax Amount (Exemption Not Included)]])</f>
        <v>#NAME?</v>
      </c>
      <c r="K586" s="204" t="e">
        <f ca="1">SUM(Table2[[#This Row],[Overall % Of Town ]]-Table2[[#This Row],[Overall % Of Town]])</f>
        <v>#NAME?</v>
      </c>
      <c r="L586" s="227" t="e">
        <f ca="1">SUM(Table2[[#This Row],[2024 Tax Assessment (Exemption Not Included)]])*$N$7</f>
        <v>#NAME?</v>
      </c>
      <c r="M586" s="205" t="e">
        <f ca="1">SUM(Table2[[#This Row],[2025 Tax Amount                   (w/o Reval)                       (Exmption Not Included)]]-Table2[[#This Row],[2024 Tax Amount (Exemption Not Included)]])</f>
        <v>#NAME?</v>
      </c>
      <c r="N586" s="206" t="e">
        <f ca="1">SUM(Table2[[#This Row],[2025 Tax Amount                   (w/o Reval)                       (Exmption Not Included)]]-Table2[[#This Row],[2025 Estimated                      Tax Amount                             (Exemption Not Included)]])</f>
        <v>#NAME?</v>
      </c>
      <c r="O586" s="207" t="s">
        <v>7433</v>
      </c>
      <c r="P586" s="208" t="s">
        <v>7433</v>
      </c>
      <c r="Q586" s="208" t="s">
        <v>7433</v>
      </c>
      <c r="R586" s="208" t="s">
        <v>7433</v>
      </c>
      <c r="S586" s="208" t="s">
        <v>7433</v>
      </c>
      <c r="T586" s="209" t="s">
        <v>7433</v>
      </c>
    </row>
    <row r="587" spans="1:20">
      <c r="A587" s="202" t="s">
        <v>2761</v>
      </c>
      <c r="B587" s="202">
        <v>23</v>
      </c>
      <c r="C587" s="195" t="e">
        <f ca="1">_xlfn.XLOOKUP(Table2[[#This Row],[Acct '#]],'2024 Information'!A:A,'2024 Information'!L:L,0)</f>
        <v>#NAME?</v>
      </c>
      <c r="D587" s="196" t="e">
        <f ca="1">SUM(Table2[[#This Row],[2024 Tax Assessment (Exemption Not Included)]]/$E$6)</f>
        <v>#NAME?</v>
      </c>
      <c r="E587" s="206" t="e">
        <f ca="1">SUM(Table2[[#This Row],[2024 Tax Assessment (Exemption Not Included)]]*$E$7)</f>
        <v>#NAME?</v>
      </c>
      <c r="F587" s="195" t="e">
        <f ca="1">_xlfn.XLOOKUP(Table2[[#This Row],[Acct '#]],'2025 Information'!A:A,'2025 Information'!O:O,0)</f>
        <v>#NAME?</v>
      </c>
      <c r="G587" s="196" t="e">
        <f ca="1">SUM(Table2[[#This Row],[2025 Estimated                         Tax Assessment                  (Exemption Not Included)]]/$H$6)</f>
        <v>#NAME?</v>
      </c>
      <c r="H587" s="206" t="e">
        <f ca="1">SUM(Table2[[#This Row],[2025 Estimated                         Tax Assessment                  (Exemption Not Included)]]*$H$7)</f>
        <v>#NAME?</v>
      </c>
      <c r="I587" s="203" t="e">
        <f ca="1">SUM(Table2[[#This Row],[2025 Estimated                         Tax Assessment                  (Exemption Not Included)]]-Table2[[#This Row],[2024 Tax Assessment (Exemption Not Included)]])</f>
        <v>#NAME?</v>
      </c>
      <c r="J587" s="225" t="e">
        <f ca="1">SUM(Table2[[#This Row],[2025 Estimated                      Tax Amount                             (Exemption Not Included)]]-Table2[[#This Row],[2024 Tax Amount (Exemption Not Included)]])</f>
        <v>#NAME?</v>
      </c>
      <c r="K587" s="204" t="e">
        <f ca="1">SUM(Table2[[#This Row],[Overall % Of Town ]]-Table2[[#This Row],[Overall % Of Town]])</f>
        <v>#NAME?</v>
      </c>
      <c r="L587" s="227" t="e">
        <f ca="1">SUM(Table2[[#This Row],[2024 Tax Assessment (Exemption Not Included)]])*$N$7</f>
        <v>#NAME?</v>
      </c>
      <c r="M587" s="205" t="e">
        <f ca="1">SUM(Table2[[#This Row],[2025 Tax Amount                   (w/o Reval)                       (Exmption Not Included)]]-Table2[[#This Row],[2024 Tax Amount (Exemption Not Included)]])</f>
        <v>#NAME?</v>
      </c>
      <c r="N587" s="206" t="e">
        <f ca="1">SUM(Table2[[#This Row],[2025 Tax Amount                   (w/o Reval)                       (Exmption Not Included)]]-Table2[[#This Row],[2025 Estimated                      Tax Amount                             (Exemption Not Included)]])</f>
        <v>#NAME?</v>
      </c>
      <c r="O587" s="207" t="s">
        <v>7433</v>
      </c>
      <c r="P587" s="208" t="s">
        <v>7433</v>
      </c>
      <c r="Q587" s="208" t="s">
        <v>7433</v>
      </c>
      <c r="R587" s="208" t="s">
        <v>7433</v>
      </c>
      <c r="S587" s="208" t="s">
        <v>7433</v>
      </c>
      <c r="T587" s="209" t="s">
        <v>7433</v>
      </c>
    </row>
    <row r="588" spans="1:20">
      <c r="A588" s="202" t="s">
        <v>789</v>
      </c>
      <c r="B588" s="202">
        <v>926</v>
      </c>
      <c r="C588" s="195" t="e">
        <f ca="1">_xlfn.XLOOKUP(Table2[[#This Row],[Acct '#]],'2024 Information'!A:A,'2024 Information'!L:L,0)</f>
        <v>#NAME?</v>
      </c>
      <c r="D588" s="196" t="e">
        <f ca="1">SUM(Table2[[#This Row],[2024 Tax Assessment (Exemption Not Included)]]/$E$6)</f>
        <v>#NAME?</v>
      </c>
      <c r="E588" s="206" t="e">
        <f ca="1">SUM(Table2[[#This Row],[2024 Tax Assessment (Exemption Not Included)]]*$E$7)</f>
        <v>#NAME?</v>
      </c>
      <c r="F588" s="195" t="e">
        <f ca="1">_xlfn.XLOOKUP(Table2[[#This Row],[Acct '#]],'2025 Information'!A:A,'2025 Information'!O:O,0)</f>
        <v>#NAME?</v>
      </c>
      <c r="G588" s="196" t="e">
        <f ca="1">SUM(Table2[[#This Row],[2025 Estimated                         Tax Assessment                  (Exemption Not Included)]]/$H$6)</f>
        <v>#NAME?</v>
      </c>
      <c r="H588" s="206" t="e">
        <f ca="1">SUM(Table2[[#This Row],[2025 Estimated                         Tax Assessment                  (Exemption Not Included)]]*$H$7)</f>
        <v>#NAME?</v>
      </c>
      <c r="I588" s="203" t="e">
        <f ca="1">SUM(Table2[[#This Row],[2025 Estimated                         Tax Assessment                  (Exemption Not Included)]]-Table2[[#This Row],[2024 Tax Assessment (Exemption Not Included)]])</f>
        <v>#NAME?</v>
      </c>
      <c r="J588" s="225" t="e">
        <f ca="1">SUM(Table2[[#This Row],[2025 Estimated                      Tax Amount                             (Exemption Not Included)]]-Table2[[#This Row],[2024 Tax Amount (Exemption Not Included)]])</f>
        <v>#NAME?</v>
      </c>
      <c r="K588" s="204" t="e">
        <f ca="1">SUM(Table2[[#This Row],[Overall % Of Town ]]-Table2[[#This Row],[Overall % Of Town]])</f>
        <v>#NAME?</v>
      </c>
      <c r="L588" s="227" t="e">
        <f ca="1">SUM(Table2[[#This Row],[2024 Tax Assessment (Exemption Not Included)]])*$N$7</f>
        <v>#NAME?</v>
      </c>
      <c r="M588" s="205" t="e">
        <f ca="1">SUM(Table2[[#This Row],[2025 Tax Amount                   (w/o Reval)                       (Exmption Not Included)]]-Table2[[#This Row],[2024 Tax Amount (Exemption Not Included)]])</f>
        <v>#NAME?</v>
      </c>
      <c r="N588" s="206" t="e">
        <f ca="1">SUM(Table2[[#This Row],[2025 Tax Amount                   (w/o Reval)                       (Exmption Not Included)]]-Table2[[#This Row],[2025 Estimated                      Tax Amount                             (Exemption Not Included)]])</f>
        <v>#NAME?</v>
      </c>
      <c r="O588" s="207" t="s">
        <v>7433</v>
      </c>
      <c r="P588" s="208" t="s">
        <v>7433</v>
      </c>
      <c r="Q588" s="208" t="s">
        <v>7433</v>
      </c>
      <c r="R588" s="208" t="s">
        <v>7433</v>
      </c>
      <c r="S588" s="208" t="s">
        <v>7433</v>
      </c>
      <c r="T588" s="209" t="s">
        <v>7433</v>
      </c>
    </row>
    <row r="589" spans="1:20">
      <c r="A589" s="202" t="s">
        <v>2746</v>
      </c>
      <c r="B589" s="202">
        <v>31</v>
      </c>
      <c r="C589" s="195" t="e">
        <f ca="1">_xlfn.XLOOKUP(Table2[[#This Row],[Acct '#]],'2024 Information'!A:A,'2024 Information'!L:L,0)</f>
        <v>#NAME?</v>
      </c>
      <c r="D589" s="196" t="e">
        <f ca="1">SUM(Table2[[#This Row],[2024 Tax Assessment (Exemption Not Included)]]/$E$6)</f>
        <v>#NAME?</v>
      </c>
      <c r="E589" s="206" t="e">
        <f ca="1">SUM(Table2[[#This Row],[2024 Tax Assessment (Exemption Not Included)]]*$E$7)</f>
        <v>#NAME?</v>
      </c>
      <c r="F589" s="195" t="e">
        <f ca="1">_xlfn.XLOOKUP(Table2[[#This Row],[Acct '#]],'2025 Information'!A:A,'2025 Information'!O:O,0)</f>
        <v>#NAME?</v>
      </c>
      <c r="G589" s="196" t="e">
        <f ca="1">SUM(Table2[[#This Row],[2025 Estimated                         Tax Assessment                  (Exemption Not Included)]]/$H$6)</f>
        <v>#NAME?</v>
      </c>
      <c r="H589" s="206" t="e">
        <f ca="1">SUM(Table2[[#This Row],[2025 Estimated                         Tax Assessment                  (Exemption Not Included)]]*$H$7)</f>
        <v>#NAME?</v>
      </c>
      <c r="I589" s="203" t="e">
        <f ca="1">SUM(Table2[[#This Row],[2025 Estimated                         Tax Assessment                  (Exemption Not Included)]]-Table2[[#This Row],[2024 Tax Assessment (Exemption Not Included)]])</f>
        <v>#NAME?</v>
      </c>
      <c r="J589" s="225" t="e">
        <f ca="1">SUM(Table2[[#This Row],[2025 Estimated                      Tax Amount                             (Exemption Not Included)]]-Table2[[#This Row],[2024 Tax Amount (Exemption Not Included)]])</f>
        <v>#NAME?</v>
      </c>
      <c r="K589" s="204" t="e">
        <f ca="1">SUM(Table2[[#This Row],[Overall % Of Town ]]-Table2[[#This Row],[Overall % Of Town]])</f>
        <v>#NAME?</v>
      </c>
      <c r="L589" s="227" t="e">
        <f ca="1">SUM(Table2[[#This Row],[2024 Tax Assessment (Exemption Not Included)]])*$N$7</f>
        <v>#NAME?</v>
      </c>
      <c r="M589" s="205" t="e">
        <f ca="1">SUM(Table2[[#This Row],[2025 Tax Amount                   (w/o Reval)                       (Exmption Not Included)]]-Table2[[#This Row],[2024 Tax Amount (Exemption Not Included)]])</f>
        <v>#NAME?</v>
      </c>
      <c r="N589" s="206" t="e">
        <f ca="1">SUM(Table2[[#This Row],[2025 Tax Amount                   (w/o Reval)                       (Exmption Not Included)]]-Table2[[#This Row],[2025 Estimated                      Tax Amount                             (Exemption Not Included)]])</f>
        <v>#NAME?</v>
      </c>
      <c r="O589" s="207" t="s">
        <v>7433</v>
      </c>
      <c r="P589" s="208" t="s">
        <v>7433</v>
      </c>
      <c r="Q589" s="208" t="s">
        <v>7433</v>
      </c>
      <c r="R589" s="208" t="s">
        <v>7433</v>
      </c>
      <c r="S589" s="208" t="s">
        <v>7433</v>
      </c>
      <c r="T589" s="209" t="s">
        <v>7433</v>
      </c>
    </row>
    <row r="590" spans="1:20">
      <c r="A590" s="202" t="s">
        <v>2701</v>
      </c>
      <c r="B590" s="202">
        <v>53</v>
      </c>
      <c r="C590" s="195" t="e">
        <f ca="1">_xlfn.XLOOKUP(Table2[[#This Row],[Acct '#]],'2024 Information'!A:A,'2024 Information'!L:L,0)</f>
        <v>#NAME?</v>
      </c>
      <c r="D590" s="196" t="e">
        <f ca="1">SUM(Table2[[#This Row],[2024 Tax Assessment (Exemption Not Included)]]/$E$6)</f>
        <v>#NAME?</v>
      </c>
      <c r="E590" s="206" t="e">
        <f ca="1">SUM(Table2[[#This Row],[2024 Tax Assessment (Exemption Not Included)]]*$E$7)</f>
        <v>#NAME?</v>
      </c>
      <c r="F590" s="195" t="e">
        <f ca="1">_xlfn.XLOOKUP(Table2[[#This Row],[Acct '#]],'2025 Information'!A:A,'2025 Information'!O:O,0)</f>
        <v>#NAME?</v>
      </c>
      <c r="G590" s="196" t="e">
        <f ca="1">SUM(Table2[[#This Row],[2025 Estimated                         Tax Assessment                  (Exemption Not Included)]]/$H$6)</f>
        <v>#NAME?</v>
      </c>
      <c r="H590" s="206" t="e">
        <f ca="1">SUM(Table2[[#This Row],[2025 Estimated                         Tax Assessment                  (Exemption Not Included)]]*$H$7)</f>
        <v>#NAME?</v>
      </c>
      <c r="I590" s="203" t="e">
        <f ca="1">SUM(Table2[[#This Row],[2025 Estimated                         Tax Assessment                  (Exemption Not Included)]]-Table2[[#This Row],[2024 Tax Assessment (Exemption Not Included)]])</f>
        <v>#NAME?</v>
      </c>
      <c r="J590" s="225" t="e">
        <f ca="1">SUM(Table2[[#This Row],[2025 Estimated                      Tax Amount                             (Exemption Not Included)]]-Table2[[#This Row],[2024 Tax Amount (Exemption Not Included)]])</f>
        <v>#NAME?</v>
      </c>
      <c r="K590" s="204" t="e">
        <f ca="1">SUM(Table2[[#This Row],[Overall % Of Town ]]-Table2[[#This Row],[Overall % Of Town]])</f>
        <v>#NAME?</v>
      </c>
      <c r="L590" s="227" t="e">
        <f ca="1">SUM(Table2[[#This Row],[2024 Tax Assessment (Exemption Not Included)]])*$N$7</f>
        <v>#NAME?</v>
      </c>
      <c r="M590" s="205" t="e">
        <f ca="1">SUM(Table2[[#This Row],[2025 Tax Amount                   (w/o Reval)                       (Exmption Not Included)]]-Table2[[#This Row],[2024 Tax Amount (Exemption Not Included)]])</f>
        <v>#NAME?</v>
      </c>
      <c r="N590" s="206" t="e">
        <f ca="1">SUM(Table2[[#This Row],[2025 Tax Amount                   (w/o Reval)                       (Exmption Not Included)]]-Table2[[#This Row],[2025 Estimated                      Tax Amount                             (Exemption Not Included)]])</f>
        <v>#NAME?</v>
      </c>
      <c r="O590" s="207" t="s">
        <v>7433</v>
      </c>
      <c r="P590" s="208" t="s">
        <v>7433</v>
      </c>
      <c r="Q590" s="208" t="s">
        <v>7433</v>
      </c>
      <c r="R590" s="208" t="s">
        <v>7433</v>
      </c>
      <c r="S590" s="208" t="s">
        <v>7433</v>
      </c>
      <c r="T590" s="209" t="s">
        <v>7433</v>
      </c>
    </row>
    <row r="591" spans="1:20">
      <c r="A591" s="202" t="s">
        <v>2751</v>
      </c>
      <c r="B591" s="202">
        <v>28</v>
      </c>
      <c r="C591" s="195" t="e">
        <f ca="1">_xlfn.XLOOKUP(Table2[[#This Row],[Acct '#]],'2024 Information'!A:A,'2024 Information'!L:L,0)</f>
        <v>#NAME?</v>
      </c>
      <c r="D591" s="196" t="e">
        <f ca="1">SUM(Table2[[#This Row],[2024 Tax Assessment (Exemption Not Included)]]/$E$6)</f>
        <v>#NAME?</v>
      </c>
      <c r="E591" s="206" t="e">
        <f ca="1">SUM(Table2[[#This Row],[2024 Tax Assessment (Exemption Not Included)]]*$E$7)</f>
        <v>#NAME?</v>
      </c>
      <c r="F591" s="195" t="e">
        <f ca="1">_xlfn.XLOOKUP(Table2[[#This Row],[Acct '#]],'2025 Information'!A:A,'2025 Information'!O:O,0)</f>
        <v>#NAME?</v>
      </c>
      <c r="G591" s="196" t="e">
        <f ca="1">SUM(Table2[[#This Row],[2025 Estimated                         Tax Assessment                  (Exemption Not Included)]]/$H$6)</f>
        <v>#NAME?</v>
      </c>
      <c r="H591" s="206" t="e">
        <f ca="1">SUM(Table2[[#This Row],[2025 Estimated                         Tax Assessment                  (Exemption Not Included)]]*$H$7)</f>
        <v>#NAME?</v>
      </c>
      <c r="I591" s="203" t="e">
        <f ca="1">SUM(Table2[[#This Row],[2025 Estimated                         Tax Assessment                  (Exemption Not Included)]]-Table2[[#This Row],[2024 Tax Assessment (Exemption Not Included)]])</f>
        <v>#NAME?</v>
      </c>
      <c r="J591" s="225" t="e">
        <f ca="1">SUM(Table2[[#This Row],[2025 Estimated                      Tax Amount                             (Exemption Not Included)]]-Table2[[#This Row],[2024 Tax Amount (Exemption Not Included)]])</f>
        <v>#NAME?</v>
      </c>
      <c r="K591" s="204" t="e">
        <f ca="1">SUM(Table2[[#This Row],[Overall % Of Town ]]-Table2[[#This Row],[Overall % Of Town]])</f>
        <v>#NAME?</v>
      </c>
      <c r="L591" s="227" t="e">
        <f ca="1">SUM(Table2[[#This Row],[2024 Tax Assessment (Exemption Not Included)]])*$N$7</f>
        <v>#NAME?</v>
      </c>
      <c r="M591" s="205" t="e">
        <f ca="1">SUM(Table2[[#This Row],[2025 Tax Amount                   (w/o Reval)                       (Exmption Not Included)]]-Table2[[#This Row],[2024 Tax Amount (Exemption Not Included)]])</f>
        <v>#NAME?</v>
      </c>
      <c r="N591" s="206" t="e">
        <f ca="1">SUM(Table2[[#This Row],[2025 Tax Amount                   (w/o Reval)                       (Exmption Not Included)]]-Table2[[#This Row],[2025 Estimated                      Tax Amount                             (Exemption Not Included)]])</f>
        <v>#NAME?</v>
      </c>
      <c r="O591" s="207" t="s">
        <v>7433</v>
      </c>
      <c r="P591" s="208" t="s">
        <v>7433</v>
      </c>
      <c r="Q591" s="208" t="s">
        <v>7433</v>
      </c>
      <c r="R591" s="208" t="s">
        <v>7433</v>
      </c>
      <c r="S591" s="208" t="s">
        <v>7433</v>
      </c>
      <c r="T591" s="209" t="s">
        <v>7433</v>
      </c>
    </row>
    <row r="592" spans="1:20">
      <c r="A592" s="202" t="s">
        <v>232</v>
      </c>
      <c r="B592" s="202">
        <v>1143</v>
      </c>
      <c r="C592" s="195" t="e">
        <f ca="1">_xlfn.XLOOKUP(Table2[[#This Row],[Acct '#]],'2024 Information'!A:A,'2024 Information'!L:L,0)</f>
        <v>#NAME?</v>
      </c>
      <c r="D592" s="196" t="e">
        <f ca="1">SUM(Table2[[#This Row],[2024 Tax Assessment (Exemption Not Included)]]/$E$6)</f>
        <v>#NAME?</v>
      </c>
      <c r="E592" s="206" t="e">
        <f ca="1">SUM(Table2[[#This Row],[2024 Tax Assessment (Exemption Not Included)]]*$E$7)</f>
        <v>#NAME?</v>
      </c>
      <c r="F592" s="195" t="e">
        <f ca="1">_xlfn.XLOOKUP(Table2[[#This Row],[Acct '#]],'2025 Information'!A:A,'2025 Information'!O:O,0)</f>
        <v>#NAME?</v>
      </c>
      <c r="G592" s="196" t="e">
        <f ca="1">SUM(Table2[[#This Row],[2025 Estimated                         Tax Assessment                  (Exemption Not Included)]]/$H$6)</f>
        <v>#NAME?</v>
      </c>
      <c r="H592" s="206" t="e">
        <f ca="1">SUM(Table2[[#This Row],[2025 Estimated                         Tax Assessment                  (Exemption Not Included)]]*$H$7)</f>
        <v>#NAME?</v>
      </c>
      <c r="I592" s="203" t="e">
        <f ca="1">SUM(Table2[[#This Row],[2025 Estimated                         Tax Assessment                  (Exemption Not Included)]]-Table2[[#This Row],[2024 Tax Assessment (Exemption Not Included)]])</f>
        <v>#NAME?</v>
      </c>
      <c r="J592" s="225" t="e">
        <f ca="1">SUM(Table2[[#This Row],[2025 Estimated                      Tax Amount                             (Exemption Not Included)]]-Table2[[#This Row],[2024 Tax Amount (Exemption Not Included)]])</f>
        <v>#NAME?</v>
      </c>
      <c r="K592" s="204" t="e">
        <f ca="1">SUM(Table2[[#This Row],[Overall % Of Town ]]-Table2[[#This Row],[Overall % Of Town]])</f>
        <v>#NAME?</v>
      </c>
      <c r="L592" s="227" t="e">
        <f ca="1">SUM(Table2[[#This Row],[2024 Tax Assessment (Exemption Not Included)]])*$N$7</f>
        <v>#NAME?</v>
      </c>
      <c r="M592" s="205" t="e">
        <f ca="1">SUM(Table2[[#This Row],[2025 Tax Amount                   (w/o Reval)                       (Exmption Not Included)]]-Table2[[#This Row],[2024 Tax Amount (Exemption Not Included)]])</f>
        <v>#NAME?</v>
      </c>
      <c r="N592" s="206" t="e">
        <f ca="1">SUM(Table2[[#This Row],[2025 Tax Amount                   (w/o Reval)                       (Exmption Not Included)]]-Table2[[#This Row],[2025 Estimated                      Tax Amount                             (Exemption Not Included)]])</f>
        <v>#NAME?</v>
      </c>
      <c r="O592" s="207" t="s">
        <v>7433</v>
      </c>
      <c r="P592" s="208" t="s">
        <v>7433</v>
      </c>
      <c r="Q592" s="208" t="s">
        <v>7433</v>
      </c>
      <c r="R592" s="208" t="s">
        <v>7433</v>
      </c>
      <c r="S592" s="208" t="s">
        <v>7433</v>
      </c>
      <c r="T592" s="209" t="s">
        <v>7433</v>
      </c>
    </row>
    <row r="593" spans="1:20">
      <c r="A593" s="202" t="s">
        <v>1808</v>
      </c>
      <c r="B593" s="202">
        <v>480</v>
      </c>
      <c r="C593" s="195" t="e">
        <f ca="1">_xlfn.XLOOKUP(Table2[[#This Row],[Acct '#]],'2024 Information'!A:A,'2024 Information'!L:L,0)</f>
        <v>#NAME?</v>
      </c>
      <c r="D593" s="196" t="e">
        <f ca="1">SUM(Table2[[#This Row],[2024 Tax Assessment (Exemption Not Included)]]/$E$6)</f>
        <v>#NAME?</v>
      </c>
      <c r="E593" s="206" t="e">
        <f ca="1">SUM(Table2[[#This Row],[2024 Tax Assessment (Exemption Not Included)]]*$E$7)</f>
        <v>#NAME?</v>
      </c>
      <c r="F593" s="195" t="e">
        <f ca="1">_xlfn.XLOOKUP(Table2[[#This Row],[Acct '#]],'2025 Information'!A:A,'2025 Information'!O:O,0)</f>
        <v>#NAME?</v>
      </c>
      <c r="G593" s="196" t="e">
        <f ca="1">SUM(Table2[[#This Row],[2025 Estimated                         Tax Assessment                  (Exemption Not Included)]]/$H$6)</f>
        <v>#NAME?</v>
      </c>
      <c r="H593" s="206" t="e">
        <f ca="1">SUM(Table2[[#This Row],[2025 Estimated                         Tax Assessment                  (Exemption Not Included)]]*$H$7)</f>
        <v>#NAME?</v>
      </c>
      <c r="I593" s="203" t="e">
        <f ca="1">SUM(Table2[[#This Row],[2025 Estimated                         Tax Assessment                  (Exemption Not Included)]]-Table2[[#This Row],[2024 Tax Assessment (Exemption Not Included)]])</f>
        <v>#NAME?</v>
      </c>
      <c r="J593" s="225" t="e">
        <f ca="1">SUM(Table2[[#This Row],[2025 Estimated                      Tax Amount                             (Exemption Not Included)]]-Table2[[#This Row],[2024 Tax Amount (Exemption Not Included)]])</f>
        <v>#NAME?</v>
      </c>
      <c r="K593" s="204" t="e">
        <f ca="1">SUM(Table2[[#This Row],[Overall % Of Town ]]-Table2[[#This Row],[Overall % Of Town]])</f>
        <v>#NAME?</v>
      </c>
      <c r="L593" s="227" t="e">
        <f ca="1">SUM(Table2[[#This Row],[2024 Tax Assessment (Exemption Not Included)]])*$N$7</f>
        <v>#NAME?</v>
      </c>
      <c r="M593" s="205" t="e">
        <f ca="1">SUM(Table2[[#This Row],[2025 Tax Amount                   (w/o Reval)                       (Exmption Not Included)]]-Table2[[#This Row],[2024 Tax Amount (Exemption Not Included)]])</f>
        <v>#NAME?</v>
      </c>
      <c r="N593" s="206" t="e">
        <f ca="1">SUM(Table2[[#This Row],[2025 Tax Amount                   (w/o Reval)                       (Exmption Not Included)]]-Table2[[#This Row],[2025 Estimated                      Tax Amount                             (Exemption Not Included)]])</f>
        <v>#NAME?</v>
      </c>
      <c r="O593" s="207" t="s">
        <v>7433</v>
      </c>
      <c r="P593" s="208" t="s">
        <v>7433</v>
      </c>
      <c r="Q593" s="208" t="s">
        <v>7433</v>
      </c>
      <c r="R593" s="208" t="s">
        <v>7433</v>
      </c>
      <c r="S593" s="208" t="s">
        <v>7433</v>
      </c>
      <c r="T593" s="209" t="s">
        <v>7433</v>
      </c>
    </row>
    <row r="594" spans="1:20">
      <c r="A594" s="202" t="s">
        <v>1718</v>
      </c>
      <c r="B594" s="202">
        <v>523</v>
      </c>
      <c r="C594" s="195" t="e">
        <f ca="1">_xlfn.XLOOKUP(Table2[[#This Row],[Acct '#]],'2024 Information'!A:A,'2024 Information'!L:L,0)</f>
        <v>#NAME?</v>
      </c>
      <c r="D594" s="196" t="e">
        <f ca="1">SUM(Table2[[#This Row],[2024 Tax Assessment (Exemption Not Included)]]/$E$6)</f>
        <v>#NAME?</v>
      </c>
      <c r="E594" s="206" t="e">
        <f ca="1">SUM(Table2[[#This Row],[2024 Tax Assessment (Exemption Not Included)]]*$E$7)</f>
        <v>#NAME?</v>
      </c>
      <c r="F594" s="195" t="e">
        <f ca="1">_xlfn.XLOOKUP(Table2[[#This Row],[Acct '#]],'2025 Information'!A:A,'2025 Information'!O:O,0)</f>
        <v>#NAME?</v>
      </c>
      <c r="G594" s="196" t="e">
        <f ca="1">SUM(Table2[[#This Row],[2025 Estimated                         Tax Assessment                  (Exemption Not Included)]]/$H$6)</f>
        <v>#NAME?</v>
      </c>
      <c r="H594" s="206" t="e">
        <f ca="1">SUM(Table2[[#This Row],[2025 Estimated                         Tax Assessment                  (Exemption Not Included)]]*$H$7)</f>
        <v>#NAME?</v>
      </c>
      <c r="I594" s="203" t="e">
        <f ca="1">SUM(Table2[[#This Row],[2025 Estimated                         Tax Assessment                  (Exemption Not Included)]]-Table2[[#This Row],[2024 Tax Assessment (Exemption Not Included)]])</f>
        <v>#NAME?</v>
      </c>
      <c r="J594" s="225" t="e">
        <f ca="1">SUM(Table2[[#This Row],[2025 Estimated                      Tax Amount                             (Exemption Not Included)]]-Table2[[#This Row],[2024 Tax Amount (Exemption Not Included)]])</f>
        <v>#NAME?</v>
      </c>
      <c r="K594" s="204" t="e">
        <f ca="1">SUM(Table2[[#This Row],[Overall % Of Town ]]-Table2[[#This Row],[Overall % Of Town]])</f>
        <v>#NAME?</v>
      </c>
      <c r="L594" s="227" t="e">
        <f ca="1">SUM(Table2[[#This Row],[2024 Tax Assessment (Exemption Not Included)]])*$N$7</f>
        <v>#NAME?</v>
      </c>
      <c r="M594" s="205" t="e">
        <f ca="1">SUM(Table2[[#This Row],[2025 Tax Amount                   (w/o Reval)                       (Exmption Not Included)]]-Table2[[#This Row],[2024 Tax Amount (Exemption Not Included)]])</f>
        <v>#NAME?</v>
      </c>
      <c r="N594" s="206" t="e">
        <f ca="1">SUM(Table2[[#This Row],[2025 Tax Amount                   (w/o Reval)                       (Exmption Not Included)]]-Table2[[#This Row],[2025 Estimated                      Tax Amount                             (Exemption Not Included)]])</f>
        <v>#NAME?</v>
      </c>
      <c r="O594" s="207" t="s">
        <v>7433</v>
      </c>
      <c r="P594" s="208" t="s">
        <v>7433</v>
      </c>
      <c r="Q594" s="208" t="s">
        <v>7433</v>
      </c>
      <c r="R594" s="208" t="s">
        <v>7433</v>
      </c>
      <c r="S594" s="208" t="s">
        <v>7433</v>
      </c>
      <c r="T594" s="209" t="s">
        <v>7433</v>
      </c>
    </row>
    <row r="595" spans="1:20">
      <c r="A595" s="202" t="s">
        <v>1191</v>
      </c>
      <c r="B595" s="202">
        <v>764</v>
      </c>
      <c r="C595" s="195" t="e">
        <f ca="1">_xlfn.XLOOKUP(Table2[[#This Row],[Acct '#]],'2024 Information'!A:A,'2024 Information'!L:L,0)</f>
        <v>#NAME?</v>
      </c>
      <c r="D595" s="196" t="e">
        <f ca="1">SUM(Table2[[#This Row],[2024 Tax Assessment (Exemption Not Included)]]/$E$6)</f>
        <v>#NAME?</v>
      </c>
      <c r="E595" s="206" t="e">
        <f ca="1">SUM(Table2[[#This Row],[2024 Tax Assessment (Exemption Not Included)]]*$E$7)</f>
        <v>#NAME?</v>
      </c>
      <c r="F595" s="195" t="e">
        <f ca="1">_xlfn.XLOOKUP(Table2[[#This Row],[Acct '#]],'2025 Information'!A:A,'2025 Information'!O:O,0)</f>
        <v>#NAME?</v>
      </c>
      <c r="G595" s="196" t="e">
        <f ca="1">SUM(Table2[[#This Row],[2025 Estimated                         Tax Assessment                  (Exemption Not Included)]]/$H$6)</f>
        <v>#NAME?</v>
      </c>
      <c r="H595" s="206" t="e">
        <f ca="1">SUM(Table2[[#This Row],[2025 Estimated                         Tax Assessment                  (Exemption Not Included)]]*$H$7)</f>
        <v>#NAME?</v>
      </c>
      <c r="I595" s="203" t="e">
        <f ca="1">SUM(Table2[[#This Row],[2025 Estimated                         Tax Assessment                  (Exemption Not Included)]]-Table2[[#This Row],[2024 Tax Assessment (Exemption Not Included)]])</f>
        <v>#NAME?</v>
      </c>
      <c r="J595" s="225" t="e">
        <f ca="1">SUM(Table2[[#This Row],[2025 Estimated                      Tax Amount                             (Exemption Not Included)]]-Table2[[#This Row],[2024 Tax Amount (Exemption Not Included)]])</f>
        <v>#NAME?</v>
      </c>
      <c r="K595" s="204" t="e">
        <f ca="1">SUM(Table2[[#This Row],[Overall % Of Town ]]-Table2[[#This Row],[Overall % Of Town]])</f>
        <v>#NAME?</v>
      </c>
      <c r="L595" s="227" t="e">
        <f ca="1">SUM(Table2[[#This Row],[2024 Tax Assessment (Exemption Not Included)]])*$N$7</f>
        <v>#NAME?</v>
      </c>
      <c r="M595" s="205" t="e">
        <f ca="1">SUM(Table2[[#This Row],[2025 Tax Amount                   (w/o Reval)                       (Exmption Not Included)]]-Table2[[#This Row],[2024 Tax Amount (Exemption Not Included)]])</f>
        <v>#NAME?</v>
      </c>
      <c r="N595" s="206" t="e">
        <f ca="1">SUM(Table2[[#This Row],[2025 Tax Amount                   (w/o Reval)                       (Exmption Not Included)]]-Table2[[#This Row],[2025 Estimated                      Tax Amount                             (Exemption Not Included)]])</f>
        <v>#NAME?</v>
      </c>
      <c r="O595" s="207" t="s">
        <v>7433</v>
      </c>
      <c r="P595" s="208" t="s">
        <v>7433</v>
      </c>
      <c r="Q595" s="208" t="s">
        <v>7433</v>
      </c>
      <c r="R595" s="208" t="s">
        <v>7433</v>
      </c>
      <c r="S595" s="208" t="s">
        <v>7433</v>
      </c>
      <c r="T595" s="209" t="s">
        <v>7433</v>
      </c>
    </row>
    <row r="596" spans="1:20">
      <c r="A596" s="202" t="s">
        <v>1189</v>
      </c>
      <c r="B596" s="202">
        <v>765</v>
      </c>
      <c r="C596" s="195" t="e">
        <f ca="1">_xlfn.XLOOKUP(Table2[[#This Row],[Acct '#]],'2024 Information'!A:A,'2024 Information'!L:L,0)</f>
        <v>#NAME?</v>
      </c>
      <c r="D596" s="196" t="e">
        <f ca="1">SUM(Table2[[#This Row],[2024 Tax Assessment (Exemption Not Included)]]/$E$6)</f>
        <v>#NAME?</v>
      </c>
      <c r="E596" s="206" t="e">
        <f ca="1">SUM(Table2[[#This Row],[2024 Tax Assessment (Exemption Not Included)]]*$E$7)</f>
        <v>#NAME?</v>
      </c>
      <c r="F596" s="195" t="e">
        <f ca="1">_xlfn.XLOOKUP(Table2[[#This Row],[Acct '#]],'2025 Information'!A:A,'2025 Information'!O:O,0)</f>
        <v>#NAME?</v>
      </c>
      <c r="G596" s="196" t="e">
        <f ca="1">SUM(Table2[[#This Row],[2025 Estimated                         Tax Assessment                  (Exemption Not Included)]]/$H$6)</f>
        <v>#NAME?</v>
      </c>
      <c r="H596" s="206" t="e">
        <f ca="1">SUM(Table2[[#This Row],[2025 Estimated                         Tax Assessment                  (Exemption Not Included)]]*$H$7)</f>
        <v>#NAME?</v>
      </c>
      <c r="I596" s="203" t="e">
        <f ca="1">SUM(Table2[[#This Row],[2025 Estimated                         Tax Assessment                  (Exemption Not Included)]]-Table2[[#This Row],[2024 Tax Assessment (Exemption Not Included)]])</f>
        <v>#NAME?</v>
      </c>
      <c r="J596" s="225" t="e">
        <f ca="1">SUM(Table2[[#This Row],[2025 Estimated                      Tax Amount                             (Exemption Not Included)]]-Table2[[#This Row],[2024 Tax Amount (Exemption Not Included)]])</f>
        <v>#NAME?</v>
      </c>
      <c r="K596" s="204" t="e">
        <f ca="1">SUM(Table2[[#This Row],[Overall % Of Town ]]-Table2[[#This Row],[Overall % Of Town]])</f>
        <v>#NAME?</v>
      </c>
      <c r="L596" s="227" t="e">
        <f ca="1">SUM(Table2[[#This Row],[2024 Tax Assessment (Exemption Not Included)]])*$N$7</f>
        <v>#NAME?</v>
      </c>
      <c r="M596" s="205" t="e">
        <f ca="1">SUM(Table2[[#This Row],[2025 Tax Amount                   (w/o Reval)                       (Exmption Not Included)]]-Table2[[#This Row],[2024 Tax Amount (Exemption Not Included)]])</f>
        <v>#NAME?</v>
      </c>
      <c r="N596" s="206" t="e">
        <f ca="1">SUM(Table2[[#This Row],[2025 Tax Amount                   (w/o Reval)                       (Exmption Not Included)]]-Table2[[#This Row],[2025 Estimated                      Tax Amount                             (Exemption Not Included)]])</f>
        <v>#NAME?</v>
      </c>
      <c r="O596" s="220" t="e">
        <f ca="1">_xlfn.XLOOKUP(Table2[[#This Row],[Map/Lot]],'Sales Data'!$H$2:$H$185,'Sales Data'!$G$2:$G$185,0)</f>
        <v>#NAME?</v>
      </c>
      <c r="P596" s="221" t="e">
        <f ca="1">_xlfn.XLOOKUP(Table2[[#This Row],[Map/Lot]],'Sales Data'!$H$2:$H$185,'Sales Data'!$F$2:$F$185,0)</f>
        <v>#NAME?</v>
      </c>
      <c r="Q596" s="222">
        <v>1.1000000000000001</v>
      </c>
      <c r="R596" s="223" t="e">
        <f ca="1">SUM(Table2[[#This Row],[Adjustment for Time Since Sale]]*Table2[[#This Row],[Sale Amount]])</f>
        <v>#NAME?</v>
      </c>
      <c r="S596" s="223" t="e">
        <f ca="1">SUM(Table2[[#This Row],[2025 Estimated                         Tax Assessment                  (Exemption Not Included)]]-Table2[[#This Row],[Adjusted Sale Price]])</f>
        <v>#NAME?</v>
      </c>
      <c r="T596" s="224" t="e">
        <f ca="1">_xlfn.XLOOKUP(Table2[[#This Row],[Map/Lot]],'Sales Data'!$H$2:$H$185,'Sales Data'!$I$2:$I$185,0)</f>
        <v>#NAME?</v>
      </c>
    </row>
    <row r="597" spans="1:20">
      <c r="A597" s="202" t="s">
        <v>2514</v>
      </c>
      <c r="B597" s="202">
        <v>154</v>
      </c>
      <c r="C597" s="195" t="e">
        <f ca="1">_xlfn.XLOOKUP(Table2[[#This Row],[Acct '#]],'2024 Information'!A:A,'2024 Information'!L:L,0)</f>
        <v>#NAME?</v>
      </c>
      <c r="D597" s="196" t="e">
        <f ca="1">SUM(Table2[[#This Row],[2024 Tax Assessment (Exemption Not Included)]]/$E$6)</f>
        <v>#NAME?</v>
      </c>
      <c r="E597" s="206" t="e">
        <f ca="1">SUM(Table2[[#This Row],[2024 Tax Assessment (Exemption Not Included)]]*$E$7)</f>
        <v>#NAME?</v>
      </c>
      <c r="F597" s="195" t="e">
        <f ca="1">_xlfn.XLOOKUP(Table2[[#This Row],[Acct '#]],'2025 Information'!A:A,'2025 Information'!O:O,0)</f>
        <v>#NAME?</v>
      </c>
      <c r="G597" s="196" t="e">
        <f ca="1">SUM(Table2[[#This Row],[2025 Estimated                         Tax Assessment                  (Exemption Not Included)]]/$H$6)</f>
        <v>#NAME?</v>
      </c>
      <c r="H597" s="206" t="e">
        <f ca="1">SUM(Table2[[#This Row],[2025 Estimated                         Tax Assessment                  (Exemption Not Included)]]*$H$7)</f>
        <v>#NAME?</v>
      </c>
      <c r="I597" s="203" t="e">
        <f ca="1">SUM(Table2[[#This Row],[2025 Estimated                         Tax Assessment                  (Exemption Not Included)]]-Table2[[#This Row],[2024 Tax Assessment (Exemption Not Included)]])</f>
        <v>#NAME?</v>
      </c>
      <c r="J597" s="225" t="e">
        <f ca="1">SUM(Table2[[#This Row],[2025 Estimated                      Tax Amount                             (Exemption Not Included)]]-Table2[[#This Row],[2024 Tax Amount (Exemption Not Included)]])</f>
        <v>#NAME?</v>
      </c>
      <c r="K597" s="204" t="e">
        <f ca="1">SUM(Table2[[#This Row],[Overall % Of Town ]]-Table2[[#This Row],[Overall % Of Town]])</f>
        <v>#NAME?</v>
      </c>
      <c r="L597" s="227" t="e">
        <f ca="1">SUM(Table2[[#This Row],[2024 Tax Assessment (Exemption Not Included)]])*$N$7</f>
        <v>#NAME?</v>
      </c>
      <c r="M597" s="205" t="e">
        <f ca="1">SUM(Table2[[#This Row],[2025 Tax Amount                   (w/o Reval)                       (Exmption Not Included)]]-Table2[[#This Row],[2024 Tax Amount (Exemption Not Included)]])</f>
        <v>#NAME?</v>
      </c>
      <c r="N597" s="206" t="e">
        <f ca="1">SUM(Table2[[#This Row],[2025 Tax Amount                   (w/o Reval)                       (Exmption Not Included)]]-Table2[[#This Row],[2025 Estimated                      Tax Amount                             (Exemption Not Included)]])</f>
        <v>#NAME?</v>
      </c>
      <c r="O597" s="207" t="s">
        <v>7433</v>
      </c>
      <c r="P597" s="208" t="s">
        <v>7433</v>
      </c>
      <c r="Q597" s="208" t="s">
        <v>7433</v>
      </c>
      <c r="R597" s="208" t="s">
        <v>7433</v>
      </c>
      <c r="S597" s="208" t="s">
        <v>7433</v>
      </c>
      <c r="T597" s="209" t="s">
        <v>7433</v>
      </c>
    </row>
    <row r="598" spans="1:20">
      <c r="A598" s="202" t="s">
        <v>2384</v>
      </c>
      <c r="B598" s="202">
        <v>216</v>
      </c>
      <c r="C598" s="195" t="e">
        <f ca="1">_xlfn.XLOOKUP(Table2[[#This Row],[Acct '#]],'2024 Information'!A:A,'2024 Information'!L:L,0)</f>
        <v>#NAME?</v>
      </c>
      <c r="D598" s="196" t="e">
        <f ca="1">SUM(Table2[[#This Row],[2024 Tax Assessment (Exemption Not Included)]]/$E$6)</f>
        <v>#NAME?</v>
      </c>
      <c r="E598" s="206" t="e">
        <f ca="1">SUM(Table2[[#This Row],[2024 Tax Assessment (Exemption Not Included)]]*$E$7)</f>
        <v>#NAME?</v>
      </c>
      <c r="F598" s="195" t="e">
        <f ca="1">_xlfn.XLOOKUP(Table2[[#This Row],[Acct '#]],'2025 Information'!A:A,'2025 Information'!O:O,0)</f>
        <v>#NAME?</v>
      </c>
      <c r="G598" s="196" t="e">
        <f ca="1">SUM(Table2[[#This Row],[2025 Estimated                         Tax Assessment                  (Exemption Not Included)]]/$H$6)</f>
        <v>#NAME?</v>
      </c>
      <c r="H598" s="206" t="e">
        <f ca="1">SUM(Table2[[#This Row],[2025 Estimated                         Tax Assessment                  (Exemption Not Included)]]*$H$7)</f>
        <v>#NAME?</v>
      </c>
      <c r="I598" s="203" t="e">
        <f ca="1">SUM(Table2[[#This Row],[2025 Estimated                         Tax Assessment                  (Exemption Not Included)]]-Table2[[#This Row],[2024 Tax Assessment (Exemption Not Included)]])</f>
        <v>#NAME?</v>
      </c>
      <c r="J598" s="225" t="e">
        <f ca="1">SUM(Table2[[#This Row],[2025 Estimated                      Tax Amount                             (Exemption Not Included)]]-Table2[[#This Row],[2024 Tax Amount (Exemption Not Included)]])</f>
        <v>#NAME?</v>
      </c>
      <c r="K598" s="204" t="e">
        <f ca="1">SUM(Table2[[#This Row],[Overall % Of Town ]]-Table2[[#This Row],[Overall % Of Town]])</f>
        <v>#NAME?</v>
      </c>
      <c r="L598" s="227" t="e">
        <f ca="1">SUM(Table2[[#This Row],[2024 Tax Assessment (Exemption Not Included)]])*$N$7</f>
        <v>#NAME?</v>
      </c>
      <c r="M598" s="205" t="e">
        <f ca="1">SUM(Table2[[#This Row],[2025 Tax Amount                   (w/o Reval)                       (Exmption Not Included)]]-Table2[[#This Row],[2024 Tax Amount (Exemption Not Included)]])</f>
        <v>#NAME?</v>
      </c>
      <c r="N598" s="206" t="e">
        <f ca="1">SUM(Table2[[#This Row],[2025 Tax Amount                   (w/o Reval)                       (Exmption Not Included)]]-Table2[[#This Row],[2025 Estimated                      Tax Amount                             (Exemption Not Included)]])</f>
        <v>#NAME?</v>
      </c>
      <c r="O598" s="207" t="s">
        <v>7433</v>
      </c>
      <c r="P598" s="208" t="s">
        <v>7433</v>
      </c>
      <c r="Q598" s="208" t="s">
        <v>7433</v>
      </c>
      <c r="R598" s="208" t="s">
        <v>7433</v>
      </c>
      <c r="S598" s="208" t="s">
        <v>7433</v>
      </c>
      <c r="T598" s="209" t="s">
        <v>7433</v>
      </c>
    </row>
    <row r="599" spans="1:20">
      <c r="A599" s="202" t="s">
        <v>3454</v>
      </c>
      <c r="B599" s="202">
        <v>26</v>
      </c>
      <c r="C599" s="195" t="e">
        <f ca="1">_xlfn.XLOOKUP(Table2[[#This Row],[Acct '#]],'2024 Information'!A:A,'2024 Information'!L:L,0)</f>
        <v>#NAME?</v>
      </c>
      <c r="D599" s="196" t="e">
        <f ca="1">SUM(Table2[[#This Row],[2024 Tax Assessment (Exemption Not Included)]]/$E$6)</f>
        <v>#NAME?</v>
      </c>
      <c r="E599" s="206" t="e">
        <f ca="1">SUM(Table2[[#This Row],[2024 Tax Assessment (Exemption Not Included)]]*$E$7)</f>
        <v>#NAME?</v>
      </c>
      <c r="F599" s="195" t="e">
        <f ca="1">_xlfn.XLOOKUP(Table2[[#This Row],[Acct '#]],'2025 Information'!A:A,'2025 Information'!O:O,0)</f>
        <v>#NAME?</v>
      </c>
      <c r="G599" s="196" t="e">
        <f ca="1">SUM(Table2[[#This Row],[2025 Estimated                         Tax Assessment                  (Exemption Not Included)]]/$H$6)</f>
        <v>#NAME?</v>
      </c>
      <c r="H599" s="206" t="e">
        <f ca="1">SUM(Table2[[#This Row],[2025 Estimated                         Tax Assessment                  (Exemption Not Included)]]*$H$7)</f>
        <v>#NAME?</v>
      </c>
      <c r="I599" s="203" t="e">
        <f ca="1">SUM(Table2[[#This Row],[2025 Estimated                         Tax Assessment                  (Exemption Not Included)]]-Table2[[#This Row],[2024 Tax Assessment (Exemption Not Included)]])</f>
        <v>#NAME?</v>
      </c>
      <c r="J599" s="225" t="e">
        <f ca="1">SUM(Table2[[#This Row],[2025 Estimated                      Tax Amount                             (Exemption Not Included)]]-Table2[[#This Row],[2024 Tax Amount (Exemption Not Included)]])</f>
        <v>#NAME?</v>
      </c>
      <c r="K599" s="204" t="e">
        <f ca="1">SUM(Table2[[#This Row],[Overall % Of Town ]]-Table2[[#This Row],[Overall % Of Town]])</f>
        <v>#NAME?</v>
      </c>
      <c r="L599" s="227" t="e">
        <f ca="1">SUM(Table2[[#This Row],[2024 Tax Assessment (Exemption Not Included)]])*$N$7</f>
        <v>#NAME?</v>
      </c>
      <c r="M599" s="205" t="e">
        <f ca="1">SUM(Table2[[#This Row],[2025 Tax Amount                   (w/o Reval)                       (Exmption Not Included)]]-Table2[[#This Row],[2024 Tax Amount (Exemption Not Included)]])</f>
        <v>#NAME?</v>
      </c>
      <c r="N599" s="206" t="e">
        <f ca="1">SUM(Table2[[#This Row],[2025 Tax Amount                   (w/o Reval)                       (Exmption Not Included)]]-Table2[[#This Row],[2025 Estimated                      Tax Amount                             (Exemption Not Included)]])</f>
        <v>#NAME?</v>
      </c>
      <c r="O599" s="207" t="s">
        <v>7433</v>
      </c>
      <c r="P599" s="208" t="s">
        <v>7433</v>
      </c>
      <c r="Q599" s="208" t="s">
        <v>7433</v>
      </c>
      <c r="R599" s="208" t="s">
        <v>7433</v>
      </c>
      <c r="S599" s="208" t="s">
        <v>7433</v>
      </c>
      <c r="T599" s="209" t="s">
        <v>7433</v>
      </c>
    </row>
    <row r="600" spans="1:20">
      <c r="A600" s="202" t="s">
        <v>2507</v>
      </c>
      <c r="B600" s="202">
        <v>158</v>
      </c>
      <c r="C600" s="195" t="e">
        <f ca="1">_xlfn.XLOOKUP(Table2[[#This Row],[Acct '#]],'2024 Information'!A:A,'2024 Information'!L:L,0)</f>
        <v>#NAME?</v>
      </c>
      <c r="D600" s="196" t="e">
        <f ca="1">SUM(Table2[[#This Row],[2024 Tax Assessment (Exemption Not Included)]]/$E$6)</f>
        <v>#NAME?</v>
      </c>
      <c r="E600" s="206" t="e">
        <f ca="1">SUM(Table2[[#This Row],[2024 Tax Assessment (Exemption Not Included)]]*$E$7)</f>
        <v>#NAME?</v>
      </c>
      <c r="F600" s="195" t="e">
        <f ca="1">_xlfn.XLOOKUP(Table2[[#This Row],[Acct '#]],'2025 Information'!A:A,'2025 Information'!O:O,0)</f>
        <v>#NAME?</v>
      </c>
      <c r="G600" s="196" t="e">
        <f ca="1">SUM(Table2[[#This Row],[2025 Estimated                         Tax Assessment                  (Exemption Not Included)]]/$H$6)</f>
        <v>#NAME?</v>
      </c>
      <c r="H600" s="206" t="e">
        <f ca="1">SUM(Table2[[#This Row],[2025 Estimated                         Tax Assessment                  (Exemption Not Included)]]*$H$7)</f>
        <v>#NAME?</v>
      </c>
      <c r="I600" s="203" t="e">
        <f ca="1">SUM(Table2[[#This Row],[2025 Estimated                         Tax Assessment                  (Exemption Not Included)]]-Table2[[#This Row],[2024 Tax Assessment (Exemption Not Included)]])</f>
        <v>#NAME?</v>
      </c>
      <c r="J600" s="225" t="e">
        <f ca="1">SUM(Table2[[#This Row],[2025 Estimated                      Tax Amount                             (Exemption Not Included)]]-Table2[[#This Row],[2024 Tax Amount (Exemption Not Included)]])</f>
        <v>#NAME?</v>
      </c>
      <c r="K600" s="204" t="e">
        <f ca="1">SUM(Table2[[#This Row],[Overall % Of Town ]]-Table2[[#This Row],[Overall % Of Town]])</f>
        <v>#NAME?</v>
      </c>
      <c r="L600" s="227" t="e">
        <f ca="1">SUM(Table2[[#This Row],[2024 Tax Assessment (Exemption Not Included)]])*$N$7</f>
        <v>#NAME?</v>
      </c>
      <c r="M600" s="205" t="e">
        <f ca="1">SUM(Table2[[#This Row],[2025 Tax Amount                   (w/o Reval)                       (Exmption Not Included)]]-Table2[[#This Row],[2024 Tax Amount (Exemption Not Included)]])</f>
        <v>#NAME?</v>
      </c>
      <c r="N600" s="206" t="e">
        <f ca="1">SUM(Table2[[#This Row],[2025 Tax Amount                   (w/o Reval)                       (Exmption Not Included)]]-Table2[[#This Row],[2025 Estimated                      Tax Amount                             (Exemption Not Included)]])</f>
        <v>#NAME?</v>
      </c>
      <c r="O600" s="210" t="e">
        <f ca="1">_xlfn.XLOOKUP(Table2[[#This Row],[Map/Lot]],'Sales Data'!$H$2:$H$185,'Sales Data'!$G$2:$G$185,0)</f>
        <v>#NAME?</v>
      </c>
      <c r="P600" s="211" t="e">
        <f ca="1">_xlfn.XLOOKUP(Table2[[#This Row],[Map/Lot]],'Sales Data'!$H$2:$H$185,'Sales Data'!$F$2:$F$185,0)</f>
        <v>#NAME?</v>
      </c>
      <c r="Q600" s="208">
        <v>1.3</v>
      </c>
      <c r="R600" s="212" t="e">
        <f ca="1">SUM(Table2[[#This Row],[Adjustment for Time Since Sale]]*Table2[[#This Row],[Sale Amount]])</f>
        <v>#NAME?</v>
      </c>
      <c r="S600" s="212" t="e">
        <f ca="1">SUM(Table2[[#This Row],[2025 Estimated                         Tax Assessment                  (Exemption Not Included)]]-Table2[[#This Row],[Adjusted Sale Price]])</f>
        <v>#NAME?</v>
      </c>
      <c r="T600" s="213" t="e">
        <f ca="1">_xlfn.XLOOKUP(Table2[[#This Row],[Map/Lot]],'Sales Data'!$H$2:$H$185,'Sales Data'!$I$2:$I$185,0)</f>
        <v>#NAME?</v>
      </c>
    </row>
    <row r="601" spans="1:20">
      <c r="A601" s="202" t="s">
        <v>2391</v>
      </c>
      <c r="B601" s="202">
        <v>212</v>
      </c>
      <c r="C601" s="195" t="e">
        <f ca="1">_xlfn.XLOOKUP(Table2[[#This Row],[Acct '#]],'2024 Information'!A:A,'2024 Information'!L:L,0)</f>
        <v>#NAME?</v>
      </c>
      <c r="D601" s="196" t="e">
        <f ca="1">SUM(Table2[[#This Row],[2024 Tax Assessment (Exemption Not Included)]]/$E$6)</f>
        <v>#NAME?</v>
      </c>
      <c r="E601" s="206" t="e">
        <f ca="1">SUM(Table2[[#This Row],[2024 Tax Assessment (Exemption Not Included)]]*$E$7)</f>
        <v>#NAME?</v>
      </c>
      <c r="F601" s="195" t="e">
        <f ca="1">_xlfn.XLOOKUP(Table2[[#This Row],[Acct '#]],'2025 Information'!A:A,'2025 Information'!O:O,0)</f>
        <v>#NAME?</v>
      </c>
      <c r="G601" s="196" t="e">
        <f ca="1">SUM(Table2[[#This Row],[2025 Estimated                         Tax Assessment                  (Exemption Not Included)]]/$H$6)</f>
        <v>#NAME?</v>
      </c>
      <c r="H601" s="206" t="e">
        <f ca="1">SUM(Table2[[#This Row],[2025 Estimated                         Tax Assessment                  (Exemption Not Included)]]*$H$7)</f>
        <v>#NAME?</v>
      </c>
      <c r="I601" s="203" t="e">
        <f ca="1">SUM(Table2[[#This Row],[2025 Estimated                         Tax Assessment                  (Exemption Not Included)]]-Table2[[#This Row],[2024 Tax Assessment (Exemption Not Included)]])</f>
        <v>#NAME?</v>
      </c>
      <c r="J601" s="225" t="e">
        <f ca="1">SUM(Table2[[#This Row],[2025 Estimated                      Tax Amount                             (Exemption Not Included)]]-Table2[[#This Row],[2024 Tax Amount (Exemption Not Included)]])</f>
        <v>#NAME?</v>
      </c>
      <c r="K601" s="204" t="e">
        <f ca="1">SUM(Table2[[#This Row],[Overall % Of Town ]]-Table2[[#This Row],[Overall % Of Town]])</f>
        <v>#NAME?</v>
      </c>
      <c r="L601" s="227" t="e">
        <f ca="1">SUM(Table2[[#This Row],[2024 Tax Assessment (Exemption Not Included)]])*$N$7</f>
        <v>#NAME?</v>
      </c>
      <c r="M601" s="205" t="e">
        <f ca="1">SUM(Table2[[#This Row],[2025 Tax Amount                   (w/o Reval)                       (Exmption Not Included)]]-Table2[[#This Row],[2024 Tax Amount (Exemption Not Included)]])</f>
        <v>#NAME?</v>
      </c>
      <c r="N601" s="206" t="e">
        <f ca="1">SUM(Table2[[#This Row],[2025 Tax Amount                   (w/o Reval)                       (Exmption Not Included)]]-Table2[[#This Row],[2025 Estimated                      Tax Amount                             (Exemption Not Included)]])</f>
        <v>#NAME?</v>
      </c>
      <c r="O601" s="210" t="e">
        <f ca="1">_xlfn.XLOOKUP(Table2[[#This Row],[Map/Lot]],'Sales Data'!$H$2:$H$185,'Sales Data'!$G$2:$G$185,0)</f>
        <v>#NAME?</v>
      </c>
      <c r="P601" s="211" t="e">
        <f ca="1">_xlfn.XLOOKUP(Table2[[#This Row],[Map/Lot]],'Sales Data'!$H$2:$H$185,'Sales Data'!$F$2:$F$185,0)</f>
        <v>#NAME?</v>
      </c>
      <c r="Q601" s="208">
        <v>1.1000000000000001</v>
      </c>
      <c r="R601" s="212" t="e">
        <f ca="1">SUM(Table2[[#This Row],[Adjustment for Time Since Sale]]*Table2[[#This Row],[Sale Amount]])</f>
        <v>#NAME?</v>
      </c>
      <c r="S601" s="212" t="e">
        <f ca="1">SUM(Table2[[#This Row],[2025 Estimated                         Tax Assessment                  (Exemption Not Included)]]-Table2[[#This Row],[Adjusted Sale Price]])</f>
        <v>#NAME?</v>
      </c>
      <c r="T601" s="213" t="e">
        <f ca="1">_xlfn.XLOOKUP(Table2[[#This Row],[Map/Lot]],'Sales Data'!$H$2:$H$185,'Sales Data'!$I$2:$I$185,0)</f>
        <v>#NAME?</v>
      </c>
    </row>
    <row r="602" spans="1:20">
      <c r="A602" s="202" t="s">
        <v>2046</v>
      </c>
      <c r="B602" s="202">
        <v>369</v>
      </c>
      <c r="C602" s="195" t="e">
        <f ca="1">_xlfn.XLOOKUP(Table2[[#This Row],[Acct '#]],'2024 Information'!A:A,'2024 Information'!L:L,0)</f>
        <v>#NAME?</v>
      </c>
      <c r="D602" s="196" t="e">
        <f ca="1">SUM(Table2[[#This Row],[2024 Tax Assessment (Exemption Not Included)]]/$E$6)</f>
        <v>#NAME?</v>
      </c>
      <c r="E602" s="206" t="e">
        <f ca="1">SUM(Table2[[#This Row],[2024 Tax Assessment (Exemption Not Included)]]*$E$7)</f>
        <v>#NAME?</v>
      </c>
      <c r="F602" s="195" t="e">
        <f ca="1">_xlfn.XLOOKUP(Table2[[#This Row],[Acct '#]],'2025 Information'!A:A,'2025 Information'!O:O,0)</f>
        <v>#NAME?</v>
      </c>
      <c r="G602" s="196" t="e">
        <f ca="1">SUM(Table2[[#This Row],[2025 Estimated                         Tax Assessment                  (Exemption Not Included)]]/$H$6)</f>
        <v>#NAME?</v>
      </c>
      <c r="H602" s="206" t="e">
        <f ca="1">SUM(Table2[[#This Row],[2025 Estimated                         Tax Assessment                  (Exemption Not Included)]]*$H$7)</f>
        <v>#NAME?</v>
      </c>
      <c r="I602" s="203" t="e">
        <f ca="1">SUM(Table2[[#This Row],[2025 Estimated                         Tax Assessment                  (Exemption Not Included)]]-Table2[[#This Row],[2024 Tax Assessment (Exemption Not Included)]])</f>
        <v>#NAME?</v>
      </c>
      <c r="J602" s="225" t="e">
        <f ca="1">SUM(Table2[[#This Row],[2025 Estimated                      Tax Amount                             (Exemption Not Included)]]-Table2[[#This Row],[2024 Tax Amount (Exemption Not Included)]])</f>
        <v>#NAME?</v>
      </c>
      <c r="K602" s="204" t="e">
        <f ca="1">SUM(Table2[[#This Row],[Overall % Of Town ]]-Table2[[#This Row],[Overall % Of Town]])</f>
        <v>#NAME?</v>
      </c>
      <c r="L602" s="227" t="e">
        <f ca="1">SUM(Table2[[#This Row],[2024 Tax Assessment (Exemption Not Included)]])*$N$7</f>
        <v>#NAME?</v>
      </c>
      <c r="M602" s="205" t="e">
        <f ca="1">SUM(Table2[[#This Row],[2025 Tax Amount                   (w/o Reval)                       (Exmption Not Included)]]-Table2[[#This Row],[2024 Tax Amount (Exemption Not Included)]])</f>
        <v>#NAME?</v>
      </c>
      <c r="N602" s="206" t="e">
        <f ca="1">SUM(Table2[[#This Row],[2025 Tax Amount                   (w/o Reval)                       (Exmption Not Included)]]-Table2[[#This Row],[2025 Estimated                      Tax Amount                             (Exemption Not Included)]])</f>
        <v>#NAME?</v>
      </c>
      <c r="O602" s="207" t="s">
        <v>7433</v>
      </c>
      <c r="P602" s="208" t="s">
        <v>7433</v>
      </c>
      <c r="Q602" s="208" t="s">
        <v>7433</v>
      </c>
      <c r="R602" s="208" t="s">
        <v>7433</v>
      </c>
      <c r="S602" s="208" t="s">
        <v>7433</v>
      </c>
      <c r="T602" s="209" t="s">
        <v>7433</v>
      </c>
    </row>
    <row r="603" spans="1:20">
      <c r="A603" s="202" t="s">
        <v>970</v>
      </c>
      <c r="B603" s="202">
        <v>855</v>
      </c>
      <c r="C603" s="195" t="e">
        <f ca="1">_xlfn.XLOOKUP(Table2[[#This Row],[Acct '#]],'2024 Information'!A:A,'2024 Information'!L:L,0)</f>
        <v>#NAME?</v>
      </c>
      <c r="D603" s="196" t="e">
        <f ca="1">SUM(Table2[[#This Row],[2024 Tax Assessment (Exemption Not Included)]]/$E$6)</f>
        <v>#NAME?</v>
      </c>
      <c r="E603" s="206" t="e">
        <f ca="1">SUM(Table2[[#This Row],[2024 Tax Assessment (Exemption Not Included)]]*$E$7)</f>
        <v>#NAME?</v>
      </c>
      <c r="F603" s="195" t="e">
        <f ca="1">_xlfn.XLOOKUP(Table2[[#This Row],[Acct '#]],'2025 Information'!A:A,'2025 Information'!O:O,0)</f>
        <v>#NAME?</v>
      </c>
      <c r="G603" s="196" t="e">
        <f ca="1">SUM(Table2[[#This Row],[2025 Estimated                         Tax Assessment                  (Exemption Not Included)]]/$H$6)</f>
        <v>#NAME?</v>
      </c>
      <c r="H603" s="206" t="e">
        <f ca="1">SUM(Table2[[#This Row],[2025 Estimated                         Tax Assessment                  (Exemption Not Included)]]*$H$7)</f>
        <v>#NAME?</v>
      </c>
      <c r="I603" s="203" t="e">
        <f ca="1">SUM(Table2[[#This Row],[2025 Estimated                         Tax Assessment                  (Exemption Not Included)]]-Table2[[#This Row],[2024 Tax Assessment (Exemption Not Included)]])</f>
        <v>#NAME?</v>
      </c>
      <c r="J603" s="225" t="e">
        <f ca="1">SUM(Table2[[#This Row],[2025 Estimated                      Tax Amount                             (Exemption Not Included)]]-Table2[[#This Row],[2024 Tax Amount (Exemption Not Included)]])</f>
        <v>#NAME?</v>
      </c>
      <c r="K603" s="204" t="e">
        <f ca="1">SUM(Table2[[#This Row],[Overall % Of Town ]]-Table2[[#This Row],[Overall % Of Town]])</f>
        <v>#NAME?</v>
      </c>
      <c r="L603" s="227" t="e">
        <f ca="1">SUM(Table2[[#This Row],[2024 Tax Assessment (Exemption Not Included)]])*$N$7</f>
        <v>#NAME?</v>
      </c>
      <c r="M603" s="205" t="e">
        <f ca="1">SUM(Table2[[#This Row],[2025 Tax Amount                   (w/o Reval)                       (Exmption Not Included)]]-Table2[[#This Row],[2024 Tax Amount (Exemption Not Included)]])</f>
        <v>#NAME?</v>
      </c>
      <c r="N603" s="206" t="e">
        <f ca="1">SUM(Table2[[#This Row],[2025 Tax Amount                   (w/o Reval)                       (Exmption Not Included)]]-Table2[[#This Row],[2025 Estimated                      Tax Amount                             (Exemption Not Included)]])</f>
        <v>#NAME?</v>
      </c>
      <c r="O603" s="207" t="s">
        <v>7433</v>
      </c>
      <c r="P603" s="208" t="s">
        <v>7433</v>
      </c>
      <c r="Q603" s="208" t="s">
        <v>7433</v>
      </c>
      <c r="R603" s="208" t="s">
        <v>7433</v>
      </c>
      <c r="S603" s="208" t="s">
        <v>7433</v>
      </c>
      <c r="T603" s="209" t="s">
        <v>7433</v>
      </c>
    </row>
    <row r="604" spans="1:20">
      <c r="A604" s="202" t="s">
        <v>1972</v>
      </c>
      <c r="B604" s="202">
        <v>372</v>
      </c>
      <c r="C604" s="195" t="e">
        <f ca="1">_xlfn.XLOOKUP(Table2[[#This Row],[Acct '#]],'2024 Information'!A:A,'2024 Information'!L:L,0)</f>
        <v>#NAME?</v>
      </c>
      <c r="D604" s="196" t="e">
        <f ca="1">SUM(Table2[[#This Row],[2024 Tax Assessment (Exemption Not Included)]]/$E$6)</f>
        <v>#NAME?</v>
      </c>
      <c r="E604" s="206" t="e">
        <f ca="1">SUM(Table2[[#This Row],[2024 Tax Assessment (Exemption Not Included)]]*$E$7)</f>
        <v>#NAME?</v>
      </c>
      <c r="F604" s="195" t="e">
        <f ca="1">_xlfn.XLOOKUP(Table2[[#This Row],[Acct '#]],'2025 Information'!A:A,'2025 Information'!O:O,0)</f>
        <v>#NAME?</v>
      </c>
      <c r="G604" s="196" t="e">
        <f ca="1">SUM(Table2[[#This Row],[2025 Estimated                         Tax Assessment                  (Exemption Not Included)]]/$H$6)</f>
        <v>#NAME?</v>
      </c>
      <c r="H604" s="206" t="e">
        <f ca="1">SUM(Table2[[#This Row],[2025 Estimated                         Tax Assessment                  (Exemption Not Included)]]*$H$7)</f>
        <v>#NAME?</v>
      </c>
      <c r="I604" s="203" t="e">
        <f ca="1">SUM(Table2[[#This Row],[2025 Estimated                         Tax Assessment                  (Exemption Not Included)]]-Table2[[#This Row],[2024 Tax Assessment (Exemption Not Included)]])</f>
        <v>#NAME?</v>
      </c>
      <c r="J604" s="225" t="e">
        <f ca="1">SUM(Table2[[#This Row],[2025 Estimated                      Tax Amount                             (Exemption Not Included)]]-Table2[[#This Row],[2024 Tax Amount (Exemption Not Included)]])</f>
        <v>#NAME?</v>
      </c>
      <c r="K604" s="204" t="e">
        <f ca="1">SUM(Table2[[#This Row],[Overall % Of Town ]]-Table2[[#This Row],[Overall % Of Town]])</f>
        <v>#NAME?</v>
      </c>
      <c r="L604" s="227" t="e">
        <f ca="1">SUM(Table2[[#This Row],[2024 Tax Assessment (Exemption Not Included)]])*$N$7</f>
        <v>#NAME?</v>
      </c>
      <c r="M604" s="205" t="e">
        <f ca="1">SUM(Table2[[#This Row],[2025 Tax Amount                   (w/o Reval)                       (Exmption Not Included)]]-Table2[[#This Row],[2024 Tax Amount (Exemption Not Included)]])</f>
        <v>#NAME?</v>
      </c>
      <c r="N604" s="206" t="e">
        <f ca="1">SUM(Table2[[#This Row],[2025 Tax Amount                   (w/o Reval)                       (Exmption Not Included)]]-Table2[[#This Row],[2025 Estimated                      Tax Amount                             (Exemption Not Included)]])</f>
        <v>#NAME?</v>
      </c>
      <c r="O604" s="207" t="s">
        <v>7433</v>
      </c>
      <c r="P604" s="208" t="s">
        <v>7433</v>
      </c>
      <c r="Q604" s="208" t="s">
        <v>7433</v>
      </c>
      <c r="R604" s="208" t="s">
        <v>7433</v>
      </c>
      <c r="S604" s="208" t="s">
        <v>7433</v>
      </c>
      <c r="T604" s="209" t="s">
        <v>7433</v>
      </c>
    </row>
    <row r="605" spans="1:20">
      <c r="A605" s="202" t="s">
        <v>6572</v>
      </c>
      <c r="B605" s="202">
        <v>404</v>
      </c>
      <c r="C605" s="195" t="e">
        <f ca="1">_xlfn.XLOOKUP(Table2[[#This Row],[Acct '#]],'2024 Information'!A:A,'2024 Information'!L:L,0)</f>
        <v>#NAME?</v>
      </c>
      <c r="D605" s="196" t="e">
        <f ca="1">SUM(Table2[[#This Row],[2024 Tax Assessment (Exemption Not Included)]]/$E$6)</f>
        <v>#NAME?</v>
      </c>
      <c r="E605" s="206" t="e">
        <f ca="1">SUM(Table2[[#This Row],[2024 Tax Assessment (Exemption Not Included)]]*$E$7)</f>
        <v>#NAME?</v>
      </c>
      <c r="F605" s="195" t="e">
        <f ca="1">_xlfn.XLOOKUP(Table2[[#This Row],[Acct '#]],'2025 Information'!A:A,'2025 Information'!O:O,0)</f>
        <v>#NAME?</v>
      </c>
      <c r="G605" s="196" t="e">
        <f ca="1">SUM(Table2[[#This Row],[2025 Estimated                         Tax Assessment                  (Exemption Not Included)]]/$H$6)</f>
        <v>#NAME?</v>
      </c>
      <c r="H605" s="206" t="e">
        <f ca="1">SUM(Table2[[#This Row],[2025 Estimated                         Tax Assessment                  (Exemption Not Included)]]*$H$7)</f>
        <v>#NAME?</v>
      </c>
      <c r="I605" s="203" t="e">
        <f ca="1">SUM(Table2[[#This Row],[2025 Estimated                         Tax Assessment                  (Exemption Not Included)]]-Table2[[#This Row],[2024 Tax Assessment (Exemption Not Included)]])</f>
        <v>#NAME?</v>
      </c>
      <c r="J605" s="225" t="e">
        <f ca="1">SUM(Table2[[#This Row],[2025 Estimated                      Tax Amount                             (Exemption Not Included)]]-Table2[[#This Row],[2024 Tax Amount (Exemption Not Included)]])</f>
        <v>#NAME?</v>
      </c>
      <c r="K605" s="204" t="e">
        <f ca="1">SUM(Table2[[#This Row],[Overall % Of Town ]]-Table2[[#This Row],[Overall % Of Town]])</f>
        <v>#NAME?</v>
      </c>
      <c r="L605" s="227" t="e">
        <f ca="1">SUM(Table2[[#This Row],[2024 Tax Assessment (Exemption Not Included)]])*$N$7</f>
        <v>#NAME?</v>
      </c>
      <c r="M605" s="205" t="e">
        <f ca="1">SUM(Table2[[#This Row],[2025 Tax Amount                   (w/o Reval)                       (Exmption Not Included)]]-Table2[[#This Row],[2024 Tax Amount (Exemption Not Included)]])</f>
        <v>#NAME?</v>
      </c>
      <c r="N605" s="206" t="e">
        <f ca="1">SUM(Table2[[#This Row],[2025 Tax Amount                   (w/o Reval)                       (Exmption Not Included)]]-Table2[[#This Row],[2025 Estimated                      Tax Amount                             (Exemption Not Included)]])</f>
        <v>#NAME?</v>
      </c>
      <c r="O605" s="207" t="s">
        <v>7433</v>
      </c>
      <c r="P605" s="208" t="s">
        <v>7433</v>
      </c>
      <c r="Q605" s="208" t="s">
        <v>7433</v>
      </c>
      <c r="R605" s="208" t="s">
        <v>7433</v>
      </c>
      <c r="S605" s="208" t="s">
        <v>7433</v>
      </c>
      <c r="T605" s="209" t="s">
        <v>7433</v>
      </c>
    </row>
    <row r="606" spans="1:20">
      <c r="A606" s="202" t="s">
        <v>2045</v>
      </c>
      <c r="B606" s="202">
        <v>370</v>
      </c>
      <c r="C606" s="195" t="e">
        <f ca="1">_xlfn.XLOOKUP(Table2[[#This Row],[Acct '#]],'2024 Information'!A:A,'2024 Information'!L:L,0)</f>
        <v>#NAME?</v>
      </c>
      <c r="D606" s="196" t="e">
        <f ca="1">SUM(Table2[[#This Row],[2024 Tax Assessment (Exemption Not Included)]]/$E$6)</f>
        <v>#NAME?</v>
      </c>
      <c r="E606" s="206" t="e">
        <f ca="1">SUM(Table2[[#This Row],[2024 Tax Assessment (Exemption Not Included)]]*$E$7)</f>
        <v>#NAME?</v>
      </c>
      <c r="F606" s="195" t="e">
        <f ca="1">_xlfn.XLOOKUP(Table2[[#This Row],[Acct '#]],'2025 Information'!A:A,'2025 Information'!O:O,0)</f>
        <v>#NAME?</v>
      </c>
      <c r="G606" s="196" t="e">
        <f ca="1">SUM(Table2[[#This Row],[2025 Estimated                         Tax Assessment                  (Exemption Not Included)]]/$H$6)</f>
        <v>#NAME?</v>
      </c>
      <c r="H606" s="206" t="e">
        <f ca="1">SUM(Table2[[#This Row],[2025 Estimated                         Tax Assessment                  (Exemption Not Included)]]*$H$7)</f>
        <v>#NAME?</v>
      </c>
      <c r="I606" s="203" t="e">
        <f ca="1">SUM(Table2[[#This Row],[2025 Estimated                         Tax Assessment                  (Exemption Not Included)]]-Table2[[#This Row],[2024 Tax Assessment (Exemption Not Included)]])</f>
        <v>#NAME?</v>
      </c>
      <c r="J606" s="225" t="e">
        <f ca="1">SUM(Table2[[#This Row],[2025 Estimated                      Tax Amount                             (Exemption Not Included)]]-Table2[[#This Row],[2024 Tax Amount (Exemption Not Included)]])</f>
        <v>#NAME?</v>
      </c>
      <c r="K606" s="204" t="e">
        <f ca="1">SUM(Table2[[#This Row],[Overall % Of Town ]]-Table2[[#This Row],[Overall % Of Town]])</f>
        <v>#NAME?</v>
      </c>
      <c r="L606" s="227" t="e">
        <f ca="1">SUM(Table2[[#This Row],[2024 Tax Assessment (Exemption Not Included)]])*$N$7</f>
        <v>#NAME?</v>
      </c>
      <c r="M606" s="205" t="e">
        <f ca="1">SUM(Table2[[#This Row],[2025 Tax Amount                   (w/o Reval)                       (Exmption Not Included)]]-Table2[[#This Row],[2024 Tax Amount (Exemption Not Included)]])</f>
        <v>#NAME?</v>
      </c>
      <c r="N606" s="206" t="e">
        <f ca="1">SUM(Table2[[#This Row],[2025 Tax Amount                   (w/o Reval)                       (Exmption Not Included)]]-Table2[[#This Row],[2025 Estimated                      Tax Amount                             (Exemption Not Included)]])</f>
        <v>#NAME?</v>
      </c>
      <c r="O606" s="207" t="s">
        <v>7433</v>
      </c>
      <c r="P606" s="208" t="s">
        <v>7433</v>
      </c>
      <c r="Q606" s="208" t="s">
        <v>7433</v>
      </c>
      <c r="R606" s="208" t="s">
        <v>7433</v>
      </c>
      <c r="S606" s="208" t="s">
        <v>7433</v>
      </c>
      <c r="T606" s="209" t="s">
        <v>7433</v>
      </c>
    </row>
    <row r="607" spans="1:20">
      <c r="A607" s="202" t="s">
        <v>1496</v>
      </c>
      <c r="B607" s="202">
        <v>624</v>
      </c>
      <c r="C607" s="195" t="e">
        <f ca="1">_xlfn.XLOOKUP(Table2[[#This Row],[Acct '#]],'2024 Information'!A:A,'2024 Information'!L:L,0)</f>
        <v>#NAME?</v>
      </c>
      <c r="D607" s="196" t="e">
        <f ca="1">SUM(Table2[[#This Row],[2024 Tax Assessment (Exemption Not Included)]]/$E$6)</f>
        <v>#NAME?</v>
      </c>
      <c r="E607" s="206" t="e">
        <f ca="1">SUM(Table2[[#This Row],[2024 Tax Assessment (Exemption Not Included)]]*$E$7)</f>
        <v>#NAME?</v>
      </c>
      <c r="F607" s="195" t="e">
        <f ca="1">_xlfn.XLOOKUP(Table2[[#This Row],[Acct '#]],'2025 Information'!A:A,'2025 Information'!O:O,0)</f>
        <v>#NAME?</v>
      </c>
      <c r="G607" s="196" t="e">
        <f ca="1">SUM(Table2[[#This Row],[2025 Estimated                         Tax Assessment                  (Exemption Not Included)]]/$H$6)</f>
        <v>#NAME?</v>
      </c>
      <c r="H607" s="206" t="e">
        <f ca="1">SUM(Table2[[#This Row],[2025 Estimated                         Tax Assessment                  (Exemption Not Included)]]*$H$7)</f>
        <v>#NAME?</v>
      </c>
      <c r="I607" s="203" t="e">
        <f ca="1">SUM(Table2[[#This Row],[2025 Estimated                         Tax Assessment                  (Exemption Not Included)]]-Table2[[#This Row],[2024 Tax Assessment (Exemption Not Included)]])</f>
        <v>#NAME?</v>
      </c>
      <c r="J607" s="225" t="e">
        <f ca="1">SUM(Table2[[#This Row],[2025 Estimated                      Tax Amount                             (Exemption Not Included)]]-Table2[[#This Row],[2024 Tax Amount (Exemption Not Included)]])</f>
        <v>#NAME?</v>
      </c>
      <c r="K607" s="204" t="e">
        <f ca="1">SUM(Table2[[#This Row],[Overall % Of Town ]]-Table2[[#This Row],[Overall % Of Town]])</f>
        <v>#NAME?</v>
      </c>
      <c r="L607" s="227" t="e">
        <f ca="1">SUM(Table2[[#This Row],[2024 Tax Assessment (Exemption Not Included)]])*$N$7</f>
        <v>#NAME?</v>
      </c>
      <c r="M607" s="205" t="e">
        <f ca="1">SUM(Table2[[#This Row],[2025 Tax Amount                   (w/o Reval)                       (Exmption Not Included)]]-Table2[[#This Row],[2024 Tax Amount (Exemption Not Included)]])</f>
        <v>#NAME?</v>
      </c>
      <c r="N607" s="206" t="e">
        <f ca="1">SUM(Table2[[#This Row],[2025 Tax Amount                   (w/o Reval)                       (Exmption Not Included)]]-Table2[[#This Row],[2025 Estimated                      Tax Amount                             (Exemption Not Included)]])</f>
        <v>#NAME?</v>
      </c>
      <c r="O607" s="207" t="s">
        <v>7433</v>
      </c>
      <c r="P607" s="208" t="s">
        <v>7433</v>
      </c>
      <c r="Q607" s="208" t="s">
        <v>7433</v>
      </c>
      <c r="R607" s="208" t="s">
        <v>7433</v>
      </c>
      <c r="S607" s="208" t="s">
        <v>7433</v>
      </c>
      <c r="T607" s="209" t="s">
        <v>7433</v>
      </c>
    </row>
    <row r="608" spans="1:20">
      <c r="A608" s="202" t="s">
        <v>80</v>
      </c>
      <c r="B608" s="202">
        <v>1191</v>
      </c>
      <c r="C608" s="195" t="e">
        <f ca="1">_xlfn.XLOOKUP(Table2[[#This Row],[Acct '#]],'2024 Information'!A:A,'2024 Information'!L:L,0)</f>
        <v>#NAME?</v>
      </c>
      <c r="D608" s="196" t="e">
        <f ca="1">SUM(Table2[[#This Row],[2024 Tax Assessment (Exemption Not Included)]]/$E$6)</f>
        <v>#NAME?</v>
      </c>
      <c r="E608" s="206" t="e">
        <f ca="1">SUM(Table2[[#This Row],[2024 Tax Assessment (Exemption Not Included)]]*$E$7)</f>
        <v>#NAME?</v>
      </c>
      <c r="F608" s="195" t="e">
        <f ca="1">_xlfn.XLOOKUP(Table2[[#This Row],[Acct '#]],'2025 Information'!A:A,'2025 Information'!O:O,0)</f>
        <v>#NAME?</v>
      </c>
      <c r="G608" s="196" t="e">
        <f ca="1">SUM(Table2[[#This Row],[2025 Estimated                         Tax Assessment                  (Exemption Not Included)]]/$H$6)</f>
        <v>#NAME?</v>
      </c>
      <c r="H608" s="206" t="e">
        <f ca="1">SUM(Table2[[#This Row],[2025 Estimated                         Tax Assessment                  (Exemption Not Included)]]*$H$7)</f>
        <v>#NAME?</v>
      </c>
      <c r="I608" s="203" t="e">
        <f ca="1">SUM(Table2[[#This Row],[2025 Estimated                         Tax Assessment                  (Exemption Not Included)]]-Table2[[#This Row],[2024 Tax Assessment (Exemption Not Included)]])</f>
        <v>#NAME?</v>
      </c>
      <c r="J608" s="225" t="e">
        <f ca="1">SUM(Table2[[#This Row],[2025 Estimated                      Tax Amount                             (Exemption Not Included)]]-Table2[[#This Row],[2024 Tax Amount (Exemption Not Included)]])</f>
        <v>#NAME?</v>
      </c>
      <c r="K608" s="204" t="e">
        <f ca="1">SUM(Table2[[#This Row],[Overall % Of Town ]]-Table2[[#This Row],[Overall % Of Town]])</f>
        <v>#NAME?</v>
      </c>
      <c r="L608" s="227" t="e">
        <f ca="1">SUM(Table2[[#This Row],[2024 Tax Assessment (Exemption Not Included)]])*$N$7</f>
        <v>#NAME?</v>
      </c>
      <c r="M608" s="205" t="e">
        <f ca="1">SUM(Table2[[#This Row],[2025 Tax Amount                   (w/o Reval)                       (Exmption Not Included)]]-Table2[[#This Row],[2024 Tax Amount (Exemption Not Included)]])</f>
        <v>#NAME?</v>
      </c>
      <c r="N608" s="206" t="e">
        <f ca="1">SUM(Table2[[#This Row],[2025 Tax Amount                   (w/o Reval)                       (Exmption Not Included)]]-Table2[[#This Row],[2025 Estimated                      Tax Amount                             (Exemption Not Included)]])</f>
        <v>#NAME?</v>
      </c>
      <c r="O608" s="207" t="s">
        <v>7433</v>
      </c>
      <c r="P608" s="208" t="s">
        <v>7433</v>
      </c>
      <c r="Q608" s="208" t="s">
        <v>7433</v>
      </c>
      <c r="R608" s="208" t="s">
        <v>7433</v>
      </c>
      <c r="S608" s="208" t="s">
        <v>7433</v>
      </c>
      <c r="T608" s="209" t="s">
        <v>7433</v>
      </c>
    </row>
    <row r="609" spans="1:20">
      <c r="A609" s="202" t="s">
        <v>1503</v>
      </c>
      <c r="B609" s="202">
        <v>619</v>
      </c>
      <c r="C609" s="195" t="e">
        <f ca="1">_xlfn.XLOOKUP(Table2[[#This Row],[Acct '#]],'2024 Information'!A:A,'2024 Information'!L:L,0)</f>
        <v>#NAME?</v>
      </c>
      <c r="D609" s="196" t="e">
        <f ca="1">SUM(Table2[[#This Row],[2024 Tax Assessment (Exemption Not Included)]]/$E$6)</f>
        <v>#NAME?</v>
      </c>
      <c r="E609" s="206" t="e">
        <f ca="1">SUM(Table2[[#This Row],[2024 Tax Assessment (Exemption Not Included)]]*$E$7)</f>
        <v>#NAME?</v>
      </c>
      <c r="F609" s="195" t="e">
        <f ca="1">_xlfn.XLOOKUP(Table2[[#This Row],[Acct '#]],'2025 Information'!A:A,'2025 Information'!O:O,0)</f>
        <v>#NAME?</v>
      </c>
      <c r="G609" s="196" t="e">
        <f ca="1">SUM(Table2[[#This Row],[2025 Estimated                         Tax Assessment                  (Exemption Not Included)]]/$H$6)</f>
        <v>#NAME?</v>
      </c>
      <c r="H609" s="206" t="e">
        <f ca="1">SUM(Table2[[#This Row],[2025 Estimated                         Tax Assessment                  (Exemption Not Included)]]*$H$7)</f>
        <v>#NAME?</v>
      </c>
      <c r="I609" s="203" t="e">
        <f ca="1">SUM(Table2[[#This Row],[2025 Estimated                         Tax Assessment                  (Exemption Not Included)]]-Table2[[#This Row],[2024 Tax Assessment (Exemption Not Included)]])</f>
        <v>#NAME?</v>
      </c>
      <c r="J609" s="225" t="e">
        <f ca="1">SUM(Table2[[#This Row],[2025 Estimated                      Tax Amount                             (Exemption Not Included)]]-Table2[[#This Row],[2024 Tax Amount (Exemption Not Included)]])</f>
        <v>#NAME?</v>
      </c>
      <c r="K609" s="204" t="e">
        <f ca="1">SUM(Table2[[#This Row],[Overall % Of Town ]]-Table2[[#This Row],[Overall % Of Town]])</f>
        <v>#NAME?</v>
      </c>
      <c r="L609" s="227" t="e">
        <f ca="1">SUM(Table2[[#This Row],[2024 Tax Assessment (Exemption Not Included)]])*$N$7</f>
        <v>#NAME?</v>
      </c>
      <c r="M609" s="205" t="e">
        <f ca="1">SUM(Table2[[#This Row],[2025 Tax Amount                   (w/o Reval)                       (Exmption Not Included)]]-Table2[[#This Row],[2024 Tax Amount (Exemption Not Included)]])</f>
        <v>#NAME?</v>
      </c>
      <c r="N609" s="206" t="e">
        <f ca="1">SUM(Table2[[#This Row],[2025 Tax Amount                   (w/o Reval)                       (Exmption Not Included)]]-Table2[[#This Row],[2025 Estimated                      Tax Amount                             (Exemption Not Included)]])</f>
        <v>#NAME?</v>
      </c>
      <c r="O609" s="207" t="s">
        <v>7433</v>
      </c>
      <c r="P609" s="208" t="s">
        <v>7433</v>
      </c>
      <c r="Q609" s="208" t="s">
        <v>7433</v>
      </c>
      <c r="R609" s="208" t="s">
        <v>7433</v>
      </c>
      <c r="S609" s="208" t="s">
        <v>7433</v>
      </c>
      <c r="T609" s="209" t="s">
        <v>7433</v>
      </c>
    </row>
    <row r="610" spans="1:20">
      <c r="A610" s="202" t="s">
        <v>2497</v>
      </c>
      <c r="B610" s="202">
        <v>163</v>
      </c>
      <c r="C610" s="195" t="e">
        <f ca="1">_xlfn.XLOOKUP(Table2[[#This Row],[Acct '#]],'2024 Information'!A:A,'2024 Information'!L:L,0)</f>
        <v>#NAME?</v>
      </c>
      <c r="D610" s="196" t="e">
        <f ca="1">SUM(Table2[[#This Row],[2024 Tax Assessment (Exemption Not Included)]]/$E$6)</f>
        <v>#NAME?</v>
      </c>
      <c r="E610" s="206" t="e">
        <f ca="1">SUM(Table2[[#This Row],[2024 Tax Assessment (Exemption Not Included)]]*$E$7)</f>
        <v>#NAME?</v>
      </c>
      <c r="F610" s="195" t="e">
        <f ca="1">_xlfn.XLOOKUP(Table2[[#This Row],[Acct '#]],'2025 Information'!A:A,'2025 Information'!O:O,0)</f>
        <v>#NAME?</v>
      </c>
      <c r="G610" s="196" t="e">
        <f ca="1">SUM(Table2[[#This Row],[2025 Estimated                         Tax Assessment                  (Exemption Not Included)]]/$H$6)</f>
        <v>#NAME?</v>
      </c>
      <c r="H610" s="206" t="e">
        <f ca="1">SUM(Table2[[#This Row],[2025 Estimated                         Tax Assessment                  (Exemption Not Included)]]*$H$7)</f>
        <v>#NAME?</v>
      </c>
      <c r="I610" s="203" t="e">
        <f ca="1">SUM(Table2[[#This Row],[2025 Estimated                         Tax Assessment                  (Exemption Not Included)]]-Table2[[#This Row],[2024 Tax Assessment (Exemption Not Included)]])</f>
        <v>#NAME?</v>
      </c>
      <c r="J610" s="225" t="e">
        <f ca="1">SUM(Table2[[#This Row],[2025 Estimated                      Tax Amount                             (Exemption Not Included)]]-Table2[[#This Row],[2024 Tax Amount (Exemption Not Included)]])</f>
        <v>#NAME?</v>
      </c>
      <c r="K610" s="204" t="e">
        <f ca="1">SUM(Table2[[#This Row],[Overall % Of Town ]]-Table2[[#This Row],[Overall % Of Town]])</f>
        <v>#NAME?</v>
      </c>
      <c r="L610" s="227" t="e">
        <f ca="1">SUM(Table2[[#This Row],[2024 Tax Assessment (Exemption Not Included)]])*$N$7</f>
        <v>#NAME?</v>
      </c>
      <c r="M610" s="205" t="e">
        <f ca="1">SUM(Table2[[#This Row],[2025 Tax Amount                   (w/o Reval)                       (Exmption Not Included)]]-Table2[[#This Row],[2024 Tax Amount (Exemption Not Included)]])</f>
        <v>#NAME?</v>
      </c>
      <c r="N610" s="206" t="e">
        <f ca="1">SUM(Table2[[#This Row],[2025 Tax Amount                   (w/o Reval)                       (Exmption Not Included)]]-Table2[[#This Row],[2025 Estimated                      Tax Amount                             (Exemption Not Included)]])</f>
        <v>#NAME?</v>
      </c>
      <c r="O610" s="207" t="s">
        <v>7433</v>
      </c>
      <c r="P610" s="208" t="s">
        <v>7433</v>
      </c>
      <c r="Q610" s="208" t="s">
        <v>7433</v>
      </c>
      <c r="R610" s="208" t="s">
        <v>7433</v>
      </c>
      <c r="S610" s="208" t="s">
        <v>7433</v>
      </c>
      <c r="T610" s="209" t="s">
        <v>7433</v>
      </c>
    </row>
    <row r="611" spans="1:20">
      <c r="A611" s="202" t="s">
        <v>1501</v>
      </c>
      <c r="B611" s="202">
        <v>621</v>
      </c>
      <c r="C611" s="195" t="e">
        <f ca="1">_xlfn.XLOOKUP(Table2[[#This Row],[Acct '#]],'2024 Information'!A:A,'2024 Information'!L:L,0)</f>
        <v>#NAME?</v>
      </c>
      <c r="D611" s="196" t="e">
        <f ca="1">SUM(Table2[[#This Row],[2024 Tax Assessment (Exemption Not Included)]]/$E$6)</f>
        <v>#NAME?</v>
      </c>
      <c r="E611" s="206" t="e">
        <f ca="1">SUM(Table2[[#This Row],[2024 Tax Assessment (Exemption Not Included)]]*$E$7)</f>
        <v>#NAME?</v>
      </c>
      <c r="F611" s="195" t="e">
        <f ca="1">_xlfn.XLOOKUP(Table2[[#This Row],[Acct '#]],'2025 Information'!A:A,'2025 Information'!O:O,0)</f>
        <v>#NAME?</v>
      </c>
      <c r="G611" s="196" t="e">
        <f ca="1">SUM(Table2[[#This Row],[2025 Estimated                         Tax Assessment                  (Exemption Not Included)]]/$H$6)</f>
        <v>#NAME?</v>
      </c>
      <c r="H611" s="206" t="e">
        <f ca="1">SUM(Table2[[#This Row],[2025 Estimated                         Tax Assessment                  (Exemption Not Included)]]*$H$7)</f>
        <v>#NAME?</v>
      </c>
      <c r="I611" s="203" t="e">
        <f ca="1">SUM(Table2[[#This Row],[2025 Estimated                         Tax Assessment                  (Exemption Not Included)]]-Table2[[#This Row],[2024 Tax Assessment (Exemption Not Included)]])</f>
        <v>#NAME?</v>
      </c>
      <c r="J611" s="225" t="e">
        <f ca="1">SUM(Table2[[#This Row],[2025 Estimated                      Tax Amount                             (Exemption Not Included)]]-Table2[[#This Row],[2024 Tax Amount (Exemption Not Included)]])</f>
        <v>#NAME?</v>
      </c>
      <c r="K611" s="204" t="e">
        <f ca="1">SUM(Table2[[#This Row],[Overall % Of Town ]]-Table2[[#This Row],[Overall % Of Town]])</f>
        <v>#NAME?</v>
      </c>
      <c r="L611" s="227" t="e">
        <f ca="1">SUM(Table2[[#This Row],[2024 Tax Assessment (Exemption Not Included)]])*$N$7</f>
        <v>#NAME?</v>
      </c>
      <c r="M611" s="205" t="e">
        <f ca="1">SUM(Table2[[#This Row],[2025 Tax Amount                   (w/o Reval)                       (Exmption Not Included)]]-Table2[[#This Row],[2024 Tax Amount (Exemption Not Included)]])</f>
        <v>#NAME?</v>
      </c>
      <c r="N611" s="206" t="e">
        <f ca="1">SUM(Table2[[#This Row],[2025 Tax Amount                   (w/o Reval)                       (Exmption Not Included)]]-Table2[[#This Row],[2025 Estimated                      Tax Amount                             (Exemption Not Included)]])</f>
        <v>#NAME?</v>
      </c>
      <c r="O611" s="207" t="s">
        <v>7433</v>
      </c>
      <c r="P611" s="208" t="s">
        <v>7433</v>
      </c>
      <c r="Q611" s="208" t="s">
        <v>7433</v>
      </c>
      <c r="R611" s="208" t="s">
        <v>7433</v>
      </c>
      <c r="S611" s="208" t="s">
        <v>7433</v>
      </c>
      <c r="T611" s="209" t="s">
        <v>7433</v>
      </c>
    </row>
    <row r="612" spans="1:20">
      <c r="A612" s="202" t="s">
        <v>1499</v>
      </c>
      <c r="B612" s="202">
        <v>622</v>
      </c>
      <c r="C612" s="195" t="e">
        <f ca="1">_xlfn.XLOOKUP(Table2[[#This Row],[Acct '#]],'2024 Information'!A:A,'2024 Information'!L:L,0)</f>
        <v>#NAME?</v>
      </c>
      <c r="D612" s="196" t="e">
        <f ca="1">SUM(Table2[[#This Row],[2024 Tax Assessment (Exemption Not Included)]]/$E$6)</f>
        <v>#NAME?</v>
      </c>
      <c r="E612" s="206" t="e">
        <f ca="1">SUM(Table2[[#This Row],[2024 Tax Assessment (Exemption Not Included)]]*$E$7)</f>
        <v>#NAME?</v>
      </c>
      <c r="F612" s="195" t="e">
        <f ca="1">_xlfn.XLOOKUP(Table2[[#This Row],[Acct '#]],'2025 Information'!A:A,'2025 Information'!O:O,0)</f>
        <v>#NAME?</v>
      </c>
      <c r="G612" s="196" t="e">
        <f ca="1">SUM(Table2[[#This Row],[2025 Estimated                         Tax Assessment                  (Exemption Not Included)]]/$H$6)</f>
        <v>#NAME?</v>
      </c>
      <c r="H612" s="206" t="e">
        <f ca="1">SUM(Table2[[#This Row],[2025 Estimated                         Tax Assessment                  (Exemption Not Included)]]*$H$7)</f>
        <v>#NAME?</v>
      </c>
      <c r="I612" s="203" t="e">
        <f ca="1">SUM(Table2[[#This Row],[2025 Estimated                         Tax Assessment                  (Exemption Not Included)]]-Table2[[#This Row],[2024 Tax Assessment (Exemption Not Included)]])</f>
        <v>#NAME?</v>
      </c>
      <c r="J612" s="225" t="e">
        <f ca="1">SUM(Table2[[#This Row],[2025 Estimated                      Tax Amount                             (Exemption Not Included)]]-Table2[[#This Row],[2024 Tax Amount (Exemption Not Included)]])</f>
        <v>#NAME?</v>
      </c>
      <c r="K612" s="204" t="e">
        <f ca="1">SUM(Table2[[#This Row],[Overall % Of Town ]]-Table2[[#This Row],[Overall % Of Town]])</f>
        <v>#NAME?</v>
      </c>
      <c r="L612" s="227" t="e">
        <f ca="1">SUM(Table2[[#This Row],[2024 Tax Assessment (Exemption Not Included)]])*$N$7</f>
        <v>#NAME?</v>
      </c>
      <c r="M612" s="205" t="e">
        <f ca="1">SUM(Table2[[#This Row],[2025 Tax Amount                   (w/o Reval)                       (Exmption Not Included)]]-Table2[[#This Row],[2024 Tax Amount (Exemption Not Included)]])</f>
        <v>#NAME?</v>
      </c>
      <c r="N612" s="206" t="e">
        <f ca="1">SUM(Table2[[#This Row],[2025 Tax Amount                   (w/o Reval)                       (Exmption Not Included)]]-Table2[[#This Row],[2025 Estimated                      Tax Amount                             (Exemption Not Included)]])</f>
        <v>#NAME?</v>
      </c>
      <c r="O612" s="207" t="s">
        <v>7433</v>
      </c>
      <c r="P612" s="208" t="s">
        <v>7433</v>
      </c>
      <c r="Q612" s="208" t="s">
        <v>7433</v>
      </c>
      <c r="R612" s="208" t="s">
        <v>7433</v>
      </c>
      <c r="S612" s="208" t="s">
        <v>7433</v>
      </c>
      <c r="T612" s="209" t="s">
        <v>7433</v>
      </c>
    </row>
    <row r="613" spans="1:20">
      <c r="A613" s="202" t="s">
        <v>593</v>
      </c>
      <c r="B613" s="202">
        <v>995</v>
      </c>
      <c r="C613" s="195" t="e">
        <f ca="1">_xlfn.XLOOKUP(Table2[[#This Row],[Acct '#]],'2024 Information'!A:A,'2024 Information'!L:L,0)</f>
        <v>#NAME?</v>
      </c>
      <c r="D613" s="196" t="e">
        <f ca="1">SUM(Table2[[#This Row],[2024 Tax Assessment (Exemption Not Included)]]/$E$6)</f>
        <v>#NAME?</v>
      </c>
      <c r="E613" s="206" t="e">
        <f ca="1">SUM(Table2[[#This Row],[2024 Tax Assessment (Exemption Not Included)]]*$E$7)</f>
        <v>#NAME?</v>
      </c>
      <c r="F613" s="195" t="e">
        <f ca="1">_xlfn.XLOOKUP(Table2[[#This Row],[Acct '#]],'2025 Information'!A:A,'2025 Information'!O:O,0)</f>
        <v>#NAME?</v>
      </c>
      <c r="G613" s="196" t="e">
        <f ca="1">SUM(Table2[[#This Row],[2025 Estimated                         Tax Assessment                  (Exemption Not Included)]]/$H$6)</f>
        <v>#NAME?</v>
      </c>
      <c r="H613" s="206" t="e">
        <f ca="1">SUM(Table2[[#This Row],[2025 Estimated                         Tax Assessment                  (Exemption Not Included)]]*$H$7)</f>
        <v>#NAME?</v>
      </c>
      <c r="I613" s="203" t="e">
        <f ca="1">SUM(Table2[[#This Row],[2025 Estimated                         Tax Assessment                  (Exemption Not Included)]]-Table2[[#This Row],[2024 Tax Assessment (Exemption Not Included)]])</f>
        <v>#NAME?</v>
      </c>
      <c r="J613" s="225" t="e">
        <f ca="1">SUM(Table2[[#This Row],[2025 Estimated                      Tax Amount                             (Exemption Not Included)]]-Table2[[#This Row],[2024 Tax Amount (Exemption Not Included)]])</f>
        <v>#NAME?</v>
      </c>
      <c r="K613" s="204" t="e">
        <f ca="1">SUM(Table2[[#This Row],[Overall % Of Town ]]-Table2[[#This Row],[Overall % Of Town]])</f>
        <v>#NAME?</v>
      </c>
      <c r="L613" s="227" t="e">
        <f ca="1">SUM(Table2[[#This Row],[2024 Tax Assessment (Exemption Not Included)]])*$N$7</f>
        <v>#NAME?</v>
      </c>
      <c r="M613" s="205" t="e">
        <f ca="1">SUM(Table2[[#This Row],[2025 Tax Amount                   (w/o Reval)                       (Exmption Not Included)]]-Table2[[#This Row],[2024 Tax Amount (Exemption Not Included)]])</f>
        <v>#NAME?</v>
      </c>
      <c r="N613" s="206" t="e">
        <f ca="1">SUM(Table2[[#This Row],[2025 Tax Amount                   (w/o Reval)                       (Exmption Not Included)]]-Table2[[#This Row],[2025 Estimated                      Tax Amount                             (Exemption Not Included)]])</f>
        <v>#NAME?</v>
      </c>
      <c r="O613" s="207" t="s">
        <v>7433</v>
      </c>
      <c r="P613" s="208" t="s">
        <v>7433</v>
      </c>
      <c r="Q613" s="208" t="s">
        <v>7433</v>
      </c>
      <c r="R613" s="208" t="s">
        <v>7433</v>
      </c>
      <c r="S613" s="208" t="s">
        <v>7433</v>
      </c>
      <c r="T613" s="209" t="s">
        <v>7433</v>
      </c>
    </row>
    <row r="614" spans="1:20">
      <c r="A614" s="202" t="s">
        <v>1505</v>
      </c>
      <c r="B614" s="202">
        <v>618</v>
      </c>
      <c r="C614" s="195" t="e">
        <f ca="1">_xlfn.XLOOKUP(Table2[[#This Row],[Acct '#]],'2024 Information'!A:A,'2024 Information'!L:L,0)</f>
        <v>#NAME?</v>
      </c>
      <c r="D614" s="196" t="e">
        <f ca="1">SUM(Table2[[#This Row],[2024 Tax Assessment (Exemption Not Included)]]/$E$6)</f>
        <v>#NAME?</v>
      </c>
      <c r="E614" s="206" t="e">
        <f ca="1">SUM(Table2[[#This Row],[2024 Tax Assessment (Exemption Not Included)]]*$E$7)</f>
        <v>#NAME?</v>
      </c>
      <c r="F614" s="195" t="e">
        <f ca="1">_xlfn.XLOOKUP(Table2[[#This Row],[Acct '#]],'2025 Information'!A:A,'2025 Information'!O:O,0)</f>
        <v>#NAME?</v>
      </c>
      <c r="G614" s="196" t="e">
        <f ca="1">SUM(Table2[[#This Row],[2025 Estimated                         Tax Assessment                  (Exemption Not Included)]]/$H$6)</f>
        <v>#NAME?</v>
      </c>
      <c r="H614" s="206" t="e">
        <f ca="1">SUM(Table2[[#This Row],[2025 Estimated                         Tax Assessment                  (Exemption Not Included)]]*$H$7)</f>
        <v>#NAME?</v>
      </c>
      <c r="I614" s="203" t="e">
        <f ca="1">SUM(Table2[[#This Row],[2025 Estimated                         Tax Assessment                  (Exemption Not Included)]]-Table2[[#This Row],[2024 Tax Assessment (Exemption Not Included)]])</f>
        <v>#NAME?</v>
      </c>
      <c r="J614" s="225" t="e">
        <f ca="1">SUM(Table2[[#This Row],[2025 Estimated                      Tax Amount                             (Exemption Not Included)]]-Table2[[#This Row],[2024 Tax Amount (Exemption Not Included)]])</f>
        <v>#NAME?</v>
      </c>
      <c r="K614" s="204" t="e">
        <f ca="1">SUM(Table2[[#This Row],[Overall % Of Town ]]-Table2[[#This Row],[Overall % Of Town]])</f>
        <v>#NAME?</v>
      </c>
      <c r="L614" s="227" t="e">
        <f ca="1">SUM(Table2[[#This Row],[2024 Tax Assessment (Exemption Not Included)]])*$N$7</f>
        <v>#NAME?</v>
      </c>
      <c r="M614" s="205" t="e">
        <f ca="1">SUM(Table2[[#This Row],[2025 Tax Amount                   (w/o Reval)                       (Exmption Not Included)]]-Table2[[#This Row],[2024 Tax Amount (Exemption Not Included)]])</f>
        <v>#NAME?</v>
      </c>
      <c r="N614" s="206" t="e">
        <f ca="1">SUM(Table2[[#This Row],[2025 Tax Amount                   (w/o Reval)                       (Exmption Not Included)]]-Table2[[#This Row],[2025 Estimated                      Tax Amount                             (Exemption Not Included)]])</f>
        <v>#NAME?</v>
      </c>
      <c r="O614" s="207" t="s">
        <v>7433</v>
      </c>
      <c r="P614" s="208" t="s">
        <v>7433</v>
      </c>
      <c r="Q614" s="208" t="s">
        <v>7433</v>
      </c>
      <c r="R614" s="208" t="s">
        <v>7433</v>
      </c>
      <c r="S614" s="208" t="s">
        <v>7433</v>
      </c>
      <c r="T614" s="209" t="s">
        <v>7433</v>
      </c>
    </row>
    <row r="615" spans="1:20">
      <c r="A615" s="202" t="s">
        <v>1594</v>
      </c>
      <c r="B615" s="202">
        <v>578</v>
      </c>
      <c r="C615" s="195" t="e">
        <f ca="1">_xlfn.XLOOKUP(Table2[[#This Row],[Acct '#]],'2024 Information'!A:A,'2024 Information'!L:L,0)</f>
        <v>#NAME?</v>
      </c>
      <c r="D615" s="196" t="e">
        <f ca="1">SUM(Table2[[#This Row],[2024 Tax Assessment (Exemption Not Included)]]/$E$6)</f>
        <v>#NAME?</v>
      </c>
      <c r="E615" s="206" t="e">
        <f ca="1">SUM(Table2[[#This Row],[2024 Tax Assessment (Exemption Not Included)]]*$E$7)</f>
        <v>#NAME?</v>
      </c>
      <c r="F615" s="195" t="e">
        <f ca="1">_xlfn.XLOOKUP(Table2[[#This Row],[Acct '#]],'2025 Information'!A:A,'2025 Information'!O:O,0)</f>
        <v>#NAME?</v>
      </c>
      <c r="G615" s="196" t="e">
        <f ca="1">SUM(Table2[[#This Row],[2025 Estimated                         Tax Assessment                  (Exemption Not Included)]]/$H$6)</f>
        <v>#NAME?</v>
      </c>
      <c r="H615" s="206" t="e">
        <f ca="1">SUM(Table2[[#This Row],[2025 Estimated                         Tax Assessment                  (Exemption Not Included)]]*$H$7)</f>
        <v>#NAME?</v>
      </c>
      <c r="I615" s="203" t="e">
        <f ca="1">SUM(Table2[[#This Row],[2025 Estimated                         Tax Assessment                  (Exemption Not Included)]]-Table2[[#This Row],[2024 Tax Assessment (Exemption Not Included)]])</f>
        <v>#NAME?</v>
      </c>
      <c r="J615" s="225" t="e">
        <f ca="1">SUM(Table2[[#This Row],[2025 Estimated                      Tax Amount                             (Exemption Not Included)]]-Table2[[#This Row],[2024 Tax Amount (Exemption Not Included)]])</f>
        <v>#NAME?</v>
      </c>
      <c r="K615" s="204" t="e">
        <f ca="1">SUM(Table2[[#This Row],[Overall % Of Town ]]-Table2[[#This Row],[Overall % Of Town]])</f>
        <v>#NAME?</v>
      </c>
      <c r="L615" s="227" t="e">
        <f ca="1">SUM(Table2[[#This Row],[2024 Tax Assessment (Exemption Not Included)]])*$N$7</f>
        <v>#NAME?</v>
      </c>
      <c r="M615" s="205" t="e">
        <f ca="1">SUM(Table2[[#This Row],[2025 Tax Amount                   (w/o Reval)                       (Exmption Not Included)]]-Table2[[#This Row],[2024 Tax Amount (Exemption Not Included)]])</f>
        <v>#NAME?</v>
      </c>
      <c r="N615" s="206" t="e">
        <f ca="1">SUM(Table2[[#This Row],[2025 Tax Amount                   (w/o Reval)                       (Exmption Not Included)]]-Table2[[#This Row],[2025 Estimated                      Tax Amount                             (Exemption Not Included)]])</f>
        <v>#NAME?</v>
      </c>
      <c r="O615" s="207" t="s">
        <v>7433</v>
      </c>
      <c r="P615" s="208" t="s">
        <v>7433</v>
      </c>
      <c r="Q615" s="208" t="s">
        <v>7433</v>
      </c>
      <c r="R615" s="208" t="s">
        <v>7433</v>
      </c>
      <c r="S615" s="208" t="s">
        <v>7433</v>
      </c>
      <c r="T615" s="209" t="s">
        <v>7433</v>
      </c>
    </row>
    <row r="616" spans="1:20">
      <c r="A616" s="202" t="s">
        <v>260</v>
      </c>
      <c r="B616" s="202">
        <v>1132</v>
      </c>
      <c r="C616" s="195" t="e">
        <f ca="1">_xlfn.XLOOKUP(Table2[[#This Row],[Acct '#]],'2024 Information'!A:A,'2024 Information'!L:L,0)</f>
        <v>#NAME?</v>
      </c>
      <c r="D616" s="196" t="e">
        <f ca="1">SUM(Table2[[#This Row],[2024 Tax Assessment (Exemption Not Included)]]/$E$6)</f>
        <v>#NAME?</v>
      </c>
      <c r="E616" s="206" t="e">
        <f ca="1">SUM(Table2[[#This Row],[2024 Tax Assessment (Exemption Not Included)]]*$E$7)</f>
        <v>#NAME?</v>
      </c>
      <c r="F616" s="195" t="e">
        <f ca="1">_xlfn.XLOOKUP(Table2[[#This Row],[Acct '#]],'2025 Information'!A:A,'2025 Information'!O:O,0)</f>
        <v>#NAME?</v>
      </c>
      <c r="G616" s="196" t="e">
        <f ca="1">SUM(Table2[[#This Row],[2025 Estimated                         Tax Assessment                  (Exemption Not Included)]]/$H$6)</f>
        <v>#NAME?</v>
      </c>
      <c r="H616" s="206" t="e">
        <f ca="1">SUM(Table2[[#This Row],[2025 Estimated                         Tax Assessment                  (Exemption Not Included)]]*$H$7)</f>
        <v>#NAME?</v>
      </c>
      <c r="I616" s="203" t="e">
        <f ca="1">SUM(Table2[[#This Row],[2025 Estimated                         Tax Assessment                  (Exemption Not Included)]]-Table2[[#This Row],[2024 Tax Assessment (Exemption Not Included)]])</f>
        <v>#NAME?</v>
      </c>
      <c r="J616" s="225" t="e">
        <f ca="1">SUM(Table2[[#This Row],[2025 Estimated                      Tax Amount                             (Exemption Not Included)]]-Table2[[#This Row],[2024 Tax Amount (Exemption Not Included)]])</f>
        <v>#NAME?</v>
      </c>
      <c r="K616" s="204" t="e">
        <f ca="1">SUM(Table2[[#This Row],[Overall % Of Town ]]-Table2[[#This Row],[Overall % Of Town]])</f>
        <v>#NAME?</v>
      </c>
      <c r="L616" s="227" t="e">
        <f ca="1">SUM(Table2[[#This Row],[2024 Tax Assessment (Exemption Not Included)]])*$N$7</f>
        <v>#NAME?</v>
      </c>
      <c r="M616" s="205" t="e">
        <f ca="1">SUM(Table2[[#This Row],[2025 Tax Amount                   (w/o Reval)                       (Exmption Not Included)]]-Table2[[#This Row],[2024 Tax Amount (Exemption Not Included)]])</f>
        <v>#NAME?</v>
      </c>
      <c r="N616" s="206" t="e">
        <f ca="1">SUM(Table2[[#This Row],[2025 Tax Amount                   (w/o Reval)                       (Exmption Not Included)]]-Table2[[#This Row],[2025 Estimated                      Tax Amount                             (Exemption Not Included)]])</f>
        <v>#NAME?</v>
      </c>
      <c r="O616" s="207" t="s">
        <v>7433</v>
      </c>
      <c r="P616" s="208" t="s">
        <v>7433</v>
      </c>
      <c r="Q616" s="208" t="s">
        <v>7433</v>
      </c>
      <c r="R616" s="208" t="s">
        <v>7433</v>
      </c>
      <c r="S616" s="208" t="s">
        <v>7433</v>
      </c>
      <c r="T616" s="209" t="s">
        <v>7433</v>
      </c>
    </row>
    <row r="617" spans="1:20">
      <c r="A617" s="202" t="s">
        <v>632</v>
      </c>
      <c r="B617" s="202">
        <v>981</v>
      </c>
      <c r="C617" s="195" t="e">
        <f ca="1">_xlfn.XLOOKUP(Table2[[#This Row],[Acct '#]],'2024 Information'!A:A,'2024 Information'!L:L,0)</f>
        <v>#NAME?</v>
      </c>
      <c r="D617" s="196" t="e">
        <f ca="1">SUM(Table2[[#This Row],[2024 Tax Assessment (Exemption Not Included)]]/$E$6)</f>
        <v>#NAME?</v>
      </c>
      <c r="E617" s="206" t="e">
        <f ca="1">SUM(Table2[[#This Row],[2024 Tax Assessment (Exemption Not Included)]]*$E$7)</f>
        <v>#NAME?</v>
      </c>
      <c r="F617" s="195" t="e">
        <f ca="1">_xlfn.XLOOKUP(Table2[[#This Row],[Acct '#]],'2025 Information'!A:A,'2025 Information'!O:O,0)</f>
        <v>#NAME?</v>
      </c>
      <c r="G617" s="196" t="e">
        <f ca="1">SUM(Table2[[#This Row],[2025 Estimated                         Tax Assessment                  (Exemption Not Included)]]/$H$6)</f>
        <v>#NAME?</v>
      </c>
      <c r="H617" s="206" t="e">
        <f ca="1">SUM(Table2[[#This Row],[2025 Estimated                         Tax Assessment                  (Exemption Not Included)]]*$H$7)</f>
        <v>#NAME?</v>
      </c>
      <c r="I617" s="203" t="e">
        <f ca="1">SUM(Table2[[#This Row],[2025 Estimated                         Tax Assessment                  (Exemption Not Included)]]-Table2[[#This Row],[2024 Tax Assessment (Exemption Not Included)]])</f>
        <v>#NAME?</v>
      </c>
      <c r="J617" s="225" t="e">
        <f ca="1">SUM(Table2[[#This Row],[2025 Estimated                      Tax Amount                             (Exemption Not Included)]]-Table2[[#This Row],[2024 Tax Amount (Exemption Not Included)]])</f>
        <v>#NAME?</v>
      </c>
      <c r="K617" s="204" t="e">
        <f ca="1">SUM(Table2[[#This Row],[Overall % Of Town ]]-Table2[[#This Row],[Overall % Of Town]])</f>
        <v>#NAME?</v>
      </c>
      <c r="L617" s="227" t="e">
        <f ca="1">SUM(Table2[[#This Row],[2024 Tax Assessment (Exemption Not Included)]])*$N$7</f>
        <v>#NAME?</v>
      </c>
      <c r="M617" s="205" t="e">
        <f ca="1">SUM(Table2[[#This Row],[2025 Tax Amount                   (w/o Reval)                       (Exmption Not Included)]]-Table2[[#This Row],[2024 Tax Amount (Exemption Not Included)]])</f>
        <v>#NAME?</v>
      </c>
      <c r="N617" s="206" t="e">
        <f ca="1">SUM(Table2[[#This Row],[2025 Tax Amount                   (w/o Reval)                       (Exmption Not Included)]]-Table2[[#This Row],[2025 Estimated                      Tax Amount                             (Exemption Not Included)]])</f>
        <v>#NAME?</v>
      </c>
      <c r="O617" s="207" t="s">
        <v>7433</v>
      </c>
      <c r="P617" s="208" t="s">
        <v>7433</v>
      </c>
      <c r="Q617" s="208" t="s">
        <v>7433</v>
      </c>
      <c r="R617" s="208" t="s">
        <v>7433</v>
      </c>
      <c r="S617" s="208" t="s">
        <v>7433</v>
      </c>
      <c r="T617" s="209" t="s">
        <v>7433</v>
      </c>
    </row>
    <row r="618" spans="1:20">
      <c r="A618" s="202" t="s">
        <v>925</v>
      </c>
      <c r="B618" s="202">
        <v>873</v>
      </c>
      <c r="C618" s="195" t="e">
        <f ca="1">_xlfn.XLOOKUP(Table2[[#This Row],[Acct '#]],'2024 Information'!A:A,'2024 Information'!L:L,0)</f>
        <v>#NAME?</v>
      </c>
      <c r="D618" s="196" t="e">
        <f ca="1">SUM(Table2[[#This Row],[2024 Tax Assessment (Exemption Not Included)]]/$E$6)</f>
        <v>#NAME?</v>
      </c>
      <c r="E618" s="206" t="e">
        <f ca="1">SUM(Table2[[#This Row],[2024 Tax Assessment (Exemption Not Included)]]*$E$7)</f>
        <v>#NAME?</v>
      </c>
      <c r="F618" s="195" t="e">
        <f ca="1">_xlfn.XLOOKUP(Table2[[#This Row],[Acct '#]],'2025 Information'!A:A,'2025 Information'!O:O,0)</f>
        <v>#NAME?</v>
      </c>
      <c r="G618" s="196" t="e">
        <f ca="1">SUM(Table2[[#This Row],[2025 Estimated                         Tax Assessment                  (Exemption Not Included)]]/$H$6)</f>
        <v>#NAME?</v>
      </c>
      <c r="H618" s="206" t="e">
        <f ca="1">SUM(Table2[[#This Row],[2025 Estimated                         Tax Assessment                  (Exemption Not Included)]]*$H$7)</f>
        <v>#NAME?</v>
      </c>
      <c r="I618" s="203" t="e">
        <f ca="1">SUM(Table2[[#This Row],[2025 Estimated                         Tax Assessment                  (Exemption Not Included)]]-Table2[[#This Row],[2024 Tax Assessment (Exemption Not Included)]])</f>
        <v>#NAME?</v>
      </c>
      <c r="J618" s="225" t="e">
        <f ca="1">SUM(Table2[[#This Row],[2025 Estimated                      Tax Amount                             (Exemption Not Included)]]-Table2[[#This Row],[2024 Tax Amount (Exemption Not Included)]])</f>
        <v>#NAME?</v>
      </c>
      <c r="K618" s="204" t="e">
        <f ca="1">SUM(Table2[[#This Row],[Overall % Of Town ]]-Table2[[#This Row],[Overall % Of Town]])</f>
        <v>#NAME?</v>
      </c>
      <c r="L618" s="227" t="e">
        <f ca="1">SUM(Table2[[#This Row],[2024 Tax Assessment (Exemption Not Included)]])*$N$7</f>
        <v>#NAME?</v>
      </c>
      <c r="M618" s="205" t="e">
        <f ca="1">SUM(Table2[[#This Row],[2025 Tax Amount                   (w/o Reval)                       (Exmption Not Included)]]-Table2[[#This Row],[2024 Tax Amount (Exemption Not Included)]])</f>
        <v>#NAME?</v>
      </c>
      <c r="N618" s="206" t="e">
        <f ca="1">SUM(Table2[[#This Row],[2025 Tax Amount                   (w/o Reval)                       (Exmption Not Included)]]-Table2[[#This Row],[2025 Estimated                      Tax Amount                             (Exemption Not Included)]])</f>
        <v>#NAME?</v>
      </c>
      <c r="O618" s="207" t="s">
        <v>7433</v>
      </c>
      <c r="P618" s="208" t="s">
        <v>7433</v>
      </c>
      <c r="Q618" s="208" t="s">
        <v>7433</v>
      </c>
      <c r="R618" s="208" t="s">
        <v>7433</v>
      </c>
      <c r="S618" s="208" t="s">
        <v>7433</v>
      </c>
      <c r="T618" s="209" t="s">
        <v>7433</v>
      </c>
    </row>
    <row r="619" spans="1:20">
      <c r="A619" s="202" t="s">
        <v>2639</v>
      </c>
      <c r="B619" s="202">
        <v>91</v>
      </c>
      <c r="C619" s="195" t="e">
        <f ca="1">_xlfn.XLOOKUP(Table2[[#This Row],[Acct '#]],'2024 Information'!A:A,'2024 Information'!L:L,0)</f>
        <v>#NAME?</v>
      </c>
      <c r="D619" s="196" t="e">
        <f ca="1">SUM(Table2[[#This Row],[2024 Tax Assessment (Exemption Not Included)]]/$E$6)</f>
        <v>#NAME?</v>
      </c>
      <c r="E619" s="206" t="e">
        <f ca="1">SUM(Table2[[#This Row],[2024 Tax Assessment (Exemption Not Included)]]*$E$7)</f>
        <v>#NAME?</v>
      </c>
      <c r="F619" s="195" t="e">
        <f ca="1">_xlfn.XLOOKUP(Table2[[#This Row],[Acct '#]],'2025 Information'!A:A,'2025 Information'!O:O,0)</f>
        <v>#NAME?</v>
      </c>
      <c r="G619" s="196" t="e">
        <f ca="1">SUM(Table2[[#This Row],[2025 Estimated                         Tax Assessment                  (Exemption Not Included)]]/$H$6)</f>
        <v>#NAME?</v>
      </c>
      <c r="H619" s="206" t="e">
        <f ca="1">SUM(Table2[[#This Row],[2025 Estimated                         Tax Assessment                  (Exemption Not Included)]]*$H$7)</f>
        <v>#NAME?</v>
      </c>
      <c r="I619" s="203" t="e">
        <f ca="1">SUM(Table2[[#This Row],[2025 Estimated                         Tax Assessment                  (Exemption Not Included)]]-Table2[[#This Row],[2024 Tax Assessment (Exemption Not Included)]])</f>
        <v>#NAME?</v>
      </c>
      <c r="J619" s="225" t="e">
        <f ca="1">SUM(Table2[[#This Row],[2025 Estimated                      Tax Amount                             (Exemption Not Included)]]-Table2[[#This Row],[2024 Tax Amount (Exemption Not Included)]])</f>
        <v>#NAME?</v>
      </c>
      <c r="K619" s="204" t="e">
        <f ca="1">SUM(Table2[[#This Row],[Overall % Of Town ]]-Table2[[#This Row],[Overall % Of Town]])</f>
        <v>#NAME?</v>
      </c>
      <c r="L619" s="227" t="e">
        <f ca="1">SUM(Table2[[#This Row],[2024 Tax Assessment (Exemption Not Included)]])*$N$7</f>
        <v>#NAME?</v>
      </c>
      <c r="M619" s="205" t="e">
        <f ca="1">SUM(Table2[[#This Row],[2025 Tax Amount                   (w/o Reval)                       (Exmption Not Included)]]-Table2[[#This Row],[2024 Tax Amount (Exemption Not Included)]])</f>
        <v>#NAME?</v>
      </c>
      <c r="N619" s="206" t="e">
        <f ca="1">SUM(Table2[[#This Row],[2025 Tax Amount                   (w/o Reval)                       (Exmption Not Included)]]-Table2[[#This Row],[2025 Estimated                      Tax Amount                             (Exemption Not Included)]])</f>
        <v>#NAME?</v>
      </c>
      <c r="O619" s="207" t="s">
        <v>7433</v>
      </c>
      <c r="P619" s="208" t="s">
        <v>7433</v>
      </c>
      <c r="Q619" s="208" t="s">
        <v>7433</v>
      </c>
      <c r="R619" s="208" t="s">
        <v>7433</v>
      </c>
      <c r="S619" s="208" t="s">
        <v>7433</v>
      </c>
      <c r="T619" s="209" t="s">
        <v>7433</v>
      </c>
    </row>
    <row r="620" spans="1:20">
      <c r="A620" s="202" t="s">
        <v>1502</v>
      </c>
      <c r="B620" s="202">
        <v>620</v>
      </c>
      <c r="C620" s="195" t="e">
        <f ca="1">_xlfn.XLOOKUP(Table2[[#This Row],[Acct '#]],'2024 Information'!A:A,'2024 Information'!L:L,0)</f>
        <v>#NAME?</v>
      </c>
      <c r="D620" s="196" t="e">
        <f ca="1">SUM(Table2[[#This Row],[2024 Tax Assessment (Exemption Not Included)]]/$E$6)</f>
        <v>#NAME?</v>
      </c>
      <c r="E620" s="206" t="e">
        <f ca="1">SUM(Table2[[#This Row],[2024 Tax Assessment (Exemption Not Included)]]*$E$7)</f>
        <v>#NAME?</v>
      </c>
      <c r="F620" s="195" t="e">
        <f ca="1">_xlfn.XLOOKUP(Table2[[#This Row],[Acct '#]],'2025 Information'!A:A,'2025 Information'!O:O,0)</f>
        <v>#NAME?</v>
      </c>
      <c r="G620" s="196" t="e">
        <f ca="1">SUM(Table2[[#This Row],[2025 Estimated                         Tax Assessment                  (Exemption Not Included)]]/$H$6)</f>
        <v>#NAME?</v>
      </c>
      <c r="H620" s="206" t="e">
        <f ca="1">SUM(Table2[[#This Row],[2025 Estimated                         Tax Assessment                  (Exemption Not Included)]]*$H$7)</f>
        <v>#NAME?</v>
      </c>
      <c r="I620" s="203" t="e">
        <f ca="1">SUM(Table2[[#This Row],[2025 Estimated                         Tax Assessment                  (Exemption Not Included)]]-Table2[[#This Row],[2024 Tax Assessment (Exemption Not Included)]])</f>
        <v>#NAME?</v>
      </c>
      <c r="J620" s="225" t="e">
        <f ca="1">SUM(Table2[[#This Row],[2025 Estimated                      Tax Amount                             (Exemption Not Included)]]-Table2[[#This Row],[2024 Tax Amount (Exemption Not Included)]])</f>
        <v>#NAME?</v>
      </c>
      <c r="K620" s="204" t="e">
        <f ca="1">SUM(Table2[[#This Row],[Overall % Of Town ]]-Table2[[#This Row],[Overall % Of Town]])</f>
        <v>#NAME?</v>
      </c>
      <c r="L620" s="227" t="e">
        <f ca="1">SUM(Table2[[#This Row],[2024 Tax Assessment (Exemption Not Included)]])*$N$7</f>
        <v>#NAME?</v>
      </c>
      <c r="M620" s="205" t="e">
        <f ca="1">SUM(Table2[[#This Row],[2025 Tax Amount                   (w/o Reval)                       (Exmption Not Included)]]-Table2[[#This Row],[2024 Tax Amount (Exemption Not Included)]])</f>
        <v>#NAME?</v>
      </c>
      <c r="N620" s="206" t="e">
        <f ca="1">SUM(Table2[[#This Row],[2025 Tax Amount                   (w/o Reval)                       (Exmption Not Included)]]-Table2[[#This Row],[2025 Estimated                      Tax Amount                             (Exemption Not Included)]])</f>
        <v>#NAME?</v>
      </c>
      <c r="O620" s="207" t="s">
        <v>7433</v>
      </c>
      <c r="P620" s="208" t="s">
        <v>7433</v>
      </c>
      <c r="Q620" s="208" t="s">
        <v>7433</v>
      </c>
      <c r="R620" s="208" t="s">
        <v>7433</v>
      </c>
      <c r="S620" s="208" t="s">
        <v>7433</v>
      </c>
      <c r="T620" s="209" t="s">
        <v>7433</v>
      </c>
    </row>
    <row r="621" spans="1:20">
      <c r="A621" s="202" t="s">
        <v>535</v>
      </c>
      <c r="B621" s="202">
        <v>1019</v>
      </c>
      <c r="C621" s="195" t="e">
        <f ca="1">_xlfn.XLOOKUP(Table2[[#This Row],[Acct '#]],'2024 Information'!A:A,'2024 Information'!L:L,0)</f>
        <v>#NAME?</v>
      </c>
      <c r="D621" s="196" t="e">
        <f ca="1">SUM(Table2[[#This Row],[2024 Tax Assessment (Exemption Not Included)]]/$E$6)</f>
        <v>#NAME?</v>
      </c>
      <c r="E621" s="206" t="e">
        <f ca="1">SUM(Table2[[#This Row],[2024 Tax Assessment (Exemption Not Included)]]*$E$7)</f>
        <v>#NAME?</v>
      </c>
      <c r="F621" s="195" t="e">
        <f ca="1">_xlfn.XLOOKUP(Table2[[#This Row],[Acct '#]],'2025 Information'!A:A,'2025 Information'!O:O,0)</f>
        <v>#NAME?</v>
      </c>
      <c r="G621" s="196" t="e">
        <f ca="1">SUM(Table2[[#This Row],[2025 Estimated                         Tax Assessment                  (Exemption Not Included)]]/$H$6)</f>
        <v>#NAME?</v>
      </c>
      <c r="H621" s="206" t="e">
        <f ca="1">SUM(Table2[[#This Row],[2025 Estimated                         Tax Assessment                  (Exemption Not Included)]]*$H$7)</f>
        <v>#NAME?</v>
      </c>
      <c r="I621" s="203" t="e">
        <f ca="1">SUM(Table2[[#This Row],[2025 Estimated                         Tax Assessment                  (Exemption Not Included)]]-Table2[[#This Row],[2024 Tax Assessment (Exemption Not Included)]])</f>
        <v>#NAME?</v>
      </c>
      <c r="J621" s="225" t="e">
        <f ca="1">SUM(Table2[[#This Row],[2025 Estimated                      Tax Amount                             (Exemption Not Included)]]-Table2[[#This Row],[2024 Tax Amount (Exemption Not Included)]])</f>
        <v>#NAME?</v>
      </c>
      <c r="K621" s="204" t="e">
        <f ca="1">SUM(Table2[[#This Row],[Overall % Of Town ]]-Table2[[#This Row],[Overall % Of Town]])</f>
        <v>#NAME?</v>
      </c>
      <c r="L621" s="227" t="e">
        <f ca="1">SUM(Table2[[#This Row],[2024 Tax Assessment (Exemption Not Included)]])*$N$7</f>
        <v>#NAME?</v>
      </c>
      <c r="M621" s="205" t="e">
        <f ca="1">SUM(Table2[[#This Row],[2025 Tax Amount                   (w/o Reval)                       (Exmption Not Included)]]-Table2[[#This Row],[2024 Tax Amount (Exemption Not Included)]])</f>
        <v>#NAME?</v>
      </c>
      <c r="N621" s="206" t="e">
        <f ca="1">SUM(Table2[[#This Row],[2025 Tax Amount                   (w/o Reval)                       (Exmption Not Included)]]-Table2[[#This Row],[2025 Estimated                      Tax Amount                             (Exemption Not Included)]])</f>
        <v>#NAME?</v>
      </c>
      <c r="O621" s="207" t="s">
        <v>7433</v>
      </c>
      <c r="P621" s="208" t="s">
        <v>7433</v>
      </c>
      <c r="Q621" s="208" t="s">
        <v>7433</v>
      </c>
      <c r="R621" s="208" t="s">
        <v>7433</v>
      </c>
      <c r="S621" s="208" t="s">
        <v>7433</v>
      </c>
      <c r="T621" s="209" t="s">
        <v>7433</v>
      </c>
    </row>
    <row r="622" spans="1:20">
      <c r="A622" s="202" t="s">
        <v>1877</v>
      </c>
      <c r="B622" s="202">
        <v>450</v>
      </c>
      <c r="C622" s="195" t="e">
        <f ca="1">_xlfn.XLOOKUP(Table2[[#This Row],[Acct '#]],'2024 Information'!A:A,'2024 Information'!L:L,0)</f>
        <v>#NAME?</v>
      </c>
      <c r="D622" s="196" t="e">
        <f ca="1">SUM(Table2[[#This Row],[2024 Tax Assessment (Exemption Not Included)]]/$E$6)</f>
        <v>#NAME?</v>
      </c>
      <c r="E622" s="206" t="e">
        <f ca="1">SUM(Table2[[#This Row],[2024 Tax Assessment (Exemption Not Included)]]*$E$7)</f>
        <v>#NAME?</v>
      </c>
      <c r="F622" s="195" t="e">
        <f ca="1">_xlfn.XLOOKUP(Table2[[#This Row],[Acct '#]],'2025 Information'!A:A,'2025 Information'!O:O,0)</f>
        <v>#NAME?</v>
      </c>
      <c r="G622" s="196" t="e">
        <f ca="1">SUM(Table2[[#This Row],[2025 Estimated                         Tax Assessment                  (Exemption Not Included)]]/$H$6)</f>
        <v>#NAME?</v>
      </c>
      <c r="H622" s="206" t="e">
        <f ca="1">SUM(Table2[[#This Row],[2025 Estimated                         Tax Assessment                  (Exemption Not Included)]]*$H$7)</f>
        <v>#NAME?</v>
      </c>
      <c r="I622" s="203" t="e">
        <f ca="1">SUM(Table2[[#This Row],[2025 Estimated                         Tax Assessment                  (Exemption Not Included)]]-Table2[[#This Row],[2024 Tax Assessment (Exemption Not Included)]])</f>
        <v>#NAME?</v>
      </c>
      <c r="J622" s="225" t="e">
        <f ca="1">SUM(Table2[[#This Row],[2025 Estimated                      Tax Amount                             (Exemption Not Included)]]-Table2[[#This Row],[2024 Tax Amount (Exemption Not Included)]])</f>
        <v>#NAME?</v>
      </c>
      <c r="K622" s="204" t="e">
        <f ca="1">SUM(Table2[[#This Row],[Overall % Of Town ]]-Table2[[#This Row],[Overall % Of Town]])</f>
        <v>#NAME?</v>
      </c>
      <c r="L622" s="227" t="e">
        <f ca="1">SUM(Table2[[#This Row],[2024 Tax Assessment (Exemption Not Included)]])*$N$7</f>
        <v>#NAME?</v>
      </c>
      <c r="M622" s="205" t="e">
        <f ca="1">SUM(Table2[[#This Row],[2025 Tax Amount                   (w/o Reval)                       (Exmption Not Included)]]-Table2[[#This Row],[2024 Tax Amount (Exemption Not Included)]])</f>
        <v>#NAME?</v>
      </c>
      <c r="N622" s="206" t="e">
        <f ca="1">SUM(Table2[[#This Row],[2025 Tax Amount                   (w/o Reval)                       (Exmption Not Included)]]-Table2[[#This Row],[2025 Estimated                      Tax Amount                             (Exemption Not Included)]])</f>
        <v>#NAME?</v>
      </c>
      <c r="O622" s="210" t="e">
        <f ca="1">_xlfn.XLOOKUP(Table2[[#This Row],[Map/Lot]],'Sales Data'!$H$2:$H$185,'Sales Data'!$G$2:$G$185,0)</f>
        <v>#NAME?</v>
      </c>
      <c r="P622" s="211" t="e">
        <f ca="1">_xlfn.XLOOKUP(Table2[[#This Row],[Map/Lot]],'Sales Data'!$H$2:$H$185,'Sales Data'!$F$2:$F$185,0)</f>
        <v>#NAME?</v>
      </c>
      <c r="Q622" s="208">
        <v>1.5</v>
      </c>
      <c r="R622" s="212" t="e">
        <f ca="1">SUM(Table2[[#This Row],[Adjustment for Time Since Sale]]*Table2[[#This Row],[Sale Amount]])</f>
        <v>#NAME?</v>
      </c>
      <c r="S622" s="212" t="e">
        <f ca="1">SUM(Table2[[#This Row],[2025 Estimated                         Tax Assessment                  (Exemption Not Included)]]-Table2[[#This Row],[Adjusted Sale Price]])</f>
        <v>#NAME?</v>
      </c>
      <c r="T622" s="213" t="e">
        <f ca="1">_xlfn.XLOOKUP(Table2[[#This Row],[Map/Lot]],'Sales Data'!$H$2:$H$185,'Sales Data'!$I$2:$I$185,0)</f>
        <v>#NAME?</v>
      </c>
    </row>
    <row r="623" spans="1:20">
      <c r="A623" s="202" t="s">
        <v>1315</v>
      </c>
      <c r="B623" s="202">
        <v>708</v>
      </c>
      <c r="C623" s="195" t="e">
        <f ca="1">_xlfn.XLOOKUP(Table2[[#This Row],[Acct '#]],'2024 Information'!A:A,'2024 Information'!L:L,0)</f>
        <v>#NAME?</v>
      </c>
      <c r="D623" s="196" t="e">
        <f ca="1">SUM(Table2[[#This Row],[2024 Tax Assessment (Exemption Not Included)]]/$E$6)</f>
        <v>#NAME?</v>
      </c>
      <c r="E623" s="206" t="e">
        <f ca="1">SUM(Table2[[#This Row],[2024 Tax Assessment (Exemption Not Included)]]*$E$7)</f>
        <v>#NAME?</v>
      </c>
      <c r="F623" s="195" t="e">
        <f ca="1">_xlfn.XLOOKUP(Table2[[#This Row],[Acct '#]],'2025 Information'!A:A,'2025 Information'!O:O,0)</f>
        <v>#NAME?</v>
      </c>
      <c r="G623" s="196" t="e">
        <f ca="1">SUM(Table2[[#This Row],[2025 Estimated                         Tax Assessment                  (Exemption Not Included)]]/$H$6)</f>
        <v>#NAME?</v>
      </c>
      <c r="H623" s="206" t="e">
        <f ca="1">SUM(Table2[[#This Row],[2025 Estimated                         Tax Assessment                  (Exemption Not Included)]]*$H$7)</f>
        <v>#NAME?</v>
      </c>
      <c r="I623" s="203" t="e">
        <f ca="1">SUM(Table2[[#This Row],[2025 Estimated                         Tax Assessment                  (Exemption Not Included)]]-Table2[[#This Row],[2024 Tax Assessment (Exemption Not Included)]])</f>
        <v>#NAME?</v>
      </c>
      <c r="J623" s="225" t="e">
        <f ca="1">SUM(Table2[[#This Row],[2025 Estimated                      Tax Amount                             (Exemption Not Included)]]-Table2[[#This Row],[2024 Tax Amount (Exemption Not Included)]])</f>
        <v>#NAME?</v>
      </c>
      <c r="K623" s="204" t="e">
        <f ca="1">SUM(Table2[[#This Row],[Overall % Of Town ]]-Table2[[#This Row],[Overall % Of Town]])</f>
        <v>#NAME?</v>
      </c>
      <c r="L623" s="227" t="e">
        <f ca="1">SUM(Table2[[#This Row],[2024 Tax Assessment (Exemption Not Included)]])*$N$7</f>
        <v>#NAME?</v>
      </c>
      <c r="M623" s="205" t="e">
        <f ca="1">SUM(Table2[[#This Row],[2025 Tax Amount                   (w/o Reval)                       (Exmption Not Included)]]-Table2[[#This Row],[2024 Tax Amount (Exemption Not Included)]])</f>
        <v>#NAME?</v>
      </c>
      <c r="N623" s="206" t="e">
        <f ca="1">SUM(Table2[[#This Row],[2025 Tax Amount                   (w/o Reval)                       (Exmption Not Included)]]-Table2[[#This Row],[2025 Estimated                      Tax Amount                             (Exemption Not Included)]])</f>
        <v>#NAME?</v>
      </c>
      <c r="O623" s="207" t="s">
        <v>7433</v>
      </c>
      <c r="P623" s="208" t="s">
        <v>7433</v>
      </c>
      <c r="Q623" s="208" t="s">
        <v>7433</v>
      </c>
      <c r="R623" s="208" t="s">
        <v>7433</v>
      </c>
      <c r="S623" s="208" t="s">
        <v>7433</v>
      </c>
      <c r="T623" s="209" t="s">
        <v>7433</v>
      </c>
    </row>
    <row r="624" spans="1:20">
      <c r="A624" s="202" t="s">
        <v>1414</v>
      </c>
      <c r="B624" s="202">
        <v>659</v>
      </c>
      <c r="C624" s="195" t="e">
        <f ca="1">_xlfn.XLOOKUP(Table2[[#This Row],[Acct '#]],'2024 Information'!A:A,'2024 Information'!L:L,0)</f>
        <v>#NAME?</v>
      </c>
      <c r="D624" s="196" t="e">
        <f ca="1">SUM(Table2[[#This Row],[2024 Tax Assessment (Exemption Not Included)]]/$E$6)</f>
        <v>#NAME?</v>
      </c>
      <c r="E624" s="206" t="e">
        <f ca="1">SUM(Table2[[#This Row],[2024 Tax Assessment (Exemption Not Included)]]*$E$7)</f>
        <v>#NAME?</v>
      </c>
      <c r="F624" s="195" t="e">
        <f ca="1">_xlfn.XLOOKUP(Table2[[#This Row],[Acct '#]],'2025 Information'!A:A,'2025 Information'!O:O,0)</f>
        <v>#NAME?</v>
      </c>
      <c r="G624" s="196" t="e">
        <f ca="1">SUM(Table2[[#This Row],[2025 Estimated                         Tax Assessment                  (Exemption Not Included)]]/$H$6)</f>
        <v>#NAME?</v>
      </c>
      <c r="H624" s="206" t="e">
        <f ca="1">SUM(Table2[[#This Row],[2025 Estimated                         Tax Assessment                  (Exemption Not Included)]]*$H$7)</f>
        <v>#NAME?</v>
      </c>
      <c r="I624" s="203" t="e">
        <f ca="1">SUM(Table2[[#This Row],[2025 Estimated                         Tax Assessment                  (Exemption Not Included)]]-Table2[[#This Row],[2024 Tax Assessment (Exemption Not Included)]])</f>
        <v>#NAME?</v>
      </c>
      <c r="J624" s="225" t="e">
        <f ca="1">SUM(Table2[[#This Row],[2025 Estimated                      Tax Amount                             (Exemption Not Included)]]-Table2[[#This Row],[2024 Tax Amount (Exemption Not Included)]])</f>
        <v>#NAME?</v>
      </c>
      <c r="K624" s="204" t="e">
        <f ca="1">SUM(Table2[[#This Row],[Overall % Of Town ]]-Table2[[#This Row],[Overall % Of Town]])</f>
        <v>#NAME?</v>
      </c>
      <c r="L624" s="227" t="e">
        <f ca="1">SUM(Table2[[#This Row],[2024 Tax Assessment (Exemption Not Included)]])*$N$7</f>
        <v>#NAME?</v>
      </c>
      <c r="M624" s="205" t="e">
        <f ca="1">SUM(Table2[[#This Row],[2025 Tax Amount                   (w/o Reval)                       (Exmption Not Included)]]-Table2[[#This Row],[2024 Tax Amount (Exemption Not Included)]])</f>
        <v>#NAME?</v>
      </c>
      <c r="N624" s="206" t="e">
        <f ca="1">SUM(Table2[[#This Row],[2025 Tax Amount                   (w/o Reval)                       (Exmption Not Included)]]-Table2[[#This Row],[2025 Estimated                      Tax Amount                             (Exemption Not Included)]])</f>
        <v>#NAME?</v>
      </c>
      <c r="O624" s="210" t="e">
        <f ca="1">_xlfn.XLOOKUP(Table2[[#This Row],[Map/Lot]],'Sales Data'!$H$2:$H$185,'Sales Data'!$G$2:$G$185,0)</f>
        <v>#NAME?</v>
      </c>
      <c r="P624" s="211" t="e">
        <f ca="1">_xlfn.XLOOKUP(Table2[[#This Row],[Map/Lot]],'Sales Data'!$H$2:$H$185,'Sales Data'!$F$2:$F$185,0)</f>
        <v>#NAME?</v>
      </c>
      <c r="Q624" s="208">
        <v>1.1000000000000001</v>
      </c>
      <c r="R624" s="212" t="e">
        <f ca="1">SUM(Table2[[#This Row],[Adjustment for Time Since Sale]]*Table2[[#This Row],[Sale Amount]])</f>
        <v>#NAME?</v>
      </c>
      <c r="S624" s="212" t="e">
        <f ca="1">SUM(Table2[[#This Row],[2025 Estimated                         Tax Assessment                  (Exemption Not Included)]]-Table2[[#This Row],[Adjusted Sale Price]])</f>
        <v>#NAME?</v>
      </c>
      <c r="T624" s="213" t="e">
        <f ca="1">_xlfn.XLOOKUP(Table2[[#This Row],[Map/Lot]],'Sales Data'!$H$2:$H$185,'Sales Data'!$I$2:$I$185,0)</f>
        <v>#NAME?</v>
      </c>
    </row>
    <row r="625" spans="1:20">
      <c r="A625" s="202" t="s">
        <v>717</v>
      </c>
      <c r="B625" s="202">
        <v>952</v>
      </c>
      <c r="C625" s="195" t="e">
        <f ca="1">_xlfn.XLOOKUP(Table2[[#This Row],[Acct '#]],'2024 Information'!A:A,'2024 Information'!L:L,0)</f>
        <v>#NAME?</v>
      </c>
      <c r="D625" s="196" t="e">
        <f ca="1">SUM(Table2[[#This Row],[2024 Tax Assessment (Exemption Not Included)]]/$E$6)</f>
        <v>#NAME?</v>
      </c>
      <c r="E625" s="206" t="e">
        <f ca="1">SUM(Table2[[#This Row],[2024 Tax Assessment (Exemption Not Included)]]*$E$7)</f>
        <v>#NAME?</v>
      </c>
      <c r="F625" s="195" t="e">
        <f ca="1">_xlfn.XLOOKUP(Table2[[#This Row],[Acct '#]],'2025 Information'!A:A,'2025 Information'!O:O,0)</f>
        <v>#NAME?</v>
      </c>
      <c r="G625" s="196" t="e">
        <f ca="1">SUM(Table2[[#This Row],[2025 Estimated                         Tax Assessment                  (Exemption Not Included)]]/$H$6)</f>
        <v>#NAME?</v>
      </c>
      <c r="H625" s="206" t="e">
        <f ca="1">SUM(Table2[[#This Row],[2025 Estimated                         Tax Assessment                  (Exemption Not Included)]]*$H$7)</f>
        <v>#NAME?</v>
      </c>
      <c r="I625" s="203" t="e">
        <f ca="1">SUM(Table2[[#This Row],[2025 Estimated                         Tax Assessment                  (Exemption Not Included)]]-Table2[[#This Row],[2024 Tax Assessment (Exemption Not Included)]])</f>
        <v>#NAME?</v>
      </c>
      <c r="J625" s="225" t="e">
        <f ca="1">SUM(Table2[[#This Row],[2025 Estimated                      Tax Amount                             (Exemption Not Included)]]-Table2[[#This Row],[2024 Tax Amount (Exemption Not Included)]])</f>
        <v>#NAME?</v>
      </c>
      <c r="K625" s="204" t="e">
        <f ca="1">SUM(Table2[[#This Row],[Overall % Of Town ]]-Table2[[#This Row],[Overall % Of Town]])</f>
        <v>#NAME?</v>
      </c>
      <c r="L625" s="227" t="e">
        <f ca="1">SUM(Table2[[#This Row],[2024 Tax Assessment (Exemption Not Included)]])*$N$7</f>
        <v>#NAME?</v>
      </c>
      <c r="M625" s="205" t="e">
        <f ca="1">SUM(Table2[[#This Row],[2025 Tax Amount                   (w/o Reval)                       (Exmption Not Included)]]-Table2[[#This Row],[2024 Tax Amount (Exemption Not Included)]])</f>
        <v>#NAME?</v>
      </c>
      <c r="N625" s="206" t="e">
        <f ca="1">SUM(Table2[[#This Row],[2025 Tax Amount                   (w/o Reval)                       (Exmption Not Included)]]-Table2[[#This Row],[2025 Estimated                      Tax Amount                             (Exemption Not Included)]])</f>
        <v>#NAME?</v>
      </c>
      <c r="O625" s="207" t="s">
        <v>7433</v>
      </c>
      <c r="P625" s="208" t="s">
        <v>7433</v>
      </c>
      <c r="Q625" s="208" t="s">
        <v>7433</v>
      </c>
      <c r="R625" s="208" t="s">
        <v>7433</v>
      </c>
      <c r="S625" s="208" t="s">
        <v>7433</v>
      </c>
      <c r="T625" s="209" t="s">
        <v>7433</v>
      </c>
    </row>
    <row r="626" spans="1:20">
      <c r="A626" s="202" t="s">
        <v>1789</v>
      </c>
      <c r="B626" s="202">
        <v>488</v>
      </c>
      <c r="C626" s="195" t="e">
        <f ca="1">_xlfn.XLOOKUP(Table2[[#This Row],[Acct '#]],'2024 Information'!A:A,'2024 Information'!L:L,0)</f>
        <v>#NAME?</v>
      </c>
      <c r="D626" s="196" t="e">
        <f ca="1">SUM(Table2[[#This Row],[2024 Tax Assessment (Exemption Not Included)]]/$E$6)</f>
        <v>#NAME?</v>
      </c>
      <c r="E626" s="206" t="e">
        <f ca="1">SUM(Table2[[#This Row],[2024 Tax Assessment (Exemption Not Included)]]*$E$7)</f>
        <v>#NAME?</v>
      </c>
      <c r="F626" s="195" t="e">
        <f ca="1">_xlfn.XLOOKUP(Table2[[#This Row],[Acct '#]],'2025 Information'!A:A,'2025 Information'!O:O,0)</f>
        <v>#NAME?</v>
      </c>
      <c r="G626" s="196" t="e">
        <f ca="1">SUM(Table2[[#This Row],[2025 Estimated                         Tax Assessment                  (Exemption Not Included)]]/$H$6)</f>
        <v>#NAME?</v>
      </c>
      <c r="H626" s="206" t="e">
        <f ca="1">SUM(Table2[[#This Row],[2025 Estimated                         Tax Assessment                  (Exemption Not Included)]]*$H$7)</f>
        <v>#NAME?</v>
      </c>
      <c r="I626" s="203" t="e">
        <f ca="1">SUM(Table2[[#This Row],[2025 Estimated                         Tax Assessment                  (Exemption Not Included)]]-Table2[[#This Row],[2024 Tax Assessment (Exemption Not Included)]])</f>
        <v>#NAME?</v>
      </c>
      <c r="J626" s="225" t="e">
        <f ca="1">SUM(Table2[[#This Row],[2025 Estimated                      Tax Amount                             (Exemption Not Included)]]-Table2[[#This Row],[2024 Tax Amount (Exemption Not Included)]])</f>
        <v>#NAME?</v>
      </c>
      <c r="K626" s="204" t="e">
        <f ca="1">SUM(Table2[[#This Row],[Overall % Of Town ]]-Table2[[#This Row],[Overall % Of Town]])</f>
        <v>#NAME?</v>
      </c>
      <c r="L626" s="227" t="e">
        <f ca="1">SUM(Table2[[#This Row],[2024 Tax Assessment (Exemption Not Included)]])*$N$7</f>
        <v>#NAME?</v>
      </c>
      <c r="M626" s="205" t="e">
        <f ca="1">SUM(Table2[[#This Row],[2025 Tax Amount                   (w/o Reval)                       (Exmption Not Included)]]-Table2[[#This Row],[2024 Tax Amount (Exemption Not Included)]])</f>
        <v>#NAME?</v>
      </c>
      <c r="N626" s="206" t="e">
        <f ca="1">SUM(Table2[[#This Row],[2025 Tax Amount                   (w/o Reval)                       (Exmption Not Included)]]-Table2[[#This Row],[2025 Estimated                      Tax Amount                             (Exemption Not Included)]])</f>
        <v>#NAME?</v>
      </c>
      <c r="O626" s="207" t="s">
        <v>7433</v>
      </c>
      <c r="P626" s="208" t="s">
        <v>7433</v>
      </c>
      <c r="Q626" s="208" t="s">
        <v>7433</v>
      </c>
      <c r="R626" s="208" t="s">
        <v>7433</v>
      </c>
      <c r="S626" s="208" t="s">
        <v>7433</v>
      </c>
      <c r="T626" s="209" t="s">
        <v>7433</v>
      </c>
    </row>
    <row r="627" spans="1:20">
      <c r="A627" s="202" t="s">
        <v>1170</v>
      </c>
      <c r="B627" s="202">
        <v>774</v>
      </c>
      <c r="C627" s="195" t="e">
        <f ca="1">_xlfn.XLOOKUP(Table2[[#This Row],[Acct '#]],'2024 Information'!A:A,'2024 Information'!L:L,0)</f>
        <v>#NAME?</v>
      </c>
      <c r="D627" s="196" t="e">
        <f ca="1">SUM(Table2[[#This Row],[2024 Tax Assessment (Exemption Not Included)]]/$E$6)</f>
        <v>#NAME?</v>
      </c>
      <c r="E627" s="206" t="e">
        <f ca="1">SUM(Table2[[#This Row],[2024 Tax Assessment (Exemption Not Included)]]*$E$7)</f>
        <v>#NAME?</v>
      </c>
      <c r="F627" s="195" t="e">
        <f ca="1">_xlfn.XLOOKUP(Table2[[#This Row],[Acct '#]],'2025 Information'!A:A,'2025 Information'!O:O,0)</f>
        <v>#NAME?</v>
      </c>
      <c r="G627" s="196" t="e">
        <f ca="1">SUM(Table2[[#This Row],[2025 Estimated                         Tax Assessment                  (Exemption Not Included)]]/$H$6)</f>
        <v>#NAME?</v>
      </c>
      <c r="H627" s="206" t="e">
        <f ca="1">SUM(Table2[[#This Row],[2025 Estimated                         Tax Assessment                  (Exemption Not Included)]]*$H$7)</f>
        <v>#NAME?</v>
      </c>
      <c r="I627" s="203" t="e">
        <f ca="1">SUM(Table2[[#This Row],[2025 Estimated                         Tax Assessment                  (Exemption Not Included)]]-Table2[[#This Row],[2024 Tax Assessment (Exemption Not Included)]])</f>
        <v>#NAME?</v>
      </c>
      <c r="J627" s="225" t="e">
        <f ca="1">SUM(Table2[[#This Row],[2025 Estimated                      Tax Amount                             (Exemption Not Included)]]-Table2[[#This Row],[2024 Tax Amount (Exemption Not Included)]])</f>
        <v>#NAME?</v>
      </c>
      <c r="K627" s="204" t="e">
        <f ca="1">SUM(Table2[[#This Row],[Overall % Of Town ]]-Table2[[#This Row],[Overall % Of Town]])</f>
        <v>#NAME?</v>
      </c>
      <c r="L627" s="227" t="e">
        <f ca="1">SUM(Table2[[#This Row],[2024 Tax Assessment (Exemption Not Included)]])*$N$7</f>
        <v>#NAME?</v>
      </c>
      <c r="M627" s="205" t="e">
        <f ca="1">SUM(Table2[[#This Row],[2025 Tax Amount                   (w/o Reval)                       (Exmption Not Included)]]-Table2[[#This Row],[2024 Tax Amount (Exemption Not Included)]])</f>
        <v>#NAME?</v>
      </c>
      <c r="N627" s="206" t="e">
        <f ca="1">SUM(Table2[[#This Row],[2025 Tax Amount                   (w/o Reval)                       (Exmption Not Included)]]-Table2[[#This Row],[2025 Estimated                      Tax Amount                             (Exemption Not Included)]])</f>
        <v>#NAME?</v>
      </c>
      <c r="O627" s="207" t="s">
        <v>7433</v>
      </c>
      <c r="P627" s="208" t="s">
        <v>7433</v>
      </c>
      <c r="Q627" s="208" t="s">
        <v>7433</v>
      </c>
      <c r="R627" s="208" t="s">
        <v>7433</v>
      </c>
      <c r="S627" s="208" t="s">
        <v>7433</v>
      </c>
      <c r="T627" s="209" t="s">
        <v>7433</v>
      </c>
    </row>
    <row r="628" spans="1:20">
      <c r="A628" s="202" t="s">
        <v>1586</v>
      </c>
      <c r="B628" s="202">
        <v>582</v>
      </c>
      <c r="C628" s="195" t="e">
        <f ca="1">_xlfn.XLOOKUP(Table2[[#This Row],[Acct '#]],'2024 Information'!A:A,'2024 Information'!L:L,0)</f>
        <v>#NAME?</v>
      </c>
      <c r="D628" s="196" t="e">
        <f ca="1">SUM(Table2[[#This Row],[2024 Tax Assessment (Exemption Not Included)]]/$E$6)</f>
        <v>#NAME?</v>
      </c>
      <c r="E628" s="206" t="e">
        <f ca="1">SUM(Table2[[#This Row],[2024 Tax Assessment (Exemption Not Included)]]*$E$7)</f>
        <v>#NAME?</v>
      </c>
      <c r="F628" s="195" t="e">
        <f ca="1">_xlfn.XLOOKUP(Table2[[#This Row],[Acct '#]],'2025 Information'!A:A,'2025 Information'!O:O,0)</f>
        <v>#NAME?</v>
      </c>
      <c r="G628" s="196" t="e">
        <f ca="1">SUM(Table2[[#This Row],[2025 Estimated                         Tax Assessment                  (Exemption Not Included)]]/$H$6)</f>
        <v>#NAME?</v>
      </c>
      <c r="H628" s="206" t="e">
        <f ca="1">SUM(Table2[[#This Row],[2025 Estimated                         Tax Assessment                  (Exemption Not Included)]]*$H$7)</f>
        <v>#NAME?</v>
      </c>
      <c r="I628" s="203" t="e">
        <f ca="1">SUM(Table2[[#This Row],[2025 Estimated                         Tax Assessment                  (Exemption Not Included)]]-Table2[[#This Row],[2024 Tax Assessment (Exemption Not Included)]])</f>
        <v>#NAME?</v>
      </c>
      <c r="J628" s="225" t="e">
        <f ca="1">SUM(Table2[[#This Row],[2025 Estimated                      Tax Amount                             (Exemption Not Included)]]-Table2[[#This Row],[2024 Tax Amount (Exemption Not Included)]])</f>
        <v>#NAME?</v>
      </c>
      <c r="K628" s="204" t="e">
        <f ca="1">SUM(Table2[[#This Row],[Overall % Of Town ]]-Table2[[#This Row],[Overall % Of Town]])</f>
        <v>#NAME?</v>
      </c>
      <c r="L628" s="227" t="e">
        <f ca="1">SUM(Table2[[#This Row],[2024 Tax Assessment (Exemption Not Included)]])*$N$7</f>
        <v>#NAME?</v>
      </c>
      <c r="M628" s="205" t="e">
        <f ca="1">SUM(Table2[[#This Row],[2025 Tax Amount                   (w/o Reval)                       (Exmption Not Included)]]-Table2[[#This Row],[2024 Tax Amount (Exemption Not Included)]])</f>
        <v>#NAME?</v>
      </c>
      <c r="N628" s="206" t="e">
        <f ca="1">SUM(Table2[[#This Row],[2025 Tax Amount                   (w/o Reval)                       (Exmption Not Included)]]-Table2[[#This Row],[2025 Estimated                      Tax Amount                             (Exemption Not Included)]])</f>
        <v>#NAME?</v>
      </c>
      <c r="O628" s="207" t="s">
        <v>7433</v>
      </c>
      <c r="P628" s="208" t="s">
        <v>7433</v>
      </c>
      <c r="Q628" s="208" t="s">
        <v>7433</v>
      </c>
      <c r="R628" s="208" t="s">
        <v>7433</v>
      </c>
      <c r="S628" s="208" t="s">
        <v>7433</v>
      </c>
      <c r="T628" s="209" t="s">
        <v>7433</v>
      </c>
    </row>
    <row r="629" spans="1:20">
      <c r="A629" s="202" t="s">
        <v>835</v>
      </c>
      <c r="B629" s="202">
        <v>909</v>
      </c>
      <c r="C629" s="195" t="e">
        <f ca="1">_xlfn.XLOOKUP(Table2[[#This Row],[Acct '#]],'2024 Information'!A:A,'2024 Information'!L:L,0)</f>
        <v>#NAME?</v>
      </c>
      <c r="D629" s="196" t="e">
        <f ca="1">SUM(Table2[[#This Row],[2024 Tax Assessment (Exemption Not Included)]]/$E$6)</f>
        <v>#NAME?</v>
      </c>
      <c r="E629" s="206" t="e">
        <f ca="1">SUM(Table2[[#This Row],[2024 Tax Assessment (Exemption Not Included)]]*$E$7)</f>
        <v>#NAME?</v>
      </c>
      <c r="F629" s="195" t="e">
        <f ca="1">_xlfn.XLOOKUP(Table2[[#This Row],[Acct '#]],'2025 Information'!A:A,'2025 Information'!O:O,0)</f>
        <v>#NAME?</v>
      </c>
      <c r="G629" s="196" t="e">
        <f ca="1">SUM(Table2[[#This Row],[2025 Estimated                         Tax Assessment                  (Exemption Not Included)]]/$H$6)</f>
        <v>#NAME?</v>
      </c>
      <c r="H629" s="206" t="e">
        <f ca="1">SUM(Table2[[#This Row],[2025 Estimated                         Tax Assessment                  (Exemption Not Included)]]*$H$7)</f>
        <v>#NAME?</v>
      </c>
      <c r="I629" s="203" t="e">
        <f ca="1">SUM(Table2[[#This Row],[2025 Estimated                         Tax Assessment                  (Exemption Not Included)]]-Table2[[#This Row],[2024 Tax Assessment (Exemption Not Included)]])</f>
        <v>#NAME?</v>
      </c>
      <c r="J629" s="225" t="e">
        <f ca="1">SUM(Table2[[#This Row],[2025 Estimated                      Tax Amount                             (Exemption Not Included)]]-Table2[[#This Row],[2024 Tax Amount (Exemption Not Included)]])</f>
        <v>#NAME?</v>
      </c>
      <c r="K629" s="204" t="e">
        <f ca="1">SUM(Table2[[#This Row],[Overall % Of Town ]]-Table2[[#This Row],[Overall % Of Town]])</f>
        <v>#NAME?</v>
      </c>
      <c r="L629" s="227" t="e">
        <f ca="1">SUM(Table2[[#This Row],[2024 Tax Assessment (Exemption Not Included)]])*$N$7</f>
        <v>#NAME?</v>
      </c>
      <c r="M629" s="205" t="e">
        <f ca="1">SUM(Table2[[#This Row],[2025 Tax Amount                   (w/o Reval)                       (Exmption Not Included)]]-Table2[[#This Row],[2024 Tax Amount (Exemption Not Included)]])</f>
        <v>#NAME?</v>
      </c>
      <c r="N629" s="206" t="e">
        <f ca="1">SUM(Table2[[#This Row],[2025 Tax Amount                   (w/o Reval)                       (Exmption Not Included)]]-Table2[[#This Row],[2025 Estimated                      Tax Amount                             (Exemption Not Included)]])</f>
        <v>#NAME?</v>
      </c>
      <c r="O629" s="207" t="s">
        <v>7433</v>
      </c>
      <c r="P629" s="208" t="s">
        <v>7433</v>
      </c>
      <c r="Q629" s="208" t="s">
        <v>7433</v>
      </c>
      <c r="R629" s="208" t="s">
        <v>7433</v>
      </c>
      <c r="S629" s="208" t="s">
        <v>7433</v>
      </c>
      <c r="T629" s="209" t="s">
        <v>7433</v>
      </c>
    </row>
    <row r="630" spans="1:20">
      <c r="A630" s="202" t="s">
        <v>1422</v>
      </c>
      <c r="B630" s="202">
        <v>656</v>
      </c>
      <c r="C630" s="195" t="e">
        <f ca="1">_xlfn.XLOOKUP(Table2[[#This Row],[Acct '#]],'2024 Information'!A:A,'2024 Information'!L:L,0)</f>
        <v>#NAME?</v>
      </c>
      <c r="D630" s="196" t="e">
        <f ca="1">SUM(Table2[[#This Row],[2024 Tax Assessment (Exemption Not Included)]]/$E$6)</f>
        <v>#NAME?</v>
      </c>
      <c r="E630" s="206" t="e">
        <f ca="1">SUM(Table2[[#This Row],[2024 Tax Assessment (Exemption Not Included)]]*$E$7)</f>
        <v>#NAME?</v>
      </c>
      <c r="F630" s="195" t="e">
        <f ca="1">_xlfn.XLOOKUP(Table2[[#This Row],[Acct '#]],'2025 Information'!A:A,'2025 Information'!O:O,0)</f>
        <v>#NAME?</v>
      </c>
      <c r="G630" s="196" t="e">
        <f ca="1">SUM(Table2[[#This Row],[2025 Estimated                         Tax Assessment                  (Exemption Not Included)]]/$H$6)</f>
        <v>#NAME?</v>
      </c>
      <c r="H630" s="206" t="e">
        <f ca="1">SUM(Table2[[#This Row],[2025 Estimated                         Tax Assessment                  (Exemption Not Included)]]*$H$7)</f>
        <v>#NAME?</v>
      </c>
      <c r="I630" s="203" t="e">
        <f ca="1">SUM(Table2[[#This Row],[2025 Estimated                         Tax Assessment                  (Exemption Not Included)]]-Table2[[#This Row],[2024 Tax Assessment (Exemption Not Included)]])</f>
        <v>#NAME?</v>
      </c>
      <c r="J630" s="225" t="e">
        <f ca="1">SUM(Table2[[#This Row],[2025 Estimated                      Tax Amount                             (Exemption Not Included)]]-Table2[[#This Row],[2024 Tax Amount (Exemption Not Included)]])</f>
        <v>#NAME?</v>
      </c>
      <c r="K630" s="204" t="e">
        <f ca="1">SUM(Table2[[#This Row],[Overall % Of Town ]]-Table2[[#This Row],[Overall % Of Town]])</f>
        <v>#NAME?</v>
      </c>
      <c r="L630" s="227" t="e">
        <f ca="1">SUM(Table2[[#This Row],[2024 Tax Assessment (Exemption Not Included)]])*$N$7</f>
        <v>#NAME?</v>
      </c>
      <c r="M630" s="205" t="e">
        <f ca="1">SUM(Table2[[#This Row],[2025 Tax Amount                   (w/o Reval)                       (Exmption Not Included)]]-Table2[[#This Row],[2024 Tax Amount (Exemption Not Included)]])</f>
        <v>#NAME?</v>
      </c>
      <c r="N630" s="206" t="e">
        <f ca="1">SUM(Table2[[#This Row],[2025 Tax Amount                   (w/o Reval)                       (Exmption Not Included)]]-Table2[[#This Row],[2025 Estimated                      Tax Amount                             (Exemption Not Included)]])</f>
        <v>#NAME?</v>
      </c>
      <c r="O630" s="207" t="s">
        <v>7433</v>
      </c>
      <c r="P630" s="208" t="s">
        <v>7433</v>
      </c>
      <c r="Q630" s="208" t="s">
        <v>7433</v>
      </c>
      <c r="R630" s="208" t="s">
        <v>7433</v>
      </c>
      <c r="S630" s="208" t="s">
        <v>7433</v>
      </c>
      <c r="T630" s="209" t="s">
        <v>7433</v>
      </c>
    </row>
    <row r="631" spans="1:20">
      <c r="A631" s="202" t="s">
        <v>2717</v>
      </c>
      <c r="B631" s="202">
        <v>46</v>
      </c>
      <c r="C631" s="195" t="e">
        <f ca="1">_xlfn.XLOOKUP(Table2[[#This Row],[Acct '#]],'2024 Information'!A:A,'2024 Information'!L:L,0)</f>
        <v>#NAME?</v>
      </c>
      <c r="D631" s="196" t="e">
        <f ca="1">SUM(Table2[[#This Row],[2024 Tax Assessment (Exemption Not Included)]]/$E$6)</f>
        <v>#NAME?</v>
      </c>
      <c r="E631" s="206" t="e">
        <f ca="1">SUM(Table2[[#This Row],[2024 Tax Assessment (Exemption Not Included)]]*$E$7)</f>
        <v>#NAME?</v>
      </c>
      <c r="F631" s="195" t="e">
        <f ca="1">_xlfn.XLOOKUP(Table2[[#This Row],[Acct '#]],'2025 Information'!A:A,'2025 Information'!O:O,0)</f>
        <v>#NAME?</v>
      </c>
      <c r="G631" s="196" t="e">
        <f ca="1">SUM(Table2[[#This Row],[2025 Estimated                         Tax Assessment                  (Exemption Not Included)]]/$H$6)</f>
        <v>#NAME?</v>
      </c>
      <c r="H631" s="206" t="e">
        <f ca="1">SUM(Table2[[#This Row],[2025 Estimated                         Tax Assessment                  (Exemption Not Included)]]*$H$7)</f>
        <v>#NAME?</v>
      </c>
      <c r="I631" s="203" t="e">
        <f ca="1">SUM(Table2[[#This Row],[2025 Estimated                         Tax Assessment                  (Exemption Not Included)]]-Table2[[#This Row],[2024 Tax Assessment (Exemption Not Included)]])</f>
        <v>#NAME?</v>
      </c>
      <c r="J631" s="225" t="e">
        <f ca="1">SUM(Table2[[#This Row],[2025 Estimated                      Tax Amount                             (Exemption Not Included)]]-Table2[[#This Row],[2024 Tax Amount (Exemption Not Included)]])</f>
        <v>#NAME?</v>
      </c>
      <c r="K631" s="204" t="e">
        <f ca="1">SUM(Table2[[#This Row],[Overall % Of Town ]]-Table2[[#This Row],[Overall % Of Town]])</f>
        <v>#NAME?</v>
      </c>
      <c r="L631" s="227" t="e">
        <f ca="1">SUM(Table2[[#This Row],[2024 Tax Assessment (Exemption Not Included)]])*$N$7</f>
        <v>#NAME?</v>
      </c>
      <c r="M631" s="205" t="e">
        <f ca="1">SUM(Table2[[#This Row],[2025 Tax Amount                   (w/o Reval)                       (Exmption Not Included)]]-Table2[[#This Row],[2024 Tax Amount (Exemption Not Included)]])</f>
        <v>#NAME?</v>
      </c>
      <c r="N631" s="206" t="e">
        <f ca="1">SUM(Table2[[#This Row],[2025 Tax Amount                   (w/o Reval)                       (Exmption Not Included)]]-Table2[[#This Row],[2025 Estimated                      Tax Amount                             (Exemption Not Included)]])</f>
        <v>#NAME?</v>
      </c>
      <c r="O631" s="207" t="s">
        <v>7433</v>
      </c>
      <c r="P631" s="208" t="s">
        <v>7433</v>
      </c>
      <c r="Q631" s="208" t="s">
        <v>7433</v>
      </c>
      <c r="R631" s="208" t="s">
        <v>7433</v>
      </c>
      <c r="S631" s="208" t="s">
        <v>7433</v>
      </c>
      <c r="T631" s="209" t="s">
        <v>7433</v>
      </c>
    </row>
    <row r="632" spans="1:20">
      <c r="A632" s="202" t="s">
        <v>1627</v>
      </c>
      <c r="B632" s="202">
        <v>564</v>
      </c>
      <c r="C632" s="195" t="e">
        <f ca="1">_xlfn.XLOOKUP(Table2[[#This Row],[Acct '#]],'2024 Information'!A:A,'2024 Information'!L:L,0)</f>
        <v>#NAME?</v>
      </c>
      <c r="D632" s="196" t="e">
        <f ca="1">SUM(Table2[[#This Row],[2024 Tax Assessment (Exemption Not Included)]]/$E$6)</f>
        <v>#NAME?</v>
      </c>
      <c r="E632" s="206" t="e">
        <f ca="1">SUM(Table2[[#This Row],[2024 Tax Assessment (Exemption Not Included)]]*$E$7)</f>
        <v>#NAME?</v>
      </c>
      <c r="F632" s="195" t="e">
        <f ca="1">_xlfn.XLOOKUP(Table2[[#This Row],[Acct '#]],'2025 Information'!A:A,'2025 Information'!O:O,0)</f>
        <v>#NAME?</v>
      </c>
      <c r="G632" s="196" t="e">
        <f ca="1">SUM(Table2[[#This Row],[2025 Estimated                         Tax Assessment                  (Exemption Not Included)]]/$H$6)</f>
        <v>#NAME?</v>
      </c>
      <c r="H632" s="206" t="e">
        <f ca="1">SUM(Table2[[#This Row],[2025 Estimated                         Tax Assessment                  (Exemption Not Included)]]*$H$7)</f>
        <v>#NAME?</v>
      </c>
      <c r="I632" s="203" t="e">
        <f ca="1">SUM(Table2[[#This Row],[2025 Estimated                         Tax Assessment                  (Exemption Not Included)]]-Table2[[#This Row],[2024 Tax Assessment (Exemption Not Included)]])</f>
        <v>#NAME?</v>
      </c>
      <c r="J632" s="225" t="e">
        <f ca="1">SUM(Table2[[#This Row],[2025 Estimated                      Tax Amount                             (Exemption Not Included)]]-Table2[[#This Row],[2024 Tax Amount (Exemption Not Included)]])</f>
        <v>#NAME?</v>
      </c>
      <c r="K632" s="204" t="e">
        <f ca="1">SUM(Table2[[#This Row],[Overall % Of Town ]]-Table2[[#This Row],[Overall % Of Town]])</f>
        <v>#NAME?</v>
      </c>
      <c r="L632" s="227" t="e">
        <f ca="1">SUM(Table2[[#This Row],[2024 Tax Assessment (Exemption Not Included)]])*$N$7</f>
        <v>#NAME?</v>
      </c>
      <c r="M632" s="205" t="e">
        <f ca="1">SUM(Table2[[#This Row],[2025 Tax Amount                   (w/o Reval)                       (Exmption Not Included)]]-Table2[[#This Row],[2024 Tax Amount (Exemption Not Included)]])</f>
        <v>#NAME?</v>
      </c>
      <c r="N632" s="206" t="e">
        <f ca="1">SUM(Table2[[#This Row],[2025 Tax Amount                   (w/o Reval)                       (Exmption Not Included)]]-Table2[[#This Row],[2025 Estimated                      Tax Amount                             (Exemption Not Included)]])</f>
        <v>#NAME?</v>
      </c>
      <c r="O632" s="207" t="s">
        <v>7433</v>
      </c>
      <c r="P632" s="208" t="s">
        <v>7433</v>
      </c>
      <c r="Q632" s="208" t="s">
        <v>7433</v>
      </c>
      <c r="R632" s="208" t="s">
        <v>7433</v>
      </c>
      <c r="S632" s="208" t="s">
        <v>7433</v>
      </c>
      <c r="T632" s="209" t="s">
        <v>7433</v>
      </c>
    </row>
    <row r="633" spans="1:20">
      <c r="A633" s="202" t="s">
        <v>1625</v>
      </c>
      <c r="B633" s="202">
        <v>565</v>
      </c>
      <c r="C633" s="195" t="e">
        <f ca="1">_xlfn.XLOOKUP(Table2[[#This Row],[Acct '#]],'2024 Information'!A:A,'2024 Information'!L:L,0)</f>
        <v>#NAME?</v>
      </c>
      <c r="D633" s="196" t="e">
        <f ca="1">SUM(Table2[[#This Row],[2024 Tax Assessment (Exemption Not Included)]]/$E$6)</f>
        <v>#NAME?</v>
      </c>
      <c r="E633" s="206" t="e">
        <f ca="1">SUM(Table2[[#This Row],[2024 Tax Assessment (Exemption Not Included)]]*$E$7)</f>
        <v>#NAME?</v>
      </c>
      <c r="F633" s="195" t="e">
        <f ca="1">_xlfn.XLOOKUP(Table2[[#This Row],[Acct '#]],'2025 Information'!A:A,'2025 Information'!O:O,0)</f>
        <v>#NAME?</v>
      </c>
      <c r="G633" s="196" t="e">
        <f ca="1">SUM(Table2[[#This Row],[2025 Estimated                         Tax Assessment                  (Exemption Not Included)]]/$H$6)</f>
        <v>#NAME?</v>
      </c>
      <c r="H633" s="206" t="e">
        <f ca="1">SUM(Table2[[#This Row],[2025 Estimated                         Tax Assessment                  (Exemption Not Included)]]*$H$7)</f>
        <v>#NAME?</v>
      </c>
      <c r="I633" s="203" t="e">
        <f ca="1">SUM(Table2[[#This Row],[2025 Estimated                         Tax Assessment                  (Exemption Not Included)]]-Table2[[#This Row],[2024 Tax Assessment (Exemption Not Included)]])</f>
        <v>#NAME?</v>
      </c>
      <c r="J633" s="225" t="e">
        <f ca="1">SUM(Table2[[#This Row],[2025 Estimated                      Tax Amount                             (Exemption Not Included)]]-Table2[[#This Row],[2024 Tax Amount (Exemption Not Included)]])</f>
        <v>#NAME?</v>
      </c>
      <c r="K633" s="204" t="e">
        <f ca="1">SUM(Table2[[#This Row],[Overall % Of Town ]]-Table2[[#This Row],[Overall % Of Town]])</f>
        <v>#NAME?</v>
      </c>
      <c r="L633" s="227" t="e">
        <f ca="1">SUM(Table2[[#This Row],[2024 Tax Assessment (Exemption Not Included)]])*$N$7</f>
        <v>#NAME?</v>
      </c>
      <c r="M633" s="205" t="e">
        <f ca="1">SUM(Table2[[#This Row],[2025 Tax Amount                   (w/o Reval)                       (Exmption Not Included)]]-Table2[[#This Row],[2024 Tax Amount (Exemption Not Included)]])</f>
        <v>#NAME?</v>
      </c>
      <c r="N633" s="206" t="e">
        <f ca="1">SUM(Table2[[#This Row],[2025 Tax Amount                   (w/o Reval)                       (Exmption Not Included)]]-Table2[[#This Row],[2025 Estimated                      Tax Amount                             (Exemption Not Included)]])</f>
        <v>#NAME?</v>
      </c>
      <c r="O633" s="210" t="e">
        <f ca="1">_xlfn.XLOOKUP(Table2[[#This Row],[Map/Lot]],'Sales Data'!$H$2:$H$185,'Sales Data'!$G$2:$G$185,0)</f>
        <v>#NAME?</v>
      </c>
      <c r="P633" s="211" t="e">
        <f ca="1">_xlfn.XLOOKUP(Table2[[#This Row],[Map/Lot]],'Sales Data'!$H$2:$H$185,'Sales Data'!$F$2:$F$185,0)</f>
        <v>#NAME?</v>
      </c>
      <c r="Q633" s="208">
        <v>1</v>
      </c>
      <c r="R633" s="212" t="e">
        <f ca="1">SUM(Table2[[#This Row],[Adjustment for Time Since Sale]]*Table2[[#This Row],[Sale Amount]])</f>
        <v>#NAME?</v>
      </c>
      <c r="S633" s="212" t="e">
        <f ca="1">SUM(Table2[[#This Row],[2025 Estimated                         Tax Assessment                  (Exemption Not Included)]]-Table2[[#This Row],[Adjusted Sale Price]])</f>
        <v>#NAME?</v>
      </c>
      <c r="T633" s="213" t="e">
        <f ca="1">_xlfn.XLOOKUP(Table2[[#This Row],[Map/Lot]],'Sales Data'!$H$2:$H$185,'Sales Data'!$I$2:$I$185,0)</f>
        <v>#NAME?</v>
      </c>
    </row>
    <row r="634" spans="1:20">
      <c r="A634" s="202" t="s">
        <v>16</v>
      </c>
      <c r="B634" s="202">
        <v>1208</v>
      </c>
      <c r="C634" s="195" t="e">
        <f ca="1">_xlfn.XLOOKUP(Table2[[#This Row],[Acct '#]],'2024 Information'!A:A,'2024 Information'!L:L,0)</f>
        <v>#NAME?</v>
      </c>
      <c r="D634" s="196" t="e">
        <f ca="1">SUM(Table2[[#This Row],[2024 Tax Assessment (Exemption Not Included)]]/$E$6)</f>
        <v>#NAME?</v>
      </c>
      <c r="E634" s="206" t="e">
        <f ca="1">SUM(Table2[[#This Row],[2024 Tax Assessment (Exemption Not Included)]]*$E$7)</f>
        <v>#NAME?</v>
      </c>
      <c r="F634" s="195" t="e">
        <f ca="1">_xlfn.XLOOKUP(Table2[[#This Row],[Acct '#]],'2025 Information'!A:A,'2025 Information'!O:O,0)</f>
        <v>#NAME?</v>
      </c>
      <c r="G634" s="196" t="e">
        <f ca="1">SUM(Table2[[#This Row],[2025 Estimated                         Tax Assessment                  (Exemption Not Included)]]/$H$6)</f>
        <v>#NAME?</v>
      </c>
      <c r="H634" s="206" t="e">
        <f ca="1">SUM(Table2[[#This Row],[2025 Estimated                         Tax Assessment                  (Exemption Not Included)]]*$H$7)</f>
        <v>#NAME?</v>
      </c>
      <c r="I634" s="203" t="e">
        <f ca="1">SUM(Table2[[#This Row],[2025 Estimated                         Tax Assessment                  (Exemption Not Included)]]-Table2[[#This Row],[2024 Tax Assessment (Exemption Not Included)]])</f>
        <v>#NAME?</v>
      </c>
      <c r="J634" s="225" t="e">
        <f ca="1">SUM(Table2[[#This Row],[2025 Estimated                      Tax Amount                             (Exemption Not Included)]]-Table2[[#This Row],[2024 Tax Amount (Exemption Not Included)]])</f>
        <v>#NAME?</v>
      </c>
      <c r="K634" s="204" t="e">
        <f ca="1">SUM(Table2[[#This Row],[Overall % Of Town ]]-Table2[[#This Row],[Overall % Of Town]])</f>
        <v>#NAME?</v>
      </c>
      <c r="L634" s="227" t="e">
        <f ca="1">SUM(Table2[[#This Row],[2024 Tax Assessment (Exemption Not Included)]])*$N$7</f>
        <v>#NAME?</v>
      </c>
      <c r="M634" s="205" t="e">
        <f ca="1">SUM(Table2[[#This Row],[2025 Tax Amount                   (w/o Reval)                       (Exmption Not Included)]]-Table2[[#This Row],[2024 Tax Amount (Exemption Not Included)]])</f>
        <v>#NAME?</v>
      </c>
      <c r="N634" s="206" t="e">
        <f ca="1">SUM(Table2[[#This Row],[2025 Tax Amount                   (w/o Reval)                       (Exmption Not Included)]]-Table2[[#This Row],[2025 Estimated                      Tax Amount                             (Exemption Not Included)]])</f>
        <v>#NAME?</v>
      </c>
      <c r="O634" s="210" t="e">
        <f ca="1">_xlfn.XLOOKUP(Table2[[#This Row],[Map/Lot]],'Sales Data'!$H$2:$H$185,'Sales Data'!$G$2:$G$185,0)</f>
        <v>#NAME?</v>
      </c>
      <c r="P634" s="211" t="e">
        <f ca="1">_xlfn.XLOOKUP(Table2[[#This Row],[Map/Lot]],'Sales Data'!$H$2:$H$185,'Sales Data'!$F$2:$F$185,0)</f>
        <v>#NAME?</v>
      </c>
      <c r="Q634" s="208">
        <v>1.3</v>
      </c>
      <c r="R634" s="212" t="e">
        <f ca="1">SUM(Table2[[#This Row],[Adjustment for Time Since Sale]]*Table2[[#This Row],[Sale Amount]])</f>
        <v>#NAME?</v>
      </c>
      <c r="S634" s="212" t="e">
        <f ca="1">SUM(Table2[[#This Row],[2025 Estimated                         Tax Assessment                  (Exemption Not Included)]]-Table2[[#This Row],[Adjusted Sale Price]])</f>
        <v>#NAME?</v>
      </c>
      <c r="T634" s="213" t="e">
        <f ca="1">_xlfn.XLOOKUP(Table2[[#This Row],[Map/Lot]],'Sales Data'!$H$2:$H$185,'Sales Data'!$I$2:$I$185,0)</f>
        <v>#NAME?</v>
      </c>
    </row>
    <row r="635" spans="1:20">
      <c r="A635" s="202" t="s">
        <v>14</v>
      </c>
      <c r="B635" s="202">
        <v>1209</v>
      </c>
      <c r="C635" s="195" t="e">
        <f ca="1">_xlfn.XLOOKUP(Table2[[#This Row],[Acct '#]],'2024 Information'!A:A,'2024 Information'!L:L,0)</f>
        <v>#NAME?</v>
      </c>
      <c r="D635" s="196" t="e">
        <f ca="1">SUM(Table2[[#This Row],[2024 Tax Assessment (Exemption Not Included)]]/$E$6)</f>
        <v>#NAME?</v>
      </c>
      <c r="E635" s="206" t="e">
        <f ca="1">SUM(Table2[[#This Row],[2024 Tax Assessment (Exemption Not Included)]]*$E$7)</f>
        <v>#NAME?</v>
      </c>
      <c r="F635" s="195" t="e">
        <f ca="1">_xlfn.XLOOKUP(Table2[[#This Row],[Acct '#]],'2025 Information'!A:A,'2025 Information'!O:O,0)</f>
        <v>#NAME?</v>
      </c>
      <c r="G635" s="196" t="e">
        <f ca="1">SUM(Table2[[#This Row],[2025 Estimated                         Tax Assessment                  (Exemption Not Included)]]/$H$6)</f>
        <v>#NAME?</v>
      </c>
      <c r="H635" s="206" t="e">
        <f ca="1">SUM(Table2[[#This Row],[2025 Estimated                         Tax Assessment                  (Exemption Not Included)]]*$H$7)</f>
        <v>#NAME?</v>
      </c>
      <c r="I635" s="203" t="e">
        <f ca="1">SUM(Table2[[#This Row],[2025 Estimated                         Tax Assessment                  (Exemption Not Included)]]-Table2[[#This Row],[2024 Tax Assessment (Exemption Not Included)]])</f>
        <v>#NAME?</v>
      </c>
      <c r="J635" s="225" t="e">
        <f ca="1">SUM(Table2[[#This Row],[2025 Estimated                      Tax Amount                             (Exemption Not Included)]]-Table2[[#This Row],[2024 Tax Amount (Exemption Not Included)]])</f>
        <v>#NAME?</v>
      </c>
      <c r="K635" s="204" t="e">
        <f ca="1">SUM(Table2[[#This Row],[Overall % Of Town ]]-Table2[[#This Row],[Overall % Of Town]])</f>
        <v>#NAME?</v>
      </c>
      <c r="L635" s="227" t="e">
        <f ca="1">SUM(Table2[[#This Row],[2024 Tax Assessment (Exemption Not Included)]])*$N$7</f>
        <v>#NAME?</v>
      </c>
      <c r="M635" s="205" t="e">
        <f ca="1">SUM(Table2[[#This Row],[2025 Tax Amount                   (w/o Reval)                       (Exmption Not Included)]]-Table2[[#This Row],[2024 Tax Amount (Exemption Not Included)]])</f>
        <v>#NAME?</v>
      </c>
      <c r="N635" s="206" t="e">
        <f ca="1">SUM(Table2[[#This Row],[2025 Tax Amount                   (w/o Reval)                       (Exmption Not Included)]]-Table2[[#This Row],[2025 Estimated                      Tax Amount                             (Exemption Not Included)]])</f>
        <v>#NAME?</v>
      </c>
      <c r="O635" s="210" t="e">
        <f ca="1">_xlfn.XLOOKUP(Table2[[#This Row],[Map/Lot]],'Sales Data'!$H$2:$H$185,'Sales Data'!$G$2:$G$185,0)</f>
        <v>#NAME?</v>
      </c>
      <c r="P635" s="211" t="e">
        <f ca="1">_xlfn.XLOOKUP(Table2[[#This Row],[Map/Lot]],'Sales Data'!$H$2:$H$185,'Sales Data'!$F$2:$F$185,0)</f>
        <v>#NAME?</v>
      </c>
      <c r="Q635" s="208">
        <v>1.3</v>
      </c>
      <c r="R635" s="212" t="e">
        <f ca="1">SUM(Table2[[#This Row],[Adjustment for Time Since Sale]]*Table2[[#This Row],[Sale Amount]])</f>
        <v>#NAME?</v>
      </c>
      <c r="S635" s="212" t="e">
        <f ca="1">SUM(Table2[[#This Row],[2025 Estimated                         Tax Assessment                  (Exemption Not Included)]]-Table2[[#This Row],[Adjusted Sale Price]])</f>
        <v>#NAME?</v>
      </c>
      <c r="T635" s="213" t="e">
        <f ca="1">_xlfn.XLOOKUP(Table2[[#This Row],[Map/Lot]],'Sales Data'!$H$2:$H$185,'Sales Data'!$I$2:$I$185,0)</f>
        <v>#NAME?</v>
      </c>
    </row>
    <row r="636" spans="1:20">
      <c r="A636" s="202" t="s">
        <v>12</v>
      </c>
      <c r="B636" s="202">
        <v>1210</v>
      </c>
      <c r="C636" s="195" t="e">
        <f ca="1">_xlfn.XLOOKUP(Table2[[#This Row],[Acct '#]],'2024 Information'!A:A,'2024 Information'!L:L,0)</f>
        <v>#NAME?</v>
      </c>
      <c r="D636" s="196" t="e">
        <f ca="1">SUM(Table2[[#This Row],[2024 Tax Assessment (Exemption Not Included)]]/$E$6)</f>
        <v>#NAME?</v>
      </c>
      <c r="E636" s="206" t="e">
        <f ca="1">SUM(Table2[[#This Row],[2024 Tax Assessment (Exemption Not Included)]]*$E$7)</f>
        <v>#NAME?</v>
      </c>
      <c r="F636" s="195" t="e">
        <f ca="1">_xlfn.XLOOKUP(Table2[[#This Row],[Acct '#]],'2025 Information'!A:A,'2025 Information'!O:O,0)</f>
        <v>#NAME?</v>
      </c>
      <c r="G636" s="196" t="e">
        <f ca="1">SUM(Table2[[#This Row],[2025 Estimated                         Tax Assessment                  (Exemption Not Included)]]/$H$6)</f>
        <v>#NAME?</v>
      </c>
      <c r="H636" s="206" t="e">
        <f ca="1">SUM(Table2[[#This Row],[2025 Estimated                         Tax Assessment                  (Exemption Not Included)]]*$H$7)</f>
        <v>#NAME?</v>
      </c>
      <c r="I636" s="203" t="e">
        <f ca="1">SUM(Table2[[#This Row],[2025 Estimated                         Tax Assessment                  (Exemption Not Included)]]-Table2[[#This Row],[2024 Tax Assessment (Exemption Not Included)]])</f>
        <v>#NAME?</v>
      </c>
      <c r="J636" s="225" t="e">
        <f ca="1">SUM(Table2[[#This Row],[2025 Estimated                      Tax Amount                             (Exemption Not Included)]]-Table2[[#This Row],[2024 Tax Amount (Exemption Not Included)]])</f>
        <v>#NAME?</v>
      </c>
      <c r="K636" s="204" t="e">
        <f ca="1">SUM(Table2[[#This Row],[Overall % Of Town ]]-Table2[[#This Row],[Overall % Of Town]])</f>
        <v>#NAME?</v>
      </c>
      <c r="L636" s="227" t="e">
        <f ca="1">SUM(Table2[[#This Row],[2024 Tax Assessment (Exemption Not Included)]])*$N$7</f>
        <v>#NAME?</v>
      </c>
      <c r="M636" s="205" t="e">
        <f ca="1">SUM(Table2[[#This Row],[2025 Tax Amount                   (w/o Reval)                       (Exmption Not Included)]]-Table2[[#This Row],[2024 Tax Amount (Exemption Not Included)]])</f>
        <v>#NAME?</v>
      </c>
      <c r="N636" s="206" t="e">
        <f ca="1">SUM(Table2[[#This Row],[2025 Tax Amount                   (w/o Reval)                       (Exmption Not Included)]]-Table2[[#This Row],[2025 Estimated                      Tax Amount                             (Exemption Not Included)]])</f>
        <v>#NAME?</v>
      </c>
      <c r="O636" s="210" t="e">
        <f ca="1">_xlfn.XLOOKUP(Table2[[#This Row],[Map/Lot]],'Sales Data'!$H$2:$H$185,'Sales Data'!$G$2:$G$185,0)</f>
        <v>#NAME?</v>
      </c>
      <c r="P636" s="211" t="e">
        <f ca="1">_xlfn.XLOOKUP(Table2[[#This Row],[Map/Lot]],'Sales Data'!$H$2:$H$185,'Sales Data'!$F$2:$F$185,0)</f>
        <v>#NAME?</v>
      </c>
      <c r="Q636" s="208">
        <v>1.3</v>
      </c>
      <c r="R636" s="212" t="e">
        <f ca="1">SUM(Table2[[#This Row],[Adjustment for Time Since Sale]]*Table2[[#This Row],[Sale Amount]])</f>
        <v>#NAME?</v>
      </c>
      <c r="S636" s="212" t="e">
        <f ca="1">SUM(Table2[[#This Row],[2025 Estimated                         Tax Assessment                  (Exemption Not Included)]]-Table2[[#This Row],[Adjusted Sale Price]])</f>
        <v>#NAME?</v>
      </c>
      <c r="T636" s="213" t="e">
        <f ca="1">_xlfn.XLOOKUP(Table2[[#This Row],[Map/Lot]],'Sales Data'!$H$2:$H$185,'Sales Data'!$I$2:$I$185,0)</f>
        <v>#NAME?</v>
      </c>
    </row>
    <row r="637" spans="1:20">
      <c r="A637" s="202" t="s">
        <v>6137</v>
      </c>
      <c r="B637" s="202">
        <v>1211</v>
      </c>
      <c r="C637" s="195" t="e">
        <f ca="1">_xlfn.XLOOKUP(Table2[[#This Row],[Acct '#]],'2024 Information'!A:A,'2024 Information'!L:L,0)</f>
        <v>#NAME?</v>
      </c>
      <c r="D637" s="196" t="e">
        <f ca="1">SUM(Table2[[#This Row],[2024 Tax Assessment (Exemption Not Included)]]/$E$6)</f>
        <v>#NAME?</v>
      </c>
      <c r="E637" s="206" t="e">
        <f ca="1">SUM(Table2[[#This Row],[2024 Tax Assessment (Exemption Not Included)]]*$E$7)</f>
        <v>#NAME?</v>
      </c>
      <c r="F637" s="195" t="e">
        <f ca="1">_xlfn.XLOOKUP(Table2[[#This Row],[Acct '#]],'2025 Information'!A:A,'2025 Information'!O:O,0)</f>
        <v>#NAME?</v>
      </c>
      <c r="G637" s="196" t="e">
        <f ca="1">SUM(Table2[[#This Row],[2025 Estimated                         Tax Assessment                  (Exemption Not Included)]]/$H$6)</f>
        <v>#NAME?</v>
      </c>
      <c r="H637" s="206" t="e">
        <f ca="1">SUM(Table2[[#This Row],[2025 Estimated                         Tax Assessment                  (Exemption Not Included)]]*$H$7)</f>
        <v>#NAME?</v>
      </c>
      <c r="I637" s="203" t="e">
        <f ca="1">SUM(Table2[[#This Row],[2025 Estimated                         Tax Assessment                  (Exemption Not Included)]]-Table2[[#This Row],[2024 Tax Assessment (Exemption Not Included)]])</f>
        <v>#NAME?</v>
      </c>
      <c r="J637" s="225" t="e">
        <f ca="1">SUM(Table2[[#This Row],[2025 Estimated                      Tax Amount                             (Exemption Not Included)]]-Table2[[#This Row],[2024 Tax Amount (Exemption Not Included)]])</f>
        <v>#NAME?</v>
      </c>
      <c r="K637" s="204" t="e">
        <f ca="1">SUM(Table2[[#This Row],[Overall % Of Town ]]-Table2[[#This Row],[Overall % Of Town]])</f>
        <v>#NAME?</v>
      </c>
      <c r="L637" s="227" t="e">
        <f ca="1">SUM(Table2[[#This Row],[2024 Tax Assessment (Exemption Not Included)]])*$N$7</f>
        <v>#NAME?</v>
      </c>
      <c r="M637" s="205" t="e">
        <f ca="1">SUM(Table2[[#This Row],[2025 Tax Amount                   (w/o Reval)                       (Exmption Not Included)]]-Table2[[#This Row],[2024 Tax Amount (Exemption Not Included)]])</f>
        <v>#NAME?</v>
      </c>
      <c r="N637" s="206" t="e">
        <f ca="1">SUM(Table2[[#This Row],[2025 Tax Amount                   (w/o Reval)                       (Exmption Not Included)]]-Table2[[#This Row],[2025 Estimated                      Tax Amount                             (Exemption Not Included)]])</f>
        <v>#NAME?</v>
      </c>
      <c r="O637" s="210" t="e">
        <f ca="1">_xlfn.XLOOKUP(Table2[[#This Row],[Map/Lot]],'Sales Data'!$H$2:$H$185,'Sales Data'!$G$2:$G$185,0)</f>
        <v>#NAME?</v>
      </c>
      <c r="P637" s="211" t="e">
        <f ca="1">_xlfn.XLOOKUP(Table2[[#This Row],[Map/Lot]],'Sales Data'!$H$2:$H$185,'Sales Data'!$F$2:$F$185,0)</f>
        <v>#NAME?</v>
      </c>
      <c r="Q637" s="208">
        <v>1.3</v>
      </c>
      <c r="R637" s="212" t="e">
        <f ca="1">SUM(Table2[[#This Row],[Adjustment for Time Since Sale]]*Table2[[#This Row],[Sale Amount]])</f>
        <v>#NAME?</v>
      </c>
      <c r="S637" s="212" t="e">
        <f ca="1">SUM(Table2[[#This Row],[2025 Estimated                         Tax Assessment                  (Exemption Not Included)]]-Table2[[#This Row],[Adjusted Sale Price]])</f>
        <v>#NAME?</v>
      </c>
      <c r="T637" s="213" t="e">
        <f ca="1">_xlfn.XLOOKUP(Table2[[#This Row],[Map/Lot]],'Sales Data'!$H$2:$H$185,'Sales Data'!$I$2:$I$185,0)</f>
        <v>#NAME?</v>
      </c>
    </row>
    <row r="638" spans="1:20">
      <c r="A638" s="202" t="s">
        <v>6</v>
      </c>
      <c r="B638" s="202">
        <v>1212</v>
      </c>
      <c r="C638" s="195" t="e">
        <f ca="1">_xlfn.XLOOKUP(Table2[[#This Row],[Acct '#]],'2024 Information'!A:A,'2024 Information'!L:L,0)</f>
        <v>#NAME?</v>
      </c>
      <c r="D638" s="196" t="e">
        <f ca="1">SUM(Table2[[#This Row],[2024 Tax Assessment (Exemption Not Included)]]/$E$6)</f>
        <v>#NAME?</v>
      </c>
      <c r="E638" s="206" t="e">
        <f ca="1">SUM(Table2[[#This Row],[2024 Tax Assessment (Exemption Not Included)]]*$E$7)</f>
        <v>#NAME?</v>
      </c>
      <c r="F638" s="195" t="e">
        <f ca="1">_xlfn.XLOOKUP(Table2[[#This Row],[Acct '#]],'2025 Information'!A:A,'2025 Information'!O:O,0)</f>
        <v>#NAME?</v>
      </c>
      <c r="G638" s="196" t="e">
        <f ca="1">SUM(Table2[[#This Row],[2025 Estimated                         Tax Assessment                  (Exemption Not Included)]]/$H$6)</f>
        <v>#NAME?</v>
      </c>
      <c r="H638" s="206" t="e">
        <f ca="1">SUM(Table2[[#This Row],[2025 Estimated                         Tax Assessment                  (Exemption Not Included)]]*$H$7)</f>
        <v>#NAME?</v>
      </c>
      <c r="I638" s="203" t="e">
        <f ca="1">SUM(Table2[[#This Row],[2025 Estimated                         Tax Assessment                  (Exemption Not Included)]]-Table2[[#This Row],[2024 Tax Assessment (Exemption Not Included)]])</f>
        <v>#NAME?</v>
      </c>
      <c r="J638" s="225" t="e">
        <f ca="1">SUM(Table2[[#This Row],[2025 Estimated                      Tax Amount                             (Exemption Not Included)]]-Table2[[#This Row],[2024 Tax Amount (Exemption Not Included)]])</f>
        <v>#NAME?</v>
      </c>
      <c r="K638" s="204" t="e">
        <f ca="1">SUM(Table2[[#This Row],[Overall % Of Town ]]-Table2[[#This Row],[Overall % Of Town]])</f>
        <v>#NAME?</v>
      </c>
      <c r="L638" s="227" t="e">
        <f ca="1">SUM(Table2[[#This Row],[2024 Tax Assessment (Exemption Not Included)]])*$N$7</f>
        <v>#NAME?</v>
      </c>
      <c r="M638" s="205" t="e">
        <f ca="1">SUM(Table2[[#This Row],[2025 Tax Amount                   (w/o Reval)                       (Exmption Not Included)]]-Table2[[#This Row],[2024 Tax Amount (Exemption Not Included)]])</f>
        <v>#NAME?</v>
      </c>
      <c r="N638" s="206" t="e">
        <f ca="1">SUM(Table2[[#This Row],[2025 Tax Amount                   (w/o Reval)                       (Exmption Not Included)]]-Table2[[#This Row],[2025 Estimated                      Tax Amount                             (Exemption Not Included)]])</f>
        <v>#NAME?</v>
      </c>
      <c r="O638" s="210" t="e">
        <f ca="1">_xlfn.XLOOKUP(Table2[[#This Row],[Map/Lot]],'Sales Data'!$H$2:$H$185,'Sales Data'!$G$2:$G$185,0)</f>
        <v>#NAME?</v>
      </c>
      <c r="P638" s="211" t="e">
        <f ca="1">_xlfn.XLOOKUP(Table2[[#This Row],[Map/Lot]],'Sales Data'!$H$2:$H$185,'Sales Data'!$F$2:$F$185,0)</f>
        <v>#NAME?</v>
      </c>
      <c r="Q638" s="208">
        <v>1.3</v>
      </c>
      <c r="R638" s="212" t="e">
        <f ca="1">SUM(Table2[[#This Row],[Adjustment for Time Since Sale]]*Table2[[#This Row],[Sale Amount]])</f>
        <v>#NAME?</v>
      </c>
      <c r="S638" s="212" t="e">
        <f ca="1">SUM(Table2[[#This Row],[2025 Estimated                         Tax Assessment                  (Exemption Not Included)]]-Table2[[#This Row],[Adjusted Sale Price]])</f>
        <v>#NAME?</v>
      </c>
      <c r="T638" s="213" t="e">
        <f ca="1">_xlfn.XLOOKUP(Table2[[#This Row],[Map/Lot]],'Sales Data'!$H$2:$H$185,'Sales Data'!$I$2:$I$185,0)</f>
        <v>#NAME?</v>
      </c>
    </row>
    <row r="639" spans="1:20">
      <c r="A639" s="202" t="s">
        <v>2</v>
      </c>
      <c r="B639" s="202">
        <v>1213</v>
      </c>
      <c r="C639" s="195" t="e">
        <f ca="1">_xlfn.XLOOKUP(Table2[[#This Row],[Acct '#]],'2024 Information'!A:A,'2024 Information'!L:L,0)</f>
        <v>#NAME?</v>
      </c>
      <c r="D639" s="196" t="e">
        <f ca="1">SUM(Table2[[#This Row],[2024 Tax Assessment (Exemption Not Included)]]/$E$6)</f>
        <v>#NAME?</v>
      </c>
      <c r="E639" s="206" t="e">
        <f ca="1">SUM(Table2[[#This Row],[2024 Tax Assessment (Exemption Not Included)]]*$E$7)</f>
        <v>#NAME?</v>
      </c>
      <c r="F639" s="195" t="e">
        <f ca="1">_xlfn.XLOOKUP(Table2[[#This Row],[Acct '#]],'2025 Information'!A:A,'2025 Information'!O:O,0)</f>
        <v>#NAME?</v>
      </c>
      <c r="G639" s="196" t="e">
        <f ca="1">SUM(Table2[[#This Row],[2025 Estimated                         Tax Assessment                  (Exemption Not Included)]]/$H$6)</f>
        <v>#NAME?</v>
      </c>
      <c r="H639" s="206" t="e">
        <f ca="1">SUM(Table2[[#This Row],[2025 Estimated                         Tax Assessment                  (Exemption Not Included)]]*$H$7)</f>
        <v>#NAME?</v>
      </c>
      <c r="I639" s="203" t="e">
        <f ca="1">SUM(Table2[[#This Row],[2025 Estimated                         Tax Assessment                  (Exemption Not Included)]]-Table2[[#This Row],[2024 Tax Assessment (Exemption Not Included)]])</f>
        <v>#NAME?</v>
      </c>
      <c r="J639" s="225" t="e">
        <f ca="1">SUM(Table2[[#This Row],[2025 Estimated                      Tax Amount                             (Exemption Not Included)]]-Table2[[#This Row],[2024 Tax Amount (Exemption Not Included)]])</f>
        <v>#NAME?</v>
      </c>
      <c r="K639" s="204" t="e">
        <f ca="1">SUM(Table2[[#This Row],[Overall % Of Town ]]-Table2[[#This Row],[Overall % Of Town]])</f>
        <v>#NAME?</v>
      </c>
      <c r="L639" s="227" t="e">
        <f ca="1">SUM(Table2[[#This Row],[2024 Tax Assessment (Exemption Not Included)]])*$N$7</f>
        <v>#NAME?</v>
      </c>
      <c r="M639" s="205" t="e">
        <f ca="1">SUM(Table2[[#This Row],[2025 Tax Amount                   (w/o Reval)                       (Exmption Not Included)]]-Table2[[#This Row],[2024 Tax Amount (Exemption Not Included)]])</f>
        <v>#NAME?</v>
      </c>
      <c r="N639" s="206" t="e">
        <f ca="1">SUM(Table2[[#This Row],[2025 Tax Amount                   (w/o Reval)                       (Exmption Not Included)]]-Table2[[#This Row],[2025 Estimated                      Tax Amount                             (Exemption Not Included)]])</f>
        <v>#NAME?</v>
      </c>
      <c r="O639" s="210" t="e">
        <f ca="1">_xlfn.XLOOKUP(Table2[[#This Row],[Map/Lot]],'Sales Data'!$H$2:$H$185,'Sales Data'!$G$2:$G$185,0)</f>
        <v>#NAME?</v>
      </c>
      <c r="P639" s="211" t="e">
        <f ca="1">_xlfn.XLOOKUP(Table2[[#This Row],[Map/Lot]],'Sales Data'!$H$2:$H$185,'Sales Data'!$F$2:$F$185,0)</f>
        <v>#NAME?</v>
      </c>
      <c r="Q639" s="208">
        <v>1.3</v>
      </c>
      <c r="R639" s="212" t="e">
        <f ca="1">SUM(Table2[[#This Row],[Adjustment for Time Since Sale]]*Table2[[#This Row],[Sale Amount]])</f>
        <v>#NAME?</v>
      </c>
      <c r="S639" s="212" t="e">
        <f ca="1">SUM(Table2[[#This Row],[2025 Estimated                         Tax Assessment                  (Exemption Not Included)]]-Table2[[#This Row],[Adjusted Sale Price]])</f>
        <v>#NAME?</v>
      </c>
      <c r="T639" s="213" t="e">
        <f ca="1">_xlfn.XLOOKUP(Table2[[#This Row],[Map/Lot]],'Sales Data'!$H$2:$H$185,'Sales Data'!$I$2:$I$185,0)</f>
        <v>#NAME?</v>
      </c>
    </row>
    <row r="640" spans="1:20">
      <c r="A640" s="202" t="s">
        <v>2262</v>
      </c>
      <c r="B640" s="202">
        <v>268</v>
      </c>
      <c r="C640" s="195" t="e">
        <f ca="1">_xlfn.XLOOKUP(Table2[[#This Row],[Acct '#]],'2024 Information'!A:A,'2024 Information'!L:L,0)</f>
        <v>#NAME?</v>
      </c>
      <c r="D640" s="196" t="e">
        <f ca="1">SUM(Table2[[#This Row],[2024 Tax Assessment (Exemption Not Included)]]/$E$6)</f>
        <v>#NAME?</v>
      </c>
      <c r="E640" s="206" t="e">
        <f ca="1">SUM(Table2[[#This Row],[2024 Tax Assessment (Exemption Not Included)]]*$E$7)</f>
        <v>#NAME?</v>
      </c>
      <c r="F640" s="195" t="e">
        <f ca="1">_xlfn.XLOOKUP(Table2[[#This Row],[Acct '#]],'2025 Information'!A:A,'2025 Information'!O:O,0)</f>
        <v>#NAME?</v>
      </c>
      <c r="G640" s="196" t="e">
        <f ca="1">SUM(Table2[[#This Row],[2025 Estimated                         Tax Assessment                  (Exemption Not Included)]]/$H$6)</f>
        <v>#NAME?</v>
      </c>
      <c r="H640" s="206" t="e">
        <f ca="1">SUM(Table2[[#This Row],[2025 Estimated                         Tax Assessment                  (Exemption Not Included)]]*$H$7)</f>
        <v>#NAME?</v>
      </c>
      <c r="I640" s="203" t="e">
        <f ca="1">SUM(Table2[[#This Row],[2025 Estimated                         Tax Assessment                  (Exemption Not Included)]]-Table2[[#This Row],[2024 Tax Assessment (Exemption Not Included)]])</f>
        <v>#NAME?</v>
      </c>
      <c r="J640" s="225" t="e">
        <f ca="1">SUM(Table2[[#This Row],[2025 Estimated                      Tax Amount                             (Exemption Not Included)]]-Table2[[#This Row],[2024 Tax Amount (Exemption Not Included)]])</f>
        <v>#NAME?</v>
      </c>
      <c r="K640" s="204" t="e">
        <f ca="1">SUM(Table2[[#This Row],[Overall % Of Town ]]-Table2[[#This Row],[Overall % Of Town]])</f>
        <v>#NAME?</v>
      </c>
      <c r="L640" s="227" t="e">
        <f ca="1">SUM(Table2[[#This Row],[2024 Tax Assessment (Exemption Not Included)]])*$N$7</f>
        <v>#NAME?</v>
      </c>
      <c r="M640" s="205" t="e">
        <f ca="1">SUM(Table2[[#This Row],[2025 Tax Amount                   (w/o Reval)                       (Exmption Not Included)]]-Table2[[#This Row],[2024 Tax Amount (Exemption Not Included)]])</f>
        <v>#NAME?</v>
      </c>
      <c r="N640" s="206" t="e">
        <f ca="1">SUM(Table2[[#This Row],[2025 Tax Amount                   (w/o Reval)                       (Exmption Not Included)]]-Table2[[#This Row],[2025 Estimated                      Tax Amount                             (Exemption Not Included)]])</f>
        <v>#NAME?</v>
      </c>
      <c r="O640" s="207" t="s">
        <v>7433</v>
      </c>
      <c r="P640" s="208" t="s">
        <v>7433</v>
      </c>
      <c r="Q640" s="208" t="s">
        <v>7433</v>
      </c>
      <c r="R640" s="208" t="s">
        <v>7433</v>
      </c>
      <c r="S640" s="208" t="s">
        <v>7433</v>
      </c>
      <c r="T640" s="209" t="s">
        <v>7433</v>
      </c>
    </row>
    <row r="641" spans="1:20">
      <c r="A641" s="202" t="s">
        <v>2260</v>
      </c>
      <c r="B641" s="202">
        <v>269</v>
      </c>
      <c r="C641" s="195" t="e">
        <f ca="1">_xlfn.XLOOKUP(Table2[[#This Row],[Acct '#]],'2024 Information'!A:A,'2024 Information'!L:L,0)</f>
        <v>#NAME?</v>
      </c>
      <c r="D641" s="196" t="e">
        <f ca="1">SUM(Table2[[#This Row],[2024 Tax Assessment (Exemption Not Included)]]/$E$6)</f>
        <v>#NAME?</v>
      </c>
      <c r="E641" s="206" t="e">
        <f ca="1">SUM(Table2[[#This Row],[2024 Tax Assessment (Exemption Not Included)]]*$E$7)</f>
        <v>#NAME?</v>
      </c>
      <c r="F641" s="195" t="e">
        <f ca="1">_xlfn.XLOOKUP(Table2[[#This Row],[Acct '#]],'2025 Information'!A:A,'2025 Information'!O:O,0)</f>
        <v>#NAME?</v>
      </c>
      <c r="G641" s="196" t="e">
        <f ca="1">SUM(Table2[[#This Row],[2025 Estimated                         Tax Assessment                  (Exemption Not Included)]]/$H$6)</f>
        <v>#NAME?</v>
      </c>
      <c r="H641" s="206" t="e">
        <f ca="1">SUM(Table2[[#This Row],[2025 Estimated                         Tax Assessment                  (Exemption Not Included)]]*$H$7)</f>
        <v>#NAME?</v>
      </c>
      <c r="I641" s="203" t="e">
        <f ca="1">SUM(Table2[[#This Row],[2025 Estimated                         Tax Assessment                  (Exemption Not Included)]]-Table2[[#This Row],[2024 Tax Assessment (Exemption Not Included)]])</f>
        <v>#NAME?</v>
      </c>
      <c r="J641" s="225" t="e">
        <f ca="1">SUM(Table2[[#This Row],[2025 Estimated                      Tax Amount                             (Exemption Not Included)]]-Table2[[#This Row],[2024 Tax Amount (Exemption Not Included)]])</f>
        <v>#NAME?</v>
      </c>
      <c r="K641" s="204" t="e">
        <f ca="1">SUM(Table2[[#This Row],[Overall % Of Town ]]-Table2[[#This Row],[Overall % Of Town]])</f>
        <v>#NAME?</v>
      </c>
      <c r="L641" s="227" t="e">
        <f ca="1">SUM(Table2[[#This Row],[2024 Tax Assessment (Exemption Not Included)]])*$N$7</f>
        <v>#NAME?</v>
      </c>
      <c r="M641" s="205" t="e">
        <f ca="1">SUM(Table2[[#This Row],[2025 Tax Amount                   (w/o Reval)                       (Exmption Not Included)]]-Table2[[#This Row],[2024 Tax Amount (Exemption Not Included)]])</f>
        <v>#NAME?</v>
      </c>
      <c r="N641" s="206" t="e">
        <f ca="1">SUM(Table2[[#This Row],[2025 Tax Amount                   (w/o Reval)                       (Exmption Not Included)]]-Table2[[#This Row],[2025 Estimated                      Tax Amount                             (Exemption Not Included)]])</f>
        <v>#NAME?</v>
      </c>
      <c r="O641" s="207" t="s">
        <v>7433</v>
      </c>
      <c r="P641" s="208" t="s">
        <v>7433</v>
      </c>
      <c r="Q641" s="208" t="s">
        <v>7433</v>
      </c>
      <c r="R641" s="208" t="s">
        <v>7433</v>
      </c>
      <c r="S641" s="208" t="s">
        <v>7433</v>
      </c>
      <c r="T641" s="209" t="s">
        <v>7433</v>
      </c>
    </row>
    <row r="642" spans="1:20">
      <c r="A642" s="202" t="s">
        <v>1313</v>
      </c>
      <c r="B642" s="202">
        <v>709</v>
      </c>
      <c r="C642" s="195" t="e">
        <f ca="1">_xlfn.XLOOKUP(Table2[[#This Row],[Acct '#]],'2024 Information'!A:A,'2024 Information'!L:L,0)</f>
        <v>#NAME?</v>
      </c>
      <c r="D642" s="196" t="e">
        <f ca="1">SUM(Table2[[#This Row],[2024 Tax Assessment (Exemption Not Included)]]/$E$6)</f>
        <v>#NAME?</v>
      </c>
      <c r="E642" s="206" t="e">
        <f ca="1">SUM(Table2[[#This Row],[2024 Tax Assessment (Exemption Not Included)]]*$E$7)</f>
        <v>#NAME?</v>
      </c>
      <c r="F642" s="195" t="e">
        <f ca="1">_xlfn.XLOOKUP(Table2[[#This Row],[Acct '#]],'2025 Information'!A:A,'2025 Information'!O:O,0)</f>
        <v>#NAME?</v>
      </c>
      <c r="G642" s="196" t="e">
        <f ca="1">SUM(Table2[[#This Row],[2025 Estimated                         Tax Assessment                  (Exemption Not Included)]]/$H$6)</f>
        <v>#NAME?</v>
      </c>
      <c r="H642" s="206" t="e">
        <f ca="1">SUM(Table2[[#This Row],[2025 Estimated                         Tax Assessment                  (Exemption Not Included)]]*$H$7)</f>
        <v>#NAME?</v>
      </c>
      <c r="I642" s="203" t="e">
        <f ca="1">SUM(Table2[[#This Row],[2025 Estimated                         Tax Assessment                  (Exemption Not Included)]]-Table2[[#This Row],[2024 Tax Assessment (Exemption Not Included)]])</f>
        <v>#NAME?</v>
      </c>
      <c r="J642" s="225" t="e">
        <f ca="1">SUM(Table2[[#This Row],[2025 Estimated                      Tax Amount                             (Exemption Not Included)]]-Table2[[#This Row],[2024 Tax Amount (Exemption Not Included)]])</f>
        <v>#NAME?</v>
      </c>
      <c r="K642" s="204" t="e">
        <f ca="1">SUM(Table2[[#This Row],[Overall % Of Town ]]-Table2[[#This Row],[Overall % Of Town]])</f>
        <v>#NAME?</v>
      </c>
      <c r="L642" s="227" t="e">
        <f ca="1">SUM(Table2[[#This Row],[2024 Tax Assessment (Exemption Not Included)]])*$N$7</f>
        <v>#NAME?</v>
      </c>
      <c r="M642" s="205" t="e">
        <f ca="1">SUM(Table2[[#This Row],[2025 Tax Amount                   (w/o Reval)                       (Exmption Not Included)]]-Table2[[#This Row],[2024 Tax Amount (Exemption Not Included)]])</f>
        <v>#NAME?</v>
      </c>
      <c r="N642" s="206" t="e">
        <f ca="1">SUM(Table2[[#This Row],[2025 Tax Amount                   (w/o Reval)                       (Exmption Not Included)]]-Table2[[#This Row],[2025 Estimated                      Tax Amount                             (Exemption Not Included)]])</f>
        <v>#NAME?</v>
      </c>
      <c r="O642" s="207" t="s">
        <v>7433</v>
      </c>
      <c r="P642" s="208" t="s">
        <v>7433</v>
      </c>
      <c r="Q642" s="208" t="s">
        <v>7433</v>
      </c>
      <c r="R642" s="208" t="s">
        <v>7433</v>
      </c>
      <c r="S642" s="208" t="s">
        <v>7433</v>
      </c>
      <c r="T642" s="209" t="s">
        <v>7433</v>
      </c>
    </row>
    <row r="643" spans="1:20">
      <c r="A643" s="202" t="s">
        <v>1849</v>
      </c>
      <c r="B643" s="202">
        <v>460</v>
      </c>
      <c r="C643" s="195" t="e">
        <f ca="1">_xlfn.XLOOKUP(Table2[[#This Row],[Acct '#]],'2024 Information'!A:A,'2024 Information'!L:L,0)</f>
        <v>#NAME?</v>
      </c>
      <c r="D643" s="196" t="e">
        <f ca="1">SUM(Table2[[#This Row],[2024 Tax Assessment (Exemption Not Included)]]/$E$6)</f>
        <v>#NAME?</v>
      </c>
      <c r="E643" s="206" t="e">
        <f ca="1">SUM(Table2[[#This Row],[2024 Tax Assessment (Exemption Not Included)]]*$E$7)</f>
        <v>#NAME?</v>
      </c>
      <c r="F643" s="195" t="e">
        <f ca="1">_xlfn.XLOOKUP(Table2[[#This Row],[Acct '#]],'2025 Information'!A:A,'2025 Information'!O:O,0)</f>
        <v>#NAME?</v>
      </c>
      <c r="G643" s="196" t="e">
        <f ca="1">SUM(Table2[[#This Row],[2025 Estimated                         Tax Assessment                  (Exemption Not Included)]]/$H$6)</f>
        <v>#NAME?</v>
      </c>
      <c r="H643" s="206" t="e">
        <f ca="1">SUM(Table2[[#This Row],[2025 Estimated                         Tax Assessment                  (Exemption Not Included)]]*$H$7)</f>
        <v>#NAME?</v>
      </c>
      <c r="I643" s="203" t="e">
        <f ca="1">SUM(Table2[[#This Row],[2025 Estimated                         Tax Assessment                  (Exemption Not Included)]]-Table2[[#This Row],[2024 Tax Assessment (Exemption Not Included)]])</f>
        <v>#NAME?</v>
      </c>
      <c r="J643" s="225" t="e">
        <f ca="1">SUM(Table2[[#This Row],[2025 Estimated                      Tax Amount                             (Exemption Not Included)]]-Table2[[#This Row],[2024 Tax Amount (Exemption Not Included)]])</f>
        <v>#NAME?</v>
      </c>
      <c r="K643" s="204" t="e">
        <f ca="1">SUM(Table2[[#This Row],[Overall % Of Town ]]-Table2[[#This Row],[Overall % Of Town]])</f>
        <v>#NAME?</v>
      </c>
      <c r="L643" s="227" t="e">
        <f ca="1">SUM(Table2[[#This Row],[2024 Tax Assessment (Exemption Not Included)]])*$N$7</f>
        <v>#NAME?</v>
      </c>
      <c r="M643" s="205" t="e">
        <f ca="1">SUM(Table2[[#This Row],[2025 Tax Amount                   (w/o Reval)                       (Exmption Not Included)]]-Table2[[#This Row],[2024 Tax Amount (Exemption Not Included)]])</f>
        <v>#NAME?</v>
      </c>
      <c r="N643" s="206" t="e">
        <f ca="1">SUM(Table2[[#This Row],[2025 Tax Amount                   (w/o Reval)                       (Exmption Not Included)]]-Table2[[#This Row],[2025 Estimated                      Tax Amount                             (Exemption Not Included)]])</f>
        <v>#NAME?</v>
      </c>
      <c r="O643" s="210" t="e">
        <f ca="1">_xlfn.XLOOKUP(Table2[[#This Row],[Map/Lot]],'Sales Data'!$H$2:$H$185,'Sales Data'!$G$2:$G$185,0)</f>
        <v>#NAME?</v>
      </c>
      <c r="P643" s="211" t="e">
        <f ca="1">_xlfn.XLOOKUP(Table2[[#This Row],[Map/Lot]],'Sales Data'!$H$2:$H$185,'Sales Data'!$F$2:$F$185,0)</f>
        <v>#NAME?</v>
      </c>
      <c r="Q643" s="208">
        <v>1.3</v>
      </c>
      <c r="R643" s="212" t="e">
        <f ca="1">SUM(Table2[[#This Row],[Adjustment for Time Since Sale]]*Table2[[#This Row],[Sale Amount]])</f>
        <v>#NAME?</v>
      </c>
      <c r="S643" s="212" t="e">
        <f ca="1">SUM(Table2[[#This Row],[2025 Estimated                         Tax Assessment                  (Exemption Not Included)]]-Table2[[#This Row],[Adjusted Sale Price]])</f>
        <v>#NAME?</v>
      </c>
      <c r="T643" s="213" t="e">
        <f ca="1">_xlfn.XLOOKUP(Table2[[#This Row],[Map/Lot]],'Sales Data'!$H$2:$H$185,'Sales Data'!$I$2:$I$185,0)</f>
        <v>#NAME?</v>
      </c>
    </row>
    <row r="644" spans="1:20">
      <c r="A644" s="202" t="s">
        <v>1072</v>
      </c>
      <c r="B644" s="202">
        <v>816</v>
      </c>
      <c r="C644" s="195" t="e">
        <f ca="1">_xlfn.XLOOKUP(Table2[[#This Row],[Acct '#]],'2024 Information'!A:A,'2024 Information'!L:L,0)</f>
        <v>#NAME?</v>
      </c>
      <c r="D644" s="196" t="e">
        <f ca="1">SUM(Table2[[#This Row],[2024 Tax Assessment (Exemption Not Included)]]/$E$6)</f>
        <v>#NAME?</v>
      </c>
      <c r="E644" s="206" t="e">
        <f ca="1">SUM(Table2[[#This Row],[2024 Tax Assessment (Exemption Not Included)]]*$E$7)</f>
        <v>#NAME?</v>
      </c>
      <c r="F644" s="195" t="e">
        <f ca="1">_xlfn.XLOOKUP(Table2[[#This Row],[Acct '#]],'2025 Information'!A:A,'2025 Information'!O:O,0)</f>
        <v>#NAME?</v>
      </c>
      <c r="G644" s="196" t="e">
        <f ca="1">SUM(Table2[[#This Row],[2025 Estimated                         Tax Assessment                  (Exemption Not Included)]]/$H$6)</f>
        <v>#NAME?</v>
      </c>
      <c r="H644" s="206" t="e">
        <f ca="1">SUM(Table2[[#This Row],[2025 Estimated                         Tax Assessment                  (Exemption Not Included)]]*$H$7)</f>
        <v>#NAME?</v>
      </c>
      <c r="I644" s="203" t="e">
        <f ca="1">SUM(Table2[[#This Row],[2025 Estimated                         Tax Assessment                  (Exemption Not Included)]]-Table2[[#This Row],[2024 Tax Assessment (Exemption Not Included)]])</f>
        <v>#NAME?</v>
      </c>
      <c r="J644" s="225" t="e">
        <f ca="1">SUM(Table2[[#This Row],[2025 Estimated                      Tax Amount                             (Exemption Not Included)]]-Table2[[#This Row],[2024 Tax Amount (Exemption Not Included)]])</f>
        <v>#NAME?</v>
      </c>
      <c r="K644" s="204" t="e">
        <f ca="1">SUM(Table2[[#This Row],[Overall % Of Town ]]-Table2[[#This Row],[Overall % Of Town]])</f>
        <v>#NAME?</v>
      </c>
      <c r="L644" s="227" t="e">
        <f ca="1">SUM(Table2[[#This Row],[2024 Tax Assessment (Exemption Not Included)]])*$N$7</f>
        <v>#NAME?</v>
      </c>
      <c r="M644" s="205" t="e">
        <f ca="1">SUM(Table2[[#This Row],[2025 Tax Amount                   (w/o Reval)                       (Exmption Not Included)]]-Table2[[#This Row],[2024 Tax Amount (Exemption Not Included)]])</f>
        <v>#NAME?</v>
      </c>
      <c r="N644" s="206" t="e">
        <f ca="1">SUM(Table2[[#This Row],[2025 Tax Amount                   (w/o Reval)                       (Exmption Not Included)]]-Table2[[#This Row],[2025 Estimated                      Tax Amount                             (Exemption Not Included)]])</f>
        <v>#NAME?</v>
      </c>
      <c r="O644" s="207" t="s">
        <v>7433</v>
      </c>
      <c r="P644" s="208" t="s">
        <v>7433</v>
      </c>
      <c r="Q644" s="208" t="s">
        <v>7433</v>
      </c>
      <c r="R644" s="208" t="s">
        <v>7433</v>
      </c>
      <c r="S644" s="208" t="s">
        <v>7433</v>
      </c>
      <c r="T644" s="209" t="s">
        <v>7433</v>
      </c>
    </row>
    <row r="645" spans="1:20">
      <c r="A645" s="202" t="s">
        <v>1673</v>
      </c>
      <c r="B645" s="202">
        <v>540</v>
      </c>
      <c r="C645" s="195" t="e">
        <f ca="1">_xlfn.XLOOKUP(Table2[[#This Row],[Acct '#]],'2024 Information'!A:A,'2024 Information'!L:L,0)</f>
        <v>#NAME?</v>
      </c>
      <c r="D645" s="196" t="e">
        <f ca="1">SUM(Table2[[#This Row],[2024 Tax Assessment (Exemption Not Included)]]/$E$6)</f>
        <v>#NAME?</v>
      </c>
      <c r="E645" s="206" t="e">
        <f ca="1">SUM(Table2[[#This Row],[2024 Tax Assessment (Exemption Not Included)]]*$E$7)</f>
        <v>#NAME?</v>
      </c>
      <c r="F645" s="195" t="e">
        <f ca="1">_xlfn.XLOOKUP(Table2[[#This Row],[Acct '#]],'2025 Information'!A:A,'2025 Information'!O:O,0)</f>
        <v>#NAME?</v>
      </c>
      <c r="G645" s="196" t="e">
        <f ca="1">SUM(Table2[[#This Row],[2025 Estimated                         Tax Assessment                  (Exemption Not Included)]]/$H$6)</f>
        <v>#NAME?</v>
      </c>
      <c r="H645" s="206" t="e">
        <f ca="1">SUM(Table2[[#This Row],[2025 Estimated                         Tax Assessment                  (Exemption Not Included)]]*$H$7)</f>
        <v>#NAME?</v>
      </c>
      <c r="I645" s="203" t="e">
        <f ca="1">SUM(Table2[[#This Row],[2025 Estimated                         Tax Assessment                  (Exemption Not Included)]]-Table2[[#This Row],[2024 Tax Assessment (Exemption Not Included)]])</f>
        <v>#NAME?</v>
      </c>
      <c r="J645" s="225" t="e">
        <f ca="1">SUM(Table2[[#This Row],[2025 Estimated                      Tax Amount                             (Exemption Not Included)]]-Table2[[#This Row],[2024 Tax Amount (Exemption Not Included)]])</f>
        <v>#NAME?</v>
      </c>
      <c r="K645" s="204" t="e">
        <f ca="1">SUM(Table2[[#This Row],[Overall % Of Town ]]-Table2[[#This Row],[Overall % Of Town]])</f>
        <v>#NAME?</v>
      </c>
      <c r="L645" s="227" t="e">
        <f ca="1">SUM(Table2[[#This Row],[2024 Tax Assessment (Exemption Not Included)]])*$N$7</f>
        <v>#NAME?</v>
      </c>
      <c r="M645" s="205" t="e">
        <f ca="1">SUM(Table2[[#This Row],[2025 Tax Amount                   (w/o Reval)                       (Exmption Not Included)]]-Table2[[#This Row],[2024 Tax Amount (Exemption Not Included)]])</f>
        <v>#NAME?</v>
      </c>
      <c r="N645" s="206" t="e">
        <f ca="1">SUM(Table2[[#This Row],[2025 Tax Amount                   (w/o Reval)                       (Exmption Not Included)]]-Table2[[#This Row],[2025 Estimated                      Tax Amount                             (Exemption Not Included)]])</f>
        <v>#NAME?</v>
      </c>
      <c r="O645" s="207" t="s">
        <v>7433</v>
      </c>
      <c r="P645" s="208" t="s">
        <v>7433</v>
      </c>
      <c r="Q645" s="208" t="s">
        <v>7433</v>
      </c>
      <c r="R645" s="208" t="s">
        <v>7433</v>
      </c>
      <c r="S645" s="208" t="s">
        <v>7433</v>
      </c>
      <c r="T645" s="209" t="s">
        <v>7433</v>
      </c>
    </row>
    <row r="646" spans="1:20">
      <c r="A646" s="202" t="s">
        <v>839</v>
      </c>
      <c r="B646" s="202">
        <v>907</v>
      </c>
      <c r="C646" s="195" t="e">
        <f ca="1">_xlfn.XLOOKUP(Table2[[#This Row],[Acct '#]],'2024 Information'!A:A,'2024 Information'!L:L,0)</f>
        <v>#NAME?</v>
      </c>
      <c r="D646" s="196" t="e">
        <f ca="1">SUM(Table2[[#This Row],[2024 Tax Assessment (Exemption Not Included)]]/$E$6)</f>
        <v>#NAME?</v>
      </c>
      <c r="E646" s="206" t="e">
        <f ca="1">SUM(Table2[[#This Row],[2024 Tax Assessment (Exemption Not Included)]]*$E$7)</f>
        <v>#NAME?</v>
      </c>
      <c r="F646" s="195" t="e">
        <f ca="1">_xlfn.XLOOKUP(Table2[[#This Row],[Acct '#]],'2025 Information'!A:A,'2025 Information'!O:O,0)</f>
        <v>#NAME?</v>
      </c>
      <c r="G646" s="196" t="e">
        <f ca="1">SUM(Table2[[#This Row],[2025 Estimated                         Tax Assessment                  (Exemption Not Included)]]/$H$6)</f>
        <v>#NAME?</v>
      </c>
      <c r="H646" s="206" t="e">
        <f ca="1">SUM(Table2[[#This Row],[2025 Estimated                         Tax Assessment                  (Exemption Not Included)]]*$H$7)</f>
        <v>#NAME?</v>
      </c>
      <c r="I646" s="203" t="e">
        <f ca="1">SUM(Table2[[#This Row],[2025 Estimated                         Tax Assessment                  (Exemption Not Included)]]-Table2[[#This Row],[2024 Tax Assessment (Exemption Not Included)]])</f>
        <v>#NAME?</v>
      </c>
      <c r="J646" s="225" t="e">
        <f ca="1">SUM(Table2[[#This Row],[2025 Estimated                      Tax Amount                             (Exemption Not Included)]]-Table2[[#This Row],[2024 Tax Amount (Exemption Not Included)]])</f>
        <v>#NAME?</v>
      </c>
      <c r="K646" s="204" t="e">
        <f ca="1">SUM(Table2[[#This Row],[Overall % Of Town ]]-Table2[[#This Row],[Overall % Of Town]])</f>
        <v>#NAME?</v>
      </c>
      <c r="L646" s="227" t="e">
        <f ca="1">SUM(Table2[[#This Row],[2024 Tax Assessment (Exemption Not Included)]])*$N$7</f>
        <v>#NAME?</v>
      </c>
      <c r="M646" s="205" t="e">
        <f ca="1">SUM(Table2[[#This Row],[2025 Tax Amount                   (w/o Reval)                       (Exmption Not Included)]]-Table2[[#This Row],[2024 Tax Amount (Exemption Not Included)]])</f>
        <v>#NAME?</v>
      </c>
      <c r="N646" s="206" t="e">
        <f ca="1">SUM(Table2[[#This Row],[2025 Tax Amount                   (w/o Reval)                       (Exmption Not Included)]]-Table2[[#This Row],[2025 Estimated                      Tax Amount                             (Exemption Not Included)]])</f>
        <v>#NAME?</v>
      </c>
      <c r="O646" s="207" t="s">
        <v>7433</v>
      </c>
      <c r="P646" s="208" t="s">
        <v>7433</v>
      </c>
      <c r="Q646" s="208" t="s">
        <v>7433</v>
      </c>
      <c r="R646" s="208" t="s">
        <v>7433</v>
      </c>
      <c r="S646" s="208" t="s">
        <v>7433</v>
      </c>
      <c r="T646" s="209" t="s">
        <v>7433</v>
      </c>
    </row>
    <row r="647" spans="1:20">
      <c r="A647" s="202" t="s">
        <v>1576</v>
      </c>
      <c r="B647" s="202">
        <v>586</v>
      </c>
      <c r="C647" s="195" t="e">
        <f ca="1">_xlfn.XLOOKUP(Table2[[#This Row],[Acct '#]],'2024 Information'!A:A,'2024 Information'!L:L,0)</f>
        <v>#NAME?</v>
      </c>
      <c r="D647" s="196" t="e">
        <f ca="1">SUM(Table2[[#This Row],[2024 Tax Assessment (Exemption Not Included)]]/$E$6)</f>
        <v>#NAME?</v>
      </c>
      <c r="E647" s="206" t="e">
        <f ca="1">SUM(Table2[[#This Row],[2024 Tax Assessment (Exemption Not Included)]]*$E$7)</f>
        <v>#NAME?</v>
      </c>
      <c r="F647" s="195" t="e">
        <f ca="1">_xlfn.XLOOKUP(Table2[[#This Row],[Acct '#]],'2025 Information'!A:A,'2025 Information'!O:O,0)</f>
        <v>#NAME?</v>
      </c>
      <c r="G647" s="196" t="e">
        <f ca="1">SUM(Table2[[#This Row],[2025 Estimated                         Tax Assessment                  (Exemption Not Included)]]/$H$6)</f>
        <v>#NAME?</v>
      </c>
      <c r="H647" s="206" t="e">
        <f ca="1">SUM(Table2[[#This Row],[2025 Estimated                         Tax Assessment                  (Exemption Not Included)]]*$H$7)</f>
        <v>#NAME?</v>
      </c>
      <c r="I647" s="203" t="e">
        <f ca="1">SUM(Table2[[#This Row],[2025 Estimated                         Tax Assessment                  (Exemption Not Included)]]-Table2[[#This Row],[2024 Tax Assessment (Exemption Not Included)]])</f>
        <v>#NAME?</v>
      </c>
      <c r="J647" s="225" t="e">
        <f ca="1">SUM(Table2[[#This Row],[2025 Estimated                      Tax Amount                             (Exemption Not Included)]]-Table2[[#This Row],[2024 Tax Amount (Exemption Not Included)]])</f>
        <v>#NAME?</v>
      </c>
      <c r="K647" s="204" t="e">
        <f ca="1">SUM(Table2[[#This Row],[Overall % Of Town ]]-Table2[[#This Row],[Overall % Of Town]])</f>
        <v>#NAME?</v>
      </c>
      <c r="L647" s="227" t="e">
        <f ca="1">SUM(Table2[[#This Row],[2024 Tax Assessment (Exemption Not Included)]])*$N$7</f>
        <v>#NAME?</v>
      </c>
      <c r="M647" s="205" t="e">
        <f ca="1">SUM(Table2[[#This Row],[2025 Tax Amount                   (w/o Reval)                       (Exmption Not Included)]]-Table2[[#This Row],[2024 Tax Amount (Exemption Not Included)]])</f>
        <v>#NAME?</v>
      </c>
      <c r="N647" s="206" t="e">
        <f ca="1">SUM(Table2[[#This Row],[2025 Tax Amount                   (w/o Reval)                       (Exmption Not Included)]]-Table2[[#This Row],[2025 Estimated                      Tax Amount                             (Exemption Not Included)]])</f>
        <v>#NAME?</v>
      </c>
      <c r="O647" s="210" t="e">
        <f ca="1">_xlfn.XLOOKUP(Table2[[#This Row],[Map/Lot]],'Sales Data'!$H$2:$H$185,'Sales Data'!$G$2:$G$185,0)</f>
        <v>#NAME?</v>
      </c>
      <c r="P647" s="211" t="e">
        <f ca="1">_xlfn.XLOOKUP(Table2[[#This Row],[Map/Lot]],'Sales Data'!$H$2:$H$185,'Sales Data'!$F$2:$F$185,0)</f>
        <v>#NAME?</v>
      </c>
      <c r="Q647" s="208">
        <v>1.1000000000000001</v>
      </c>
      <c r="R647" s="212" t="e">
        <f ca="1">SUM(Table2[[#This Row],[Adjustment for Time Since Sale]]*Table2[[#This Row],[Sale Amount]])</f>
        <v>#NAME?</v>
      </c>
      <c r="S647" s="212" t="e">
        <f ca="1">SUM(Table2[[#This Row],[2025 Estimated                         Tax Assessment                  (Exemption Not Included)]]-Table2[[#This Row],[Adjusted Sale Price]])</f>
        <v>#NAME?</v>
      </c>
      <c r="T647" s="213" t="e">
        <f ca="1">_xlfn.XLOOKUP(Table2[[#This Row],[Map/Lot]],'Sales Data'!$H$2:$H$185,'Sales Data'!$I$2:$I$185,0)</f>
        <v>#NAME?</v>
      </c>
    </row>
    <row r="648" spans="1:20">
      <c r="A648" s="202" t="s">
        <v>1152</v>
      </c>
      <c r="B648" s="202">
        <v>783</v>
      </c>
      <c r="C648" s="195" t="e">
        <f ca="1">_xlfn.XLOOKUP(Table2[[#This Row],[Acct '#]],'2024 Information'!A:A,'2024 Information'!L:L,0)</f>
        <v>#NAME?</v>
      </c>
      <c r="D648" s="196" t="e">
        <f ca="1">SUM(Table2[[#This Row],[2024 Tax Assessment (Exemption Not Included)]]/$E$6)</f>
        <v>#NAME?</v>
      </c>
      <c r="E648" s="206" t="e">
        <f ca="1">SUM(Table2[[#This Row],[2024 Tax Assessment (Exemption Not Included)]]*$E$7)</f>
        <v>#NAME?</v>
      </c>
      <c r="F648" s="195" t="e">
        <f ca="1">_xlfn.XLOOKUP(Table2[[#This Row],[Acct '#]],'2025 Information'!A:A,'2025 Information'!O:O,0)</f>
        <v>#NAME?</v>
      </c>
      <c r="G648" s="196" t="e">
        <f ca="1">SUM(Table2[[#This Row],[2025 Estimated                         Tax Assessment                  (Exemption Not Included)]]/$H$6)</f>
        <v>#NAME?</v>
      </c>
      <c r="H648" s="206" t="e">
        <f ca="1">SUM(Table2[[#This Row],[2025 Estimated                         Tax Assessment                  (Exemption Not Included)]]*$H$7)</f>
        <v>#NAME?</v>
      </c>
      <c r="I648" s="203" t="e">
        <f ca="1">SUM(Table2[[#This Row],[2025 Estimated                         Tax Assessment                  (Exemption Not Included)]]-Table2[[#This Row],[2024 Tax Assessment (Exemption Not Included)]])</f>
        <v>#NAME?</v>
      </c>
      <c r="J648" s="225" t="e">
        <f ca="1">SUM(Table2[[#This Row],[2025 Estimated                      Tax Amount                             (Exemption Not Included)]]-Table2[[#This Row],[2024 Tax Amount (Exemption Not Included)]])</f>
        <v>#NAME?</v>
      </c>
      <c r="K648" s="204" t="e">
        <f ca="1">SUM(Table2[[#This Row],[Overall % Of Town ]]-Table2[[#This Row],[Overall % Of Town]])</f>
        <v>#NAME?</v>
      </c>
      <c r="L648" s="227" t="e">
        <f ca="1">SUM(Table2[[#This Row],[2024 Tax Assessment (Exemption Not Included)]])*$N$7</f>
        <v>#NAME?</v>
      </c>
      <c r="M648" s="205" t="e">
        <f ca="1">SUM(Table2[[#This Row],[2025 Tax Amount                   (w/o Reval)                       (Exmption Not Included)]]-Table2[[#This Row],[2024 Tax Amount (Exemption Not Included)]])</f>
        <v>#NAME?</v>
      </c>
      <c r="N648" s="206" t="e">
        <f ca="1">SUM(Table2[[#This Row],[2025 Tax Amount                   (w/o Reval)                       (Exmption Not Included)]]-Table2[[#This Row],[2025 Estimated                      Tax Amount                             (Exemption Not Included)]])</f>
        <v>#NAME?</v>
      </c>
      <c r="O648" s="207" t="s">
        <v>7433</v>
      </c>
      <c r="P648" s="208" t="s">
        <v>7433</v>
      </c>
      <c r="Q648" s="208" t="s">
        <v>7433</v>
      </c>
      <c r="R648" s="208" t="s">
        <v>7433</v>
      </c>
      <c r="S648" s="208" t="s">
        <v>7433</v>
      </c>
      <c r="T648" s="209" t="s">
        <v>7433</v>
      </c>
    </row>
    <row r="649" spans="1:20">
      <c r="A649" s="202" t="s">
        <v>1311</v>
      </c>
      <c r="B649" s="202">
        <v>710</v>
      </c>
      <c r="C649" s="195" t="e">
        <f ca="1">_xlfn.XLOOKUP(Table2[[#This Row],[Acct '#]],'2024 Information'!A:A,'2024 Information'!L:L,0)</f>
        <v>#NAME?</v>
      </c>
      <c r="D649" s="196" t="e">
        <f ca="1">SUM(Table2[[#This Row],[2024 Tax Assessment (Exemption Not Included)]]/$E$6)</f>
        <v>#NAME?</v>
      </c>
      <c r="E649" s="206" t="e">
        <f ca="1">SUM(Table2[[#This Row],[2024 Tax Assessment (Exemption Not Included)]]*$E$7)</f>
        <v>#NAME?</v>
      </c>
      <c r="F649" s="195" t="e">
        <f ca="1">_xlfn.XLOOKUP(Table2[[#This Row],[Acct '#]],'2025 Information'!A:A,'2025 Information'!O:O,0)</f>
        <v>#NAME?</v>
      </c>
      <c r="G649" s="196" t="e">
        <f ca="1">SUM(Table2[[#This Row],[2025 Estimated                         Tax Assessment                  (Exemption Not Included)]]/$H$6)</f>
        <v>#NAME?</v>
      </c>
      <c r="H649" s="206" t="e">
        <f ca="1">SUM(Table2[[#This Row],[2025 Estimated                         Tax Assessment                  (Exemption Not Included)]]*$H$7)</f>
        <v>#NAME?</v>
      </c>
      <c r="I649" s="203" t="e">
        <f ca="1">SUM(Table2[[#This Row],[2025 Estimated                         Tax Assessment                  (Exemption Not Included)]]-Table2[[#This Row],[2024 Tax Assessment (Exemption Not Included)]])</f>
        <v>#NAME?</v>
      </c>
      <c r="J649" s="225" t="e">
        <f ca="1">SUM(Table2[[#This Row],[2025 Estimated                      Tax Amount                             (Exemption Not Included)]]-Table2[[#This Row],[2024 Tax Amount (Exemption Not Included)]])</f>
        <v>#NAME?</v>
      </c>
      <c r="K649" s="204" t="e">
        <f ca="1">SUM(Table2[[#This Row],[Overall % Of Town ]]-Table2[[#This Row],[Overall % Of Town]])</f>
        <v>#NAME?</v>
      </c>
      <c r="L649" s="227" t="e">
        <f ca="1">SUM(Table2[[#This Row],[2024 Tax Assessment (Exemption Not Included)]])*$N$7</f>
        <v>#NAME?</v>
      </c>
      <c r="M649" s="205" t="e">
        <f ca="1">SUM(Table2[[#This Row],[2025 Tax Amount                   (w/o Reval)                       (Exmption Not Included)]]-Table2[[#This Row],[2024 Tax Amount (Exemption Not Included)]])</f>
        <v>#NAME?</v>
      </c>
      <c r="N649" s="206" t="e">
        <f ca="1">SUM(Table2[[#This Row],[2025 Tax Amount                   (w/o Reval)                       (Exmption Not Included)]]-Table2[[#This Row],[2025 Estimated                      Tax Amount                             (Exemption Not Included)]])</f>
        <v>#NAME?</v>
      </c>
      <c r="O649" s="207" t="s">
        <v>7433</v>
      </c>
      <c r="P649" s="208" t="s">
        <v>7433</v>
      </c>
      <c r="Q649" s="208" t="s">
        <v>7433</v>
      </c>
      <c r="R649" s="208" t="s">
        <v>7433</v>
      </c>
      <c r="S649" s="208" t="s">
        <v>7433</v>
      </c>
      <c r="T649" s="209" t="s">
        <v>7433</v>
      </c>
    </row>
    <row r="650" spans="1:20">
      <c r="A650" s="202" t="s">
        <v>2434</v>
      </c>
      <c r="B650" s="202">
        <v>193</v>
      </c>
      <c r="C650" s="195" t="e">
        <f ca="1">_xlfn.XLOOKUP(Table2[[#This Row],[Acct '#]],'2024 Information'!A:A,'2024 Information'!L:L,0)</f>
        <v>#NAME?</v>
      </c>
      <c r="D650" s="196" t="e">
        <f ca="1">SUM(Table2[[#This Row],[2024 Tax Assessment (Exemption Not Included)]]/$E$6)</f>
        <v>#NAME?</v>
      </c>
      <c r="E650" s="206" t="e">
        <f ca="1">SUM(Table2[[#This Row],[2024 Tax Assessment (Exemption Not Included)]]*$E$7)</f>
        <v>#NAME?</v>
      </c>
      <c r="F650" s="195" t="e">
        <f ca="1">_xlfn.XLOOKUP(Table2[[#This Row],[Acct '#]],'2025 Information'!A:A,'2025 Information'!O:O,0)</f>
        <v>#NAME?</v>
      </c>
      <c r="G650" s="196" t="e">
        <f ca="1">SUM(Table2[[#This Row],[2025 Estimated                         Tax Assessment                  (Exemption Not Included)]]/$H$6)</f>
        <v>#NAME?</v>
      </c>
      <c r="H650" s="206" t="e">
        <f ca="1">SUM(Table2[[#This Row],[2025 Estimated                         Tax Assessment                  (Exemption Not Included)]]*$H$7)</f>
        <v>#NAME?</v>
      </c>
      <c r="I650" s="203" t="e">
        <f ca="1">SUM(Table2[[#This Row],[2025 Estimated                         Tax Assessment                  (Exemption Not Included)]]-Table2[[#This Row],[2024 Tax Assessment (Exemption Not Included)]])</f>
        <v>#NAME?</v>
      </c>
      <c r="J650" s="225" t="e">
        <f ca="1">SUM(Table2[[#This Row],[2025 Estimated                      Tax Amount                             (Exemption Not Included)]]-Table2[[#This Row],[2024 Tax Amount (Exemption Not Included)]])</f>
        <v>#NAME?</v>
      </c>
      <c r="K650" s="204" t="e">
        <f ca="1">SUM(Table2[[#This Row],[Overall % Of Town ]]-Table2[[#This Row],[Overall % Of Town]])</f>
        <v>#NAME?</v>
      </c>
      <c r="L650" s="227" t="e">
        <f ca="1">SUM(Table2[[#This Row],[2024 Tax Assessment (Exemption Not Included)]])*$N$7</f>
        <v>#NAME?</v>
      </c>
      <c r="M650" s="205" t="e">
        <f ca="1">SUM(Table2[[#This Row],[2025 Tax Amount                   (w/o Reval)                       (Exmption Not Included)]]-Table2[[#This Row],[2024 Tax Amount (Exemption Not Included)]])</f>
        <v>#NAME?</v>
      </c>
      <c r="N650" s="206" t="e">
        <f ca="1">SUM(Table2[[#This Row],[2025 Tax Amount                   (w/o Reval)                       (Exmption Not Included)]]-Table2[[#This Row],[2025 Estimated                      Tax Amount                             (Exemption Not Included)]])</f>
        <v>#NAME?</v>
      </c>
      <c r="O650" s="207" t="s">
        <v>7433</v>
      </c>
      <c r="P650" s="208" t="s">
        <v>7433</v>
      </c>
      <c r="Q650" s="208" t="s">
        <v>7433</v>
      </c>
      <c r="R650" s="208" t="s">
        <v>7433</v>
      </c>
      <c r="S650" s="208" t="s">
        <v>7433</v>
      </c>
      <c r="T650" s="209" t="s">
        <v>7433</v>
      </c>
    </row>
    <row r="651" spans="1:20">
      <c r="A651" s="202" t="s">
        <v>2548</v>
      </c>
      <c r="B651" s="202">
        <v>136</v>
      </c>
      <c r="C651" s="195" t="e">
        <f ca="1">_xlfn.XLOOKUP(Table2[[#This Row],[Acct '#]],'2024 Information'!A:A,'2024 Information'!L:L,0)</f>
        <v>#NAME?</v>
      </c>
      <c r="D651" s="196" t="e">
        <f ca="1">SUM(Table2[[#This Row],[2024 Tax Assessment (Exemption Not Included)]]/$E$6)</f>
        <v>#NAME?</v>
      </c>
      <c r="E651" s="206" t="e">
        <f ca="1">SUM(Table2[[#This Row],[2024 Tax Assessment (Exemption Not Included)]]*$E$7)</f>
        <v>#NAME?</v>
      </c>
      <c r="F651" s="195" t="e">
        <f ca="1">_xlfn.XLOOKUP(Table2[[#This Row],[Acct '#]],'2025 Information'!A:A,'2025 Information'!O:O,0)</f>
        <v>#NAME?</v>
      </c>
      <c r="G651" s="196" t="e">
        <f ca="1">SUM(Table2[[#This Row],[2025 Estimated                         Tax Assessment                  (Exemption Not Included)]]/$H$6)</f>
        <v>#NAME?</v>
      </c>
      <c r="H651" s="206" t="e">
        <f ca="1">SUM(Table2[[#This Row],[2025 Estimated                         Tax Assessment                  (Exemption Not Included)]]*$H$7)</f>
        <v>#NAME?</v>
      </c>
      <c r="I651" s="203" t="e">
        <f ca="1">SUM(Table2[[#This Row],[2025 Estimated                         Tax Assessment                  (Exemption Not Included)]]-Table2[[#This Row],[2024 Tax Assessment (Exemption Not Included)]])</f>
        <v>#NAME?</v>
      </c>
      <c r="J651" s="225" t="e">
        <f ca="1">SUM(Table2[[#This Row],[2025 Estimated                      Tax Amount                             (Exemption Not Included)]]-Table2[[#This Row],[2024 Tax Amount (Exemption Not Included)]])</f>
        <v>#NAME?</v>
      </c>
      <c r="K651" s="204" t="e">
        <f ca="1">SUM(Table2[[#This Row],[Overall % Of Town ]]-Table2[[#This Row],[Overall % Of Town]])</f>
        <v>#NAME?</v>
      </c>
      <c r="L651" s="227" t="e">
        <f ca="1">SUM(Table2[[#This Row],[2024 Tax Assessment (Exemption Not Included)]])*$N$7</f>
        <v>#NAME?</v>
      </c>
      <c r="M651" s="205" t="e">
        <f ca="1">SUM(Table2[[#This Row],[2025 Tax Amount                   (w/o Reval)                       (Exmption Not Included)]]-Table2[[#This Row],[2024 Tax Amount (Exemption Not Included)]])</f>
        <v>#NAME?</v>
      </c>
      <c r="N651" s="206" t="e">
        <f ca="1">SUM(Table2[[#This Row],[2025 Tax Amount                   (w/o Reval)                       (Exmption Not Included)]]-Table2[[#This Row],[2025 Estimated                      Tax Amount                             (Exemption Not Included)]])</f>
        <v>#NAME?</v>
      </c>
      <c r="O651" s="207" t="s">
        <v>7433</v>
      </c>
      <c r="P651" s="208" t="s">
        <v>7433</v>
      </c>
      <c r="Q651" s="208" t="s">
        <v>7433</v>
      </c>
      <c r="R651" s="208" t="s">
        <v>7433</v>
      </c>
      <c r="S651" s="208" t="s">
        <v>7433</v>
      </c>
      <c r="T651" s="209" t="s">
        <v>7433</v>
      </c>
    </row>
    <row r="652" spans="1:20">
      <c r="A652" s="202" t="s">
        <v>2546</v>
      </c>
      <c r="B652" s="202">
        <v>137</v>
      </c>
      <c r="C652" s="195" t="e">
        <f ca="1">_xlfn.XLOOKUP(Table2[[#This Row],[Acct '#]],'2024 Information'!A:A,'2024 Information'!L:L,0)</f>
        <v>#NAME?</v>
      </c>
      <c r="D652" s="196" t="e">
        <f ca="1">SUM(Table2[[#This Row],[2024 Tax Assessment (Exemption Not Included)]]/$E$6)</f>
        <v>#NAME?</v>
      </c>
      <c r="E652" s="206" t="e">
        <f ca="1">SUM(Table2[[#This Row],[2024 Tax Assessment (Exemption Not Included)]]*$E$7)</f>
        <v>#NAME?</v>
      </c>
      <c r="F652" s="195" t="e">
        <f ca="1">_xlfn.XLOOKUP(Table2[[#This Row],[Acct '#]],'2025 Information'!A:A,'2025 Information'!O:O,0)</f>
        <v>#NAME?</v>
      </c>
      <c r="G652" s="196" t="e">
        <f ca="1">SUM(Table2[[#This Row],[2025 Estimated                         Tax Assessment                  (Exemption Not Included)]]/$H$6)</f>
        <v>#NAME?</v>
      </c>
      <c r="H652" s="206" t="e">
        <f ca="1">SUM(Table2[[#This Row],[2025 Estimated                         Tax Assessment                  (Exemption Not Included)]]*$H$7)</f>
        <v>#NAME?</v>
      </c>
      <c r="I652" s="203" t="e">
        <f ca="1">SUM(Table2[[#This Row],[2025 Estimated                         Tax Assessment                  (Exemption Not Included)]]-Table2[[#This Row],[2024 Tax Assessment (Exemption Not Included)]])</f>
        <v>#NAME?</v>
      </c>
      <c r="J652" s="225" t="e">
        <f ca="1">SUM(Table2[[#This Row],[2025 Estimated                      Tax Amount                             (Exemption Not Included)]]-Table2[[#This Row],[2024 Tax Amount (Exemption Not Included)]])</f>
        <v>#NAME?</v>
      </c>
      <c r="K652" s="204" t="e">
        <f ca="1">SUM(Table2[[#This Row],[Overall % Of Town ]]-Table2[[#This Row],[Overall % Of Town]])</f>
        <v>#NAME?</v>
      </c>
      <c r="L652" s="227" t="e">
        <f ca="1">SUM(Table2[[#This Row],[2024 Tax Assessment (Exemption Not Included)]])*$N$7</f>
        <v>#NAME?</v>
      </c>
      <c r="M652" s="205" t="e">
        <f ca="1">SUM(Table2[[#This Row],[2025 Tax Amount                   (w/o Reval)                       (Exmption Not Included)]]-Table2[[#This Row],[2024 Tax Amount (Exemption Not Included)]])</f>
        <v>#NAME?</v>
      </c>
      <c r="N652" s="206" t="e">
        <f ca="1">SUM(Table2[[#This Row],[2025 Tax Amount                   (w/o Reval)                       (Exmption Not Included)]]-Table2[[#This Row],[2025 Estimated                      Tax Amount                             (Exemption Not Included)]])</f>
        <v>#NAME?</v>
      </c>
      <c r="O652" s="207" t="s">
        <v>7433</v>
      </c>
      <c r="P652" s="208" t="s">
        <v>7433</v>
      </c>
      <c r="Q652" s="208" t="s">
        <v>7433</v>
      </c>
      <c r="R652" s="208" t="s">
        <v>7433</v>
      </c>
      <c r="S652" s="208" t="s">
        <v>7433</v>
      </c>
      <c r="T652" s="209" t="s">
        <v>7433</v>
      </c>
    </row>
    <row r="653" spans="1:20">
      <c r="A653" s="202" t="s">
        <v>2543</v>
      </c>
      <c r="B653" s="202">
        <v>138</v>
      </c>
      <c r="C653" s="195" t="e">
        <f ca="1">_xlfn.XLOOKUP(Table2[[#This Row],[Acct '#]],'2024 Information'!A:A,'2024 Information'!L:L,0)</f>
        <v>#NAME?</v>
      </c>
      <c r="D653" s="196" t="e">
        <f ca="1">SUM(Table2[[#This Row],[2024 Tax Assessment (Exemption Not Included)]]/$E$6)</f>
        <v>#NAME?</v>
      </c>
      <c r="E653" s="206" t="e">
        <f ca="1">SUM(Table2[[#This Row],[2024 Tax Assessment (Exemption Not Included)]]*$E$7)</f>
        <v>#NAME?</v>
      </c>
      <c r="F653" s="195" t="e">
        <f ca="1">_xlfn.XLOOKUP(Table2[[#This Row],[Acct '#]],'2025 Information'!A:A,'2025 Information'!O:O,0)</f>
        <v>#NAME?</v>
      </c>
      <c r="G653" s="196" t="e">
        <f ca="1">SUM(Table2[[#This Row],[2025 Estimated                         Tax Assessment                  (Exemption Not Included)]]/$H$6)</f>
        <v>#NAME?</v>
      </c>
      <c r="H653" s="206" t="e">
        <f ca="1">SUM(Table2[[#This Row],[2025 Estimated                         Tax Assessment                  (Exemption Not Included)]]*$H$7)</f>
        <v>#NAME?</v>
      </c>
      <c r="I653" s="203" t="e">
        <f ca="1">SUM(Table2[[#This Row],[2025 Estimated                         Tax Assessment                  (Exemption Not Included)]]-Table2[[#This Row],[2024 Tax Assessment (Exemption Not Included)]])</f>
        <v>#NAME?</v>
      </c>
      <c r="J653" s="225" t="e">
        <f ca="1">SUM(Table2[[#This Row],[2025 Estimated                      Tax Amount                             (Exemption Not Included)]]-Table2[[#This Row],[2024 Tax Amount (Exemption Not Included)]])</f>
        <v>#NAME?</v>
      </c>
      <c r="K653" s="204" t="e">
        <f ca="1">SUM(Table2[[#This Row],[Overall % Of Town ]]-Table2[[#This Row],[Overall % Of Town]])</f>
        <v>#NAME?</v>
      </c>
      <c r="L653" s="227" t="e">
        <f ca="1">SUM(Table2[[#This Row],[2024 Tax Assessment (Exemption Not Included)]])*$N$7</f>
        <v>#NAME?</v>
      </c>
      <c r="M653" s="205" t="e">
        <f ca="1">SUM(Table2[[#This Row],[2025 Tax Amount                   (w/o Reval)                       (Exmption Not Included)]]-Table2[[#This Row],[2024 Tax Amount (Exemption Not Included)]])</f>
        <v>#NAME?</v>
      </c>
      <c r="N653" s="206" t="e">
        <f ca="1">SUM(Table2[[#This Row],[2025 Tax Amount                   (w/o Reval)                       (Exmption Not Included)]]-Table2[[#This Row],[2025 Estimated                      Tax Amount                             (Exemption Not Included)]])</f>
        <v>#NAME?</v>
      </c>
      <c r="O653" s="207" t="s">
        <v>7433</v>
      </c>
      <c r="P653" s="208" t="s">
        <v>7433</v>
      </c>
      <c r="Q653" s="208" t="s">
        <v>7433</v>
      </c>
      <c r="R653" s="208" t="s">
        <v>7433</v>
      </c>
      <c r="S653" s="208" t="s">
        <v>7433</v>
      </c>
      <c r="T653" s="209" t="s">
        <v>7433</v>
      </c>
    </row>
    <row r="654" spans="1:20">
      <c r="A654" s="202" t="s">
        <v>6619</v>
      </c>
      <c r="B654" s="202">
        <v>139</v>
      </c>
      <c r="C654" s="195" t="e">
        <f ca="1">_xlfn.XLOOKUP(Table2[[#This Row],[Acct '#]],'2024 Information'!A:A,'2024 Information'!L:L,0)</f>
        <v>#NAME?</v>
      </c>
      <c r="D654" s="196" t="e">
        <f ca="1">SUM(Table2[[#This Row],[2024 Tax Assessment (Exemption Not Included)]]/$E$6)</f>
        <v>#NAME?</v>
      </c>
      <c r="E654" s="206" t="e">
        <f ca="1">SUM(Table2[[#This Row],[2024 Tax Assessment (Exemption Not Included)]]*$E$7)</f>
        <v>#NAME?</v>
      </c>
      <c r="F654" s="195" t="e">
        <f ca="1">_xlfn.XLOOKUP(Table2[[#This Row],[Acct '#]],'2025 Information'!A:A,'2025 Information'!O:O,0)</f>
        <v>#NAME?</v>
      </c>
      <c r="G654" s="196" t="e">
        <f ca="1">SUM(Table2[[#This Row],[2025 Estimated                         Tax Assessment                  (Exemption Not Included)]]/$H$6)</f>
        <v>#NAME?</v>
      </c>
      <c r="H654" s="206" t="e">
        <f ca="1">SUM(Table2[[#This Row],[2025 Estimated                         Tax Assessment                  (Exemption Not Included)]]*$H$7)</f>
        <v>#NAME?</v>
      </c>
      <c r="I654" s="203" t="e">
        <f ca="1">SUM(Table2[[#This Row],[2025 Estimated                         Tax Assessment                  (Exemption Not Included)]]-Table2[[#This Row],[2024 Tax Assessment (Exemption Not Included)]])</f>
        <v>#NAME?</v>
      </c>
      <c r="J654" s="225" t="e">
        <f ca="1">SUM(Table2[[#This Row],[2025 Estimated                      Tax Amount                             (Exemption Not Included)]]-Table2[[#This Row],[2024 Tax Amount (Exemption Not Included)]])</f>
        <v>#NAME?</v>
      </c>
      <c r="K654" s="204" t="e">
        <f ca="1">SUM(Table2[[#This Row],[Overall % Of Town ]]-Table2[[#This Row],[Overall % Of Town]])</f>
        <v>#NAME?</v>
      </c>
      <c r="L654" s="227" t="e">
        <f ca="1">SUM(Table2[[#This Row],[2024 Tax Assessment (Exemption Not Included)]])*$N$7</f>
        <v>#NAME?</v>
      </c>
      <c r="M654" s="205" t="e">
        <f ca="1">SUM(Table2[[#This Row],[2025 Tax Amount                   (w/o Reval)                       (Exmption Not Included)]]-Table2[[#This Row],[2024 Tax Amount (Exemption Not Included)]])</f>
        <v>#NAME?</v>
      </c>
      <c r="N654" s="206" t="e">
        <f ca="1">SUM(Table2[[#This Row],[2025 Tax Amount                   (w/o Reval)                       (Exmption Not Included)]]-Table2[[#This Row],[2025 Estimated                      Tax Amount                             (Exemption Not Included)]])</f>
        <v>#NAME?</v>
      </c>
      <c r="O654" s="207" t="s">
        <v>7433</v>
      </c>
      <c r="P654" s="208" t="s">
        <v>7433</v>
      </c>
      <c r="Q654" s="208" t="s">
        <v>7433</v>
      </c>
      <c r="R654" s="208" t="s">
        <v>7433</v>
      </c>
      <c r="S654" s="208" t="s">
        <v>7433</v>
      </c>
      <c r="T654" s="209" t="s">
        <v>7433</v>
      </c>
    </row>
    <row r="655" spans="1:20">
      <c r="A655" s="202" t="s">
        <v>1446</v>
      </c>
      <c r="B655" s="202">
        <v>646</v>
      </c>
      <c r="C655" s="195" t="e">
        <f ca="1">_xlfn.XLOOKUP(Table2[[#This Row],[Acct '#]],'2024 Information'!A:A,'2024 Information'!L:L,0)</f>
        <v>#NAME?</v>
      </c>
      <c r="D655" s="196" t="e">
        <f ca="1">SUM(Table2[[#This Row],[2024 Tax Assessment (Exemption Not Included)]]/$E$6)</f>
        <v>#NAME?</v>
      </c>
      <c r="E655" s="206" t="e">
        <f ca="1">SUM(Table2[[#This Row],[2024 Tax Assessment (Exemption Not Included)]]*$E$7)</f>
        <v>#NAME?</v>
      </c>
      <c r="F655" s="195" t="e">
        <f ca="1">_xlfn.XLOOKUP(Table2[[#This Row],[Acct '#]],'2025 Information'!A:A,'2025 Information'!O:O,0)</f>
        <v>#NAME?</v>
      </c>
      <c r="G655" s="196" t="e">
        <f ca="1">SUM(Table2[[#This Row],[2025 Estimated                         Tax Assessment                  (Exemption Not Included)]]/$H$6)</f>
        <v>#NAME?</v>
      </c>
      <c r="H655" s="206" t="e">
        <f ca="1">SUM(Table2[[#This Row],[2025 Estimated                         Tax Assessment                  (Exemption Not Included)]]*$H$7)</f>
        <v>#NAME?</v>
      </c>
      <c r="I655" s="203" t="e">
        <f ca="1">SUM(Table2[[#This Row],[2025 Estimated                         Tax Assessment                  (Exemption Not Included)]]-Table2[[#This Row],[2024 Tax Assessment (Exemption Not Included)]])</f>
        <v>#NAME?</v>
      </c>
      <c r="J655" s="225" t="e">
        <f ca="1">SUM(Table2[[#This Row],[2025 Estimated                      Tax Amount                             (Exemption Not Included)]]-Table2[[#This Row],[2024 Tax Amount (Exemption Not Included)]])</f>
        <v>#NAME?</v>
      </c>
      <c r="K655" s="204" t="e">
        <f ca="1">SUM(Table2[[#This Row],[Overall % Of Town ]]-Table2[[#This Row],[Overall % Of Town]])</f>
        <v>#NAME?</v>
      </c>
      <c r="L655" s="227" t="e">
        <f ca="1">SUM(Table2[[#This Row],[2024 Tax Assessment (Exemption Not Included)]])*$N$7</f>
        <v>#NAME?</v>
      </c>
      <c r="M655" s="205" t="e">
        <f ca="1">SUM(Table2[[#This Row],[2025 Tax Amount                   (w/o Reval)                       (Exmption Not Included)]]-Table2[[#This Row],[2024 Tax Amount (Exemption Not Included)]])</f>
        <v>#NAME?</v>
      </c>
      <c r="N655" s="206" t="e">
        <f ca="1">SUM(Table2[[#This Row],[2025 Tax Amount                   (w/o Reval)                       (Exmption Not Included)]]-Table2[[#This Row],[2025 Estimated                      Tax Amount                             (Exemption Not Included)]])</f>
        <v>#NAME?</v>
      </c>
      <c r="O655" s="210" t="e">
        <f ca="1">_xlfn.XLOOKUP(Table2[[#This Row],[Map/Lot]],'Sales Data'!$H$2:$H$185,'Sales Data'!$G$2:$G$185,0)</f>
        <v>#NAME?</v>
      </c>
      <c r="P655" s="211" t="e">
        <f ca="1">_xlfn.XLOOKUP(Table2[[#This Row],[Map/Lot]],'Sales Data'!$H$2:$H$185,'Sales Data'!$F$2:$F$185,0)</f>
        <v>#NAME?</v>
      </c>
      <c r="Q655" s="208">
        <v>1.5</v>
      </c>
      <c r="R655" s="212" t="e">
        <f ca="1">SUM(Table2[[#This Row],[Adjustment for Time Since Sale]]*Table2[[#This Row],[Sale Amount]])</f>
        <v>#NAME?</v>
      </c>
      <c r="S655" s="212" t="e">
        <f ca="1">SUM(Table2[[#This Row],[2025 Estimated                         Tax Assessment                  (Exemption Not Included)]]-Table2[[#This Row],[Adjusted Sale Price]])</f>
        <v>#NAME?</v>
      </c>
      <c r="T655" s="213" t="e">
        <f ca="1">_xlfn.XLOOKUP(Table2[[#This Row],[Map/Lot]],'Sales Data'!$H$2:$H$185,'Sales Data'!$I$2:$I$185,0)</f>
        <v>#NAME?</v>
      </c>
    </row>
    <row r="656" spans="1:20">
      <c r="A656" s="202" t="s">
        <v>2404</v>
      </c>
      <c r="B656" s="202">
        <v>206</v>
      </c>
      <c r="C656" s="195" t="e">
        <f ca="1">_xlfn.XLOOKUP(Table2[[#This Row],[Acct '#]],'2024 Information'!A:A,'2024 Information'!L:L,0)</f>
        <v>#NAME?</v>
      </c>
      <c r="D656" s="196" t="e">
        <f ca="1">SUM(Table2[[#This Row],[2024 Tax Assessment (Exemption Not Included)]]/$E$6)</f>
        <v>#NAME?</v>
      </c>
      <c r="E656" s="206" t="e">
        <f ca="1">SUM(Table2[[#This Row],[2024 Tax Assessment (Exemption Not Included)]]*$E$7)</f>
        <v>#NAME?</v>
      </c>
      <c r="F656" s="195" t="e">
        <f ca="1">_xlfn.XLOOKUP(Table2[[#This Row],[Acct '#]],'2025 Information'!A:A,'2025 Information'!O:O,0)</f>
        <v>#NAME?</v>
      </c>
      <c r="G656" s="196" t="e">
        <f ca="1">SUM(Table2[[#This Row],[2025 Estimated                         Tax Assessment                  (Exemption Not Included)]]/$H$6)</f>
        <v>#NAME?</v>
      </c>
      <c r="H656" s="206" t="e">
        <f ca="1">SUM(Table2[[#This Row],[2025 Estimated                         Tax Assessment                  (Exemption Not Included)]]*$H$7)</f>
        <v>#NAME?</v>
      </c>
      <c r="I656" s="203" t="e">
        <f ca="1">SUM(Table2[[#This Row],[2025 Estimated                         Tax Assessment                  (Exemption Not Included)]]-Table2[[#This Row],[2024 Tax Assessment (Exemption Not Included)]])</f>
        <v>#NAME?</v>
      </c>
      <c r="J656" s="225" t="e">
        <f ca="1">SUM(Table2[[#This Row],[2025 Estimated                      Tax Amount                             (Exemption Not Included)]]-Table2[[#This Row],[2024 Tax Amount (Exemption Not Included)]])</f>
        <v>#NAME?</v>
      </c>
      <c r="K656" s="204" t="e">
        <f ca="1">SUM(Table2[[#This Row],[Overall % Of Town ]]-Table2[[#This Row],[Overall % Of Town]])</f>
        <v>#NAME?</v>
      </c>
      <c r="L656" s="227" t="e">
        <f ca="1">SUM(Table2[[#This Row],[2024 Tax Assessment (Exemption Not Included)]])*$N$7</f>
        <v>#NAME?</v>
      </c>
      <c r="M656" s="205" t="e">
        <f ca="1">SUM(Table2[[#This Row],[2025 Tax Amount                   (w/o Reval)                       (Exmption Not Included)]]-Table2[[#This Row],[2024 Tax Amount (Exemption Not Included)]])</f>
        <v>#NAME?</v>
      </c>
      <c r="N656" s="206" t="e">
        <f ca="1">SUM(Table2[[#This Row],[2025 Tax Amount                   (w/o Reval)                       (Exmption Not Included)]]-Table2[[#This Row],[2025 Estimated                      Tax Amount                             (Exemption Not Included)]])</f>
        <v>#NAME?</v>
      </c>
      <c r="O656" s="207" t="s">
        <v>7433</v>
      </c>
      <c r="P656" s="208" t="s">
        <v>7433</v>
      </c>
      <c r="Q656" s="208" t="s">
        <v>7433</v>
      </c>
      <c r="R656" s="208" t="s">
        <v>7433</v>
      </c>
      <c r="S656" s="208" t="s">
        <v>7433</v>
      </c>
      <c r="T656" s="209" t="s">
        <v>7433</v>
      </c>
    </row>
    <row r="657" spans="1:20">
      <c r="A657" s="202" t="s">
        <v>130</v>
      </c>
      <c r="B657" s="202">
        <v>1177</v>
      </c>
      <c r="C657" s="195" t="e">
        <f ca="1">_xlfn.XLOOKUP(Table2[[#This Row],[Acct '#]],'2024 Information'!A:A,'2024 Information'!L:L,0)</f>
        <v>#NAME?</v>
      </c>
      <c r="D657" s="196" t="e">
        <f ca="1">SUM(Table2[[#This Row],[2024 Tax Assessment (Exemption Not Included)]]/$E$6)</f>
        <v>#NAME?</v>
      </c>
      <c r="E657" s="206" t="e">
        <f ca="1">SUM(Table2[[#This Row],[2024 Tax Assessment (Exemption Not Included)]]*$E$7)</f>
        <v>#NAME?</v>
      </c>
      <c r="F657" s="195" t="e">
        <f ca="1">_xlfn.XLOOKUP(Table2[[#This Row],[Acct '#]],'2025 Information'!A:A,'2025 Information'!O:O,0)</f>
        <v>#NAME?</v>
      </c>
      <c r="G657" s="196" t="e">
        <f ca="1">SUM(Table2[[#This Row],[2025 Estimated                         Tax Assessment                  (Exemption Not Included)]]/$H$6)</f>
        <v>#NAME?</v>
      </c>
      <c r="H657" s="206" t="e">
        <f ca="1">SUM(Table2[[#This Row],[2025 Estimated                         Tax Assessment                  (Exemption Not Included)]]*$H$7)</f>
        <v>#NAME?</v>
      </c>
      <c r="I657" s="203" t="e">
        <f ca="1">SUM(Table2[[#This Row],[2025 Estimated                         Tax Assessment                  (Exemption Not Included)]]-Table2[[#This Row],[2024 Tax Assessment (Exemption Not Included)]])</f>
        <v>#NAME?</v>
      </c>
      <c r="J657" s="225" t="e">
        <f ca="1">SUM(Table2[[#This Row],[2025 Estimated                      Tax Amount                             (Exemption Not Included)]]-Table2[[#This Row],[2024 Tax Amount (Exemption Not Included)]])</f>
        <v>#NAME?</v>
      </c>
      <c r="K657" s="204" t="e">
        <f ca="1">SUM(Table2[[#This Row],[Overall % Of Town ]]-Table2[[#This Row],[Overall % Of Town]])</f>
        <v>#NAME?</v>
      </c>
      <c r="L657" s="227" t="e">
        <f ca="1">SUM(Table2[[#This Row],[2024 Tax Assessment (Exemption Not Included)]])*$N$7</f>
        <v>#NAME?</v>
      </c>
      <c r="M657" s="205" t="e">
        <f ca="1">SUM(Table2[[#This Row],[2025 Tax Amount                   (w/o Reval)                       (Exmption Not Included)]]-Table2[[#This Row],[2024 Tax Amount (Exemption Not Included)]])</f>
        <v>#NAME?</v>
      </c>
      <c r="N657" s="206" t="e">
        <f ca="1">SUM(Table2[[#This Row],[2025 Tax Amount                   (w/o Reval)                       (Exmption Not Included)]]-Table2[[#This Row],[2025 Estimated                      Tax Amount                             (Exemption Not Included)]])</f>
        <v>#NAME?</v>
      </c>
      <c r="O657" s="207" t="s">
        <v>7433</v>
      </c>
      <c r="P657" s="208" t="s">
        <v>7433</v>
      </c>
      <c r="Q657" s="208" t="s">
        <v>7433</v>
      </c>
      <c r="R657" s="208" t="s">
        <v>7433</v>
      </c>
      <c r="S657" s="208" t="s">
        <v>7433</v>
      </c>
      <c r="T657" s="209" t="s">
        <v>7433</v>
      </c>
    </row>
    <row r="658" spans="1:20">
      <c r="A658" s="202" t="s">
        <v>2220</v>
      </c>
      <c r="B658" s="202">
        <v>287</v>
      </c>
      <c r="C658" s="195" t="e">
        <f ca="1">_xlfn.XLOOKUP(Table2[[#This Row],[Acct '#]],'2024 Information'!A:A,'2024 Information'!L:L,0)</f>
        <v>#NAME?</v>
      </c>
      <c r="D658" s="196" t="e">
        <f ca="1">SUM(Table2[[#This Row],[2024 Tax Assessment (Exemption Not Included)]]/$E$6)</f>
        <v>#NAME?</v>
      </c>
      <c r="E658" s="206" t="e">
        <f ca="1">SUM(Table2[[#This Row],[2024 Tax Assessment (Exemption Not Included)]]*$E$7)</f>
        <v>#NAME?</v>
      </c>
      <c r="F658" s="195" t="e">
        <f ca="1">_xlfn.XLOOKUP(Table2[[#This Row],[Acct '#]],'2025 Information'!A:A,'2025 Information'!O:O,0)</f>
        <v>#NAME?</v>
      </c>
      <c r="G658" s="196" t="e">
        <f ca="1">SUM(Table2[[#This Row],[2025 Estimated                         Tax Assessment                  (Exemption Not Included)]]/$H$6)</f>
        <v>#NAME?</v>
      </c>
      <c r="H658" s="206" t="e">
        <f ca="1">SUM(Table2[[#This Row],[2025 Estimated                         Tax Assessment                  (Exemption Not Included)]]*$H$7)</f>
        <v>#NAME?</v>
      </c>
      <c r="I658" s="203" t="e">
        <f ca="1">SUM(Table2[[#This Row],[2025 Estimated                         Tax Assessment                  (Exemption Not Included)]]-Table2[[#This Row],[2024 Tax Assessment (Exemption Not Included)]])</f>
        <v>#NAME?</v>
      </c>
      <c r="J658" s="225" t="e">
        <f ca="1">SUM(Table2[[#This Row],[2025 Estimated                      Tax Amount                             (Exemption Not Included)]]-Table2[[#This Row],[2024 Tax Amount (Exemption Not Included)]])</f>
        <v>#NAME?</v>
      </c>
      <c r="K658" s="204" t="e">
        <f ca="1">SUM(Table2[[#This Row],[Overall % Of Town ]]-Table2[[#This Row],[Overall % Of Town]])</f>
        <v>#NAME?</v>
      </c>
      <c r="L658" s="227" t="e">
        <f ca="1">SUM(Table2[[#This Row],[2024 Tax Assessment (Exemption Not Included)]])*$N$7</f>
        <v>#NAME?</v>
      </c>
      <c r="M658" s="205" t="e">
        <f ca="1">SUM(Table2[[#This Row],[2025 Tax Amount                   (w/o Reval)                       (Exmption Not Included)]]-Table2[[#This Row],[2024 Tax Amount (Exemption Not Included)]])</f>
        <v>#NAME?</v>
      </c>
      <c r="N658" s="206" t="e">
        <f ca="1">SUM(Table2[[#This Row],[2025 Tax Amount                   (w/o Reval)                       (Exmption Not Included)]]-Table2[[#This Row],[2025 Estimated                      Tax Amount                             (Exemption Not Included)]])</f>
        <v>#NAME?</v>
      </c>
      <c r="O658" s="207" t="s">
        <v>7433</v>
      </c>
      <c r="P658" s="208" t="s">
        <v>7433</v>
      </c>
      <c r="Q658" s="208" t="s">
        <v>7433</v>
      </c>
      <c r="R658" s="208" t="s">
        <v>7433</v>
      </c>
      <c r="S658" s="208" t="s">
        <v>7433</v>
      </c>
      <c r="T658" s="209" t="s">
        <v>7433</v>
      </c>
    </row>
    <row r="659" spans="1:20">
      <c r="A659" s="202" t="s">
        <v>1412</v>
      </c>
      <c r="B659" s="202">
        <v>660</v>
      </c>
      <c r="C659" s="195" t="e">
        <f ca="1">_xlfn.XLOOKUP(Table2[[#This Row],[Acct '#]],'2024 Information'!A:A,'2024 Information'!L:L,0)</f>
        <v>#NAME?</v>
      </c>
      <c r="D659" s="196" t="e">
        <f ca="1">SUM(Table2[[#This Row],[2024 Tax Assessment (Exemption Not Included)]]/$E$6)</f>
        <v>#NAME?</v>
      </c>
      <c r="E659" s="206" t="e">
        <f ca="1">SUM(Table2[[#This Row],[2024 Tax Assessment (Exemption Not Included)]]*$E$7)</f>
        <v>#NAME?</v>
      </c>
      <c r="F659" s="195" t="e">
        <f ca="1">_xlfn.XLOOKUP(Table2[[#This Row],[Acct '#]],'2025 Information'!A:A,'2025 Information'!O:O,0)</f>
        <v>#NAME?</v>
      </c>
      <c r="G659" s="196" t="e">
        <f ca="1">SUM(Table2[[#This Row],[2025 Estimated                         Tax Assessment                  (Exemption Not Included)]]/$H$6)</f>
        <v>#NAME?</v>
      </c>
      <c r="H659" s="206" t="e">
        <f ca="1">SUM(Table2[[#This Row],[2025 Estimated                         Tax Assessment                  (Exemption Not Included)]]*$H$7)</f>
        <v>#NAME?</v>
      </c>
      <c r="I659" s="203" t="e">
        <f ca="1">SUM(Table2[[#This Row],[2025 Estimated                         Tax Assessment                  (Exemption Not Included)]]-Table2[[#This Row],[2024 Tax Assessment (Exemption Not Included)]])</f>
        <v>#NAME?</v>
      </c>
      <c r="J659" s="225" t="e">
        <f ca="1">SUM(Table2[[#This Row],[2025 Estimated                      Tax Amount                             (Exemption Not Included)]]-Table2[[#This Row],[2024 Tax Amount (Exemption Not Included)]])</f>
        <v>#NAME?</v>
      </c>
      <c r="K659" s="204" t="e">
        <f ca="1">SUM(Table2[[#This Row],[Overall % Of Town ]]-Table2[[#This Row],[Overall % Of Town]])</f>
        <v>#NAME?</v>
      </c>
      <c r="L659" s="227" t="e">
        <f ca="1">SUM(Table2[[#This Row],[2024 Tax Assessment (Exemption Not Included)]])*$N$7</f>
        <v>#NAME?</v>
      </c>
      <c r="M659" s="205" t="e">
        <f ca="1">SUM(Table2[[#This Row],[2025 Tax Amount                   (w/o Reval)                       (Exmption Not Included)]]-Table2[[#This Row],[2024 Tax Amount (Exemption Not Included)]])</f>
        <v>#NAME?</v>
      </c>
      <c r="N659" s="206" t="e">
        <f ca="1">SUM(Table2[[#This Row],[2025 Tax Amount                   (w/o Reval)                       (Exmption Not Included)]]-Table2[[#This Row],[2025 Estimated                      Tax Amount                             (Exemption Not Included)]])</f>
        <v>#NAME?</v>
      </c>
      <c r="O659" s="207" t="s">
        <v>7433</v>
      </c>
      <c r="P659" s="208" t="s">
        <v>7433</v>
      </c>
      <c r="Q659" s="208" t="s">
        <v>7433</v>
      </c>
      <c r="R659" s="208" t="s">
        <v>7433</v>
      </c>
      <c r="S659" s="208" t="s">
        <v>7433</v>
      </c>
      <c r="T659" s="209" t="s">
        <v>7433</v>
      </c>
    </row>
    <row r="660" spans="1:20">
      <c r="A660" s="202" t="s">
        <v>2089</v>
      </c>
      <c r="B660" s="202">
        <v>350</v>
      </c>
      <c r="C660" s="195" t="e">
        <f ca="1">_xlfn.XLOOKUP(Table2[[#This Row],[Acct '#]],'2024 Information'!A:A,'2024 Information'!L:L,0)</f>
        <v>#NAME?</v>
      </c>
      <c r="D660" s="196" t="e">
        <f ca="1">SUM(Table2[[#This Row],[2024 Tax Assessment (Exemption Not Included)]]/$E$6)</f>
        <v>#NAME?</v>
      </c>
      <c r="E660" s="206" t="e">
        <f ca="1">SUM(Table2[[#This Row],[2024 Tax Assessment (Exemption Not Included)]]*$E$7)</f>
        <v>#NAME?</v>
      </c>
      <c r="F660" s="195" t="e">
        <f ca="1">_xlfn.XLOOKUP(Table2[[#This Row],[Acct '#]],'2025 Information'!A:A,'2025 Information'!O:O,0)</f>
        <v>#NAME?</v>
      </c>
      <c r="G660" s="196" t="e">
        <f ca="1">SUM(Table2[[#This Row],[2025 Estimated                         Tax Assessment                  (Exemption Not Included)]]/$H$6)</f>
        <v>#NAME?</v>
      </c>
      <c r="H660" s="206" t="e">
        <f ca="1">SUM(Table2[[#This Row],[2025 Estimated                         Tax Assessment                  (Exemption Not Included)]]*$H$7)</f>
        <v>#NAME?</v>
      </c>
      <c r="I660" s="203" t="e">
        <f ca="1">SUM(Table2[[#This Row],[2025 Estimated                         Tax Assessment                  (Exemption Not Included)]]-Table2[[#This Row],[2024 Tax Assessment (Exemption Not Included)]])</f>
        <v>#NAME?</v>
      </c>
      <c r="J660" s="225" t="e">
        <f ca="1">SUM(Table2[[#This Row],[2025 Estimated                      Tax Amount                             (Exemption Not Included)]]-Table2[[#This Row],[2024 Tax Amount (Exemption Not Included)]])</f>
        <v>#NAME?</v>
      </c>
      <c r="K660" s="204" t="e">
        <f ca="1">SUM(Table2[[#This Row],[Overall % Of Town ]]-Table2[[#This Row],[Overall % Of Town]])</f>
        <v>#NAME?</v>
      </c>
      <c r="L660" s="227" t="e">
        <f ca="1">SUM(Table2[[#This Row],[2024 Tax Assessment (Exemption Not Included)]])*$N$7</f>
        <v>#NAME?</v>
      </c>
      <c r="M660" s="205" t="e">
        <f ca="1">SUM(Table2[[#This Row],[2025 Tax Amount                   (w/o Reval)                       (Exmption Not Included)]]-Table2[[#This Row],[2024 Tax Amount (Exemption Not Included)]])</f>
        <v>#NAME?</v>
      </c>
      <c r="N660" s="206" t="e">
        <f ca="1">SUM(Table2[[#This Row],[2025 Tax Amount                   (w/o Reval)                       (Exmption Not Included)]]-Table2[[#This Row],[2025 Estimated                      Tax Amount                             (Exemption Not Included)]])</f>
        <v>#NAME?</v>
      </c>
      <c r="O660" s="207" t="s">
        <v>7433</v>
      </c>
      <c r="P660" s="208" t="s">
        <v>7433</v>
      </c>
      <c r="Q660" s="208" t="s">
        <v>7433</v>
      </c>
      <c r="R660" s="208" t="s">
        <v>7433</v>
      </c>
      <c r="S660" s="208" t="s">
        <v>7433</v>
      </c>
      <c r="T660" s="209" t="s">
        <v>7433</v>
      </c>
    </row>
    <row r="661" spans="1:20">
      <c r="A661" s="202" t="s">
        <v>1199</v>
      </c>
      <c r="B661" s="202">
        <v>761</v>
      </c>
      <c r="C661" s="195" t="e">
        <f ca="1">_xlfn.XLOOKUP(Table2[[#This Row],[Acct '#]],'2024 Information'!A:A,'2024 Information'!L:L,0)</f>
        <v>#NAME?</v>
      </c>
      <c r="D661" s="196" t="e">
        <f ca="1">SUM(Table2[[#This Row],[2024 Tax Assessment (Exemption Not Included)]]/$E$6)</f>
        <v>#NAME?</v>
      </c>
      <c r="E661" s="206" t="e">
        <f ca="1">SUM(Table2[[#This Row],[2024 Tax Assessment (Exemption Not Included)]]*$E$7)</f>
        <v>#NAME?</v>
      </c>
      <c r="F661" s="195" t="e">
        <f ca="1">_xlfn.XLOOKUP(Table2[[#This Row],[Acct '#]],'2025 Information'!A:A,'2025 Information'!O:O,0)</f>
        <v>#NAME?</v>
      </c>
      <c r="G661" s="196" t="e">
        <f ca="1">SUM(Table2[[#This Row],[2025 Estimated                         Tax Assessment                  (Exemption Not Included)]]/$H$6)</f>
        <v>#NAME?</v>
      </c>
      <c r="H661" s="206" t="e">
        <f ca="1">SUM(Table2[[#This Row],[2025 Estimated                         Tax Assessment                  (Exemption Not Included)]]*$H$7)</f>
        <v>#NAME?</v>
      </c>
      <c r="I661" s="203" t="e">
        <f ca="1">SUM(Table2[[#This Row],[2025 Estimated                         Tax Assessment                  (Exemption Not Included)]]-Table2[[#This Row],[2024 Tax Assessment (Exemption Not Included)]])</f>
        <v>#NAME?</v>
      </c>
      <c r="J661" s="225" t="e">
        <f ca="1">SUM(Table2[[#This Row],[2025 Estimated                      Tax Amount                             (Exemption Not Included)]]-Table2[[#This Row],[2024 Tax Amount (Exemption Not Included)]])</f>
        <v>#NAME?</v>
      </c>
      <c r="K661" s="204" t="e">
        <f ca="1">SUM(Table2[[#This Row],[Overall % Of Town ]]-Table2[[#This Row],[Overall % Of Town]])</f>
        <v>#NAME?</v>
      </c>
      <c r="L661" s="227" t="e">
        <f ca="1">SUM(Table2[[#This Row],[2024 Tax Assessment (Exemption Not Included)]])*$N$7</f>
        <v>#NAME?</v>
      </c>
      <c r="M661" s="205" t="e">
        <f ca="1">SUM(Table2[[#This Row],[2025 Tax Amount                   (w/o Reval)                       (Exmption Not Included)]]-Table2[[#This Row],[2024 Tax Amount (Exemption Not Included)]])</f>
        <v>#NAME?</v>
      </c>
      <c r="N661" s="206" t="e">
        <f ca="1">SUM(Table2[[#This Row],[2025 Tax Amount                   (w/o Reval)                       (Exmption Not Included)]]-Table2[[#This Row],[2025 Estimated                      Tax Amount                             (Exemption Not Included)]])</f>
        <v>#NAME?</v>
      </c>
      <c r="O661" s="207" t="s">
        <v>7433</v>
      </c>
      <c r="P661" s="208" t="s">
        <v>7433</v>
      </c>
      <c r="Q661" s="208" t="s">
        <v>7433</v>
      </c>
      <c r="R661" s="208" t="s">
        <v>7433</v>
      </c>
      <c r="S661" s="208" t="s">
        <v>7433</v>
      </c>
      <c r="T661" s="209" t="s">
        <v>7433</v>
      </c>
    </row>
    <row r="662" spans="1:20">
      <c r="A662" s="202" t="s">
        <v>1201</v>
      </c>
      <c r="B662" s="202">
        <v>760</v>
      </c>
      <c r="C662" s="195" t="e">
        <f ca="1">_xlfn.XLOOKUP(Table2[[#This Row],[Acct '#]],'2024 Information'!A:A,'2024 Information'!L:L,0)</f>
        <v>#NAME?</v>
      </c>
      <c r="D662" s="196" t="e">
        <f ca="1">SUM(Table2[[#This Row],[2024 Tax Assessment (Exemption Not Included)]]/$E$6)</f>
        <v>#NAME?</v>
      </c>
      <c r="E662" s="206" t="e">
        <f ca="1">SUM(Table2[[#This Row],[2024 Tax Assessment (Exemption Not Included)]]*$E$7)</f>
        <v>#NAME?</v>
      </c>
      <c r="F662" s="195" t="e">
        <f ca="1">_xlfn.XLOOKUP(Table2[[#This Row],[Acct '#]],'2025 Information'!A:A,'2025 Information'!O:O,0)</f>
        <v>#NAME?</v>
      </c>
      <c r="G662" s="196" t="e">
        <f ca="1">SUM(Table2[[#This Row],[2025 Estimated                         Tax Assessment                  (Exemption Not Included)]]/$H$6)</f>
        <v>#NAME?</v>
      </c>
      <c r="H662" s="206" t="e">
        <f ca="1">SUM(Table2[[#This Row],[2025 Estimated                         Tax Assessment                  (Exemption Not Included)]]*$H$7)</f>
        <v>#NAME?</v>
      </c>
      <c r="I662" s="203" t="e">
        <f ca="1">SUM(Table2[[#This Row],[2025 Estimated                         Tax Assessment                  (Exemption Not Included)]]-Table2[[#This Row],[2024 Tax Assessment (Exemption Not Included)]])</f>
        <v>#NAME?</v>
      </c>
      <c r="J662" s="225" t="e">
        <f ca="1">SUM(Table2[[#This Row],[2025 Estimated                      Tax Amount                             (Exemption Not Included)]]-Table2[[#This Row],[2024 Tax Amount (Exemption Not Included)]])</f>
        <v>#NAME?</v>
      </c>
      <c r="K662" s="204" t="e">
        <f ca="1">SUM(Table2[[#This Row],[Overall % Of Town ]]-Table2[[#This Row],[Overall % Of Town]])</f>
        <v>#NAME?</v>
      </c>
      <c r="L662" s="227" t="e">
        <f ca="1">SUM(Table2[[#This Row],[2024 Tax Assessment (Exemption Not Included)]])*$N$7</f>
        <v>#NAME?</v>
      </c>
      <c r="M662" s="205" t="e">
        <f ca="1">SUM(Table2[[#This Row],[2025 Tax Amount                   (w/o Reval)                       (Exmption Not Included)]]-Table2[[#This Row],[2024 Tax Amount (Exemption Not Included)]])</f>
        <v>#NAME?</v>
      </c>
      <c r="N662" s="206" t="e">
        <f ca="1">SUM(Table2[[#This Row],[2025 Tax Amount                   (w/o Reval)                       (Exmption Not Included)]]-Table2[[#This Row],[2025 Estimated                      Tax Amount                             (Exemption Not Included)]])</f>
        <v>#NAME?</v>
      </c>
      <c r="O662" s="207" t="s">
        <v>7433</v>
      </c>
      <c r="P662" s="208" t="s">
        <v>7433</v>
      </c>
      <c r="Q662" s="208" t="s">
        <v>7433</v>
      </c>
      <c r="R662" s="208" t="s">
        <v>7433</v>
      </c>
      <c r="S662" s="208" t="s">
        <v>7433</v>
      </c>
      <c r="T662" s="209" t="s">
        <v>7433</v>
      </c>
    </row>
    <row r="663" spans="1:20">
      <c r="A663" s="202" t="s">
        <v>1203</v>
      </c>
      <c r="B663" s="202">
        <v>758</v>
      </c>
      <c r="C663" s="195" t="e">
        <f ca="1">_xlfn.XLOOKUP(Table2[[#This Row],[Acct '#]],'2024 Information'!A:A,'2024 Information'!L:L,0)</f>
        <v>#NAME?</v>
      </c>
      <c r="D663" s="196" t="e">
        <f ca="1">SUM(Table2[[#This Row],[2024 Tax Assessment (Exemption Not Included)]]/$E$6)</f>
        <v>#NAME?</v>
      </c>
      <c r="E663" s="206" t="e">
        <f ca="1">SUM(Table2[[#This Row],[2024 Tax Assessment (Exemption Not Included)]]*$E$7)</f>
        <v>#NAME?</v>
      </c>
      <c r="F663" s="195" t="e">
        <f ca="1">_xlfn.XLOOKUP(Table2[[#This Row],[Acct '#]],'2025 Information'!A:A,'2025 Information'!O:O,0)</f>
        <v>#NAME?</v>
      </c>
      <c r="G663" s="196" t="e">
        <f ca="1">SUM(Table2[[#This Row],[2025 Estimated                         Tax Assessment                  (Exemption Not Included)]]/$H$6)</f>
        <v>#NAME?</v>
      </c>
      <c r="H663" s="206" t="e">
        <f ca="1">SUM(Table2[[#This Row],[2025 Estimated                         Tax Assessment                  (Exemption Not Included)]]*$H$7)</f>
        <v>#NAME?</v>
      </c>
      <c r="I663" s="203" t="e">
        <f ca="1">SUM(Table2[[#This Row],[2025 Estimated                         Tax Assessment                  (Exemption Not Included)]]-Table2[[#This Row],[2024 Tax Assessment (Exemption Not Included)]])</f>
        <v>#NAME?</v>
      </c>
      <c r="J663" s="225" t="e">
        <f ca="1">SUM(Table2[[#This Row],[2025 Estimated                      Tax Amount                             (Exemption Not Included)]]-Table2[[#This Row],[2024 Tax Amount (Exemption Not Included)]])</f>
        <v>#NAME?</v>
      </c>
      <c r="K663" s="204" t="e">
        <f ca="1">SUM(Table2[[#This Row],[Overall % Of Town ]]-Table2[[#This Row],[Overall % Of Town]])</f>
        <v>#NAME?</v>
      </c>
      <c r="L663" s="227" t="e">
        <f ca="1">SUM(Table2[[#This Row],[2024 Tax Assessment (Exemption Not Included)]])*$N$7</f>
        <v>#NAME?</v>
      </c>
      <c r="M663" s="205" t="e">
        <f ca="1">SUM(Table2[[#This Row],[2025 Tax Amount                   (w/o Reval)                       (Exmption Not Included)]]-Table2[[#This Row],[2024 Tax Amount (Exemption Not Included)]])</f>
        <v>#NAME?</v>
      </c>
      <c r="N663" s="206" t="e">
        <f ca="1">SUM(Table2[[#This Row],[2025 Tax Amount                   (w/o Reval)                       (Exmption Not Included)]]-Table2[[#This Row],[2025 Estimated                      Tax Amount                             (Exemption Not Included)]])</f>
        <v>#NAME?</v>
      </c>
      <c r="O663" s="207" t="s">
        <v>7433</v>
      </c>
      <c r="P663" s="208" t="s">
        <v>7433</v>
      </c>
      <c r="Q663" s="208" t="s">
        <v>7433</v>
      </c>
      <c r="R663" s="208" t="s">
        <v>7433</v>
      </c>
      <c r="S663" s="208" t="s">
        <v>7433</v>
      </c>
      <c r="T663" s="209" t="s">
        <v>7433</v>
      </c>
    </row>
    <row r="664" spans="1:20">
      <c r="A664" s="202" t="s">
        <v>638</v>
      </c>
      <c r="B664" s="202">
        <v>979</v>
      </c>
      <c r="C664" s="195" t="e">
        <f ca="1">_xlfn.XLOOKUP(Table2[[#This Row],[Acct '#]],'2024 Information'!A:A,'2024 Information'!L:L,0)</f>
        <v>#NAME?</v>
      </c>
      <c r="D664" s="196" t="e">
        <f ca="1">SUM(Table2[[#This Row],[2024 Tax Assessment (Exemption Not Included)]]/$E$6)</f>
        <v>#NAME?</v>
      </c>
      <c r="E664" s="206" t="e">
        <f ca="1">SUM(Table2[[#This Row],[2024 Tax Assessment (Exemption Not Included)]]*$E$7)</f>
        <v>#NAME?</v>
      </c>
      <c r="F664" s="195" t="e">
        <f ca="1">_xlfn.XLOOKUP(Table2[[#This Row],[Acct '#]],'2025 Information'!A:A,'2025 Information'!O:O,0)</f>
        <v>#NAME?</v>
      </c>
      <c r="G664" s="196" t="e">
        <f ca="1">SUM(Table2[[#This Row],[2025 Estimated                         Tax Assessment                  (Exemption Not Included)]]/$H$6)</f>
        <v>#NAME?</v>
      </c>
      <c r="H664" s="206" t="e">
        <f ca="1">SUM(Table2[[#This Row],[2025 Estimated                         Tax Assessment                  (Exemption Not Included)]]*$H$7)</f>
        <v>#NAME?</v>
      </c>
      <c r="I664" s="203" t="e">
        <f ca="1">SUM(Table2[[#This Row],[2025 Estimated                         Tax Assessment                  (Exemption Not Included)]]-Table2[[#This Row],[2024 Tax Assessment (Exemption Not Included)]])</f>
        <v>#NAME?</v>
      </c>
      <c r="J664" s="225" t="e">
        <f ca="1">SUM(Table2[[#This Row],[2025 Estimated                      Tax Amount                             (Exemption Not Included)]]-Table2[[#This Row],[2024 Tax Amount (Exemption Not Included)]])</f>
        <v>#NAME?</v>
      </c>
      <c r="K664" s="204" t="e">
        <f ca="1">SUM(Table2[[#This Row],[Overall % Of Town ]]-Table2[[#This Row],[Overall % Of Town]])</f>
        <v>#NAME?</v>
      </c>
      <c r="L664" s="227" t="e">
        <f ca="1">SUM(Table2[[#This Row],[2024 Tax Assessment (Exemption Not Included)]])*$N$7</f>
        <v>#NAME?</v>
      </c>
      <c r="M664" s="205" t="e">
        <f ca="1">SUM(Table2[[#This Row],[2025 Tax Amount                   (w/o Reval)                       (Exmption Not Included)]]-Table2[[#This Row],[2024 Tax Amount (Exemption Not Included)]])</f>
        <v>#NAME?</v>
      </c>
      <c r="N664" s="206" t="e">
        <f ca="1">SUM(Table2[[#This Row],[2025 Tax Amount                   (w/o Reval)                       (Exmption Not Included)]]-Table2[[#This Row],[2025 Estimated                      Tax Amount                             (Exemption Not Included)]])</f>
        <v>#NAME?</v>
      </c>
      <c r="O664" s="207" t="s">
        <v>7433</v>
      </c>
      <c r="P664" s="208" t="s">
        <v>7433</v>
      </c>
      <c r="Q664" s="208" t="s">
        <v>7433</v>
      </c>
      <c r="R664" s="208" t="s">
        <v>7433</v>
      </c>
      <c r="S664" s="208" t="s">
        <v>7433</v>
      </c>
      <c r="T664" s="209" t="s">
        <v>7433</v>
      </c>
    </row>
    <row r="665" spans="1:20">
      <c r="A665" s="202" t="s">
        <v>1097</v>
      </c>
      <c r="B665" s="202">
        <v>806</v>
      </c>
      <c r="C665" s="195" t="e">
        <f ca="1">_xlfn.XLOOKUP(Table2[[#This Row],[Acct '#]],'2024 Information'!A:A,'2024 Information'!L:L,0)</f>
        <v>#NAME?</v>
      </c>
      <c r="D665" s="196" t="e">
        <f ca="1">SUM(Table2[[#This Row],[2024 Tax Assessment (Exemption Not Included)]]/$E$6)</f>
        <v>#NAME?</v>
      </c>
      <c r="E665" s="206" t="e">
        <f ca="1">SUM(Table2[[#This Row],[2024 Tax Assessment (Exemption Not Included)]]*$E$7)</f>
        <v>#NAME?</v>
      </c>
      <c r="F665" s="195" t="e">
        <f ca="1">_xlfn.XLOOKUP(Table2[[#This Row],[Acct '#]],'2025 Information'!A:A,'2025 Information'!O:O,0)</f>
        <v>#NAME?</v>
      </c>
      <c r="G665" s="196" t="e">
        <f ca="1">SUM(Table2[[#This Row],[2025 Estimated                         Tax Assessment                  (Exemption Not Included)]]/$H$6)</f>
        <v>#NAME?</v>
      </c>
      <c r="H665" s="206" t="e">
        <f ca="1">SUM(Table2[[#This Row],[2025 Estimated                         Tax Assessment                  (Exemption Not Included)]]*$H$7)</f>
        <v>#NAME?</v>
      </c>
      <c r="I665" s="203" t="e">
        <f ca="1">SUM(Table2[[#This Row],[2025 Estimated                         Tax Assessment                  (Exemption Not Included)]]-Table2[[#This Row],[2024 Tax Assessment (Exemption Not Included)]])</f>
        <v>#NAME?</v>
      </c>
      <c r="J665" s="225" t="e">
        <f ca="1">SUM(Table2[[#This Row],[2025 Estimated                      Tax Amount                             (Exemption Not Included)]]-Table2[[#This Row],[2024 Tax Amount (Exemption Not Included)]])</f>
        <v>#NAME?</v>
      </c>
      <c r="K665" s="204" t="e">
        <f ca="1">SUM(Table2[[#This Row],[Overall % Of Town ]]-Table2[[#This Row],[Overall % Of Town]])</f>
        <v>#NAME?</v>
      </c>
      <c r="L665" s="227" t="e">
        <f ca="1">SUM(Table2[[#This Row],[2024 Tax Assessment (Exemption Not Included)]])*$N$7</f>
        <v>#NAME?</v>
      </c>
      <c r="M665" s="205" t="e">
        <f ca="1">SUM(Table2[[#This Row],[2025 Tax Amount                   (w/o Reval)                       (Exmption Not Included)]]-Table2[[#This Row],[2024 Tax Amount (Exemption Not Included)]])</f>
        <v>#NAME?</v>
      </c>
      <c r="N665" s="206" t="e">
        <f ca="1">SUM(Table2[[#This Row],[2025 Tax Amount                   (w/o Reval)                       (Exmption Not Included)]]-Table2[[#This Row],[2025 Estimated                      Tax Amount                             (Exemption Not Included)]])</f>
        <v>#NAME?</v>
      </c>
      <c r="O665" s="207" t="s">
        <v>7433</v>
      </c>
      <c r="P665" s="208" t="s">
        <v>7433</v>
      </c>
      <c r="Q665" s="208" t="s">
        <v>7433</v>
      </c>
      <c r="R665" s="208" t="s">
        <v>7433</v>
      </c>
      <c r="S665" s="208" t="s">
        <v>7433</v>
      </c>
      <c r="T665" s="209" t="s">
        <v>7433</v>
      </c>
    </row>
    <row r="666" spans="1:20">
      <c r="A666" s="202" t="s">
        <v>1662</v>
      </c>
      <c r="B666" s="202">
        <v>547</v>
      </c>
      <c r="C666" s="195" t="e">
        <f ca="1">_xlfn.XLOOKUP(Table2[[#This Row],[Acct '#]],'2024 Information'!A:A,'2024 Information'!L:L,0)</f>
        <v>#NAME?</v>
      </c>
      <c r="D666" s="196" t="e">
        <f ca="1">SUM(Table2[[#This Row],[2024 Tax Assessment (Exemption Not Included)]]/$E$6)</f>
        <v>#NAME?</v>
      </c>
      <c r="E666" s="206" t="e">
        <f ca="1">SUM(Table2[[#This Row],[2024 Tax Assessment (Exemption Not Included)]]*$E$7)</f>
        <v>#NAME?</v>
      </c>
      <c r="F666" s="195" t="e">
        <f ca="1">_xlfn.XLOOKUP(Table2[[#This Row],[Acct '#]],'2025 Information'!A:A,'2025 Information'!O:O,0)</f>
        <v>#NAME?</v>
      </c>
      <c r="G666" s="196" t="e">
        <f ca="1">SUM(Table2[[#This Row],[2025 Estimated                         Tax Assessment                  (Exemption Not Included)]]/$H$6)</f>
        <v>#NAME?</v>
      </c>
      <c r="H666" s="206" t="e">
        <f ca="1">SUM(Table2[[#This Row],[2025 Estimated                         Tax Assessment                  (Exemption Not Included)]]*$H$7)</f>
        <v>#NAME?</v>
      </c>
      <c r="I666" s="203" t="e">
        <f ca="1">SUM(Table2[[#This Row],[2025 Estimated                         Tax Assessment                  (Exemption Not Included)]]-Table2[[#This Row],[2024 Tax Assessment (Exemption Not Included)]])</f>
        <v>#NAME?</v>
      </c>
      <c r="J666" s="225" t="e">
        <f ca="1">SUM(Table2[[#This Row],[2025 Estimated                      Tax Amount                             (Exemption Not Included)]]-Table2[[#This Row],[2024 Tax Amount (Exemption Not Included)]])</f>
        <v>#NAME?</v>
      </c>
      <c r="K666" s="204" t="e">
        <f ca="1">SUM(Table2[[#This Row],[Overall % Of Town ]]-Table2[[#This Row],[Overall % Of Town]])</f>
        <v>#NAME?</v>
      </c>
      <c r="L666" s="227" t="e">
        <f ca="1">SUM(Table2[[#This Row],[2024 Tax Assessment (Exemption Not Included)]])*$N$7</f>
        <v>#NAME?</v>
      </c>
      <c r="M666" s="205" t="e">
        <f ca="1">SUM(Table2[[#This Row],[2025 Tax Amount                   (w/o Reval)                       (Exmption Not Included)]]-Table2[[#This Row],[2024 Tax Amount (Exemption Not Included)]])</f>
        <v>#NAME?</v>
      </c>
      <c r="N666" s="206" t="e">
        <f ca="1">SUM(Table2[[#This Row],[2025 Tax Amount                   (w/o Reval)                       (Exmption Not Included)]]-Table2[[#This Row],[2025 Estimated                      Tax Amount                             (Exemption Not Included)]])</f>
        <v>#NAME?</v>
      </c>
      <c r="O666" s="207" t="s">
        <v>7433</v>
      </c>
      <c r="P666" s="208" t="s">
        <v>7433</v>
      </c>
      <c r="Q666" s="208" t="s">
        <v>7433</v>
      </c>
      <c r="R666" s="208" t="s">
        <v>7433</v>
      </c>
      <c r="S666" s="208" t="s">
        <v>7433</v>
      </c>
      <c r="T666" s="209" t="s">
        <v>7433</v>
      </c>
    </row>
    <row r="667" spans="1:20">
      <c r="A667" s="202" t="s">
        <v>2209</v>
      </c>
      <c r="B667" s="202">
        <v>293</v>
      </c>
      <c r="C667" s="195" t="e">
        <f ca="1">_xlfn.XLOOKUP(Table2[[#This Row],[Acct '#]],'2024 Information'!A:A,'2024 Information'!L:L,0)</f>
        <v>#NAME?</v>
      </c>
      <c r="D667" s="196" t="e">
        <f ca="1">SUM(Table2[[#This Row],[2024 Tax Assessment (Exemption Not Included)]]/$E$6)</f>
        <v>#NAME?</v>
      </c>
      <c r="E667" s="206" t="e">
        <f ca="1">SUM(Table2[[#This Row],[2024 Tax Assessment (Exemption Not Included)]]*$E$7)</f>
        <v>#NAME?</v>
      </c>
      <c r="F667" s="195" t="e">
        <f ca="1">_xlfn.XLOOKUP(Table2[[#This Row],[Acct '#]],'2025 Information'!A:A,'2025 Information'!O:O,0)</f>
        <v>#NAME?</v>
      </c>
      <c r="G667" s="196" t="e">
        <f ca="1">SUM(Table2[[#This Row],[2025 Estimated                         Tax Assessment                  (Exemption Not Included)]]/$H$6)</f>
        <v>#NAME?</v>
      </c>
      <c r="H667" s="206" t="e">
        <f ca="1">SUM(Table2[[#This Row],[2025 Estimated                         Tax Assessment                  (Exemption Not Included)]]*$H$7)</f>
        <v>#NAME?</v>
      </c>
      <c r="I667" s="203" t="e">
        <f ca="1">SUM(Table2[[#This Row],[2025 Estimated                         Tax Assessment                  (Exemption Not Included)]]-Table2[[#This Row],[2024 Tax Assessment (Exemption Not Included)]])</f>
        <v>#NAME?</v>
      </c>
      <c r="J667" s="225" t="e">
        <f ca="1">SUM(Table2[[#This Row],[2025 Estimated                      Tax Amount                             (Exemption Not Included)]]-Table2[[#This Row],[2024 Tax Amount (Exemption Not Included)]])</f>
        <v>#NAME?</v>
      </c>
      <c r="K667" s="204" t="e">
        <f ca="1">SUM(Table2[[#This Row],[Overall % Of Town ]]-Table2[[#This Row],[Overall % Of Town]])</f>
        <v>#NAME?</v>
      </c>
      <c r="L667" s="227" t="e">
        <f ca="1">SUM(Table2[[#This Row],[2024 Tax Assessment (Exemption Not Included)]])*$N$7</f>
        <v>#NAME?</v>
      </c>
      <c r="M667" s="205" t="e">
        <f ca="1">SUM(Table2[[#This Row],[2025 Tax Amount                   (w/o Reval)                       (Exmption Not Included)]]-Table2[[#This Row],[2024 Tax Amount (Exemption Not Included)]])</f>
        <v>#NAME?</v>
      </c>
      <c r="N667" s="206" t="e">
        <f ca="1">SUM(Table2[[#This Row],[2025 Tax Amount                   (w/o Reval)                       (Exmption Not Included)]]-Table2[[#This Row],[2025 Estimated                      Tax Amount                             (Exemption Not Included)]])</f>
        <v>#NAME?</v>
      </c>
      <c r="O667" s="207" t="s">
        <v>7433</v>
      </c>
      <c r="P667" s="208" t="s">
        <v>7433</v>
      </c>
      <c r="Q667" s="208" t="s">
        <v>7433</v>
      </c>
      <c r="R667" s="208" t="s">
        <v>7433</v>
      </c>
      <c r="S667" s="208" t="s">
        <v>7433</v>
      </c>
      <c r="T667" s="209" t="s">
        <v>7433</v>
      </c>
    </row>
    <row r="668" spans="1:20">
      <c r="A668" s="202" t="s">
        <v>568</v>
      </c>
      <c r="B668" s="202">
        <v>1007</v>
      </c>
      <c r="C668" s="195" t="e">
        <f ca="1">_xlfn.XLOOKUP(Table2[[#This Row],[Acct '#]],'2024 Information'!A:A,'2024 Information'!L:L,0)</f>
        <v>#NAME?</v>
      </c>
      <c r="D668" s="196" t="e">
        <f ca="1">SUM(Table2[[#This Row],[2024 Tax Assessment (Exemption Not Included)]]/$E$6)</f>
        <v>#NAME?</v>
      </c>
      <c r="E668" s="206" t="e">
        <f ca="1">SUM(Table2[[#This Row],[2024 Tax Assessment (Exemption Not Included)]]*$E$7)</f>
        <v>#NAME?</v>
      </c>
      <c r="F668" s="195" t="e">
        <f ca="1">_xlfn.XLOOKUP(Table2[[#This Row],[Acct '#]],'2025 Information'!A:A,'2025 Information'!O:O,0)</f>
        <v>#NAME?</v>
      </c>
      <c r="G668" s="196" t="e">
        <f ca="1">SUM(Table2[[#This Row],[2025 Estimated                         Tax Assessment                  (Exemption Not Included)]]/$H$6)</f>
        <v>#NAME?</v>
      </c>
      <c r="H668" s="206" t="e">
        <f ca="1">SUM(Table2[[#This Row],[2025 Estimated                         Tax Assessment                  (Exemption Not Included)]]*$H$7)</f>
        <v>#NAME?</v>
      </c>
      <c r="I668" s="203" t="e">
        <f ca="1">SUM(Table2[[#This Row],[2025 Estimated                         Tax Assessment                  (Exemption Not Included)]]-Table2[[#This Row],[2024 Tax Assessment (Exemption Not Included)]])</f>
        <v>#NAME?</v>
      </c>
      <c r="J668" s="225" t="e">
        <f ca="1">SUM(Table2[[#This Row],[2025 Estimated                      Tax Amount                             (Exemption Not Included)]]-Table2[[#This Row],[2024 Tax Amount (Exemption Not Included)]])</f>
        <v>#NAME?</v>
      </c>
      <c r="K668" s="204" t="e">
        <f ca="1">SUM(Table2[[#This Row],[Overall % Of Town ]]-Table2[[#This Row],[Overall % Of Town]])</f>
        <v>#NAME?</v>
      </c>
      <c r="L668" s="227" t="e">
        <f ca="1">SUM(Table2[[#This Row],[2024 Tax Assessment (Exemption Not Included)]])*$N$7</f>
        <v>#NAME?</v>
      </c>
      <c r="M668" s="205" t="e">
        <f ca="1">SUM(Table2[[#This Row],[2025 Tax Amount                   (w/o Reval)                       (Exmption Not Included)]]-Table2[[#This Row],[2024 Tax Amount (Exemption Not Included)]])</f>
        <v>#NAME?</v>
      </c>
      <c r="N668" s="206" t="e">
        <f ca="1">SUM(Table2[[#This Row],[2025 Tax Amount                   (w/o Reval)                       (Exmption Not Included)]]-Table2[[#This Row],[2025 Estimated                      Tax Amount                             (Exemption Not Included)]])</f>
        <v>#NAME?</v>
      </c>
      <c r="O668" s="210" t="e">
        <f ca="1">_xlfn.XLOOKUP(Table2[[#This Row],[Map/Lot]],'Sales Data'!$H$2:$H$185,'Sales Data'!$G$2:$G$185,0)</f>
        <v>#NAME?</v>
      </c>
      <c r="P668" s="211" t="e">
        <f ca="1">_xlfn.XLOOKUP(Table2[[#This Row],[Map/Lot]],'Sales Data'!$H$2:$H$185,'Sales Data'!$F$2:$F$185,0)</f>
        <v>#NAME?</v>
      </c>
      <c r="Q668" s="208">
        <v>1.3</v>
      </c>
      <c r="R668" s="212" t="e">
        <f ca="1">SUM(Table2[[#This Row],[Adjustment for Time Since Sale]]*Table2[[#This Row],[Sale Amount]])</f>
        <v>#NAME?</v>
      </c>
      <c r="S668" s="212" t="e">
        <f ca="1">SUM(Table2[[#This Row],[2025 Estimated                         Tax Assessment                  (Exemption Not Included)]]-Table2[[#This Row],[Adjusted Sale Price]])</f>
        <v>#NAME?</v>
      </c>
      <c r="T668" s="213" t="e">
        <f ca="1">_xlfn.XLOOKUP(Table2[[#This Row],[Map/Lot]],'Sales Data'!$H$2:$H$185,'Sales Data'!$I$2:$I$185,0)</f>
        <v>#NAME?</v>
      </c>
    </row>
    <row r="669" spans="1:20">
      <c r="A669" s="202" t="s">
        <v>1197</v>
      </c>
      <c r="B669" s="202">
        <v>762</v>
      </c>
      <c r="C669" s="195" t="e">
        <f ca="1">_xlfn.XLOOKUP(Table2[[#This Row],[Acct '#]],'2024 Information'!A:A,'2024 Information'!L:L,0)</f>
        <v>#NAME?</v>
      </c>
      <c r="D669" s="196" t="e">
        <f ca="1">SUM(Table2[[#This Row],[2024 Tax Assessment (Exemption Not Included)]]/$E$6)</f>
        <v>#NAME?</v>
      </c>
      <c r="E669" s="206" t="e">
        <f ca="1">SUM(Table2[[#This Row],[2024 Tax Assessment (Exemption Not Included)]]*$E$7)</f>
        <v>#NAME?</v>
      </c>
      <c r="F669" s="195" t="e">
        <f ca="1">_xlfn.XLOOKUP(Table2[[#This Row],[Acct '#]],'2025 Information'!A:A,'2025 Information'!O:O,0)</f>
        <v>#NAME?</v>
      </c>
      <c r="G669" s="196" t="e">
        <f ca="1">SUM(Table2[[#This Row],[2025 Estimated                         Tax Assessment                  (Exemption Not Included)]]/$H$6)</f>
        <v>#NAME?</v>
      </c>
      <c r="H669" s="206" t="e">
        <f ca="1">SUM(Table2[[#This Row],[2025 Estimated                         Tax Assessment                  (Exemption Not Included)]]*$H$7)</f>
        <v>#NAME?</v>
      </c>
      <c r="I669" s="203" t="e">
        <f ca="1">SUM(Table2[[#This Row],[2025 Estimated                         Tax Assessment                  (Exemption Not Included)]]-Table2[[#This Row],[2024 Tax Assessment (Exemption Not Included)]])</f>
        <v>#NAME?</v>
      </c>
      <c r="J669" s="225" t="e">
        <f ca="1">SUM(Table2[[#This Row],[2025 Estimated                      Tax Amount                             (Exemption Not Included)]]-Table2[[#This Row],[2024 Tax Amount (Exemption Not Included)]])</f>
        <v>#NAME?</v>
      </c>
      <c r="K669" s="204" t="e">
        <f ca="1">SUM(Table2[[#This Row],[Overall % Of Town ]]-Table2[[#This Row],[Overall % Of Town]])</f>
        <v>#NAME?</v>
      </c>
      <c r="L669" s="227" t="e">
        <f ca="1">SUM(Table2[[#This Row],[2024 Tax Assessment (Exemption Not Included)]])*$N$7</f>
        <v>#NAME?</v>
      </c>
      <c r="M669" s="205" t="e">
        <f ca="1">SUM(Table2[[#This Row],[2025 Tax Amount                   (w/o Reval)                       (Exmption Not Included)]]-Table2[[#This Row],[2024 Tax Amount (Exemption Not Included)]])</f>
        <v>#NAME?</v>
      </c>
      <c r="N669" s="206" t="e">
        <f ca="1">SUM(Table2[[#This Row],[2025 Tax Amount                   (w/o Reval)                       (Exmption Not Included)]]-Table2[[#This Row],[2025 Estimated                      Tax Amount                             (Exemption Not Included)]])</f>
        <v>#NAME?</v>
      </c>
      <c r="O669" s="207" t="s">
        <v>7433</v>
      </c>
      <c r="P669" s="208" t="s">
        <v>7433</v>
      </c>
      <c r="Q669" s="208" t="s">
        <v>7433</v>
      </c>
      <c r="R669" s="208" t="s">
        <v>7433</v>
      </c>
      <c r="S669" s="208" t="s">
        <v>7433</v>
      </c>
      <c r="T669" s="209" t="s">
        <v>7433</v>
      </c>
    </row>
    <row r="670" spans="1:20">
      <c r="A670" s="202" t="s">
        <v>961</v>
      </c>
      <c r="B670" s="202">
        <v>858</v>
      </c>
      <c r="C670" s="195" t="e">
        <f ca="1">_xlfn.XLOOKUP(Table2[[#This Row],[Acct '#]],'2024 Information'!A:A,'2024 Information'!L:L,0)</f>
        <v>#NAME?</v>
      </c>
      <c r="D670" s="196" t="e">
        <f ca="1">SUM(Table2[[#This Row],[2024 Tax Assessment (Exemption Not Included)]]/$E$6)</f>
        <v>#NAME?</v>
      </c>
      <c r="E670" s="206" t="e">
        <f ca="1">SUM(Table2[[#This Row],[2024 Tax Assessment (Exemption Not Included)]]*$E$7)</f>
        <v>#NAME?</v>
      </c>
      <c r="F670" s="195" t="e">
        <f ca="1">_xlfn.XLOOKUP(Table2[[#This Row],[Acct '#]],'2025 Information'!A:A,'2025 Information'!O:O,0)</f>
        <v>#NAME?</v>
      </c>
      <c r="G670" s="196" t="e">
        <f ca="1">SUM(Table2[[#This Row],[2025 Estimated                         Tax Assessment                  (Exemption Not Included)]]/$H$6)</f>
        <v>#NAME?</v>
      </c>
      <c r="H670" s="206" t="e">
        <f ca="1">SUM(Table2[[#This Row],[2025 Estimated                         Tax Assessment                  (Exemption Not Included)]]*$H$7)</f>
        <v>#NAME?</v>
      </c>
      <c r="I670" s="203" t="e">
        <f ca="1">SUM(Table2[[#This Row],[2025 Estimated                         Tax Assessment                  (Exemption Not Included)]]-Table2[[#This Row],[2024 Tax Assessment (Exemption Not Included)]])</f>
        <v>#NAME?</v>
      </c>
      <c r="J670" s="225" t="e">
        <f ca="1">SUM(Table2[[#This Row],[2025 Estimated                      Tax Amount                             (Exemption Not Included)]]-Table2[[#This Row],[2024 Tax Amount (Exemption Not Included)]])</f>
        <v>#NAME?</v>
      </c>
      <c r="K670" s="204" t="e">
        <f ca="1">SUM(Table2[[#This Row],[Overall % Of Town ]]-Table2[[#This Row],[Overall % Of Town]])</f>
        <v>#NAME?</v>
      </c>
      <c r="L670" s="227" t="e">
        <f ca="1">SUM(Table2[[#This Row],[2024 Tax Assessment (Exemption Not Included)]])*$N$7</f>
        <v>#NAME?</v>
      </c>
      <c r="M670" s="205" t="e">
        <f ca="1">SUM(Table2[[#This Row],[2025 Tax Amount                   (w/o Reval)                       (Exmption Not Included)]]-Table2[[#This Row],[2024 Tax Amount (Exemption Not Included)]])</f>
        <v>#NAME?</v>
      </c>
      <c r="N670" s="206" t="e">
        <f ca="1">SUM(Table2[[#This Row],[2025 Tax Amount                   (w/o Reval)                       (Exmption Not Included)]]-Table2[[#This Row],[2025 Estimated                      Tax Amount                             (Exemption Not Included)]])</f>
        <v>#NAME?</v>
      </c>
      <c r="O670" s="207" t="s">
        <v>7433</v>
      </c>
      <c r="P670" s="208" t="s">
        <v>7433</v>
      </c>
      <c r="Q670" s="208" t="s">
        <v>7433</v>
      </c>
      <c r="R670" s="208" t="s">
        <v>7433</v>
      </c>
      <c r="S670" s="208" t="s">
        <v>7433</v>
      </c>
      <c r="T670" s="209" t="s">
        <v>7433</v>
      </c>
    </row>
    <row r="671" spans="1:20">
      <c r="A671" s="202" t="s">
        <v>1439</v>
      </c>
      <c r="B671" s="202">
        <v>649</v>
      </c>
      <c r="C671" s="195" t="e">
        <f ca="1">_xlfn.XLOOKUP(Table2[[#This Row],[Acct '#]],'2024 Information'!A:A,'2024 Information'!L:L,0)</f>
        <v>#NAME?</v>
      </c>
      <c r="D671" s="196" t="e">
        <f ca="1">SUM(Table2[[#This Row],[2024 Tax Assessment (Exemption Not Included)]]/$E$6)</f>
        <v>#NAME?</v>
      </c>
      <c r="E671" s="206" t="e">
        <f ca="1">SUM(Table2[[#This Row],[2024 Tax Assessment (Exemption Not Included)]]*$E$7)</f>
        <v>#NAME?</v>
      </c>
      <c r="F671" s="195" t="e">
        <f ca="1">_xlfn.XLOOKUP(Table2[[#This Row],[Acct '#]],'2025 Information'!A:A,'2025 Information'!O:O,0)</f>
        <v>#NAME?</v>
      </c>
      <c r="G671" s="196" t="e">
        <f ca="1">SUM(Table2[[#This Row],[2025 Estimated                         Tax Assessment                  (Exemption Not Included)]]/$H$6)</f>
        <v>#NAME?</v>
      </c>
      <c r="H671" s="206" t="e">
        <f ca="1">SUM(Table2[[#This Row],[2025 Estimated                         Tax Assessment                  (Exemption Not Included)]]*$H$7)</f>
        <v>#NAME?</v>
      </c>
      <c r="I671" s="203" t="e">
        <f ca="1">SUM(Table2[[#This Row],[2025 Estimated                         Tax Assessment                  (Exemption Not Included)]]-Table2[[#This Row],[2024 Tax Assessment (Exemption Not Included)]])</f>
        <v>#NAME?</v>
      </c>
      <c r="J671" s="225" t="e">
        <f ca="1">SUM(Table2[[#This Row],[2025 Estimated                      Tax Amount                             (Exemption Not Included)]]-Table2[[#This Row],[2024 Tax Amount (Exemption Not Included)]])</f>
        <v>#NAME?</v>
      </c>
      <c r="K671" s="204" t="e">
        <f ca="1">SUM(Table2[[#This Row],[Overall % Of Town ]]-Table2[[#This Row],[Overall % Of Town]])</f>
        <v>#NAME?</v>
      </c>
      <c r="L671" s="227" t="e">
        <f ca="1">SUM(Table2[[#This Row],[2024 Tax Assessment (Exemption Not Included)]])*$N$7</f>
        <v>#NAME?</v>
      </c>
      <c r="M671" s="205" t="e">
        <f ca="1">SUM(Table2[[#This Row],[2025 Tax Amount                   (w/o Reval)                       (Exmption Not Included)]]-Table2[[#This Row],[2024 Tax Amount (Exemption Not Included)]])</f>
        <v>#NAME?</v>
      </c>
      <c r="N671" s="206" t="e">
        <f ca="1">SUM(Table2[[#This Row],[2025 Tax Amount                   (w/o Reval)                       (Exmption Not Included)]]-Table2[[#This Row],[2025 Estimated                      Tax Amount                             (Exemption Not Included)]])</f>
        <v>#NAME?</v>
      </c>
      <c r="O671" s="207" t="s">
        <v>7433</v>
      </c>
      <c r="P671" s="208" t="s">
        <v>7433</v>
      </c>
      <c r="Q671" s="208" t="s">
        <v>7433</v>
      </c>
      <c r="R671" s="208" t="s">
        <v>7433</v>
      </c>
      <c r="S671" s="208" t="s">
        <v>7433</v>
      </c>
      <c r="T671" s="209" t="s">
        <v>7433</v>
      </c>
    </row>
    <row r="672" spans="1:20">
      <c r="A672" s="202" t="s">
        <v>1369</v>
      </c>
      <c r="B672" s="202">
        <v>682</v>
      </c>
      <c r="C672" s="195" t="e">
        <f ca="1">_xlfn.XLOOKUP(Table2[[#This Row],[Acct '#]],'2024 Information'!A:A,'2024 Information'!L:L,0)</f>
        <v>#NAME?</v>
      </c>
      <c r="D672" s="196" t="e">
        <f ca="1">SUM(Table2[[#This Row],[2024 Tax Assessment (Exemption Not Included)]]/$E$6)</f>
        <v>#NAME?</v>
      </c>
      <c r="E672" s="206" t="e">
        <f ca="1">SUM(Table2[[#This Row],[2024 Tax Assessment (Exemption Not Included)]]*$E$7)</f>
        <v>#NAME?</v>
      </c>
      <c r="F672" s="195" t="e">
        <f ca="1">_xlfn.XLOOKUP(Table2[[#This Row],[Acct '#]],'2025 Information'!A:A,'2025 Information'!O:O,0)</f>
        <v>#NAME?</v>
      </c>
      <c r="G672" s="196" t="e">
        <f ca="1">SUM(Table2[[#This Row],[2025 Estimated                         Tax Assessment                  (Exemption Not Included)]]/$H$6)</f>
        <v>#NAME?</v>
      </c>
      <c r="H672" s="206" t="e">
        <f ca="1">SUM(Table2[[#This Row],[2025 Estimated                         Tax Assessment                  (Exemption Not Included)]]*$H$7)</f>
        <v>#NAME?</v>
      </c>
      <c r="I672" s="203" t="e">
        <f ca="1">SUM(Table2[[#This Row],[2025 Estimated                         Tax Assessment                  (Exemption Not Included)]]-Table2[[#This Row],[2024 Tax Assessment (Exemption Not Included)]])</f>
        <v>#NAME?</v>
      </c>
      <c r="J672" s="225" t="e">
        <f ca="1">SUM(Table2[[#This Row],[2025 Estimated                      Tax Amount                             (Exemption Not Included)]]-Table2[[#This Row],[2024 Tax Amount (Exemption Not Included)]])</f>
        <v>#NAME?</v>
      </c>
      <c r="K672" s="204" t="e">
        <f ca="1">SUM(Table2[[#This Row],[Overall % Of Town ]]-Table2[[#This Row],[Overall % Of Town]])</f>
        <v>#NAME?</v>
      </c>
      <c r="L672" s="227" t="e">
        <f ca="1">SUM(Table2[[#This Row],[2024 Tax Assessment (Exemption Not Included)]])*$N$7</f>
        <v>#NAME?</v>
      </c>
      <c r="M672" s="205" t="e">
        <f ca="1">SUM(Table2[[#This Row],[2025 Tax Amount                   (w/o Reval)                       (Exmption Not Included)]]-Table2[[#This Row],[2024 Tax Amount (Exemption Not Included)]])</f>
        <v>#NAME?</v>
      </c>
      <c r="N672" s="206" t="e">
        <f ca="1">SUM(Table2[[#This Row],[2025 Tax Amount                   (w/o Reval)                       (Exmption Not Included)]]-Table2[[#This Row],[2025 Estimated                      Tax Amount                             (Exemption Not Included)]])</f>
        <v>#NAME?</v>
      </c>
      <c r="O672" s="210" t="e">
        <f ca="1">_xlfn.XLOOKUP(Table2[[#This Row],[Map/Lot]],'Sales Data'!$H$2:$H$185,'Sales Data'!$G$2:$G$185,0)</f>
        <v>#NAME?</v>
      </c>
      <c r="P672" s="211" t="e">
        <f ca="1">_xlfn.XLOOKUP(Table2[[#This Row],[Map/Lot]],'Sales Data'!$H$2:$H$185,'Sales Data'!$F$2:$F$185,0)</f>
        <v>#NAME?</v>
      </c>
      <c r="Q672" s="208">
        <v>1.7</v>
      </c>
      <c r="R672" s="212" t="e">
        <f ca="1">SUM(Table2[[#This Row],[Adjustment for Time Since Sale]]*Table2[[#This Row],[Sale Amount]])</f>
        <v>#NAME?</v>
      </c>
      <c r="S672" s="212" t="e">
        <f ca="1">SUM(Table2[[#This Row],[2025 Estimated                         Tax Assessment                  (Exemption Not Included)]]-Table2[[#This Row],[Adjusted Sale Price]])</f>
        <v>#NAME?</v>
      </c>
      <c r="T672" s="213" t="e">
        <f ca="1">_xlfn.XLOOKUP(Table2[[#This Row],[Map/Lot]],'Sales Data'!$H$2:$H$185,'Sales Data'!$I$2:$I$185,0)</f>
        <v>#NAME?</v>
      </c>
    </row>
    <row r="673" spans="1:20">
      <c r="A673" s="202" t="s">
        <v>1212</v>
      </c>
      <c r="B673" s="202">
        <v>754</v>
      </c>
      <c r="C673" s="195" t="e">
        <f ca="1">_xlfn.XLOOKUP(Table2[[#This Row],[Acct '#]],'2024 Information'!A:A,'2024 Information'!L:L,0)</f>
        <v>#NAME?</v>
      </c>
      <c r="D673" s="196" t="e">
        <f ca="1">SUM(Table2[[#This Row],[2024 Tax Assessment (Exemption Not Included)]]/$E$6)</f>
        <v>#NAME?</v>
      </c>
      <c r="E673" s="206" t="e">
        <f ca="1">SUM(Table2[[#This Row],[2024 Tax Assessment (Exemption Not Included)]]*$E$7)</f>
        <v>#NAME?</v>
      </c>
      <c r="F673" s="195" t="e">
        <f ca="1">_xlfn.XLOOKUP(Table2[[#This Row],[Acct '#]],'2025 Information'!A:A,'2025 Information'!O:O,0)</f>
        <v>#NAME?</v>
      </c>
      <c r="G673" s="196" t="e">
        <f ca="1">SUM(Table2[[#This Row],[2025 Estimated                         Tax Assessment                  (Exemption Not Included)]]/$H$6)</f>
        <v>#NAME?</v>
      </c>
      <c r="H673" s="206" t="e">
        <f ca="1">SUM(Table2[[#This Row],[2025 Estimated                         Tax Assessment                  (Exemption Not Included)]]*$H$7)</f>
        <v>#NAME?</v>
      </c>
      <c r="I673" s="203" t="e">
        <f ca="1">SUM(Table2[[#This Row],[2025 Estimated                         Tax Assessment                  (Exemption Not Included)]]-Table2[[#This Row],[2024 Tax Assessment (Exemption Not Included)]])</f>
        <v>#NAME?</v>
      </c>
      <c r="J673" s="225" t="e">
        <f ca="1">SUM(Table2[[#This Row],[2025 Estimated                      Tax Amount                             (Exemption Not Included)]]-Table2[[#This Row],[2024 Tax Amount (Exemption Not Included)]])</f>
        <v>#NAME?</v>
      </c>
      <c r="K673" s="204" t="e">
        <f ca="1">SUM(Table2[[#This Row],[Overall % Of Town ]]-Table2[[#This Row],[Overall % Of Town]])</f>
        <v>#NAME?</v>
      </c>
      <c r="L673" s="227" t="e">
        <f ca="1">SUM(Table2[[#This Row],[2024 Tax Assessment (Exemption Not Included)]])*$N$7</f>
        <v>#NAME?</v>
      </c>
      <c r="M673" s="205" t="e">
        <f ca="1">SUM(Table2[[#This Row],[2025 Tax Amount                   (w/o Reval)                       (Exmption Not Included)]]-Table2[[#This Row],[2024 Tax Amount (Exemption Not Included)]])</f>
        <v>#NAME?</v>
      </c>
      <c r="N673" s="206" t="e">
        <f ca="1">SUM(Table2[[#This Row],[2025 Tax Amount                   (w/o Reval)                       (Exmption Not Included)]]-Table2[[#This Row],[2025 Estimated                      Tax Amount                             (Exemption Not Included)]])</f>
        <v>#NAME?</v>
      </c>
      <c r="O673" s="210" t="e">
        <f ca="1">_xlfn.XLOOKUP(Table2[[#This Row],[Map/Lot]],'Sales Data'!$H$2:$H$185,'Sales Data'!$G$2:$G$185,0)</f>
        <v>#NAME?</v>
      </c>
      <c r="P673" s="211" t="e">
        <f ca="1">_xlfn.XLOOKUP(Table2[[#This Row],[Map/Lot]],'Sales Data'!$H$2:$H$185,'Sales Data'!$F$2:$F$185,0)</f>
        <v>#NAME?</v>
      </c>
      <c r="Q673" s="208">
        <v>1.7</v>
      </c>
      <c r="R673" s="212" t="e">
        <f ca="1">SUM(Table2[[#This Row],[Adjustment for Time Since Sale]]*Table2[[#This Row],[Sale Amount]])</f>
        <v>#NAME?</v>
      </c>
      <c r="S673" s="212" t="e">
        <f ca="1">SUM(Table2[[#This Row],[2025 Estimated                         Tax Assessment                  (Exemption Not Included)]]-Table2[[#This Row],[Adjusted Sale Price]])</f>
        <v>#NAME?</v>
      </c>
      <c r="T673" s="213" t="e">
        <f ca="1">_xlfn.XLOOKUP(Table2[[#This Row],[Map/Lot]],'Sales Data'!$H$2:$H$185,'Sales Data'!$I$2:$I$185,0)</f>
        <v>#NAME?</v>
      </c>
    </row>
    <row r="674" spans="1:20">
      <c r="A674" s="202" t="s">
        <v>1367</v>
      </c>
      <c r="B674" s="202">
        <v>683</v>
      </c>
      <c r="C674" s="195" t="e">
        <f ca="1">_xlfn.XLOOKUP(Table2[[#This Row],[Acct '#]],'2024 Information'!A:A,'2024 Information'!L:L,0)</f>
        <v>#NAME?</v>
      </c>
      <c r="D674" s="196" t="e">
        <f ca="1">SUM(Table2[[#This Row],[2024 Tax Assessment (Exemption Not Included)]]/$E$6)</f>
        <v>#NAME?</v>
      </c>
      <c r="E674" s="206" t="e">
        <f ca="1">SUM(Table2[[#This Row],[2024 Tax Assessment (Exemption Not Included)]]*$E$7)</f>
        <v>#NAME?</v>
      </c>
      <c r="F674" s="195" t="e">
        <f ca="1">_xlfn.XLOOKUP(Table2[[#This Row],[Acct '#]],'2025 Information'!A:A,'2025 Information'!O:O,0)</f>
        <v>#NAME?</v>
      </c>
      <c r="G674" s="196" t="e">
        <f ca="1">SUM(Table2[[#This Row],[2025 Estimated                         Tax Assessment                  (Exemption Not Included)]]/$H$6)</f>
        <v>#NAME?</v>
      </c>
      <c r="H674" s="206" t="e">
        <f ca="1">SUM(Table2[[#This Row],[2025 Estimated                         Tax Assessment                  (Exemption Not Included)]]*$H$7)</f>
        <v>#NAME?</v>
      </c>
      <c r="I674" s="203" t="e">
        <f ca="1">SUM(Table2[[#This Row],[2025 Estimated                         Tax Assessment                  (Exemption Not Included)]]-Table2[[#This Row],[2024 Tax Assessment (Exemption Not Included)]])</f>
        <v>#NAME?</v>
      </c>
      <c r="J674" s="225" t="e">
        <f ca="1">SUM(Table2[[#This Row],[2025 Estimated                      Tax Amount                             (Exemption Not Included)]]-Table2[[#This Row],[2024 Tax Amount (Exemption Not Included)]])</f>
        <v>#NAME?</v>
      </c>
      <c r="K674" s="204" t="e">
        <f ca="1">SUM(Table2[[#This Row],[Overall % Of Town ]]-Table2[[#This Row],[Overall % Of Town]])</f>
        <v>#NAME?</v>
      </c>
      <c r="L674" s="227" t="e">
        <f ca="1">SUM(Table2[[#This Row],[2024 Tax Assessment (Exemption Not Included)]])*$N$7</f>
        <v>#NAME?</v>
      </c>
      <c r="M674" s="205" t="e">
        <f ca="1">SUM(Table2[[#This Row],[2025 Tax Amount                   (w/o Reval)                       (Exmption Not Included)]]-Table2[[#This Row],[2024 Tax Amount (Exemption Not Included)]])</f>
        <v>#NAME?</v>
      </c>
      <c r="N674" s="206" t="e">
        <f ca="1">SUM(Table2[[#This Row],[2025 Tax Amount                   (w/o Reval)                       (Exmption Not Included)]]-Table2[[#This Row],[2025 Estimated                      Tax Amount                             (Exemption Not Included)]])</f>
        <v>#NAME?</v>
      </c>
      <c r="O674" s="207" t="s">
        <v>7433</v>
      </c>
      <c r="P674" s="208" t="s">
        <v>7433</v>
      </c>
      <c r="Q674" s="208" t="s">
        <v>7433</v>
      </c>
      <c r="R674" s="208" t="s">
        <v>7433</v>
      </c>
      <c r="S674" s="208" t="s">
        <v>7433</v>
      </c>
      <c r="T674" s="209" t="s">
        <v>7433</v>
      </c>
    </row>
    <row r="675" spans="1:20">
      <c r="A675" s="202" t="s">
        <v>1816</v>
      </c>
      <c r="B675" s="202">
        <v>475</v>
      </c>
      <c r="C675" s="195" t="e">
        <f ca="1">_xlfn.XLOOKUP(Table2[[#This Row],[Acct '#]],'2024 Information'!A:A,'2024 Information'!L:L,0)</f>
        <v>#NAME?</v>
      </c>
      <c r="D675" s="196" t="e">
        <f ca="1">SUM(Table2[[#This Row],[2024 Tax Assessment (Exemption Not Included)]]/$E$6)</f>
        <v>#NAME?</v>
      </c>
      <c r="E675" s="206" t="e">
        <f ca="1">SUM(Table2[[#This Row],[2024 Tax Assessment (Exemption Not Included)]]*$E$7)</f>
        <v>#NAME?</v>
      </c>
      <c r="F675" s="195" t="e">
        <f ca="1">_xlfn.XLOOKUP(Table2[[#This Row],[Acct '#]],'2025 Information'!A:A,'2025 Information'!O:O,0)</f>
        <v>#NAME?</v>
      </c>
      <c r="G675" s="196" t="e">
        <f ca="1">SUM(Table2[[#This Row],[2025 Estimated                         Tax Assessment                  (Exemption Not Included)]]/$H$6)</f>
        <v>#NAME?</v>
      </c>
      <c r="H675" s="206" t="e">
        <f ca="1">SUM(Table2[[#This Row],[2025 Estimated                         Tax Assessment                  (Exemption Not Included)]]*$H$7)</f>
        <v>#NAME?</v>
      </c>
      <c r="I675" s="203" t="e">
        <f ca="1">SUM(Table2[[#This Row],[2025 Estimated                         Tax Assessment                  (Exemption Not Included)]]-Table2[[#This Row],[2024 Tax Assessment (Exemption Not Included)]])</f>
        <v>#NAME?</v>
      </c>
      <c r="J675" s="225" t="e">
        <f ca="1">SUM(Table2[[#This Row],[2025 Estimated                      Tax Amount                             (Exemption Not Included)]]-Table2[[#This Row],[2024 Tax Amount (Exemption Not Included)]])</f>
        <v>#NAME?</v>
      </c>
      <c r="K675" s="204" t="e">
        <f ca="1">SUM(Table2[[#This Row],[Overall % Of Town ]]-Table2[[#This Row],[Overall % Of Town]])</f>
        <v>#NAME?</v>
      </c>
      <c r="L675" s="227" t="e">
        <f ca="1">SUM(Table2[[#This Row],[2024 Tax Assessment (Exemption Not Included)]])*$N$7</f>
        <v>#NAME?</v>
      </c>
      <c r="M675" s="205" t="e">
        <f ca="1">SUM(Table2[[#This Row],[2025 Tax Amount                   (w/o Reval)                       (Exmption Not Included)]]-Table2[[#This Row],[2024 Tax Amount (Exemption Not Included)]])</f>
        <v>#NAME?</v>
      </c>
      <c r="N675" s="206" t="e">
        <f ca="1">SUM(Table2[[#This Row],[2025 Tax Amount                   (w/o Reval)                       (Exmption Not Included)]]-Table2[[#This Row],[2025 Estimated                      Tax Amount                             (Exemption Not Included)]])</f>
        <v>#NAME?</v>
      </c>
      <c r="O675" s="210" t="e">
        <f ca="1">_xlfn.XLOOKUP(Table2[[#This Row],[Map/Lot]],'Sales Data'!$H$2:$H$185,'Sales Data'!$G$2:$G$185,0)</f>
        <v>#NAME?</v>
      </c>
      <c r="P675" s="211" t="e">
        <f ca="1">_xlfn.XLOOKUP(Table2[[#This Row],[Map/Lot]],'Sales Data'!$H$2:$H$185,'Sales Data'!$F$2:$F$185,0)</f>
        <v>#NAME?</v>
      </c>
      <c r="Q675" s="208">
        <v>1.7</v>
      </c>
      <c r="R675" s="212" t="e">
        <f ca="1">SUM(Table2[[#This Row],[Adjustment for Time Since Sale]]*Table2[[#This Row],[Sale Amount]])</f>
        <v>#NAME?</v>
      </c>
      <c r="S675" s="212" t="e">
        <f ca="1">SUM(Table2[[#This Row],[2025 Estimated                         Tax Assessment                  (Exemption Not Included)]]-Table2[[#This Row],[Adjusted Sale Price]])</f>
        <v>#NAME?</v>
      </c>
      <c r="T675" s="213" t="e">
        <f ca="1">_xlfn.XLOOKUP(Table2[[#This Row],[Map/Lot]],'Sales Data'!$H$2:$H$185,'Sales Data'!$I$2:$I$185,0)</f>
        <v>#NAME?</v>
      </c>
    </row>
    <row r="676" spans="1:20">
      <c r="A676" s="202" t="s">
        <v>1006</v>
      </c>
      <c r="B676" s="202">
        <v>842</v>
      </c>
      <c r="C676" s="195" t="e">
        <f ca="1">_xlfn.XLOOKUP(Table2[[#This Row],[Acct '#]],'2024 Information'!A:A,'2024 Information'!L:L,0)</f>
        <v>#NAME?</v>
      </c>
      <c r="D676" s="196" t="e">
        <f ca="1">SUM(Table2[[#This Row],[2024 Tax Assessment (Exemption Not Included)]]/$E$6)</f>
        <v>#NAME?</v>
      </c>
      <c r="E676" s="206" t="e">
        <f ca="1">SUM(Table2[[#This Row],[2024 Tax Assessment (Exemption Not Included)]]*$E$7)</f>
        <v>#NAME?</v>
      </c>
      <c r="F676" s="195" t="e">
        <f ca="1">_xlfn.XLOOKUP(Table2[[#This Row],[Acct '#]],'2025 Information'!A:A,'2025 Information'!O:O,0)</f>
        <v>#NAME?</v>
      </c>
      <c r="G676" s="196" t="e">
        <f ca="1">SUM(Table2[[#This Row],[2025 Estimated                         Tax Assessment                  (Exemption Not Included)]]/$H$6)</f>
        <v>#NAME?</v>
      </c>
      <c r="H676" s="206" t="e">
        <f ca="1">SUM(Table2[[#This Row],[2025 Estimated                         Tax Assessment                  (Exemption Not Included)]]*$H$7)</f>
        <v>#NAME?</v>
      </c>
      <c r="I676" s="203" t="e">
        <f ca="1">SUM(Table2[[#This Row],[2025 Estimated                         Tax Assessment                  (Exemption Not Included)]]-Table2[[#This Row],[2024 Tax Assessment (Exemption Not Included)]])</f>
        <v>#NAME?</v>
      </c>
      <c r="J676" s="225" t="e">
        <f ca="1">SUM(Table2[[#This Row],[2025 Estimated                      Tax Amount                             (Exemption Not Included)]]-Table2[[#This Row],[2024 Tax Amount (Exemption Not Included)]])</f>
        <v>#NAME?</v>
      </c>
      <c r="K676" s="204" t="e">
        <f ca="1">SUM(Table2[[#This Row],[Overall % Of Town ]]-Table2[[#This Row],[Overall % Of Town]])</f>
        <v>#NAME?</v>
      </c>
      <c r="L676" s="227" t="e">
        <f ca="1">SUM(Table2[[#This Row],[2024 Tax Assessment (Exemption Not Included)]])*$N$7</f>
        <v>#NAME?</v>
      </c>
      <c r="M676" s="205" t="e">
        <f ca="1">SUM(Table2[[#This Row],[2025 Tax Amount                   (w/o Reval)                       (Exmption Not Included)]]-Table2[[#This Row],[2024 Tax Amount (Exemption Not Included)]])</f>
        <v>#NAME?</v>
      </c>
      <c r="N676" s="206" t="e">
        <f ca="1">SUM(Table2[[#This Row],[2025 Tax Amount                   (w/o Reval)                       (Exmption Not Included)]]-Table2[[#This Row],[2025 Estimated                      Tax Amount                             (Exemption Not Included)]])</f>
        <v>#NAME?</v>
      </c>
      <c r="O676" s="210" t="e">
        <f ca="1">_xlfn.XLOOKUP(Table2[[#This Row],[Map/Lot]],'Sales Data'!$H$2:$H$185,'Sales Data'!$G$2:$G$185,0)</f>
        <v>#NAME?</v>
      </c>
      <c r="P676" s="211" t="e">
        <f ca="1">_xlfn.XLOOKUP(Table2[[#This Row],[Map/Lot]],'Sales Data'!$H$2:$H$185,'Sales Data'!$F$2:$F$185,0)</f>
        <v>#NAME?</v>
      </c>
      <c r="Q676" s="208">
        <v>1.1000000000000001</v>
      </c>
      <c r="R676" s="212" t="e">
        <f ca="1">SUM(Table2[[#This Row],[Adjustment for Time Since Sale]]*Table2[[#This Row],[Sale Amount]])</f>
        <v>#NAME?</v>
      </c>
      <c r="S676" s="212" t="e">
        <f ca="1">SUM(Table2[[#This Row],[2025 Estimated                         Tax Assessment                  (Exemption Not Included)]]-Table2[[#This Row],[Adjusted Sale Price]])</f>
        <v>#NAME?</v>
      </c>
      <c r="T676" s="213" t="e">
        <f ca="1">_xlfn.XLOOKUP(Table2[[#This Row],[Map/Lot]],'Sales Data'!$H$2:$H$185,'Sales Data'!$I$2:$I$185,0)</f>
        <v>#NAME?</v>
      </c>
    </row>
    <row r="677" spans="1:20">
      <c r="A677" s="202" t="s">
        <v>2207</v>
      </c>
      <c r="B677" s="202">
        <v>294</v>
      </c>
      <c r="C677" s="195" t="e">
        <f ca="1">_xlfn.XLOOKUP(Table2[[#This Row],[Acct '#]],'2024 Information'!A:A,'2024 Information'!L:L,0)</f>
        <v>#NAME?</v>
      </c>
      <c r="D677" s="196" t="e">
        <f ca="1">SUM(Table2[[#This Row],[2024 Tax Assessment (Exemption Not Included)]]/$E$6)</f>
        <v>#NAME?</v>
      </c>
      <c r="E677" s="206" t="e">
        <f ca="1">SUM(Table2[[#This Row],[2024 Tax Assessment (Exemption Not Included)]]*$E$7)</f>
        <v>#NAME?</v>
      </c>
      <c r="F677" s="195" t="e">
        <f ca="1">_xlfn.XLOOKUP(Table2[[#This Row],[Acct '#]],'2025 Information'!A:A,'2025 Information'!O:O,0)</f>
        <v>#NAME?</v>
      </c>
      <c r="G677" s="196" t="e">
        <f ca="1">SUM(Table2[[#This Row],[2025 Estimated                         Tax Assessment                  (Exemption Not Included)]]/$H$6)</f>
        <v>#NAME?</v>
      </c>
      <c r="H677" s="206" t="e">
        <f ca="1">SUM(Table2[[#This Row],[2025 Estimated                         Tax Assessment                  (Exemption Not Included)]]*$H$7)</f>
        <v>#NAME?</v>
      </c>
      <c r="I677" s="203" t="e">
        <f ca="1">SUM(Table2[[#This Row],[2025 Estimated                         Tax Assessment                  (Exemption Not Included)]]-Table2[[#This Row],[2024 Tax Assessment (Exemption Not Included)]])</f>
        <v>#NAME?</v>
      </c>
      <c r="J677" s="225" t="e">
        <f ca="1">SUM(Table2[[#This Row],[2025 Estimated                      Tax Amount                             (Exemption Not Included)]]-Table2[[#This Row],[2024 Tax Amount (Exemption Not Included)]])</f>
        <v>#NAME?</v>
      </c>
      <c r="K677" s="204" t="e">
        <f ca="1">SUM(Table2[[#This Row],[Overall % Of Town ]]-Table2[[#This Row],[Overall % Of Town]])</f>
        <v>#NAME?</v>
      </c>
      <c r="L677" s="227" t="e">
        <f ca="1">SUM(Table2[[#This Row],[2024 Tax Assessment (Exemption Not Included)]])*$N$7</f>
        <v>#NAME?</v>
      </c>
      <c r="M677" s="205" t="e">
        <f ca="1">SUM(Table2[[#This Row],[2025 Tax Amount                   (w/o Reval)                       (Exmption Not Included)]]-Table2[[#This Row],[2024 Tax Amount (Exemption Not Included)]])</f>
        <v>#NAME?</v>
      </c>
      <c r="N677" s="206" t="e">
        <f ca="1">SUM(Table2[[#This Row],[2025 Tax Amount                   (w/o Reval)                       (Exmption Not Included)]]-Table2[[#This Row],[2025 Estimated                      Tax Amount                             (Exemption Not Included)]])</f>
        <v>#NAME?</v>
      </c>
      <c r="O677" s="207" t="s">
        <v>7433</v>
      </c>
      <c r="P677" s="208" t="s">
        <v>7433</v>
      </c>
      <c r="Q677" s="208" t="s">
        <v>7433</v>
      </c>
      <c r="R677" s="208" t="s">
        <v>7433</v>
      </c>
      <c r="S677" s="208" t="s">
        <v>7433</v>
      </c>
      <c r="T677" s="209" t="s">
        <v>7433</v>
      </c>
    </row>
    <row r="678" spans="1:20">
      <c r="A678" s="202" t="s">
        <v>1622</v>
      </c>
      <c r="B678" s="202">
        <v>566</v>
      </c>
      <c r="C678" s="195" t="e">
        <f ca="1">_xlfn.XLOOKUP(Table2[[#This Row],[Acct '#]],'2024 Information'!A:A,'2024 Information'!L:L,0)</f>
        <v>#NAME?</v>
      </c>
      <c r="D678" s="196" t="e">
        <f ca="1">SUM(Table2[[#This Row],[2024 Tax Assessment (Exemption Not Included)]]/$E$6)</f>
        <v>#NAME?</v>
      </c>
      <c r="E678" s="206" t="e">
        <f ca="1">SUM(Table2[[#This Row],[2024 Tax Assessment (Exemption Not Included)]]*$E$7)</f>
        <v>#NAME?</v>
      </c>
      <c r="F678" s="195" t="e">
        <f ca="1">_xlfn.XLOOKUP(Table2[[#This Row],[Acct '#]],'2025 Information'!A:A,'2025 Information'!O:O,0)</f>
        <v>#NAME?</v>
      </c>
      <c r="G678" s="196" t="e">
        <f ca="1">SUM(Table2[[#This Row],[2025 Estimated                         Tax Assessment                  (Exemption Not Included)]]/$H$6)</f>
        <v>#NAME?</v>
      </c>
      <c r="H678" s="206" t="e">
        <f ca="1">SUM(Table2[[#This Row],[2025 Estimated                         Tax Assessment                  (Exemption Not Included)]]*$H$7)</f>
        <v>#NAME?</v>
      </c>
      <c r="I678" s="203" t="e">
        <f ca="1">SUM(Table2[[#This Row],[2025 Estimated                         Tax Assessment                  (Exemption Not Included)]]-Table2[[#This Row],[2024 Tax Assessment (Exemption Not Included)]])</f>
        <v>#NAME?</v>
      </c>
      <c r="J678" s="225" t="e">
        <f ca="1">SUM(Table2[[#This Row],[2025 Estimated                      Tax Amount                             (Exemption Not Included)]]-Table2[[#This Row],[2024 Tax Amount (Exemption Not Included)]])</f>
        <v>#NAME?</v>
      </c>
      <c r="K678" s="204" t="e">
        <f ca="1">SUM(Table2[[#This Row],[Overall % Of Town ]]-Table2[[#This Row],[Overall % Of Town]])</f>
        <v>#NAME?</v>
      </c>
      <c r="L678" s="227" t="e">
        <f ca="1">SUM(Table2[[#This Row],[2024 Tax Assessment (Exemption Not Included)]])*$N$7</f>
        <v>#NAME?</v>
      </c>
      <c r="M678" s="205" t="e">
        <f ca="1">SUM(Table2[[#This Row],[2025 Tax Amount                   (w/o Reval)                       (Exmption Not Included)]]-Table2[[#This Row],[2024 Tax Amount (Exemption Not Included)]])</f>
        <v>#NAME?</v>
      </c>
      <c r="N678" s="206" t="e">
        <f ca="1">SUM(Table2[[#This Row],[2025 Tax Amount                   (w/o Reval)                       (Exmption Not Included)]]-Table2[[#This Row],[2025 Estimated                      Tax Amount                             (Exemption Not Included)]])</f>
        <v>#NAME?</v>
      </c>
      <c r="O678" s="207" t="s">
        <v>7433</v>
      </c>
      <c r="P678" s="208" t="s">
        <v>7433</v>
      </c>
      <c r="Q678" s="208" t="s">
        <v>7433</v>
      </c>
      <c r="R678" s="208" t="s">
        <v>7433</v>
      </c>
      <c r="S678" s="208" t="s">
        <v>7433</v>
      </c>
      <c r="T678" s="209" t="s">
        <v>7433</v>
      </c>
    </row>
    <row r="679" spans="1:20">
      <c r="A679" s="202" t="s">
        <v>1476</v>
      </c>
      <c r="B679" s="202">
        <v>632</v>
      </c>
      <c r="C679" s="195" t="e">
        <f ca="1">_xlfn.XLOOKUP(Table2[[#This Row],[Acct '#]],'2024 Information'!A:A,'2024 Information'!L:L,0)</f>
        <v>#NAME?</v>
      </c>
      <c r="D679" s="196" t="e">
        <f ca="1">SUM(Table2[[#This Row],[2024 Tax Assessment (Exemption Not Included)]]/$E$6)</f>
        <v>#NAME?</v>
      </c>
      <c r="E679" s="206" t="e">
        <f ca="1">SUM(Table2[[#This Row],[2024 Tax Assessment (Exemption Not Included)]]*$E$7)</f>
        <v>#NAME?</v>
      </c>
      <c r="F679" s="195" t="e">
        <f ca="1">_xlfn.XLOOKUP(Table2[[#This Row],[Acct '#]],'2025 Information'!A:A,'2025 Information'!O:O,0)</f>
        <v>#NAME?</v>
      </c>
      <c r="G679" s="196" t="e">
        <f ca="1">SUM(Table2[[#This Row],[2025 Estimated                         Tax Assessment                  (Exemption Not Included)]]/$H$6)</f>
        <v>#NAME?</v>
      </c>
      <c r="H679" s="206" t="e">
        <f ca="1">SUM(Table2[[#This Row],[2025 Estimated                         Tax Assessment                  (Exemption Not Included)]]*$H$7)</f>
        <v>#NAME?</v>
      </c>
      <c r="I679" s="203" t="e">
        <f ca="1">SUM(Table2[[#This Row],[2025 Estimated                         Tax Assessment                  (Exemption Not Included)]]-Table2[[#This Row],[2024 Tax Assessment (Exemption Not Included)]])</f>
        <v>#NAME?</v>
      </c>
      <c r="J679" s="225" t="e">
        <f ca="1">SUM(Table2[[#This Row],[2025 Estimated                      Tax Amount                             (Exemption Not Included)]]-Table2[[#This Row],[2024 Tax Amount (Exemption Not Included)]])</f>
        <v>#NAME?</v>
      </c>
      <c r="K679" s="204" t="e">
        <f ca="1">SUM(Table2[[#This Row],[Overall % Of Town ]]-Table2[[#This Row],[Overall % Of Town]])</f>
        <v>#NAME?</v>
      </c>
      <c r="L679" s="227" t="e">
        <f ca="1">SUM(Table2[[#This Row],[2024 Tax Assessment (Exemption Not Included)]])*$N$7</f>
        <v>#NAME?</v>
      </c>
      <c r="M679" s="205" t="e">
        <f ca="1">SUM(Table2[[#This Row],[2025 Tax Amount                   (w/o Reval)                       (Exmption Not Included)]]-Table2[[#This Row],[2024 Tax Amount (Exemption Not Included)]])</f>
        <v>#NAME?</v>
      </c>
      <c r="N679" s="206" t="e">
        <f ca="1">SUM(Table2[[#This Row],[2025 Tax Amount                   (w/o Reval)                       (Exmption Not Included)]]-Table2[[#This Row],[2025 Estimated                      Tax Amount                             (Exemption Not Included)]])</f>
        <v>#NAME?</v>
      </c>
      <c r="O679" s="207" t="s">
        <v>7433</v>
      </c>
      <c r="P679" s="208" t="s">
        <v>7433</v>
      </c>
      <c r="Q679" s="208" t="s">
        <v>7433</v>
      </c>
      <c r="R679" s="208" t="s">
        <v>7433</v>
      </c>
      <c r="S679" s="208" t="s">
        <v>7433</v>
      </c>
      <c r="T679" s="209" t="s">
        <v>7433</v>
      </c>
    </row>
    <row r="680" spans="1:20">
      <c r="A680" s="202" t="s">
        <v>1048</v>
      </c>
      <c r="B680" s="202">
        <v>828</v>
      </c>
      <c r="C680" s="195" t="e">
        <f ca="1">_xlfn.XLOOKUP(Table2[[#This Row],[Acct '#]],'2024 Information'!A:A,'2024 Information'!L:L,0)</f>
        <v>#NAME?</v>
      </c>
      <c r="D680" s="196" t="e">
        <f ca="1">SUM(Table2[[#This Row],[2024 Tax Assessment (Exemption Not Included)]]/$E$6)</f>
        <v>#NAME?</v>
      </c>
      <c r="E680" s="206" t="e">
        <f ca="1">SUM(Table2[[#This Row],[2024 Tax Assessment (Exemption Not Included)]]*$E$7)</f>
        <v>#NAME?</v>
      </c>
      <c r="F680" s="195" t="e">
        <f ca="1">_xlfn.XLOOKUP(Table2[[#This Row],[Acct '#]],'2025 Information'!A:A,'2025 Information'!O:O,0)</f>
        <v>#NAME?</v>
      </c>
      <c r="G680" s="196" t="e">
        <f ca="1">SUM(Table2[[#This Row],[2025 Estimated                         Tax Assessment                  (Exemption Not Included)]]/$H$6)</f>
        <v>#NAME?</v>
      </c>
      <c r="H680" s="206" t="e">
        <f ca="1">SUM(Table2[[#This Row],[2025 Estimated                         Tax Assessment                  (Exemption Not Included)]]*$H$7)</f>
        <v>#NAME?</v>
      </c>
      <c r="I680" s="203" t="e">
        <f ca="1">SUM(Table2[[#This Row],[2025 Estimated                         Tax Assessment                  (Exemption Not Included)]]-Table2[[#This Row],[2024 Tax Assessment (Exemption Not Included)]])</f>
        <v>#NAME?</v>
      </c>
      <c r="J680" s="225" t="e">
        <f ca="1">SUM(Table2[[#This Row],[2025 Estimated                      Tax Amount                             (Exemption Not Included)]]-Table2[[#This Row],[2024 Tax Amount (Exemption Not Included)]])</f>
        <v>#NAME?</v>
      </c>
      <c r="K680" s="204" t="e">
        <f ca="1">SUM(Table2[[#This Row],[Overall % Of Town ]]-Table2[[#This Row],[Overall % Of Town]])</f>
        <v>#NAME?</v>
      </c>
      <c r="L680" s="227" t="e">
        <f ca="1">SUM(Table2[[#This Row],[2024 Tax Assessment (Exemption Not Included)]])*$N$7</f>
        <v>#NAME?</v>
      </c>
      <c r="M680" s="205" t="e">
        <f ca="1">SUM(Table2[[#This Row],[2025 Tax Amount                   (w/o Reval)                       (Exmption Not Included)]]-Table2[[#This Row],[2024 Tax Amount (Exemption Not Included)]])</f>
        <v>#NAME?</v>
      </c>
      <c r="N680" s="206" t="e">
        <f ca="1">SUM(Table2[[#This Row],[2025 Tax Amount                   (w/o Reval)                       (Exmption Not Included)]]-Table2[[#This Row],[2025 Estimated                      Tax Amount                             (Exemption Not Included)]])</f>
        <v>#NAME?</v>
      </c>
      <c r="O680" s="207" t="s">
        <v>7433</v>
      </c>
      <c r="P680" s="208" t="s">
        <v>7433</v>
      </c>
      <c r="Q680" s="208" t="s">
        <v>7433</v>
      </c>
      <c r="R680" s="208" t="s">
        <v>7433</v>
      </c>
      <c r="S680" s="208" t="s">
        <v>7433</v>
      </c>
      <c r="T680" s="209" t="s">
        <v>7433</v>
      </c>
    </row>
    <row r="681" spans="1:20">
      <c r="A681" s="202" t="s">
        <v>730</v>
      </c>
      <c r="B681" s="202">
        <v>948</v>
      </c>
      <c r="C681" s="195" t="e">
        <f ca="1">_xlfn.XLOOKUP(Table2[[#This Row],[Acct '#]],'2024 Information'!A:A,'2024 Information'!L:L,0)</f>
        <v>#NAME?</v>
      </c>
      <c r="D681" s="196" t="e">
        <f ca="1">SUM(Table2[[#This Row],[2024 Tax Assessment (Exemption Not Included)]]/$E$6)</f>
        <v>#NAME?</v>
      </c>
      <c r="E681" s="206" t="e">
        <f ca="1">SUM(Table2[[#This Row],[2024 Tax Assessment (Exemption Not Included)]]*$E$7)</f>
        <v>#NAME?</v>
      </c>
      <c r="F681" s="195" t="e">
        <f ca="1">_xlfn.XLOOKUP(Table2[[#This Row],[Acct '#]],'2025 Information'!A:A,'2025 Information'!O:O,0)</f>
        <v>#NAME?</v>
      </c>
      <c r="G681" s="196" t="e">
        <f ca="1">SUM(Table2[[#This Row],[2025 Estimated                         Tax Assessment                  (Exemption Not Included)]]/$H$6)</f>
        <v>#NAME?</v>
      </c>
      <c r="H681" s="206" t="e">
        <f ca="1">SUM(Table2[[#This Row],[2025 Estimated                         Tax Assessment                  (Exemption Not Included)]]*$H$7)</f>
        <v>#NAME?</v>
      </c>
      <c r="I681" s="203" t="e">
        <f ca="1">SUM(Table2[[#This Row],[2025 Estimated                         Tax Assessment                  (Exemption Not Included)]]-Table2[[#This Row],[2024 Tax Assessment (Exemption Not Included)]])</f>
        <v>#NAME?</v>
      </c>
      <c r="J681" s="225" t="e">
        <f ca="1">SUM(Table2[[#This Row],[2025 Estimated                      Tax Amount                             (Exemption Not Included)]]-Table2[[#This Row],[2024 Tax Amount (Exemption Not Included)]])</f>
        <v>#NAME?</v>
      </c>
      <c r="K681" s="204" t="e">
        <f ca="1">SUM(Table2[[#This Row],[Overall % Of Town ]]-Table2[[#This Row],[Overall % Of Town]])</f>
        <v>#NAME?</v>
      </c>
      <c r="L681" s="227" t="e">
        <f ca="1">SUM(Table2[[#This Row],[2024 Tax Assessment (Exemption Not Included)]])*$N$7</f>
        <v>#NAME?</v>
      </c>
      <c r="M681" s="205" t="e">
        <f ca="1">SUM(Table2[[#This Row],[2025 Tax Amount                   (w/o Reval)                       (Exmption Not Included)]]-Table2[[#This Row],[2024 Tax Amount (Exemption Not Included)]])</f>
        <v>#NAME?</v>
      </c>
      <c r="N681" s="206" t="e">
        <f ca="1">SUM(Table2[[#This Row],[2025 Tax Amount                   (w/o Reval)                       (Exmption Not Included)]]-Table2[[#This Row],[2025 Estimated                      Tax Amount                             (Exemption Not Included)]])</f>
        <v>#NAME?</v>
      </c>
      <c r="O681" s="207" t="s">
        <v>7433</v>
      </c>
      <c r="P681" s="208" t="s">
        <v>7433</v>
      </c>
      <c r="Q681" s="208" t="s">
        <v>7433</v>
      </c>
      <c r="R681" s="208" t="s">
        <v>7433</v>
      </c>
      <c r="S681" s="208" t="s">
        <v>7433</v>
      </c>
      <c r="T681" s="209" t="s">
        <v>7433</v>
      </c>
    </row>
    <row r="682" spans="1:20">
      <c r="A682" s="202" t="s">
        <v>564</v>
      </c>
      <c r="B682" s="202">
        <v>1008</v>
      </c>
      <c r="C682" s="195" t="e">
        <f ca="1">_xlfn.XLOOKUP(Table2[[#This Row],[Acct '#]],'2024 Information'!A:A,'2024 Information'!L:L,0)</f>
        <v>#NAME?</v>
      </c>
      <c r="D682" s="196" t="e">
        <f ca="1">SUM(Table2[[#This Row],[2024 Tax Assessment (Exemption Not Included)]]/$E$6)</f>
        <v>#NAME?</v>
      </c>
      <c r="E682" s="206" t="e">
        <f ca="1">SUM(Table2[[#This Row],[2024 Tax Assessment (Exemption Not Included)]]*$E$7)</f>
        <v>#NAME?</v>
      </c>
      <c r="F682" s="195" t="e">
        <f ca="1">_xlfn.XLOOKUP(Table2[[#This Row],[Acct '#]],'2025 Information'!A:A,'2025 Information'!O:O,0)</f>
        <v>#NAME?</v>
      </c>
      <c r="G682" s="196" t="e">
        <f ca="1">SUM(Table2[[#This Row],[2025 Estimated                         Tax Assessment                  (Exemption Not Included)]]/$H$6)</f>
        <v>#NAME?</v>
      </c>
      <c r="H682" s="206" t="e">
        <f ca="1">SUM(Table2[[#This Row],[2025 Estimated                         Tax Assessment                  (Exemption Not Included)]]*$H$7)</f>
        <v>#NAME?</v>
      </c>
      <c r="I682" s="203" t="e">
        <f ca="1">SUM(Table2[[#This Row],[2025 Estimated                         Tax Assessment                  (Exemption Not Included)]]-Table2[[#This Row],[2024 Tax Assessment (Exemption Not Included)]])</f>
        <v>#NAME?</v>
      </c>
      <c r="J682" s="225" t="e">
        <f ca="1">SUM(Table2[[#This Row],[2025 Estimated                      Tax Amount                             (Exemption Not Included)]]-Table2[[#This Row],[2024 Tax Amount (Exemption Not Included)]])</f>
        <v>#NAME?</v>
      </c>
      <c r="K682" s="204" t="e">
        <f ca="1">SUM(Table2[[#This Row],[Overall % Of Town ]]-Table2[[#This Row],[Overall % Of Town]])</f>
        <v>#NAME?</v>
      </c>
      <c r="L682" s="227" t="e">
        <f ca="1">SUM(Table2[[#This Row],[2024 Tax Assessment (Exemption Not Included)]])*$N$7</f>
        <v>#NAME?</v>
      </c>
      <c r="M682" s="205" t="e">
        <f ca="1">SUM(Table2[[#This Row],[2025 Tax Amount                   (w/o Reval)                       (Exmption Not Included)]]-Table2[[#This Row],[2024 Tax Amount (Exemption Not Included)]])</f>
        <v>#NAME?</v>
      </c>
      <c r="N682" s="206" t="e">
        <f ca="1">SUM(Table2[[#This Row],[2025 Tax Amount                   (w/o Reval)                       (Exmption Not Included)]]-Table2[[#This Row],[2025 Estimated                      Tax Amount                             (Exemption Not Included)]])</f>
        <v>#NAME?</v>
      </c>
      <c r="O682" s="207" t="s">
        <v>7433</v>
      </c>
      <c r="P682" s="208" t="s">
        <v>7433</v>
      </c>
      <c r="Q682" s="208" t="s">
        <v>7433</v>
      </c>
      <c r="R682" s="208" t="s">
        <v>7433</v>
      </c>
      <c r="S682" s="208" t="s">
        <v>7433</v>
      </c>
      <c r="T682" s="209" t="s">
        <v>7433</v>
      </c>
    </row>
    <row r="683" spans="1:20">
      <c r="A683" s="202" t="s">
        <v>2386</v>
      </c>
      <c r="B683" s="202">
        <v>215</v>
      </c>
      <c r="C683" s="195" t="e">
        <f ca="1">_xlfn.XLOOKUP(Table2[[#This Row],[Acct '#]],'2024 Information'!A:A,'2024 Information'!L:L,0)</f>
        <v>#NAME?</v>
      </c>
      <c r="D683" s="196" t="e">
        <f ca="1">SUM(Table2[[#This Row],[2024 Tax Assessment (Exemption Not Included)]]/$E$6)</f>
        <v>#NAME?</v>
      </c>
      <c r="E683" s="206" t="e">
        <f ca="1">SUM(Table2[[#This Row],[2024 Tax Assessment (Exemption Not Included)]]*$E$7)</f>
        <v>#NAME?</v>
      </c>
      <c r="F683" s="195" t="e">
        <f ca="1">_xlfn.XLOOKUP(Table2[[#This Row],[Acct '#]],'2025 Information'!A:A,'2025 Information'!O:O,0)</f>
        <v>#NAME?</v>
      </c>
      <c r="G683" s="196" t="e">
        <f ca="1">SUM(Table2[[#This Row],[2025 Estimated                         Tax Assessment                  (Exemption Not Included)]]/$H$6)</f>
        <v>#NAME?</v>
      </c>
      <c r="H683" s="206" t="e">
        <f ca="1">SUM(Table2[[#This Row],[2025 Estimated                         Tax Assessment                  (Exemption Not Included)]]*$H$7)</f>
        <v>#NAME?</v>
      </c>
      <c r="I683" s="203" t="e">
        <f ca="1">SUM(Table2[[#This Row],[2025 Estimated                         Tax Assessment                  (Exemption Not Included)]]-Table2[[#This Row],[2024 Tax Assessment (Exemption Not Included)]])</f>
        <v>#NAME?</v>
      </c>
      <c r="J683" s="225" t="e">
        <f ca="1">SUM(Table2[[#This Row],[2025 Estimated                      Tax Amount                             (Exemption Not Included)]]-Table2[[#This Row],[2024 Tax Amount (Exemption Not Included)]])</f>
        <v>#NAME?</v>
      </c>
      <c r="K683" s="204" t="e">
        <f ca="1">SUM(Table2[[#This Row],[Overall % Of Town ]]-Table2[[#This Row],[Overall % Of Town]])</f>
        <v>#NAME?</v>
      </c>
      <c r="L683" s="227" t="e">
        <f ca="1">SUM(Table2[[#This Row],[2024 Tax Assessment (Exemption Not Included)]])*$N$7</f>
        <v>#NAME?</v>
      </c>
      <c r="M683" s="205" t="e">
        <f ca="1">SUM(Table2[[#This Row],[2025 Tax Amount                   (w/o Reval)                       (Exmption Not Included)]]-Table2[[#This Row],[2024 Tax Amount (Exemption Not Included)]])</f>
        <v>#NAME?</v>
      </c>
      <c r="N683" s="206" t="e">
        <f ca="1">SUM(Table2[[#This Row],[2025 Tax Amount                   (w/o Reval)                       (Exmption Not Included)]]-Table2[[#This Row],[2025 Estimated                      Tax Amount                             (Exemption Not Included)]])</f>
        <v>#NAME?</v>
      </c>
      <c r="O683" s="207" t="s">
        <v>7433</v>
      </c>
      <c r="P683" s="208" t="s">
        <v>7433</v>
      </c>
      <c r="Q683" s="208" t="s">
        <v>7433</v>
      </c>
      <c r="R683" s="208" t="s">
        <v>7433</v>
      </c>
      <c r="S683" s="208" t="s">
        <v>7433</v>
      </c>
      <c r="T683" s="209" t="s">
        <v>7433</v>
      </c>
    </row>
    <row r="684" spans="1:20">
      <c r="A684" s="202" t="s">
        <v>2774</v>
      </c>
      <c r="B684" s="202">
        <v>16</v>
      </c>
      <c r="C684" s="195" t="e">
        <f ca="1">_xlfn.XLOOKUP(Table2[[#This Row],[Acct '#]],'2024 Information'!A:A,'2024 Information'!L:L,0)</f>
        <v>#NAME?</v>
      </c>
      <c r="D684" s="196" t="e">
        <f ca="1">SUM(Table2[[#This Row],[2024 Tax Assessment (Exemption Not Included)]]/$E$6)</f>
        <v>#NAME?</v>
      </c>
      <c r="E684" s="206" t="e">
        <f ca="1">SUM(Table2[[#This Row],[2024 Tax Assessment (Exemption Not Included)]]*$E$7)</f>
        <v>#NAME?</v>
      </c>
      <c r="F684" s="195" t="e">
        <f ca="1">_xlfn.XLOOKUP(Table2[[#This Row],[Acct '#]],'2025 Information'!A:A,'2025 Information'!O:O,0)</f>
        <v>#NAME?</v>
      </c>
      <c r="G684" s="196" t="e">
        <f ca="1">SUM(Table2[[#This Row],[2025 Estimated                         Tax Assessment                  (Exemption Not Included)]]/$H$6)</f>
        <v>#NAME?</v>
      </c>
      <c r="H684" s="206" t="e">
        <f ca="1">SUM(Table2[[#This Row],[2025 Estimated                         Tax Assessment                  (Exemption Not Included)]]*$H$7)</f>
        <v>#NAME?</v>
      </c>
      <c r="I684" s="203" t="e">
        <f ca="1">SUM(Table2[[#This Row],[2025 Estimated                         Tax Assessment                  (Exemption Not Included)]]-Table2[[#This Row],[2024 Tax Assessment (Exemption Not Included)]])</f>
        <v>#NAME?</v>
      </c>
      <c r="J684" s="225" t="e">
        <f ca="1">SUM(Table2[[#This Row],[2025 Estimated                      Tax Amount                             (Exemption Not Included)]]-Table2[[#This Row],[2024 Tax Amount (Exemption Not Included)]])</f>
        <v>#NAME?</v>
      </c>
      <c r="K684" s="204" t="e">
        <f ca="1">SUM(Table2[[#This Row],[Overall % Of Town ]]-Table2[[#This Row],[Overall % Of Town]])</f>
        <v>#NAME?</v>
      </c>
      <c r="L684" s="227" t="e">
        <f ca="1">SUM(Table2[[#This Row],[2024 Tax Assessment (Exemption Not Included)]])*$N$7</f>
        <v>#NAME?</v>
      </c>
      <c r="M684" s="205" t="e">
        <f ca="1">SUM(Table2[[#This Row],[2025 Tax Amount                   (w/o Reval)                       (Exmption Not Included)]]-Table2[[#This Row],[2024 Tax Amount (Exemption Not Included)]])</f>
        <v>#NAME?</v>
      </c>
      <c r="N684" s="206" t="e">
        <f ca="1">SUM(Table2[[#This Row],[2025 Tax Amount                   (w/o Reval)                       (Exmption Not Included)]]-Table2[[#This Row],[2025 Estimated                      Tax Amount                             (Exemption Not Included)]])</f>
        <v>#NAME?</v>
      </c>
      <c r="O684" s="207" t="s">
        <v>7433</v>
      </c>
      <c r="P684" s="208" t="s">
        <v>7433</v>
      </c>
      <c r="Q684" s="208" t="s">
        <v>7433</v>
      </c>
      <c r="R684" s="208" t="s">
        <v>7433</v>
      </c>
      <c r="S684" s="208" t="s">
        <v>7433</v>
      </c>
      <c r="T684" s="209" t="s">
        <v>7433</v>
      </c>
    </row>
    <row r="685" spans="1:20">
      <c r="A685" s="202" t="s">
        <v>1320</v>
      </c>
      <c r="B685" s="202">
        <v>706</v>
      </c>
      <c r="C685" s="195" t="e">
        <f ca="1">_xlfn.XLOOKUP(Table2[[#This Row],[Acct '#]],'2024 Information'!A:A,'2024 Information'!L:L,0)</f>
        <v>#NAME?</v>
      </c>
      <c r="D685" s="196" t="e">
        <f ca="1">SUM(Table2[[#This Row],[2024 Tax Assessment (Exemption Not Included)]]/$E$6)</f>
        <v>#NAME?</v>
      </c>
      <c r="E685" s="206" t="e">
        <f ca="1">SUM(Table2[[#This Row],[2024 Tax Assessment (Exemption Not Included)]]*$E$7)</f>
        <v>#NAME?</v>
      </c>
      <c r="F685" s="195" t="e">
        <f ca="1">_xlfn.XLOOKUP(Table2[[#This Row],[Acct '#]],'2025 Information'!A:A,'2025 Information'!O:O,0)</f>
        <v>#NAME?</v>
      </c>
      <c r="G685" s="196" t="e">
        <f ca="1">SUM(Table2[[#This Row],[2025 Estimated                         Tax Assessment                  (Exemption Not Included)]]/$H$6)</f>
        <v>#NAME?</v>
      </c>
      <c r="H685" s="206" t="e">
        <f ca="1">SUM(Table2[[#This Row],[2025 Estimated                         Tax Assessment                  (Exemption Not Included)]]*$H$7)</f>
        <v>#NAME?</v>
      </c>
      <c r="I685" s="203" t="e">
        <f ca="1">SUM(Table2[[#This Row],[2025 Estimated                         Tax Assessment                  (Exemption Not Included)]]-Table2[[#This Row],[2024 Tax Assessment (Exemption Not Included)]])</f>
        <v>#NAME?</v>
      </c>
      <c r="J685" s="225" t="e">
        <f ca="1">SUM(Table2[[#This Row],[2025 Estimated                      Tax Amount                             (Exemption Not Included)]]-Table2[[#This Row],[2024 Tax Amount (Exemption Not Included)]])</f>
        <v>#NAME?</v>
      </c>
      <c r="K685" s="204" t="e">
        <f ca="1">SUM(Table2[[#This Row],[Overall % Of Town ]]-Table2[[#This Row],[Overall % Of Town]])</f>
        <v>#NAME?</v>
      </c>
      <c r="L685" s="227" t="e">
        <f ca="1">SUM(Table2[[#This Row],[2024 Tax Assessment (Exemption Not Included)]])*$N$7</f>
        <v>#NAME?</v>
      </c>
      <c r="M685" s="205" t="e">
        <f ca="1">SUM(Table2[[#This Row],[2025 Tax Amount                   (w/o Reval)                       (Exmption Not Included)]]-Table2[[#This Row],[2024 Tax Amount (Exemption Not Included)]])</f>
        <v>#NAME?</v>
      </c>
      <c r="N685" s="206" t="e">
        <f ca="1">SUM(Table2[[#This Row],[2025 Tax Amount                   (w/o Reval)                       (Exmption Not Included)]]-Table2[[#This Row],[2025 Estimated                      Tax Amount                             (Exemption Not Included)]])</f>
        <v>#NAME?</v>
      </c>
      <c r="O685" s="207" t="s">
        <v>7433</v>
      </c>
      <c r="P685" s="208" t="s">
        <v>7433</v>
      </c>
      <c r="Q685" s="208" t="s">
        <v>7433</v>
      </c>
      <c r="R685" s="208" t="s">
        <v>7433</v>
      </c>
      <c r="S685" s="208" t="s">
        <v>7433</v>
      </c>
      <c r="T685" s="209" t="s">
        <v>7433</v>
      </c>
    </row>
    <row r="686" spans="1:20">
      <c r="A686" s="202" t="s">
        <v>1549</v>
      </c>
      <c r="B686" s="202">
        <v>598</v>
      </c>
      <c r="C686" s="195" t="e">
        <f ca="1">_xlfn.XLOOKUP(Table2[[#This Row],[Acct '#]],'2024 Information'!A:A,'2024 Information'!L:L,0)</f>
        <v>#NAME?</v>
      </c>
      <c r="D686" s="196" t="e">
        <f ca="1">SUM(Table2[[#This Row],[2024 Tax Assessment (Exemption Not Included)]]/$E$6)</f>
        <v>#NAME?</v>
      </c>
      <c r="E686" s="206" t="e">
        <f ca="1">SUM(Table2[[#This Row],[2024 Tax Assessment (Exemption Not Included)]]*$E$7)</f>
        <v>#NAME?</v>
      </c>
      <c r="F686" s="195" t="e">
        <f ca="1">_xlfn.XLOOKUP(Table2[[#This Row],[Acct '#]],'2025 Information'!A:A,'2025 Information'!O:O,0)</f>
        <v>#NAME?</v>
      </c>
      <c r="G686" s="196" t="e">
        <f ca="1">SUM(Table2[[#This Row],[2025 Estimated                         Tax Assessment                  (Exemption Not Included)]]/$H$6)</f>
        <v>#NAME?</v>
      </c>
      <c r="H686" s="206" t="e">
        <f ca="1">SUM(Table2[[#This Row],[2025 Estimated                         Tax Assessment                  (Exemption Not Included)]]*$H$7)</f>
        <v>#NAME?</v>
      </c>
      <c r="I686" s="203" t="e">
        <f ca="1">SUM(Table2[[#This Row],[2025 Estimated                         Tax Assessment                  (Exemption Not Included)]]-Table2[[#This Row],[2024 Tax Assessment (Exemption Not Included)]])</f>
        <v>#NAME?</v>
      </c>
      <c r="J686" s="225" t="e">
        <f ca="1">SUM(Table2[[#This Row],[2025 Estimated                      Tax Amount                             (Exemption Not Included)]]-Table2[[#This Row],[2024 Tax Amount (Exemption Not Included)]])</f>
        <v>#NAME?</v>
      </c>
      <c r="K686" s="204" t="e">
        <f ca="1">SUM(Table2[[#This Row],[Overall % Of Town ]]-Table2[[#This Row],[Overall % Of Town]])</f>
        <v>#NAME?</v>
      </c>
      <c r="L686" s="227" t="e">
        <f ca="1">SUM(Table2[[#This Row],[2024 Tax Assessment (Exemption Not Included)]])*$N$7</f>
        <v>#NAME?</v>
      </c>
      <c r="M686" s="205" t="e">
        <f ca="1">SUM(Table2[[#This Row],[2025 Tax Amount                   (w/o Reval)                       (Exmption Not Included)]]-Table2[[#This Row],[2024 Tax Amount (Exemption Not Included)]])</f>
        <v>#NAME?</v>
      </c>
      <c r="N686" s="206" t="e">
        <f ca="1">SUM(Table2[[#This Row],[2025 Tax Amount                   (w/o Reval)                       (Exmption Not Included)]]-Table2[[#This Row],[2025 Estimated                      Tax Amount                             (Exemption Not Included)]])</f>
        <v>#NAME?</v>
      </c>
      <c r="O686" s="207" t="s">
        <v>7433</v>
      </c>
      <c r="P686" s="208" t="s">
        <v>7433</v>
      </c>
      <c r="Q686" s="208" t="s">
        <v>7433</v>
      </c>
      <c r="R686" s="208" t="s">
        <v>7433</v>
      </c>
      <c r="S686" s="208" t="s">
        <v>7433</v>
      </c>
      <c r="T686" s="209" t="s">
        <v>7433</v>
      </c>
    </row>
    <row r="687" spans="1:20">
      <c r="A687" s="202" t="s">
        <v>1547</v>
      </c>
      <c r="B687" s="202">
        <v>599</v>
      </c>
      <c r="C687" s="195" t="e">
        <f ca="1">_xlfn.XLOOKUP(Table2[[#This Row],[Acct '#]],'2024 Information'!A:A,'2024 Information'!L:L,0)</f>
        <v>#NAME?</v>
      </c>
      <c r="D687" s="196" t="e">
        <f ca="1">SUM(Table2[[#This Row],[2024 Tax Assessment (Exemption Not Included)]]/$E$6)</f>
        <v>#NAME?</v>
      </c>
      <c r="E687" s="206" t="e">
        <f ca="1">SUM(Table2[[#This Row],[2024 Tax Assessment (Exemption Not Included)]]*$E$7)</f>
        <v>#NAME?</v>
      </c>
      <c r="F687" s="195" t="e">
        <f ca="1">_xlfn.XLOOKUP(Table2[[#This Row],[Acct '#]],'2025 Information'!A:A,'2025 Information'!O:O,0)</f>
        <v>#NAME?</v>
      </c>
      <c r="G687" s="196" t="e">
        <f ca="1">SUM(Table2[[#This Row],[2025 Estimated                         Tax Assessment                  (Exemption Not Included)]]/$H$6)</f>
        <v>#NAME?</v>
      </c>
      <c r="H687" s="206" t="e">
        <f ca="1">SUM(Table2[[#This Row],[2025 Estimated                         Tax Assessment                  (Exemption Not Included)]]*$H$7)</f>
        <v>#NAME?</v>
      </c>
      <c r="I687" s="203" t="e">
        <f ca="1">SUM(Table2[[#This Row],[2025 Estimated                         Tax Assessment                  (Exemption Not Included)]]-Table2[[#This Row],[2024 Tax Assessment (Exemption Not Included)]])</f>
        <v>#NAME?</v>
      </c>
      <c r="J687" s="225" t="e">
        <f ca="1">SUM(Table2[[#This Row],[2025 Estimated                      Tax Amount                             (Exemption Not Included)]]-Table2[[#This Row],[2024 Tax Amount (Exemption Not Included)]])</f>
        <v>#NAME?</v>
      </c>
      <c r="K687" s="204" t="e">
        <f ca="1">SUM(Table2[[#This Row],[Overall % Of Town ]]-Table2[[#This Row],[Overall % Of Town]])</f>
        <v>#NAME?</v>
      </c>
      <c r="L687" s="227" t="e">
        <f ca="1">SUM(Table2[[#This Row],[2024 Tax Assessment (Exemption Not Included)]])*$N$7</f>
        <v>#NAME?</v>
      </c>
      <c r="M687" s="205" t="e">
        <f ca="1">SUM(Table2[[#This Row],[2025 Tax Amount                   (w/o Reval)                       (Exmption Not Included)]]-Table2[[#This Row],[2024 Tax Amount (Exemption Not Included)]])</f>
        <v>#NAME?</v>
      </c>
      <c r="N687" s="206" t="e">
        <f ca="1">SUM(Table2[[#This Row],[2025 Tax Amount                   (w/o Reval)                       (Exmption Not Included)]]-Table2[[#This Row],[2025 Estimated                      Tax Amount                             (Exemption Not Included)]])</f>
        <v>#NAME?</v>
      </c>
      <c r="O687" s="207" t="s">
        <v>7433</v>
      </c>
      <c r="P687" s="208" t="s">
        <v>7433</v>
      </c>
      <c r="Q687" s="208" t="s">
        <v>7433</v>
      </c>
      <c r="R687" s="208" t="s">
        <v>7433</v>
      </c>
      <c r="S687" s="208" t="s">
        <v>7433</v>
      </c>
      <c r="T687" s="209" t="s">
        <v>7433</v>
      </c>
    </row>
    <row r="688" spans="1:20">
      <c r="A688" s="202" t="s">
        <v>1546</v>
      </c>
      <c r="B688" s="202">
        <v>601</v>
      </c>
      <c r="C688" s="195" t="e">
        <f ca="1">_xlfn.XLOOKUP(Table2[[#This Row],[Acct '#]],'2024 Information'!A:A,'2024 Information'!L:L,0)</f>
        <v>#NAME?</v>
      </c>
      <c r="D688" s="196" t="e">
        <f ca="1">SUM(Table2[[#This Row],[2024 Tax Assessment (Exemption Not Included)]]/$E$6)</f>
        <v>#NAME?</v>
      </c>
      <c r="E688" s="206" t="e">
        <f ca="1">SUM(Table2[[#This Row],[2024 Tax Assessment (Exemption Not Included)]]*$E$7)</f>
        <v>#NAME?</v>
      </c>
      <c r="F688" s="195" t="e">
        <f ca="1">_xlfn.XLOOKUP(Table2[[#This Row],[Acct '#]],'2025 Information'!A:A,'2025 Information'!O:O,0)</f>
        <v>#NAME?</v>
      </c>
      <c r="G688" s="196" t="e">
        <f ca="1">SUM(Table2[[#This Row],[2025 Estimated                         Tax Assessment                  (Exemption Not Included)]]/$H$6)</f>
        <v>#NAME?</v>
      </c>
      <c r="H688" s="206" t="e">
        <f ca="1">SUM(Table2[[#This Row],[2025 Estimated                         Tax Assessment                  (Exemption Not Included)]]*$H$7)</f>
        <v>#NAME?</v>
      </c>
      <c r="I688" s="203" t="e">
        <f ca="1">SUM(Table2[[#This Row],[2025 Estimated                         Tax Assessment                  (Exemption Not Included)]]-Table2[[#This Row],[2024 Tax Assessment (Exemption Not Included)]])</f>
        <v>#NAME?</v>
      </c>
      <c r="J688" s="225" t="e">
        <f ca="1">SUM(Table2[[#This Row],[2025 Estimated                      Tax Amount                             (Exemption Not Included)]]-Table2[[#This Row],[2024 Tax Amount (Exemption Not Included)]])</f>
        <v>#NAME?</v>
      </c>
      <c r="K688" s="204" t="e">
        <f ca="1">SUM(Table2[[#This Row],[Overall % Of Town ]]-Table2[[#This Row],[Overall % Of Town]])</f>
        <v>#NAME?</v>
      </c>
      <c r="L688" s="227" t="e">
        <f ca="1">SUM(Table2[[#This Row],[2024 Tax Assessment (Exemption Not Included)]])*$N$7</f>
        <v>#NAME?</v>
      </c>
      <c r="M688" s="205" t="e">
        <f ca="1">SUM(Table2[[#This Row],[2025 Tax Amount                   (w/o Reval)                       (Exmption Not Included)]]-Table2[[#This Row],[2024 Tax Amount (Exemption Not Included)]])</f>
        <v>#NAME?</v>
      </c>
      <c r="N688" s="206" t="e">
        <f ca="1">SUM(Table2[[#This Row],[2025 Tax Amount                   (w/o Reval)                       (Exmption Not Included)]]-Table2[[#This Row],[2025 Estimated                      Tax Amount                             (Exemption Not Included)]])</f>
        <v>#NAME?</v>
      </c>
      <c r="O688" s="207" t="s">
        <v>7433</v>
      </c>
      <c r="P688" s="208" t="s">
        <v>7433</v>
      </c>
      <c r="Q688" s="208" t="s">
        <v>7433</v>
      </c>
      <c r="R688" s="208" t="s">
        <v>7433</v>
      </c>
      <c r="S688" s="208" t="s">
        <v>7433</v>
      </c>
      <c r="T688" s="209" t="s">
        <v>7433</v>
      </c>
    </row>
    <row r="689" spans="1:20">
      <c r="A689" s="202" t="s">
        <v>479</v>
      </c>
      <c r="B689" s="202">
        <v>1037</v>
      </c>
      <c r="C689" s="195" t="e">
        <f ca="1">_xlfn.XLOOKUP(Table2[[#This Row],[Acct '#]],'2024 Information'!A:A,'2024 Information'!L:L,0)</f>
        <v>#NAME?</v>
      </c>
      <c r="D689" s="196" t="e">
        <f ca="1">SUM(Table2[[#This Row],[2024 Tax Assessment (Exemption Not Included)]]/$E$6)</f>
        <v>#NAME?</v>
      </c>
      <c r="E689" s="206" t="e">
        <f ca="1">SUM(Table2[[#This Row],[2024 Tax Assessment (Exemption Not Included)]]*$E$7)</f>
        <v>#NAME?</v>
      </c>
      <c r="F689" s="195" t="e">
        <f ca="1">_xlfn.XLOOKUP(Table2[[#This Row],[Acct '#]],'2025 Information'!A:A,'2025 Information'!O:O,0)</f>
        <v>#NAME?</v>
      </c>
      <c r="G689" s="196" t="e">
        <f ca="1">SUM(Table2[[#This Row],[2025 Estimated                         Tax Assessment                  (Exemption Not Included)]]/$H$6)</f>
        <v>#NAME?</v>
      </c>
      <c r="H689" s="206" t="e">
        <f ca="1">SUM(Table2[[#This Row],[2025 Estimated                         Tax Assessment                  (Exemption Not Included)]]*$H$7)</f>
        <v>#NAME?</v>
      </c>
      <c r="I689" s="203" t="e">
        <f ca="1">SUM(Table2[[#This Row],[2025 Estimated                         Tax Assessment                  (Exemption Not Included)]]-Table2[[#This Row],[2024 Tax Assessment (Exemption Not Included)]])</f>
        <v>#NAME?</v>
      </c>
      <c r="J689" s="225" t="e">
        <f ca="1">SUM(Table2[[#This Row],[2025 Estimated                      Tax Amount                             (Exemption Not Included)]]-Table2[[#This Row],[2024 Tax Amount (Exemption Not Included)]])</f>
        <v>#NAME?</v>
      </c>
      <c r="K689" s="204" t="e">
        <f ca="1">SUM(Table2[[#This Row],[Overall % Of Town ]]-Table2[[#This Row],[Overall % Of Town]])</f>
        <v>#NAME?</v>
      </c>
      <c r="L689" s="227" t="e">
        <f ca="1">SUM(Table2[[#This Row],[2024 Tax Assessment (Exemption Not Included)]])*$N$7</f>
        <v>#NAME?</v>
      </c>
      <c r="M689" s="205" t="e">
        <f ca="1">SUM(Table2[[#This Row],[2025 Tax Amount                   (w/o Reval)                       (Exmption Not Included)]]-Table2[[#This Row],[2024 Tax Amount (Exemption Not Included)]])</f>
        <v>#NAME?</v>
      </c>
      <c r="N689" s="206" t="e">
        <f ca="1">SUM(Table2[[#This Row],[2025 Tax Amount                   (w/o Reval)                       (Exmption Not Included)]]-Table2[[#This Row],[2025 Estimated                      Tax Amount                             (Exemption Not Included)]])</f>
        <v>#NAME?</v>
      </c>
      <c r="O689" s="207" t="s">
        <v>7433</v>
      </c>
      <c r="P689" s="208" t="s">
        <v>7433</v>
      </c>
      <c r="Q689" s="208" t="s">
        <v>7433</v>
      </c>
      <c r="R689" s="208" t="s">
        <v>7433</v>
      </c>
      <c r="S689" s="208" t="s">
        <v>7433</v>
      </c>
      <c r="T689" s="209" t="s">
        <v>7433</v>
      </c>
    </row>
    <row r="690" spans="1:20">
      <c r="A690" s="202" t="s">
        <v>90</v>
      </c>
      <c r="B690" s="202">
        <v>1189</v>
      </c>
      <c r="C690" s="195" t="e">
        <f ca="1">_xlfn.XLOOKUP(Table2[[#This Row],[Acct '#]],'2024 Information'!A:A,'2024 Information'!L:L,0)</f>
        <v>#NAME?</v>
      </c>
      <c r="D690" s="196" t="e">
        <f ca="1">SUM(Table2[[#This Row],[2024 Tax Assessment (Exemption Not Included)]]/$E$6)</f>
        <v>#NAME?</v>
      </c>
      <c r="E690" s="206" t="e">
        <f ca="1">SUM(Table2[[#This Row],[2024 Tax Assessment (Exemption Not Included)]]*$E$7)</f>
        <v>#NAME?</v>
      </c>
      <c r="F690" s="195" t="e">
        <f ca="1">_xlfn.XLOOKUP(Table2[[#This Row],[Acct '#]],'2025 Information'!A:A,'2025 Information'!O:O,0)</f>
        <v>#NAME?</v>
      </c>
      <c r="G690" s="196" t="e">
        <f ca="1">SUM(Table2[[#This Row],[2025 Estimated                         Tax Assessment                  (Exemption Not Included)]]/$H$6)</f>
        <v>#NAME?</v>
      </c>
      <c r="H690" s="206" t="e">
        <f ca="1">SUM(Table2[[#This Row],[2025 Estimated                         Tax Assessment                  (Exemption Not Included)]]*$H$7)</f>
        <v>#NAME?</v>
      </c>
      <c r="I690" s="203" t="e">
        <f ca="1">SUM(Table2[[#This Row],[2025 Estimated                         Tax Assessment                  (Exemption Not Included)]]-Table2[[#This Row],[2024 Tax Assessment (Exemption Not Included)]])</f>
        <v>#NAME?</v>
      </c>
      <c r="J690" s="225" t="e">
        <f ca="1">SUM(Table2[[#This Row],[2025 Estimated                      Tax Amount                             (Exemption Not Included)]]-Table2[[#This Row],[2024 Tax Amount (Exemption Not Included)]])</f>
        <v>#NAME?</v>
      </c>
      <c r="K690" s="204" t="e">
        <f ca="1">SUM(Table2[[#This Row],[Overall % Of Town ]]-Table2[[#This Row],[Overall % Of Town]])</f>
        <v>#NAME?</v>
      </c>
      <c r="L690" s="227" t="e">
        <f ca="1">SUM(Table2[[#This Row],[2024 Tax Assessment (Exemption Not Included)]])*$N$7</f>
        <v>#NAME?</v>
      </c>
      <c r="M690" s="205" t="e">
        <f ca="1">SUM(Table2[[#This Row],[2025 Tax Amount                   (w/o Reval)                       (Exmption Not Included)]]-Table2[[#This Row],[2024 Tax Amount (Exemption Not Included)]])</f>
        <v>#NAME?</v>
      </c>
      <c r="N690" s="206" t="e">
        <f ca="1">SUM(Table2[[#This Row],[2025 Tax Amount                   (w/o Reval)                       (Exmption Not Included)]]-Table2[[#This Row],[2025 Estimated                      Tax Amount                             (Exemption Not Included)]])</f>
        <v>#NAME?</v>
      </c>
      <c r="O690" s="210" t="e">
        <f ca="1">_xlfn.XLOOKUP(Table2[[#This Row],[Map/Lot]],'Sales Data'!$H$2:$H$185,'Sales Data'!$G$2:$G$185,0)</f>
        <v>#NAME?</v>
      </c>
      <c r="P690" s="211" t="e">
        <f ca="1">_xlfn.XLOOKUP(Table2[[#This Row],[Map/Lot]],'Sales Data'!$H$2:$H$185,'Sales Data'!$F$2:$F$185,0)</f>
        <v>#NAME?</v>
      </c>
      <c r="Q690" s="208">
        <v>2</v>
      </c>
      <c r="R690" s="212" t="e">
        <f ca="1">SUM(Table2[[#This Row],[Adjustment for Time Since Sale]]*Table2[[#This Row],[Sale Amount]])</f>
        <v>#NAME?</v>
      </c>
      <c r="S690" s="212" t="e">
        <f ca="1">SUM(Table2[[#This Row],[2025 Estimated                         Tax Assessment                  (Exemption Not Included)]]-Table2[[#This Row],[Adjusted Sale Price]])</f>
        <v>#NAME?</v>
      </c>
      <c r="T690" s="213" t="e">
        <f ca="1">_xlfn.XLOOKUP(Table2[[#This Row],[Map/Lot]],'Sales Data'!$H$2:$H$185,'Sales Data'!$I$2:$I$185,0)</f>
        <v>#NAME?</v>
      </c>
    </row>
    <row r="691" spans="1:20">
      <c r="A691" s="202" t="s">
        <v>476</v>
      </c>
      <c r="B691" s="202">
        <v>1038</v>
      </c>
      <c r="C691" s="195" t="e">
        <f ca="1">_xlfn.XLOOKUP(Table2[[#This Row],[Acct '#]],'2024 Information'!A:A,'2024 Information'!L:L,0)</f>
        <v>#NAME?</v>
      </c>
      <c r="D691" s="196" t="e">
        <f ca="1">SUM(Table2[[#This Row],[2024 Tax Assessment (Exemption Not Included)]]/$E$6)</f>
        <v>#NAME?</v>
      </c>
      <c r="E691" s="206" t="e">
        <f ca="1">SUM(Table2[[#This Row],[2024 Tax Assessment (Exemption Not Included)]]*$E$7)</f>
        <v>#NAME?</v>
      </c>
      <c r="F691" s="195" t="e">
        <f ca="1">_xlfn.XLOOKUP(Table2[[#This Row],[Acct '#]],'2025 Information'!A:A,'2025 Information'!O:O,0)</f>
        <v>#NAME?</v>
      </c>
      <c r="G691" s="196" t="e">
        <f ca="1">SUM(Table2[[#This Row],[2025 Estimated                         Tax Assessment                  (Exemption Not Included)]]/$H$6)</f>
        <v>#NAME?</v>
      </c>
      <c r="H691" s="206" t="e">
        <f ca="1">SUM(Table2[[#This Row],[2025 Estimated                         Tax Assessment                  (Exemption Not Included)]]*$H$7)</f>
        <v>#NAME?</v>
      </c>
      <c r="I691" s="203" t="e">
        <f ca="1">SUM(Table2[[#This Row],[2025 Estimated                         Tax Assessment                  (Exemption Not Included)]]-Table2[[#This Row],[2024 Tax Assessment (Exemption Not Included)]])</f>
        <v>#NAME?</v>
      </c>
      <c r="J691" s="225" t="e">
        <f ca="1">SUM(Table2[[#This Row],[2025 Estimated                      Tax Amount                             (Exemption Not Included)]]-Table2[[#This Row],[2024 Tax Amount (Exemption Not Included)]])</f>
        <v>#NAME?</v>
      </c>
      <c r="K691" s="204" t="e">
        <f ca="1">SUM(Table2[[#This Row],[Overall % Of Town ]]-Table2[[#This Row],[Overall % Of Town]])</f>
        <v>#NAME?</v>
      </c>
      <c r="L691" s="227" t="e">
        <f ca="1">SUM(Table2[[#This Row],[2024 Tax Assessment (Exemption Not Included)]])*$N$7</f>
        <v>#NAME?</v>
      </c>
      <c r="M691" s="205" t="e">
        <f ca="1">SUM(Table2[[#This Row],[2025 Tax Amount                   (w/o Reval)                       (Exmption Not Included)]]-Table2[[#This Row],[2024 Tax Amount (Exemption Not Included)]])</f>
        <v>#NAME?</v>
      </c>
      <c r="N691" s="206" t="e">
        <f ca="1">SUM(Table2[[#This Row],[2025 Tax Amount                   (w/o Reval)                       (Exmption Not Included)]]-Table2[[#This Row],[2025 Estimated                      Tax Amount                             (Exemption Not Included)]])</f>
        <v>#NAME?</v>
      </c>
      <c r="O691" s="210" t="e">
        <f ca="1">_xlfn.XLOOKUP(Table2[[#This Row],[Map/Lot]],'Sales Data'!$H$2:$H$185,'Sales Data'!$G$2:$G$185,0)</f>
        <v>#NAME?</v>
      </c>
      <c r="P691" s="211" t="e">
        <f ca="1">_xlfn.XLOOKUP(Table2[[#This Row],[Map/Lot]],'Sales Data'!$H$2:$H$185,'Sales Data'!$F$2:$F$185,0)</f>
        <v>#NAME?</v>
      </c>
      <c r="Q691" s="208">
        <v>1.1000000000000001</v>
      </c>
      <c r="R691" s="212" t="e">
        <f ca="1">SUM(Table2[[#This Row],[Adjustment for Time Since Sale]]*Table2[[#This Row],[Sale Amount]])</f>
        <v>#NAME?</v>
      </c>
      <c r="S691" s="212" t="e">
        <f ca="1">SUM(Table2[[#This Row],[2025 Estimated                         Tax Assessment                  (Exemption Not Included)]]-Table2[[#This Row],[Adjusted Sale Price]])</f>
        <v>#NAME?</v>
      </c>
      <c r="T691" s="213" t="e">
        <f ca="1">_xlfn.XLOOKUP(Table2[[#This Row],[Map/Lot]],'Sales Data'!$H$2:$H$185,'Sales Data'!$I$2:$I$185,0)</f>
        <v>#NAME?</v>
      </c>
    </row>
    <row r="692" spans="1:20">
      <c r="A692" s="202" t="s">
        <v>473</v>
      </c>
      <c r="B692" s="202">
        <v>1039</v>
      </c>
      <c r="C692" s="195" t="e">
        <f ca="1">_xlfn.XLOOKUP(Table2[[#This Row],[Acct '#]],'2024 Information'!A:A,'2024 Information'!L:L,0)</f>
        <v>#NAME?</v>
      </c>
      <c r="D692" s="196" t="e">
        <f ca="1">SUM(Table2[[#This Row],[2024 Tax Assessment (Exemption Not Included)]]/$E$6)</f>
        <v>#NAME?</v>
      </c>
      <c r="E692" s="206" t="e">
        <f ca="1">SUM(Table2[[#This Row],[2024 Tax Assessment (Exemption Not Included)]]*$E$7)</f>
        <v>#NAME?</v>
      </c>
      <c r="F692" s="195" t="e">
        <f ca="1">_xlfn.XLOOKUP(Table2[[#This Row],[Acct '#]],'2025 Information'!A:A,'2025 Information'!O:O,0)</f>
        <v>#NAME?</v>
      </c>
      <c r="G692" s="196" t="e">
        <f ca="1">SUM(Table2[[#This Row],[2025 Estimated                         Tax Assessment                  (Exemption Not Included)]]/$H$6)</f>
        <v>#NAME?</v>
      </c>
      <c r="H692" s="206" t="e">
        <f ca="1">SUM(Table2[[#This Row],[2025 Estimated                         Tax Assessment                  (Exemption Not Included)]]*$H$7)</f>
        <v>#NAME?</v>
      </c>
      <c r="I692" s="203" t="e">
        <f ca="1">SUM(Table2[[#This Row],[2025 Estimated                         Tax Assessment                  (Exemption Not Included)]]-Table2[[#This Row],[2024 Tax Assessment (Exemption Not Included)]])</f>
        <v>#NAME?</v>
      </c>
      <c r="J692" s="225" t="e">
        <f ca="1">SUM(Table2[[#This Row],[2025 Estimated                      Tax Amount                             (Exemption Not Included)]]-Table2[[#This Row],[2024 Tax Amount (Exemption Not Included)]])</f>
        <v>#NAME?</v>
      </c>
      <c r="K692" s="204" t="e">
        <f ca="1">SUM(Table2[[#This Row],[Overall % Of Town ]]-Table2[[#This Row],[Overall % Of Town]])</f>
        <v>#NAME?</v>
      </c>
      <c r="L692" s="227" t="e">
        <f ca="1">SUM(Table2[[#This Row],[2024 Tax Assessment (Exemption Not Included)]])*$N$7</f>
        <v>#NAME?</v>
      </c>
      <c r="M692" s="205" t="e">
        <f ca="1">SUM(Table2[[#This Row],[2025 Tax Amount                   (w/o Reval)                       (Exmption Not Included)]]-Table2[[#This Row],[2024 Tax Amount (Exemption Not Included)]])</f>
        <v>#NAME?</v>
      </c>
      <c r="N692" s="206" t="e">
        <f ca="1">SUM(Table2[[#This Row],[2025 Tax Amount                   (w/o Reval)                       (Exmption Not Included)]]-Table2[[#This Row],[2025 Estimated                      Tax Amount                             (Exemption Not Included)]])</f>
        <v>#NAME?</v>
      </c>
      <c r="O692" s="210" t="e">
        <f ca="1">_xlfn.XLOOKUP(Table2[[#This Row],[Map/Lot]],'Sales Data'!$H$2:$H$185,'Sales Data'!$G$2:$G$185,0)</f>
        <v>#NAME?</v>
      </c>
      <c r="P692" s="211" t="e">
        <f ca="1">_xlfn.XLOOKUP(Table2[[#This Row],[Map/Lot]],'Sales Data'!$H$2:$H$185,'Sales Data'!$F$2:$F$185,0)</f>
        <v>#NAME?</v>
      </c>
      <c r="Q692" s="208">
        <v>1.1000000000000001</v>
      </c>
      <c r="R692" s="212" t="e">
        <f ca="1">SUM(Table2[[#This Row],[Adjustment for Time Since Sale]]*Table2[[#This Row],[Sale Amount]])</f>
        <v>#NAME?</v>
      </c>
      <c r="S692" s="212" t="e">
        <f ca="1">SUM(Table2[[#This Row],[2025 Estimated                         Tax Assessment                  (Exemption Not Included)]]-Table2[[#This Row],[Adjusted Sale Price]])</f>
        <v>#NAME?</v>
      </c>
      <c r="T692" s="213" t="e">
        <f ca="1">_xlfn.XLOOKUP(Table2[[#This Row],[Map/Lot]],'Sales Data'!$H$2:$H$185,'Sales Data'!$I$2:$I$185,0)</f>
        <v>#NAME?</v>
      </c>
    </row>
    <row r="693" spans="1:20">
      <c r="A693" s="202" t="s">
        <v>469</v>
      </c>
      <c r="B693" s="202">
        <v>1040</v>
      </c>
      <c r="C693" s="195" t="e">
        <f ca="1">_xlfn.XLOOKUP(Table2[[#This Row],[Acct '#]],'2024 Information'!A:A,'2024 Information'!L:L,0)</f>
        <v>#NAME?</v>
      </c>
      <c r="D693" s="196" t="e">
        <f ca="1">SUM(Table2[[#This Row],[2024 Tax Assessment (Exemption Not Included)]]/$E$6)</f>
        <v>#NAME?</v>
      </c>
      <c r="E693" s="206" t="e">
        <f ca="1">SUM(Table2[[#This Row],[2024 Tax Assessment (Exemption Not Included)]]*$E$7)</f>
        <v>#NAME?</v>
      </c>
      <c r="F693" s="195" t="e">
        <f ca="1">_xlfn.XLOOKUP(Table2[[#This Row],[Acct '#]],'2025 Information'!A:A,'2025 Information'!O:O,0)</f>
        <v>#NAME?</v>
      </c>
      <c r="G693" s="196" t="e">
        <f ca="1">SUM(Table2[[#This Row],[2025 Estimated                         Tax Assessment                  (Exemption Not Included)]]/$H$6)</f>
        <v>#NAME?</v>
      </c>
      <c r="H693" s="206" t="e">
        <f ca="1">SUM(Table2[[#This Row],[2025 Estimated                         Tax Assessment                  (Exemption Not Included)]]*$H$7)</f>
        <v>#NAME?</v>
      </c>
      <c r="I693" s="203" t="e">
        <f ca="1">SUM(Table2[[#This Row],[2025 Estimated                         Tax Assessment                  (Exemption Not Included)]]-Table2[[#This Row],[2024 Tax Assessment (Exemption Not Included)]])</f>
        <v>#NAME?</v>
      </c>
      <c r="J693" s="225" t="e">
        <f ca="1">SUM(Table2[[#This Row],[2025 Estimated                      Tax Amount                             (Exemption Not Included)]]-Table2[[#This Row],[2024 Tax Amount (Exemption Not Included)]])</f>
        <v>#NAME?</v>
      </c>
      <c r="K693" s="204" t="e">
        <f ca="1">SUM(Table2[[#This Row],[Overall % Of Town ]]-Table2[[#This Row],[Overall % Of Town]])</f>
        <v>#NAME?</v>
      </c>
      <c r="L693" s="227" t="e">
        <f ca="1">SUM(Table2[[#This Row],[2024 Tax Assessment (Exemption Not Included)]])*$N$7</f>
        <v>#NAME?</v>
      </c>
      <c r="M693" s="205" t="e">
        <f ca="1">SUM(Table2[[#This Row],[2025 Tax Amount                   (w/o Reval)                       (Exmption Not Included)]]-Table2[[#This Row],[2024 Tax Amount (Exemption Not Included)]])</f>
        <v>#NAME?</v>
      </c>
      <c r="N693" s="206" t="e">
        <f ca="1">SUM(Table2[[#This Row],[2025 Tax Amount                   (w/o Reval)                       (Exmption Not Included)]]-Table2[[#This Row],[2025 Estimated                      Tax Amount                             (Exemption Not Included)]])</f>
        <v>#NAME?</v>
      </c>
      <c r="O693" s="210" t="e">
        <f ca="1">_xlfn.XLOOKUP(Table2[[#This Row],[Map/Lot]],'Sales Data'!$H$2:$H$185,'Sales Data'!$G$2:$G$185,0)</f>
        <v>#NAME?</v>
      </c>
      <c r="P693" s="211" t="e">
        <f ca="1">_xlfn.XLOOKUP(Table2[[#This Row],[Map/Lot]],'Sales Data'!$H$2:$H$185,'Sales Data'!$F$2:$F$185,0)</f>
        <v>#NAME?</v>
      </c>
      <c r="Q693" s="208">
        <v>1.3</v>
      </c>
      <c r="R693" s="212" t="e">
        <f ca="1">SUM(Table2[[#This Row],[Adjustment for Time Since Sale]]*Table2[[#This Row],[Sale Amount]])</f>
        <v>#NAME?</v>
      </c>
      <c r="S693" s="212" t="e">
        <f ca="1">SUM(Table2[[#This Row],[2025 Estimated                         Tax Assessment                  (Exemption Not Included)]]-Table2[[#This Row],[Adjusted Sale Price]])</f>
        <v>#NAME?</v>
      </c>
      <c r="T693" s="213" t="e">
        <f ca="1">_xlfn.XLOOKUP(Table2[[#This Row],[Map/Lot]],'Sales Data'!$H$2:$H$185,'Sales Data'!$I$2:$I$185,0)</f>
        <v>#NAME?</v>
      </c>
    </row>
    <row r="694" spans="1:20">
      <c r="A694" s="202" t="s">
        <v>466</v>
      </c>
      <c r="B694" s="202">
        <v>1041</v>
      </c>
      <c r="C694" s="195" t="e">
        <f ca="1">_xlfn.XLOOKUP(Table2[[#This Row],[Acct '#]],'2024 Information'!A:A,'2024 Information'!L:L,0)</f>
        <v>#NAME?</v>
      </c>
      <c r="D694" s="196" t="e">
        <f ca="1">SUM(Table2[[#This Row],[2024 Tax Assessment (Exemption Not Included)]]/$E$6)</f>
        <v>#NAME?</v>
      </c>
      <c r="E694" s="206" t="e">
        <f ca="1">SUM(Table2[[#This Row],[2024 Tax Assessment (Exemption Not Included)]]*$E$7)</f>
        <v>#NAME?</v>
      </c>
      <c r="F694" s="195" t="e">
        <f ca="1">_xlfn.XLOOKUP(Table2[[#This Row],[Acct '#]],'2025 Information'!A:A,'2025 Information'!O:O,0)</f>
        <v>#NAME?</v>
      </c>
      <c r="G694" s="196" t="e">
        <f ca="1">SUM(Table2[[#This Row],[2025 Estimated                         Tax Assessment                  (Exemption Not Included)]]/$H$6)</f>
        <v>#NAME?</v>
      </c>
      <c r="H694" s="206" t="e">
        <f ca="1">SUM(Table2[[#This Row],[2025 Estimated                         Tax Assessment                  (Exemption Not Included)]]*$H$7)</f>
        <v>#NAME?</v>
      </c>
      <c r="I694" s="203" t="e">
        <f ca="1">SUM(Table2[[#This Row],[2025 Estimated                         Tax Assessment                  (Exemption Not Included)]]-Table2[[#This Row],[2024 Tax Assessment (Exemption Not Included)]])</f>
        <v>#NAME?</v>
      </c>
      <c r="J694" s="225" t="e">
        <f ca="1">SUM(Table2[[#This Row],[2025 Estimated                      Tax Amount                             (Exemption Not Included)]]-Table2[[#This Row],[2024 Tax Amount (Exemption Not Included)]])</f>
        <v>#NAME?</v>
      </c>
      <c r="K694" s="204" t="e">
        <f ca="1">SUM(Table2[[#This Row],[Overall % Of Town ]]-Table2[[#This Row],[Overall % Of Town]])</f>
        <v>#NAME?</v>
      </c>
      <c r="L694" s="227" t="e">
        <f ca="1">SUM(Table2[[#This Row],[2024 Tax Assessment (Exemption Not Included)]])*$N$7</f>
        <v>#NAME?</v>
      </c>
      <c r="M694" s="205" t="e">
        <f ca="1">SUM(Table2[[#This Row],[2025 Tax Amount                   (w/o Reval)                       (Exmption Not Included)]]-Table2[[#This Row],[2024 Tax Amount (Exemption Not Included)]])</f>
        <v>#NAME?</v>
      </c>
      <c r="N694" s="206" t="e">
        <f ca="1">SUM(Table2[[#This Row],[2025 Tax Amount                   (w/o Reval)                       (Exmption Not Included)]]-Table2[[#This Row],[2025 Estimated                      Tax Amount                             (Exemption Not Included)]])</f>
        <v>#NAME?</v>
      </c>
      <c r="O694" s="210" t="e">
        <f ca="1">_xlfn.XLOOKUP(Table2[[#This Row],[Map/Lot]],'Sales Data'!$H$2:$H$185,'Sales Data'!$G$2:$G$185,0)</f>
        <v>#NAME?</v>
      </c>
      <c r="P694" s="211" t="e">
        <f ca="1">_xlfn.XLOOKUP(Table2[[#This Row],[Map/Lot]],'Sales Data'!$H$2:$H$185,'Sales Data'!$F$2:$F$185,0)</f>
        <v>#NAME?</v>
      </c>
      <c r="Q694" s="208">
        <v>2</v>
      </c>
      <c r="R694" s="212" t="e">
        <f ca="1">SUM(Table2[[#This Row],[Adjustment for Time Since Sale]]*Table2[[#This Row],[Sale Amount]])</f>
        <v>#NAME?</v>
      </c>
      <c r="S694" s="212" t="e">
        <f ca="1">SUM(Table2[[#This Row],[2025 Estimated                         Tax Assessment                  (Exemption Not Included)]]-Table2[[#This Row],[Adjusted Sale Price]])</f>
        <v>#NAME?</v>
      </c>
      <c r="T694" s="213" t="e">
        <f ca="1">_xlfn.XLOOKUP(Table2[[#This Row],[Map/Lot]],'Sales Data'!$H$2:$H$185,'Sales Data'!$I$2:$I$185,0)</f>
        <v>#NAME?</v>
      </c>
    </row>
    <row r="695" spans="1:20">
      <c r="A695" s="202" t="s">
        <v>463</v>
      </c>
      <c r="B695" s="202">
        <v>1042</v>
      </c>
      <c r="C695" s="195" t="e">
        <f ca="1">_xlfn.XLOOKUP(Table2[[#This Row],[Acct '#]],'2024 Information'!A:A,'2024 Information'!L:L,0)</f>
        <v>#NAME?</v>
      </c>
      <c r="D695" s="196" t="e">
        <f ca="1">SUM(Table2[[#This Row],[2024 Tax Assessment (Exemption Not Included)]]/$E$6)</f>
        <v>#NAME?</v>
      </c>
      <c r="E695" s="206" t="e">
        <f ca="1">SUM(Table2[[#This Row],[2024 Tax Assessment (Exemption Not Included)]]*$E$7)</f>
        <v>#NAME?</v>
      </c>
      <c r="F695" s="195" t="e">
        <f ca="1">_xlfn.XLOOKUP(Table2[[#This Row],[Acct '#]],'2025 Information'!A:A,'2025 Information'!O:O,0)</f>
        <v>#NAME?</v>
      </c>
      <c r="G695" s="196" t="e">
        <f ca="1">SUM(Table2[[#This Row],[2025 Estimated                         Tax Assessment                  (Exemption Not Included)]]/$H$6)</f>
        <v>#NAME?</v>
      </c>
      <c r="H695" s="206" t="e">
        <f ca="1">SUM(Table2[[#This Row],[2025 Estimated                         Tax Assessment                  (Exemption Not Included)]]*$H$7)</f>
        <v>#NAME?</v>
      </c>
      <c r="I695" s="203" t="e">
        <f ca="1">SUM(Table2[[#This Row],[2025 Estimated                         Tax Assessment                  (Exemption Not Included)]]-Table2[[#This Row],[2024 Tax Assessment (Exemption Not Included)]])</f>
        <v>#NAME?</v>
      </c>
      <c r="J695" s="225" t="e">
        <f ca="1">SUM(Table2[[#This Row],[2025 Estimated                      Tax Amount                             (Exemption Not Included)]]-Table2[[#This Row],[2024 Tax Amount (Exemption Not Included)]])</f>
        <v>#NAME?</v>
      </c>
      <c r="K695" s="204" t="e">
        <f ca="1">SUM(Table2[[#This Row],[Overall % Of Town ]]-Table2[[#This Row],[Overall % Of Town]])</f>
        <v>#NAME?</v>
      </c>
      <c r="L695" s="227" t="e">
        <f ca="1">SUM(Table2[[#This Row],[2024 Tax Assessment (Exemption Not Included)]])*$N$7</f>
        <v>#NAME?</v>
      </c>
      <c r="M695" s="205" t="e">
        <f ca="1">SUM(Table2[[#This Row],[2025 Tax Amount                   (w/o Reval)                       (Exmption Not Included)]]-Table2[[#This Row],[2024 Tax Amount (Exemption Not Included)]])</f>
        <v>#NAME?</v>
      </c>
      <c r="N695" s="206" t="e">
        <f ca="1">SUM(Table2[[#This Row],[2025 Tax Amount                   (w/o Reval)                       (Exmption Not Included)]]-Table2[[#This Row],[2025 Estimated                      Tax Amount                             (Exemption Not Included)]])</f>
        <v>#NAME?</v>
      </c>
      <c r="O695" s="207" t="s">
        <v>7433</v>
      </c>
      <c r="P695" s="208" t="s">
        <v>7433</v>
      </c>
      <c r="Q695" s="208" t="s">
        <v>7433</v>
      </c>
      <c r="R695" s="208" t="s">
        <v>7433</v>
      </c>
      <c r="S695" s="208" t="s">
        <v>7433</v>
      </c>
      <c r="T695" s="209" t="s">
        <v>7433</v>
      </c>
    </row>
    <row r="696" spans="1:20">
      <c r="A696" s="202" t="s">
        <v>428</v>
      </c>
      <c r="B696" s="202">
        <v>1061</v>
      </c>
      <c r="C696" s="195" t="e">
        <f ca="1">_xlfn.XLOOKUP(Table2[[#This Row],[Acct '#]],'2024 Information'!A:A,'2024 Information'!L:L,0)</f>
        <v>#NAME?</v>
      </c>
      <c r="D696" s="196" t="e">
        <f ca="1">SUM(Table2[[#This Row],[2024 Tax Assessment (Exemption Not Included)]]/$E$6)</f>
        <v>#NAME?</v>
      </c>
      <c r="E696" s="206" t="e">
        <f ca="1">SUM(Table2[[#This Row],[2024 Tax Assessment (Exemption Not Included)]]*$E$7)</f>
        <v>#NAME?</v>
      </c>
      <c r="F696" s="195" t="e">
        <f ca="1">_xlfn.XLOOKUP(Table2[[#This Row],[Acct '#]],'2025 Information'!A:A,'2025 Information'!O:O,0)</f>
        <v>#NAME?</v>
      </c>
      <c r="G696" s="196" t="e">
        <f ca="1">SUM(Table2[[#This Row],[2025 Estimated                         Tax Assessment                  (Exemption Not Included)]]/$H$6)</f>
        <v>#NAME?</v>
      </c>
      <c r="H696" s="206" t="e">
        <f ca="1">SUM(Table2[[#This Row],[2025 Estimated                         Tax Assessment                  (Exemption Not Included)]]*$H$7)</f>
        <v>#NAME?</v>
      </c>
      <c r="I696" s="203" t="e">
        <f ca="1">SUM(Table2[[#This Row],[2025 Estimated                         Tax Assessment                  (Exemption Not Included)]]-Table2[[#This Row],[2024 Tax Assessment (Exemption Not Included)]])</f>
        <v>#NAME?</v>
      </c>
      <c r="J696" s="225" t="e">
        <f ca="1">SUM(Table2[[#This Row],[2025 Estimated                      Tax Amount                             (Exemption Not Included)]]-Table2[[#This Row],[2024 Tax Amount (Exemption Not Included)]])</f>
        <v>#NAME?</v>
      </c>
      <c r="K696" s="204" t="e">
        <f ca="1">SUM(Table2[[#This Row],[Overall % Of Town ]]-Table2[[#This Row],[Overall % Of Town]])</f>
        <v>#NAME?</v>
      </c>
      <c r="L696" s="227" t="e">
        <f ca="1">SUM(Table2[[#This Row],[2024 Tax Assessment (Exemption Not Included)]])*$N$7</f>
        <v>#NAME?</v>
      </c>
      <c r="M696" s="205" t="e">
        <f ca="1">SUM(Table2[[#This Row],[2025 Tax Amount                   (w/o Reval)                       (Exmption Not Included)]]-Table2[[#This Row],[2024 Tax Amount (Exemption Not Included)]])</f>
        <v>#NAME?</v>
      </c>
      <c r="N696" s="206" t="e">
        <f ca="1">SUM(Table2[[#This Row],[2025 Tax Amount                   (w/o Reval)                       (Exmption Not Included)]]-Table2[[#This Row],[2025 Estimated                      Tax Amount                             (Exemption Not Included)]])</f>
        <v>#NAME?</v>
      </c>
      <c r="O696" s="210" t="e">
        <f ca="1">_xlfn.XLOOKUP(Table2[[#This Row],[Map/Lot]],'Sales Data'!$H$2:$H$185,'Sales Data'!$G$2:$G$185,0)</f>
        <v>#NAME?</v>
      </c>
      <c r="P696" s="211" t="e">
        <f ca="1">_xlfn.XLOOKUP(Table2[[#This Row],[Map/Lot]],'Sales Data'!$H$2:$H$185,'Sales Data'!$F$2:$F$185,0)</f>
        <v>#NAME?</v>
      </c>
      <c r="Q696" s="208">
        <v>1.3</v>
      </c>
      <c r="R696" s="212" t="e">
        <f ca="1">SUM(Table2[[#This Row],[Adjustment for Time Since Sale]]*Table2[[#This Row],[Sale Amount]])</f>
        <v>#NAME?</v>
      </c>
      <c r="S696" s="212" t="e">
        <f ca="1">SUM(Table2[[#This Row],[2025 Estimated                         Tax Assessment                  (Exemption Not Included)]]-Table2[[#This Row],[Adjusted Sale Price]])</f>
        <v>#NAME?</v>
      </c>
      <c r="T696" s="213" t="e">
        <f ca="1">_xlfn.XLOOKUP(Table2[[#This Row],[Map/Lot]],'Sales Data'!$H$2:$H$185,'Sales Data'!$I$2:$I$185,0)</f>
        <v>#NAME?</v>
      </c>
    </row>
    <row r="697" spans="1:20">
      <c r="A697" s="202" t="s">
        <v>461</v>
      </c>
      <c r="B697" s="202">
        <v>1044</v>
      </c>
      <c r="C697" s="195" t="e">
        <f ca="1">_xlfn.XLOOKUP(Table2[[#This Row],[Acct '#]],'2024 Information'!A:A,'2024 Information'!L:L,0)</f>
        <v>#NAME?</v>
      </c>
      <c r="D697" s="196" t="e">
        <f ca="1">SUM(Table2[[#This Row],[2024 Tax Assessment (Exemption Not Included)]]/$E$6)</f>
        <v>#NAME?</v>
      </c>
      <c r="E697" s="206" t="e">
        <f ca="1">SUM(Table2[[#This Row],[2024 Tax Assessment (Exemption Not Included)]]*$E$7)</f>
        <v>#NAME?</v>
      </c>
      <c r="F697" s="195" t="e">
        <f ca="1">_xlfn.XLOOKUP(Table2[[#This Row],[Acct '#]],'2025 Information'!A:A,'2025 Information'!O:O,0)</f>
        <v>#NAME?</v>
      </c>
      <c r="G697" s="196" t="e">
        <f ca="1">SUM(Table2[[#This Row],[2025 Estimated                         Tax Assessment                  (Exemption Not Included)]]/$H$6)</f>
        <v>#NAME?</v>
      </c>
      <c r="H697" s="206" t="e">
        <f ca="1">SUM(Table2[[#This Row],[2025 Estimated                         Tax Assessment                  (Exemption Not Included)]]*$H$7)</f>
        <v>#NAME?</v>
      </c>
      <c r="I697" s="203" t="e">
        <f ca="1">SUM(Table2[[#This Row],[2025 Estimated                         Tax Assessment                  (Exemption Not Included)]]-Table2[[#This Row],[2024 Tax Assessment (Exemption Not Included)]])</f>
        <v>#NAME?</v>
      </c>
      <c r="J697" s="225" t="e">
        <f ca="1">SUM(Table2[[#This Row],[2025 Estimated                      Tax Amount                             (Exemption Not Included)]]-Table2[[#This Row],[2024 Tax Amount (Exemption Not Included)]])</f>
        <v>#NAME?</v>
      </c>
      <c r="K697" s="204" t="e">
        <f ca="1">SUM(Table2[[#This Row],[Overall % Of Town ]]-Table2[[#This Row],[Overall % Of Town]])</f>
        <v>#NAME?</v>
      </c>
      <c r="L697" s="227" t="e">
        <f ca="1">SUM(Table2[[#This Row],[2024 Tax Assessment (Exemption Not Included)]])*$N$7</f>
        <v>#NAME?</v>
      </c>
      <c r="M697" s="205" t="e">
        <f ca="1">SUM(Table2[[#This Row],[2025 Tax Amount                   (w/o Reval)                       (Exmption Not Included)]]-Table2[[#This Row],[2024 Tax Amount (Exemption Not Included)]])</f>
        <v>#NAME?</v>
      </c>
      <c r="N697" s="206" t="e">
        <f ca="1">SUM(Table2[[#This Row],[2025 Tax Amount                   (w/o Reval)                       (Exmption Not Included)]]-Table2[[#This Row],[2025 Estimated                      Tax Amount                             (Exemption Not Included)]])</f>
        <v>#NAME?</v>
      </c>
      <c r="O697" s="210" t="e">
        <f ca="1">_xlfn.XLOOKUP(Table2[[#This Row],[Map/Lot]],'Sales Data'!$H$2:$H$185,'Sales Data'!$G$2:$G$185,0)</f>
        <v>#NAME?</v>
      </c>
      <c r="P697" s="211" t="e">
        <f ca="1">_xlfn.XLOOKUP(Table2[[#This Row],[Map/Lot]],'Sales Data'!$H$2:$H$185,'Sales Data'!$F$2:$F$185,0)</f>
        <v>#NAME?</v>
      </c>
      <c r="Q697" s="208">
        <v>1.3</v>
      </c>
      <c r="R697" s="212" t="e">
        <f ca="1">SUM(Table2[[#This Row],[Adjustment for Time Since Sale]]*Table2[[#This Row],[Sale Amount]])</f>
        <v>#NAME?</v>
      </c>
      <c r="S697" s="212" t="e">
        <f ca="1">SUM(Table2[[#This Row],[2025 Estimated                         Tax Assessment                  (Exemption Not Included)]]-Table2[[#This Row],[Adjusted Sale Price]])</f>
        <v>#NAME?</v>
      </c>
      <c r="T697" s="213" t="e">
        <f ca="1">_xlfn.XLOOKUP(Table2[[#This Row],[Map/Lot]],'Sales Data'!$H$2:$H$185,'Sales Data'!$I$2:$I$185,0)</f>
        <v>#NAME?</v>
      </c>
    </row>
    <row r="698" spans="1:20">
      <c r="A698" s="202" t="s">
        <v>459</v>
      </c>
      <c r="B698" s="202">
        <v>1045</v>
      </c>
      <c r="C698" s="195" t="e">
        <f ca="1">_xlfn.XLOOKUP(Table2[[#This Row],[Acct '#]],'2024 Information'!A:A,'2024 Information'!L:L,0)</f>
        <v>#NAME?</v>
      </c>
      <c r="D698" s="196" t="e">
        <f ca="1">SUM(Table2[[#This Row],[2024 Tax Assessment (Exemption Not Included)]]/$E$6)</f>
        <v>#NAME?</v>
      </c>
      <c r="E698" s="206" t="e">
        <f ca="1">SUM(Table2[[#This Row],[2024 Tax Assessment (Exemption Not Included)]]*$E$7)</f>
        <v>#NAME?</v>
      </c>
      <c r="F698" s="195" t="e">
        <f ca="1">_xlfn.XLOOKUP(Table2[[#This Row],[Acct '#]],'2025 Information'!A:A,'2025 Information'!O:O,0)</f>
        <v>#NAME?</v>
      </c>
      <c r="G698" s="196" t="e">
        <f ca="1">SUM(Table2[[#This Row],[2025 Estimated                         Tax Assessment                  (Exemption Not Included)]]/$H$6)</f>
        <v>#NAME?</v>
      </c>
      <c r="H698" s="206" t="e">
        <f ca="1">SUM(Table2[[#This Row],[2025 Estimated                         Tax Assessment                  (Exemption Not Included)]]*$H$7)</f>
        <v>#NAME?</v>
      </c>
      <c r="I698" s="203" t="e">
        <f ca="1">SUM(Table2[[#This Row],[2025 Estimated                         Tax Assessment                  (Exemption Not Included)]]-Table2[[#This Row],[2024 Tax Assessment (Exemption Not Included)]])</f>
        <v>#NAME?</v>
      </c>
      <c r="J698" s="225" t="e">
        <f ca="1">SUM(Table2[[#This Row],[2025 Estimated                      Tax Amount                             (Exemption Not Included)]]-Table2[[#This Row],[2024 Tax Amount (Exemption Not Included)]])</f>
        <v>#NAME?</v>
      </c>
      <c r="K698" s="204" t="e">
        <f ca="1">SUM(Table2[[#This Row],[Overall % Of Town ]]-Table2[[#This Row],[Overall % Of Town]])</f>
        <v>#NAME?</v>
      </c>
      <c r="L698" s="227" t="e">
        <f ca="1">SUM(Table2[[#This Row],[2024 Tax Assessment (Exemption Not Included)]])*$N$7</f>
        <v>#NAME?</v>
      </c>
      <c r="M698" s="205" t="e">
        <f ca="1">SUM(Table2[[#This Row],[2025 Tax Amount                   (w/o Reval)                       (Exmption Not Included)]]-Table2[[#This Row],[2024 Tax Amount (Exemption Not Included)]])</f>
        <v>#NAME?</v>
      </c>
      <c r="N698" s="206" t="e">
        <f ca="1">SUM(Table2[[#This Row],[2025 Tax Amount                   (w/o Reval)                       (Exmption Not Included)]]-Table2[[#This Row],[2025 Estimated                      Tax Amount                             (Exemption Not Included)]])</f>
        <v>#NAME?</v>
      </c>
      <c r="O698" s="207" t="s">
        <v>7433</v>
      </c>
      <c r="P698" s="208" t="s">
        <v>7433</v>
      </c>
      <c r="Q698" s="208" t="s">
        <v>7433</v>
      </c>
      <c r="R698" s="208" t="s">
        <v>7433</v>
      </c>
      <c r="S698" s="208" t="s">
        <v>7433</v>
      </c>
      <c r="T698" s="209" t="s">
        <v>7433</v>
      </c>
    </row>
    <row r="699" spans="1:20">
      <c r="A699" s="202" t="s">
        <v>952</v>
      </c>
      <c r="B699" s="202">
        <v>862</v>
      </c>
      <c r="C699" s="195" t="e">
        <f ca="1">_xlfn.XLOOKUP(Table2[[#This Row],[Acct '#]],'2024 Information'!A:A,'2024 Information'!L:L,0)</f>
        <v>#NAME?</v>
      </c>
      <c r="D699" s="196" t="e">
        <f ca="1">SUM(Table2[[#This Row],[2024 Tax Assessment (Exemption Not Included)]]/$E$6)</f>
        <v>#NAME?</v>
      </c>
      <c r="E699" s="206" t="e">
        <f ca="1">SUM(Table2[[#This Row],[2024 Tax Assessment (Exemption Not Included)]]*$E$7)</f>
        <v>#NAME?</v>
      </c>
      <c r="F699" s="195" t="e">
        <f ca="1">_xlfn.XLOOKUP(Table2[[#This Row],[Acct '#]],'2025 Information'!A:A,'2025 Information'!O:O,0)</f>
        <v>#NAME?</v>
      </c>
      <c r="G699" s="196" t="e">
        <f ca="1">SUM(Table2[[#This Row],[2025 Estimated                         Tax Assessment                  (Exemption Not Included)]]/$H$6)</f>
        <v>#NAME?</v>
      </c>
      <c r="H699" s="206" t="e">
        <f ca="1">SUM(Table2[[#This Row],[2025 Estimated                         Tax Assessment                  (Exemption Not Included)]]*$H$7)</f>
        <v>#NAME?</v>
      </c>
      <c r="I699" s="203" t="e">
        <f ca="1">SUM(Table2[[#This Row],[2025 Estimated                         Tax Assessment                  (Exemption Not Included)]]-Table2[[#This Row],[2024 Tax Assessment (Exemption Not Included)]])</f>
        <v>#NAME?</v>
      </c>
      <c r="J699" s="225" t="e">
        <f ca="1">SUM(Table2[[#This Row],[2025 Estimated                      Tax Amount                             (Exemption Not Included)]]-Table2[[#This Row],[2024 Tax Amount (Exemption Not Included)]])</f>
        <v>#NAME?</v>
      </c>
      <c r="K699" s="204" t="e">
        <f ca="1">SUM(Table2[[#This Row],[Overall % Of Town ]]-Table2[[#This Row],[Overall % Of Town]])</f>
        <v>#NAME?</v>
      </c>
      <c r="L699" s="227" t="e">
        <f ca="1">SUM(Table2[[#This Row],[2024 Tax Assessment (Exemption Not Included)]])*$N$7</f>
        <v>#NAME?</v>
      </c>
      <c r="M699" s="205" t="e">
        <f ca="1">SUM(Table2[[#This Row],[2025 Tax Amount                   (w/o Reval)                       (Exmption Not Included)]]-Table2[[#This Row],[2024 Tax Amount (Exemption Not Included)]])</f>
        <v>#NAME?</v>
      </c>
      <c r="N699" s="206" t="e">
        <f ca="1">SUM(Table2[[#This Row],[2025 Tax Amount                   (w/o Reval)                       (Exmption Not Included)]]-Table2[[#This Row],[2025 Estimated                      Tax Amount                             (Exemption Not Included)]])</f>
        <v>#NAME?</v>
      </c>
      <c r="O699" s="207" t="s">
        <v>7433</v>
      </c>
      <c r="P699" s="208" t="s">
        <v>7433</v>
      </c>
      <c r="Q699" s="208" t="s">
        <v>7433</v>
      </c>
      <c r="R699" s="208" t="s">
        <v>7433</v>
      </c>
      <c r="S699" s="208" t="s">
        <v>7433</v>
      </c>
      <c r="T699" s="209" t="s">
        <v>7433</v>
      </c>
    </row>
    <row r="700" spans="1:20">
      <c r="A700" s="202" t="s">
        <v>2373</v>
      </c>
      <c r="B700" s="202">
        <v>222</v>
      </c>
      <c r="C700" s="195" t="e">
        <f ca="1">_xlfn.XLOOKUP(Table2[[#This Row],[Acct '#]],'2024 Information'!A:A,'2024 Information'!L:L,0)</f>
        <v>#NAME?</v>
      </c>
      <c r="D700" s="196" t="e">
        <f ca="1">SUM(Table2[[#This Row],[2024 Tax Assessment (Exemption Not Included)]]/$E$6)</f>
        <v>#NAME?</v>
      </c>
      <c r="E700" s="206" t="e">
        <f ca="1">SUM(Table2[[#This Row],[2024 Tax Assessment (Exemption Not Included)]]*$E$7)</f>
        <v>#NAME?</v>
      </c>
      <c r="F700" s="195" t="e">
        <f ca="1">_xlfn.XLOOKUP(Table2[[#This Row],[Acct '#]],'2025 Information'!A:A,'2025 Information'!O:O,0)</f>
        <v>#NAME?</v>
      </c>
      <c r="G700" s="196" t="e">
        <f ca="1">SUM(Table2[[#This Row],[2025 Estimated                         Tax Assessment                  (Exemption Not Included)]]/$H$6)</f>
        <v>#NAME?</v>
      </c>
      <c r="H700" s="206" t="e">
        <f ca="1">SUM(Table2[[#This Row],[2025 Estimated                         Tax Assessment                  (Exemption Not Included)]]*$H$7)</f>
        <v>#NAME?</v>
      </c>
      <c r="I700" s="203" t="e">
        <f ca="1">SUM(Table2[[#This Row],[2025 Estimated                         Tax Assessment                  (Exemption Not Included)]]-Table2[[#This Row],[2024 Tax Assessment (Exemption Not Included)]])</f>
        <v>#NAME?</v>
      </c>
      <c r="J700" s="225" t="e">
        <f ca="1">SUM(Table2[[#This Row],[2025 Estimated                      Tax Amount                             (Exemption Not Included)]]-Table2[[#This Row],[2024 Tax Amount (Exemption Not Included)]])</f>
        <v>#NAME?</v>
      </c>
      <c r="K700" s="204" t="e">
        <f ca="1">SUM(Table2[[#This Row],[Overall % Of Town ]]-Table2[[#This Row],[Overall % Of Town]])</f>
        <v>#NAME?</v>
      </c>
      <c r="L700" s="227" t="e">
        <f ca="1">SUM(Table2[[#This Row],[2024 Tax Assessment (Exemption Not Included)]])*$N$7</f>
        <v>#NAME?</v>
      </c>
      <c r="M700" s="205" t="e">
        <f ca="1">SUM(Table2[[#This Row],[2025 Tax Amount                   (w/o Reval)                       (Exmption Not Included)]]-Table2[[#This Row],[2024 Tax Amount (Exemption Not Included)]])</f>
        <v>#NAME?</v>
      </c>
      <c r="N700" s="206" t="e">
        <f ca="1">SUM(Table2[[#This Row],[2025 Tax Amount                   (w/o Reval)                       (Exmption Not Included)]]-Table2[[#This Row],[2025 Estimated                      Tax Amount                             (Exemption Not Included)]])</f>
        <v>#NAME?</v>
      </c>
      <c r="O700" s="210" t="e">
        <f ca="1">_xlfn.XLOOKUP(Table2[[#This Row],[Map/Lot]],'Sales Data'!$H$2:$H$185,'Sales Data'!$G$2:$G$185,0)</f>
        <v>#NAME?</v>
      </c>
      <c r="P700" s="211" t="e">
        <f ca="1">_xlfn.XLOOKUP(Table2[[#This Row],[Map/Lot]],'Sales Data'!$H$2:$H$185,'Sales Data'!$F$2:$F$185,0)</f>
        <v>#NAME?</v>
      </c>
      <c r="Q700" s="208">
        <v>1.5</v>
      </c>
      <c r="R700" s="212" t="e">
        <f ca="1">SUM(Table2[[#This Row],[Adjustment for Time Since Sale]]*Table2[[#This Row],[Sale Amount]])</f>
        <v>#NAME?</v>
      </c>
      <c r="S700" s="212" t="e">
        <f ca="1">SUM(Table2[[#This Row],[2025 Estimated                         Tax Assessment                  (Exemption Not Included)]]-Table2[[#This Row],[Adjusted Sale Price]])</f>
        <v>#NAME?</v>
      </c>
      <c r="T700" s="213" t="e">
        <f ca="1">_xlfn.XLOOKUP(Table2[[#This Row],[Map/Lot]],'Sales Data'!$H$2:$H$185,'Sales Data'!$I$2:$I$185,0)</f>
        <v>#NAME?</v>
      </c>
    </row>
    <row r="701" spans="1:20">
      <c r="A701" s="202" t="s">
        <v>2516</v>
      </c>
      <c r="B701" s="202">
        <v>153</v>
      </c>
      <c r="C701" s="195" t="e">
        <f ca="1">_xlfn.XLOOKUP(Table2[[#This Row],[Acct '#]],'2024 Information'!A:A,'2024 Information'!L:L,0)</f>
        <v>#NAME?</v>
      </c>
      <c r="D701" s="196" t="e">
        <f ca="1">SUM(Table2[[#This Row],[2024 Tax Assessment (Exemption Not Included)]]/$E$6)</f>
        <v>#NAME?</v>
      </c>
      <c r="E701" s="206" t="e">
        <f ca="1">SUM(Table2[[#This Row],[2024 Tax Assessment (Exemption Not Included)]]*$E$7)</f>
        <v>#NAME?</v>
      </c>
      <c r="F701" s="195" t="e">
        <f ca="1">_xlfn.XLOOKUP(Table2[[#This Row],[Acct '#]],'2025 Information'!A:A,'2025 Information'!O:O,0)</f>
        <v>#NAME?</v>
      </c>
      <c r="G701" s="196" t="e">
        <f ca="1">SUM(Table2[[#This Row],[2025 Estimated                         Tax Assessment                  (Exemption Not Included)]]/$H$6)</f>
        <v>#NAME?</v>
      </c>
      <c r="H701" s="206" t="e">
        <f ca="1">SUM(Table2[[#This Row],[2025 Estimated                         Tax Assessment                  (Exemption Not Included)]]*$H$7)</f>
        <v>#NAME?</v>
      </c>
      <c r="I701" s="203" t="e">
        <f ca="1">SUM(Table2[[#This Row],[2025 Estimated                         Tax Assessment                  (Exemption Not Included)]]-Table2[[#This Row],[2024 Tax Assessment (Exemption Not Included)]])</f>
        <v>#NAME?</v>
      </c>
      <c r="J701" s="225" t="e">
        <f ca="1">SUM(Table2[[#This Row],[2025 Estimated                      Tax Amount                             (Exemption Not Included)]]-Table2[[#This Row],[2024 Tax Amount (Exemption Not Included)]])</f>
        <v>#NAME?</v>
      </c>
      <c r="K701" s="204" t="e">
        <f ca="1">SUM(Table2[[#This Row],[Overall % Of Town ]]-Table2[[#This Row],[Overall % Of Town]])</f>
        <v>#NAME?</v>
      </c>
      <c r="L701" s="227" t="e">
        <f ca="1">SUM(Table2[[#This Row],[2024 Tax Assessment (Exemption Not Included)]])*$N$7</f>
        <v>#NAME?</v>
      </c>
      <c r="M701" s="205" t="e">
        <f ca="1">SUM(Table2[[#This Row],[2025 Tax Amount                   (w/o Reval)                       (Exmption Not Included)]]-Table2[[#This Row],[2024 Tax Amount (Exemption Not Included)]])</f>
        <v>#NAME?</v>
      </c>
      <c r="N701" s="206" t="e">
        <f ca="1">SUM(Table2[[#This Row],[2025 Tax Amount                   (w/o Reval)                       (Exmption Not Included)]]-Table2[[#This Row],[2025 Estimated                      Tax Amount                             (Exemption Not Included)]])</f>
        <v>#NAME?</v>
      </c>
      <c r="O701" s="210" t="e">
        <f ca="1">_xlfn.XLOOKUP(Table2[[#This Row],[Map/Lot]],'Sales Data'!$H$2:$H$185,'Sales Data'!$G$2:$G$185,0)</f>
        <v>#NAME?</v>
      </c>
      <c r="P701" s="211" t="e">
        <f ca="1">_xlfn.XLOOKUP(Table2[[#This Row],[Map/Lot]],'Sales Data'!$H$2:$H$185,'Sales Data'!$F$2:$F$185,0)</f>
        <v>#NAME?</v>
      </c>
      <c r="Q701" s="208">
        <v>1.7</v>
      </c>
      <c r="R701" s="212" t="e">
        <f ca="1">SUM(Table2[[#This Row],[Adjustment for Time Since Sale]]*Table2[[#This Row],[Sale Amount]])</f>
        <v>#NAME?</v>
      </c>
      <c r="S701" s="212" t="e">
        <f ca="1">SUM(Table2[[#This Row],[2025 Estimated                         Tax Assessment                  (Exemption Not Included)]]-Table2[[#This Row],[Adjusted Sale Price]])</f>
        <v>#NAME?</v>
      </c>
      <c r="T701" s="213" t="e">
        <f ca="1">_xlfn.XLOOKUP(Table2[[#This Row],[Map/Lot]],'Sales Data'!$H$2:$H$185,'Sales Data'!$I$2:$I$185,0)</f>
        <v>#NAME?</v>
      </c>
    </row>
    <row r="702" spans="1:20">
      <c r="A702" s="202" t="s">
        <v>1235</v>
      </c>
      <c r="B702" s="202">
        <v>742</v>
      </c>
      <c r="C702" s="195" t="e">
        <f ca="1">_xlfn.XLOOKUP(Table2[[#This Row],[Acct '#]],'2024 Information'!A:A,'2024 Information'!L:L,0)</f>
        <v>#NAME?</v>
      </c>
      <c r="D702" s="196" t="e">
        <f ca="1">SUM(Table2[[#This Row],[2024 Tax Assessment (Exemption Not Included)]]/$E$6)</f>
        <v>#NAME?</v>
      </c>
      <c r="E702" s="206" t="e">
        <f ca="1">SUM(Table2[[#This Row],[2024 Tax Assessment (Exemption Not Included)]]*$E$7)</f>
        <v>#NAME?</v>
      </c>
      <c r="F702" s="195" t="e">
        <f ca="1">_xlfn.XLOOKUP(Table2[[#This Row],[Acct '#]],'2025 Information'!A:A,'2025 Information'!O:O,0)</f>
        <v>#NAME?</v>
      </c>
      <c r="G702" s="196" t="e">
        <f ca="1">SUM(Table2[[#This Row],[2025 Estimated                         Tax Assessment                  (Exemption Not Included)]]/$H$6)</f>
        <v>#NAME?</v>
      </c>
      <c r="H702" s="206" t="e">
        <f ca="1">SUM(Table2[[#This Row],[2025 Estimated                         Tax Assessment                  (Exemption Not Included)]]*$H$7)</f>
        <v>#NAME?</v>
      </c>
      <c r="I702" s="203" t="e">
        <f ca="1">SUM(Table2[[#This Row],[2025 Estimated                         Tax Assessment                  (Exemption Not Included)]]-Table2[[#This Row],[2024 Tax Assessment (Exemption Not Included)]])</f>
        <v>#NAME?</v>
      </c>
      <c r="J702" s="225" t="e">
        <f ca="1">SUM(Table2[[#This Row],[2025 Estimated                      Tax Amount                             (Exemption Not Included)]]-Table2[[#This Row],[2024 Tax Amount (Exemption Not Included)]])</f>
        <v>#NAME?</v>
      </c>
      <c r="K702" s="204" t="e">
        <f ca="1">SUM(Table2[[#This Row],[Overall % Of Town ]]-Table2[[#This Row],[Overall % Of Town]])</f>
        <v>#NAME?</v>
      </c>
      <c r="L702" s="227" t="e">
        <f ca="1">SUM(Table2[[#This Row],[2024 Tax Assessment (Exemption Not Included)]])*$N$7</f>
        <v>#NAME?</v>
      </c>
      <c r="M702" s="205" t="e">
        <f ca="1">SUM(Table2[[#This Row],[2025 Tax Amount                   (w/o Reval)                       (Exmption Not Included)]]-Table2[[#This Row],[2024 Tax Amount (Exemption Not Included)]])</f>
        <v>#NAME?</v>
      </c>
      <c r="N702" s="206" t="e">
        <f ca="1">SUM(Table2[[#This Row],[2025 Tax Amount                   (w/o Reval)                       (Exmption Not Included)]]-Table2[[#This Row],[2025 Estimated                      Tax Amount                             (Exemption Not Included)]])</f>
        <v>#NAME?</v>
      </c>
      <c r="O702" s="207" t="s">
        <v>7433</v>
      </c>
      <c r="P702" s="208" t="s">
        <v>7433</v>
      </c>
      <c r="Q702" s="208" t="s">
        <v>7433</v>
      </c>
      <c r="R702" s="208" t="s">
        <v>7433</v>
      </c>
      <c r="S702" s="208" t="s">
        <v>7433</v>
      </c>
      <c r="T702" s="209" t="s">
        <v>7433</v>
      </c>
    </row>
    <row r="703" spans="1:20">
      <c r="A703" s="202" t="s">
        <v>1275</v>
      </c>
      <c r="B703" s="202">
        <v>725</v>
      </c>
      <c r="C703" s="195" t="e">
        <f ca="1">_xlfn.XLOOKUP(Table2[[#This Row],[Acct '#]],'2024 Information'!A:A,'2024 Information'!L:L,0)</f>
        <v>#NAME?</v>
      </c>
      <c r="D703" s="196" t="e">
        <f ca="1">SUM(Table2[[#This Row],[2024 Tax Assessment (Exemption Not Included)]]/$E$6)</f>
        <v>#NAME?</v>
      </c>
      <c r="E703" s="206" t="e">
        <f ca="1">SUM(Table2[[#This Row],[2024 Tax Assessment (Exemption Not Included)]]*$E$7)</f>
        <v>#NAME?</v>
      </c>
      <c r="F703" s="195" t="e">
        <f ca="1">_xlfn.XLOOKUP(Table2[[#This Row],[Acct '#]],'2025 Information'!A:A,'2025 Information'!O:O,0)</f>
        <v>#NAME?</v>
      </c>
      <c r="G703" s="196" t="e">
        <f ca="1">SUM(Table2[[#This Row],[2025 Estimated                         Tax Assessment                  (Exemption Not Included)]]/$H$6)</f>
        <v>#NAME?</v>
      </c>
      <c r="H703" s="206" t="e">
        <f ca="1">SUM(Table2[[#This Row],[2025 Estimated                         Tax Assessment                  (Exemption Not Included)]]*$H$7)</f>
        <v>#NAME?</v>
      </c>
      <c r="I703" s="203" t="e">
        <f ca="1">SUM(Table2[[#This Row],[2025 Estimated                         Tax Assessment                  (Exemption Not Included)]]-Table2[[#This Row],[2024 Tax Assessment (Exemption Not Included)]])</f>
        <v>#NAME?</v>
      </c>
      <c r="J703" s="225" t="e">
        <f ca="1">SUM(Table2[[#This Row],[2025 Estimated                      Tax Amount                             (Exemption Not Included)]]-Table2[[#This Row],[2024 Tax Amount (Exemption Not Included)]])</f>
        <v>#NAME?</v>
      </c>
      <c r="K703" s="204" t="e">
        <f ca="1">SUM(Table2[[#This Row],[Overall % Of Town ]]-Table2[[#This Row],[Overall % Of Town]])</f>
        <v>#NAME?</v>
      </c>
      <c r="L703" s="227" t="e">
        <f ca="1">SUM(Table2[[#This Row],[2024 Tax Assessment (Exemption Not Included)]])*$N$7</f>
        <v>#NAME?</v>
      </c>
      <c r="M703" s="205" t="e">
        <f ca="1">SUM(Table2[[#This Row],[2025 Tax Amount                   (w/o Reval)                       (Exmption Not Included)]]-Table2[[#This Row],[2024 Tax Amount (Exemption Not Included)]])</f>
        <v>#NAME?</v>
      </c>
      <c r="N703" s="206" t="e">
        <f ca="1">SUM(Table2[[#This Row],[2025 Tax Amount                   (w/o Reval)                       (Exmption Not Included)]]-Table2[[#This Row],[2025 Estimated                      Tax Amount                             (Exemption Not Included)]])</f>
        <v>#NAME?</v>
      </c>
      <c r="O703" s="207" t="s">
        <v>7433</v>
      </c>
      <c r="P703" s="208" t="s">
        <v>7433</v>
      </c>
      <c r="Q703" s="208" t="s">
        <v>7433</v>
      </c>
      <c r="R703" s="208" t="s">
        <v>7433</v>
      </c>
      <c r="S703" s="208" t="s">
        <v>7433</v>
      </c>
      <c r="T703" s="209" t="s">
        <v>7433</v>
      </c>
    </row>
    <row r="704" spans="1:20">
      <c r="A704" s="202" t="s">
        <v>1441</v>
      </c>
      <c r="B704" s="202">
        <v>648</v>
      </c>
      <c r="C704" s="195" t="e">
        <f ca="1">_xlfn.XLOOKUP(Table2[[#This Row],[Acct '#]],'2024 Information'!A:A,'2024 Information'!L:L,0)</f>
        <v>#NAME?</v>
      </c>
      <c r="D704" s="196" t="e">
        <f ca="1">SUM(Table2[[#This Row],[2024 Tax Assessment (Exemption Not Included)]]/$E$6)</f>
        <v>#NAME?</v>
      </c>
      <c r="E704" s="206" t="e">
        <f ca="1">SUM(Table2[[#This Row],[2024 Tax Assessment (Exemption Not Included)]]*$E$7)</f>
        <v>#NAME?</v>
      </c>
      <c r="F704" s="195" t="e">
        <f ca="1">_xlfn.XLOOKUP(Table2[[#This Row],[Acct '#]],'2025 Information'!A:A,'2025 Information'!O:O,0)</f>
        <v>#NAME?</v>
      </c>
      <c r="G704" s="196" t="e">
        <f ca="1">SUM(Table2[[#This Row],[2025 Estimated                         Tax Assessment                  (Exemption Not Included)]]/$H$6)</f>
        <v>#NAME?</v>
      </c>
      <c r="H704" s="206" t="e">
        <f ca="1">SUM(Table2[[#This Row],[2025 Estimated                         Tax Assessment                  (Exemption Not Included)]]*$H$7)</f>
        <v>#NAME?</v>
      </c>
      <c r="I704" s="203" t="e">
        <f ca="1">SUM(Table2[[#This Row],[2025 Estimated                         Tax Assessment                  (Exemption Not Included)]]-Table2[[#This Row],[2024 Tax Assessment (Exemption Not Included)]])</f>
        <v>#NAME?</v>
      </c>
      <c r="J704" s="225" t="e">
        <f ca="1">SUM(Table2[[#This Row],[2025 Estimated                      Tax Amount                             (Exemption Not Included)]]-Table2[[#This Row],[2024 Tax Amount (Exemption Not Included)]])</f>
        <v>#NAME?</v>
      </c>
      <c r="K704" s="204" t="e">
        <f ca="1">SUM(Table2[[#This Row],[Overall % Of Town ]]-Table2[[#This Row],[Overall % Of Town]])</f>
        <v>#NAME?</v>
      </c>
      <c r="L704" s="227" t="e">
        <f ca="1">SUM(Table2[[#This Row],[2024 Tax Assessment (Exemption Not Included)]])*$N$7</f>
        <v>#NAME?</v>
      </c>
      <c r="M704" s="205" t="e">
        <f ca="1">SUM(Table2[[#This Row],[2025 Tax Amount                   (w/o Reval)                       (Exmption Not Included)]]-Table2[[#This Row],[2024 Tax Amount (Exemption Not Included)]])</f>
        <v>#NAME?</v>
      </c>
      <c r="N704" s="206" t="e">
        <f ca="1">SUM(Table2[[#This Row],[2025 Tax Amount                   (w/o Reval)                       (Exmption Not Included)]]-Table2[[#This Row],[2025 Estimated                      Tax Amount                             (Exemption Not Included)]])</f>
        <v>#NAME?</v>
      </c>
      <c r="O704" s="207" t="s">
        <v>7433</v>
      </c>
      <c r="P704" s="208" t="s">
        <v>7433</v>
      </c>
      <c r="Q704" s="208" t="s">
        <v>7433</v>
      </c>
      <c r="R704" s="208" t="s">
        <v>7433</v>
      </c>
      <c r="S704" s="208" t="s">
        <v>7433</v>
      </c>
      <c r="T704" s="209" t="s">
        <v>7433</v>
      </c>
    </row>
    <row r="705" spans="1:20">
      <c r="A705" s="202" t="s">
        <v>1678</v>
      </c>
      <c r="B705" s="202">
        <v>538</v>
      </c>
      <c r="C705" s="195" t="e">
        <f ca="1">_xlfn.XLOOKUP(Table2[[#This Row],[Acct '#]],'2024 Information'!A:A,'2024 Information'!L:L,0)</f>
        <v>#NAME?</v>
      </c>
      <c r="D705" s="196" t="e">
        <f ca="1">SUM(Table2[[#This Row],[2024 Tax Assessment (Exemption Not Included)]]/$E$6)</f>
        <v>#NAME?</v>
      </c>
      <c r="E705" s="206" t="e">
        <f ca="1">SUM(Table2[[#This Row],[2024 Tax Assessment (Exemption Not Included)]]*$E$7)</f>
        <v>#NAME?</v>
      </c>
      <c r="F705" s="195" t="e">
        <f ca="1">_xlfn.XLOOKUP(Table2[[#This Row],[Acct '#]],'2025 Information'!A:A,'2025 Information'!O:O,0)</f>
        <v>#NAME?</v>
      </c>
      <c r="G705" s="196" t="e">
        <f ca="1">SUM(Table2[[#This Row],[2025 Estimated                         Tax Assessment                  (Exemption Not Included)]]/$H$6)</f>
        <v>#NAME?</v>
      </c>
      <c r="H705" s="206" t="e">
        <f ca="1">SUM(Table2[[#This Row],[2025 Estimated                         Tax Assessment                  (Exemption Not Included)]]*$H$7)</f>
        <v>#NAME?</v>
      </c>
      <c r="I705" s="203" t="e">
        <f ca="1">SUM(Table2[[#This Row],[2025 Estimated                         Tax Assessment                  (Exemption Not Included)]]-Table2[[#This Row],[2024 Tax Assessment (Exemption Not Included)]])</f>
        <v>#NAME?</v>
      </c>
      <c r="J705" s="225" t="e">
        <f ca="1">SUM(Table2[[#This Row],[2025 Estimated                      Tax Amount                             (Exemption Not Included)]]-Table2[[#This Row],[2024 Tax Amount (Exemption Not Included)]])</f>
        <v>#NAME?</v>
      </c>
      <c r="K705" s="204" t="e">
        <f ca="1">SUM(Table2[[#This Row],[Overall % Of Town ]]-Table2[[#This Row],[Overall % Of Town]])</f>
        <v>#NAME?</v>
      </c>
      <c r="L705" s="227" t="e">
        <f ca="1">SUM(Table2[[#This Row],[2024 Tax Assessment (Exemption Not Included)]])*$N$7</f>
        <v>#NAME?</v>
      </c>
      <c r="M705" s="205" t="e">
        <f ca="1">SUM(Table2[[#This Row],[2025 Tax Amount                   (w/o Reval)                       (Exmption Not Included)]]-Table2[[#This Row],[2024 Tax Amount (Exemption Not Included)]])</f>
        <v>#NAME?</v>
      </c>
      <c r="N705" s="206" t="e">
        <f ca="1">SUM(Table2[[#This Row],[2025 Tax Amount                   (w/o Reval)                       (Exmption Not Included)]]-Table2[[#This Row],[2025 Estimated                      Tax Amount                             (Exemption Not Included)]])</f>
        <v>#NAME?</v>
      </c>
      <c r="O705" s="207" t="s">
        <v>7433</v>
      </c>
      <c r="P705" s="208" t="s">
        <v>7433</v>
      </c>
      <c r="Q705" s="208" t="s">
        <v>7433</v>
      </c>
      <c r="R705" s="208" t="s">
        <v>7433</v>
      </c>
      <c r="S705" s="208" t="s">
        <v>7433</v>
      </c>
      <c r="T705" s="209" t="s">
        <v>7433</v>
      </c>
    </row>
    <row r="706" spans="1:20">
      <c r="A706" s="202" t="s">
        <v>1230</v>
      </c>
      <c r="B706" s="202">
        <v>744</v>
      </c>
      <c r="C706" s="195" t="e">
        <f ca="1">_xlfn.XLOOKUP(Table2[[#This Row],[Acct '#]],'2024 Information'!A:A,'2024 Information'!L:L,0)</f>
        <v>#NAME?</v>
      </c>
      <c r="D706" s="196" t="e">
        <f ca="1">SUM(Table2[[#This Row],[2024 Tax Assessment (Exemption Not Included)]]/$E$6)</f>
        <v>#NAME?</v>
      </c>
      <c r="E706" s="206" t="e">
        <f ca="1">SUM(Table2[[#This Row],[2024 Tax Assessment (Exemption Not Included)]]*$E$7)</f>
        <v>#NAME?</v>
      </c>
      <c r="F706" s="195" t="e">
        <f ca="1">_xlfn.XLOOKUP(Table2[[#This Row],[Acct '#]],'2025 Information'!A:A,'2025 Information'!O:O,0)</f>
        <v>#NAME?</v>
      </c>
      <c r="G706" s="196" t="e">
        <f ca="1">SUM(Table2[[#This Row],[2025 Estimated                         Tax Assessment                  (Exemption Not Included)]]/$H$6)</f>
        <v>#NAME?</v>
      </c>
      <c r="H706" s="206" t="e">
        <f ca="1">SUM(Table2[[#This Row],[2025 Estimated                         Tax Assessment                  (Exemption Not Included)]]*$H$7)</f>
        <v>#NAME?</v>
      </c>
      <c r="I706" s="203" t="e">
        <f ca="1">SUM(Table2[[#This Row],[2025 Estimated                         Tax Assessment                  (Exemption Not Included)]]-Table2[[#This Row],[2024 Tax Assessment (Exemption Not Included)]])</f>
        <v>#NAME?</v>
      </c>
      <c r="J706" s="225" t="e">
        <f ca="1">SUM(Table2[[#This Row],[2025 Estimated                      Tax Amount                             (Exemption Not Included)]]-Table2[[#This Row],[2024 Tax Amount (Exemption Not Included)]])</f>
        <v>#NAME?</v>
      </c>
      <c r="K706" s="204" t="e">
        <f ca="1">SUM(Table2[[#This Row],[Overall % Of Town ]]-Table2[[#This Row],[Overall % Of Town]])</f>
        <v>#NAME?</v>
      </c>
      <c r="L706" s="227" t="e">
        <f ca="1">SUM(Table2[[#This Row],[2024 Tax Assessment (Exemption Not Included)]])*$N$7</f>
        <v>#NAME?</v>
      </c>
      <c r="M706" s="205" t="e">
        <f ca="1">SUM(Table2[[#This Row],[2025 Tax Amount                   (w/o Reval)                       (Exmption Not Included)]]-Table2[[#This Row],[2024 Tax Amount (Exemption Not Included)]])</f>
        <v>#NAME?</v>
      </c>
      <c r="N706" s="206" t="e">
        <f ca="1">SUM(Table2[[#This Row],[2025 Tax Amount                   (w/o Reval)                       (Exmption Not Included)]]-Table2[[#This Row],[2025 Estimated                      Tax Amount                             (Exemption Not Included)]])</f>
        <v>#NAME?</v>
      </c>
      <c r="O706" s="207" t="s">
        <v>7433</v>
      </c>
      <c r="P706" s="208" t="s">
        <v>7433</v>
      </c>
      <c r="Q706" s="208" t="s">
        <v>7433</v>
      </c>
      <c r="R706" s="208" t="s">
        <v>7433</v>
      </c>
      <c r="S706" s="208" t="s">
        <v>7433</v>
      </c>
      <c r="T706" s="209" t="s">
        <v>7433</v>
      </c>
    </row>
    <row r="707" spans="1:20">
      <c r="A707" s="202" t="s">
        <v>2269</v>
      </c>
      <c r="B707" s="202">
        <v>265</v>
      </c>
      <c r="C707" s="195" t="e">
        <f ca="1">_xlfn.XLOOKUP(Table2[[#This Row],[Acct '#]],'2024 Information'!A:A,'2024 Information'!L:L,0)</f>
        <v>#NAME?</v>
      </c>
      <c r="D707" s="196" t="e">
        <f ca="1">SUM(Table2[[#This Row],[2024 Tax Assessment (Exemption Not Included)]]/$E$6)</f>
        <v>#NAME?</v>
      </c>
      <c r="E707" s="206" t="e">
        <f ca="1">SUM(Table2[[#This Row],[2024 Tax Assessment (Exemption Not Included)]]*$E$7)</f>
        <v>#NAME?</v>
      </c>
      <c r="F707" s="195" t="e">
        <f ca="1">_xlfn.XLOOKUP(Table2[[#This Row],[Acct '#]],'2025 Information'!A:A,'2025 Information'!O:O,0)</f>
        <v>#NAME?</v>
      </c>
      <c r="G707" s="196" t="e">
        <f ca="1">SUM(Table2[[#This Row],[2025 Estimated                         Tax Assessment                  (Exemption Not Included)]]/$H$6)</f>
        <v>#NAME?</v>
      </c>
      <c r="H707" s="206" t="e">
        <f ca="1">SUM(Table2[[#This Row],[2025 Estimated                         Tax Assessment                  (Exemption Not Included)]]*$H$7)</f>
        <v>#NAME?</v>
      </c>
      <c r="I707" s="203" t="e">
        <f ca="1">SUM(Table2[[#This Row],[2025 Estimated                         Tax Assessment                  (Exemption Not Included)]]-Table2[[#This Row],[2024 Tax Assessment (Exemption Not Included)]])</f>
        <v>#NAME?</v>
      </c>
      <c r="J707" s="225" t="e">
        <f ca="1">SUM(Table2[[#This Row],[2025 Estimated                      Tax Amount                             (Exemption Not Included)]]-Table2[[#This Row],[2024 Tax Amount (Exemption Not Included)]])</f>
        <v>#NAME?</v>
      </c>
      <c r="K707" s="204" t="e">
        <f ca="1">SUM(Table2[[#This Row],[Overall % Of Town ]]-Table2[[#This Row],[Overall % Of Town]])</f>
        <v>#NAME?</v>
      </c>
      <c r="L707" s="227" t="e">
        <f ca="1">SUM(Table2[[#This Row],[2024 Tax Assessment (Exemption Not Included)]])*$N$7</f>
        <v>#NAME?</v>
      </c>
      <c r="M707" s="205" t="e">
        <f ca="1">SUM(Table2[[#This Row],[2025 Tax Amount                   (w/o Reval)                       (Exmption Not Included)]]-Table2[[#This Row],[2024 Tax Amount (Exemption Not Included)]])</f>
        <v>#NAME?</v>
      </c>
      <c r="N707" s="206" t="e">
        <f ca="1">SUM(Table2[[#This Row],[2025 Tax Amount                   (w/o Reval)                       (Exmption Not Included)]]-Table2[[#This Row],[2025 Estimated                      Tax Amount                             (Exemption Not Included)]])</f>
        <v>#NAME?</v>
      </c>
      <c r="O707" s="207" t="s">
        <v>7433</v>
      </c>
      <c r="P707" s="208" t="s">
        <v>7433</v>
      </c>
      <c r="Q707" s="208" t="s">
        <v>7433</v>
      </c>
      <c r="R707" s="208" t="s">
        <v>7433</v>
      </c>
      <c r="S707" s="208" t="s">
        <v>7433</v>
      </c>
      <c r="T707" s="209" t="s">
        <v>7433</v>
      </c>
    </row>
    <row r="708" spans="1:20">
      <c r="A708" s="202" t="s">
        <v>2678</v>
      </c>
      <c r="B708" s="202">
        <v>69</v>
      </c>
      <c r="C708" s="195" t="e">
        <f ca="1">_xlfn.XLOOKUP(Table2[[#This Row],[Acct '#]],'2024 Information'!A:A,'2024 Information'!L:L,0)</f>
        <v>#NAME?</v>
      </c>
      <c r="D708" s="196" t="e">
        <f ca="1">SUM(Table2[[#This Row],[2024 Tax Assessment (Exemption Not Included)]]/$E$6)</f>
        <v>#NAME?</v>
      </c>
      <c r="E708" s="206" t="e">
        <f ca="1">SUM(Table2[[#This Row],[2024 Tax Assessment (Exemption Not Included)]]*$E$7)</f>
        <v>#NAME?</v>
      </c>
      <c r="F708" s="195" t="e">
        <f ca="1">_xlfn.XLOOKUP(Table2[[#This Row],[Acct '#]],'2025 Information'!A:A,'2025 Information'!O:O,0)</f>
        <v>#NAME?</v>
      </c>
      <c r="G708" s="196" t="e">
        <f ca="1">SUM(Table2[[#This Row],[2025 Estimated                         Tax Assessment                  (Exemption Not Included)]]/$H$6)</f>
        <v>#NAME?</v>
      </c>
      <c r="H708" s="206" t="e">
        <f ca="1">SUM(Table2[[#This Row],[2025 Estimated                         Tax Assessment                  (Exemption Not Included)]]*$H$7)</f>
        <v>#NAME?</v>
      </c>
      <c r="I708" s="203" t="e">
        <f ca="1">SUM(Table2[[#This Row],[2025 Estimated                         Tax Assessment                  (Exemption Not Included)]]-Table2[[#This Row],[2024 Tax Assessment (Exemption Not Included)]])</f>
        <v>#NAME?</v>
      </c>
      <c r="J708" s="225" t="e">
        <f ca="1">SUM(Table2[[#This Row],[2025 Estimated                      Tax Amount                             (Exemption Not Included)]]-Table2[[#This Row],[2024 Tax Amount (Exemption Not Included)]])</f>
        <v>#NAME?</v>
      </c>
      <c r="K708" s="204" t="e">
        <f ca="1">SUM(Table2[[#This Row],[Overall % Of Town ]]-Table2[[#This Row],[Overall % Of Town]])</f>
        <v>#NAME?</v>
      </c>
      <c r="L708" s="227" t="e">
        <f ca="1">SUM(Table2[[#This Row],[2024 Tax Assessment (Exemption Not Included)]])*$N$7</f>
        <v>#NAME?</v>
      </c>
      <c r="M708" s="205" t="e">
        <f ca="1">SUM(Table2[[#This Row],[2025 Tax Amount                   (w/o Reval)                       (Exmption Not Included)]]-Table2[[#This Row],[2024 Tax Amount (Exemption Not Included)]])</f>
        <v>#NAME?</v>
      </c>
      <c r="N708" s="206" t="e">
        <f ca="1">SUM(Table2[[#This Row],[2025 Tax Amount                   (w/o Reval)                       (Exmption Not Included)]]-Table2[[#This Row],[2025 Estimated                      Tax Amount                             (Exemption Not Included)]])</f>
        <v>#NAME?</v>
      </c>
      <c r="O708" s="210" t="e">
        <f ca="1">_xlfn.XLOOKUP(Table2[[#This Row],[Map/Lot]],'Sales Data'!$H$2:$H$185,'Sales Data'!$G$2:$G$185,0)</f>
        <v>#NAME?</v>
      </c>
      <c r="P708" s="211" t="e">
        <f ca="1">_xlfn.XLOOKUP(Table2[[#This Row],[Map/Lot]],'Sales Data'!$H$2:$H$185,'Sales Data'!$F$2:$F$185,0)</f>
        <v>#NAME?</v>
      </c>
      <c r="Q708" s="208">
        <v>1.5</v>
      </c>
      <c r="R708" s="212" t="e">
        <f ca="1">SUM(Table2[[#This Row],[Adjustment for Time Since Sale]]*Table2[[#This Row],[Sale Amount]])</f>
        <v>#NAME?</v>
      </c>
      <c r="S708" s="212" t="e">
        <f ca="1">SUM(Table2[[#This Row],[2025 Estimated                         Tax Assessment                  (Exemption Not Included)]]-Table2[[#This Row],[Adjusted Sale Price]])</f>
        <v>#NAME?</v>
      </c>
      <c r="T708" s="213" t="e">
        <f ca="1">_xlfn.XLOOKUP(Table2[[#This Row],[Map/Lot]],'Sales Data'!$H$2:$H$185,'Sales Data'!$I$2:$I$185,0)</f>
        <v>#NAME?</v>
      </c>
    </row>
    <row r="709" spans="1:20">
      <c r="A709" s="202" t="s">
        <v>2637</v>
      </c>
      <c r="B709" s="202">
        <v>92</v>
      </c>
      <c r="C709" s="195" t="e">
        <f ca="1">_xlfn.XLOOKUP(Table2[[#This Row],[Acct '#]],'2024 Information'!A:A,'2024 Information'!L:L,0)</f>
        <v>#NAME?</v>
      </c>
      <c r="D709" s="196" t="e">
        <f ca="1">SUM(Table2[[#This Row],[2024 Tax Assessment (Exemption Not Included)]]/$E$6)</f>
        <v>#NAME?</v>
      </c>
      <c r="E709" s="206" t="e">
        <f ca="1">SUM(Table2[[#This Row],[2024 Tax Assessment (Exemption Not Included)]]*$E$7)</f>
        <v>#NAME?</v>
      </c>
      <c r="F709" s="195" t="e">
        <f ca="1">_xlfn.XLOOKUP(Table2[[#This Row],[Acct '#]],'2025 Information'!A:A,'2025 Information'!O:O,0)</f>
        <v>#NAME?</v>
      </c>
      <c r="G709" s="196" t="e">
        <f ca="1">SUM(Table2[[#This Row],[2025 Estimated                         Tax Assessment                  (Exemption Not Included)]]/$H$6)</f>
        <v>#NAME?</v>
      </c>
      <c r="H709" s="206" t="e">
        <f ca="1">SUM(Table2[[#This Row],[2025 Estimated                         Tax Assessment                  (Exemption Not Included)]]*$H$7)</f>
        <v>#NAME?</v>
      </c>
      <c r="I709" s="203" t="e">
        <f ca="1">SUM(Table2[[#This Row],[2025 Estimated                         Tax Assessment                  (Exemption Not Included)]]-Table2[[#This Row],[2024 Tax Assessment (Exemption Not Included)]])</f>
        <v>#NAME?</v>
      </c>
      <c r="J709" s="225" t="e">
        <f ca="1">SUM(Table2[[#This Row],[2025 Estimated                      Tax Amount                             (Exemption Not Included)]]-Table2[[#This Row],[2024 Tax Amount (Exemption Not Included)]])</f>
        <v>#NAME?</v>
      </c>
      <c r="K709" s="204" t="e">
        <f ca="1">SUM(Table2[[#This Row],[Overall % Of Town ]]-Table2[[#This Row],[Overall % Of Town]])</f>
        <v>#NAME?</v>
      </c>
      <c r="L709" s="227" t="e">
        <f ca="1">SUM(Table2[[#This Row],[2024 Tax Assessment (Exemption Not Included)]])*$N$7</f>
        <v>#NAME?</v>
      </c>
      <c r="M709" s="205" t="e">
        <f ca="1">SUM(Table2[[#This Row],[2025 Tax Amount                   (w/o Reval)                       (Exmption Not Included)]]-Table2[[#This Row],[2024 Tax Amount (Exemption Not Included)]])</f>
        <v>#NAME?</v>
      </c>
      <c r="N709" s="206" t="e">
        <f ca="1">SUM(Table2[[#This Row],[2025 Tax Amount                   (w/o Reval)                       (Exmption Not Included)]]-Table2[[#This Row],[2025 Estimated                      Tax Amount                             (Exemption Not Included)]])</f>
        <v>#NAME?</v>
      </c>
      <c r="O709" s="207" t="s">
        <v>7433</v>
      </c>
      <c r="P709" s="208" t="s">
        <v>7433</v>
      </c>
      <c r="Q709" s="208" t="s">
        <v>7433</v>
      </c>
      <c r="R709" s="208" t="s">
        <v>7433</v>
      </c>
      <c r="S709" s="208" t="s">
        <v>7433</v>
      </c>
      <c r="T709" s="209" t="s">
        <v>7433</v>
      </c>
    </row>
    <row r="710" spans="1:20">
      <c r="A710" s="202" t="s">
        <v>148</v>
      </c>
      <c r="B710" s="202">
        <v>1172</v>
      </c>
      <c r="C710" s="195" t="e">
        <f ca="1">_xlfn.XLOOKUP(Table2[[#This Row],[Acct '#]],'2024 Information'!A:A,'2024 Information'!L:L,0)</f>
        <v>#NAME?</v>
      </c>
      <c r="D710" s="196" t="e">
        <f ca="1">SUM(Table2[[#This Row],[2024 Tax Assessment (Exemption Not Included)]]/$E$6)</f>
        <v>#NAME?</v>
      </c>
      <c r="E710" s="206" t="e">
        <f ca="1">SUM(Table2[[#This Row],[2024 Tax Assessment (Exemption Not Included)]]*$E$7)</f>
        <v>#NAME?</v>
      </c>
      <c r="F710" s="195" t="e">
        <f ca="1">_xlfn.XLOOKUP(Table2[[#This Row],[Acct '#]],'2025 Information'!A:A,'2025 Information'!O:O,0)</f>
        <v>#NAME?</v>
      </c>
      <c r="G710" s="196" t="e">
        <f ca="1">SUM(Table2[[#This Row],[2025 Estimated                         Tax Assessment                  (Exemption Not Included)]]/$H$6)</f>
        <v>#NAME?</v>
      </c>
      <c r="H710" s="206" t="e">
        <f ca="1">SUM(Table2[[#This Row],[2025 Estimated                         Tax Assessment                  (Exemption Not Included)]]*$H$7)</f>
        <v>#NAME?</v>
      </c>
      <c r="I710" s="203" t="e">
        <f ca="1">SUM(Table2[[#This Row],[2025 Estimated                         Tax Assessment                  (Exemption Not Included)]]-Table2[[#This Row],[2024 Tax Assessment (Exemption Not Included)]])</f>
        <v>#NAME?</v>
      </c>
      <c r="J710" s="225" t="e">
        <f ca="1">SUM(Table2[[#This Row],[2025 Estimated                      Tax Amount                             (Exemption Not Included)]]-Table2[[#This Row],[2024 Tax Amount (Exemption Not Included)]])</f>
        <v>#NAME?</v>
      </c>
      <c r="K710" s="204" t="e">
        <f ca="1">SUM(Table2[[#This Row],[Overall % Of Town ]]-Table2[[#This Row],[Overall % Of Town]])</f>
        <v>#NAME?</v>
      </c>
      <c r="L710" s="227" t="e">
        <f ca="1">SUM(Table2[[#This Row],[2024 Tax Assessment (Exemption Not Included)]])*$N$7</f>
        <v>#NAME?</v>
      </c>
      <c r="M710" s="205" t="e">
        <f ca="1">SUM(Table2[[#This Row],[2025 Tax Amount                   (w/o Reval)                       (Exmption Not Included)]]-Table2[[#This Row],[2024 Tax Amount (Exemption Not Included)]])</f>
        <v>#NAME?</v>
      </c>
      <c r="N710" s="206" t="e">
        <f ca="1">SUM(Table2[[#This Row],[2025 Tax Amount                   (w/o Reval)                       (Exmption Not Included)]]-Table2[[#This Row],[2025 Estimated                      Tax Amount                             (Exemption Not Included)]])</f>
        <v>#NAME?</v>
      </c>
      <c r="O710" s="207" t="s">
        <v>7433</v>
      </c>
      <c r="P710" s="208" t="s">
        <v>7433</v>
      </c>
      <c r="Q710" s="208" t="s">
        <v>7433</v>
      </c>
      <c r="R710" s="208" t="s">
        <v>7433</v>
      </c>
      <c r="S710" s="208" t="s">
        <v>7433</v>
      </c>
      <c r="T710" s="209" t="s">
        <v>7433</v>
      </c>
    </row>
    <row r="711" spans="1:20">
      <c r="A711" s="202" t="s">
        <v>894</v>
      </c>
      <c r="B711" s="202">
        <v>884</v>
      </c>
      <c r="C711" s="195" t="e">
        <f ca="1">_xlfn.XLOOKUP(Table2[[#This Row],[Acct '#]],'2024 Information'!A:A,'2024 Information'!L:L,0)</f>
        <v>#NAME?</v>
      </c>
      <c r="D711" s="196" t="e">
        <f ca="1">SUM(Table2[[#This Row],[2024 Tax Assessment (Exemption Not Included)]]/$E$6)</f>
        <v>#NAME?</v>
      </c>
      <c r="E711" s="206" t="e">
        <f ca="1">SUM(Table2[[#This Row],[2024 Tax Assessment (Exemption Not Included)]]*$E$7)</f>
        <v>#NAME?</v>
      </c>
      <c r="F711" s="195" t="e">
        <f ca="1">_xlfn.XLOOKUP(Table2[[#This Row],[Acct '#]],'2025 Information'!A:A,'2025 Information'!O:O,0)</f>
        <v>#NAME?</v>
      </c>
      <c r="G711" s="196" t="e">
        <f ca="1">SUM(Table2[[#This Row],[2025 Estimated                         Tax Assessment                  (Exemption Not Included)]]/$H$6)</f>
        <v>#NAME?</v>
      </c>
      <c r="H711" s="206" t="e">
        <f ca="1">SUM(Table2[[#This Row],[2025 Estimated                         Tax Assessment                  (Exemption Not Included)]]*$H$7)</f>
        <v>#NAME?</v>
      </c>
      <c r="I711" s="203" t="e">
        <f ca="1">SUM(Table2[[#This Row],[2025 Estimated                         Tax Assessment                  (Exemption Not Included)]]-Table2[[#This Row],[2024 Tax Assessment (Exemption Not Included)]])</f>
        <v>#NAME?</v>
      </c>
      <c r="J711" s="225" t="e">
        <f ca="1">SUM(Table2[[#This Row],[2025 Estimated                      Tax Amount                             (Exemption Not Included)]]-Table2[[#This Row],[2024 Tax Amount (Exemption Not Included)]])</f>
        <v>#NAME?</v>
      </c>
      <c r="K711" s="204" t="e">
        <f ca="1">SUM(Table2[[#This Row],[Overall % Of Town ]]-Table2[[#This Row],[Overall % Of Town]])</f>
        <v>#NAME?</v>
      </c>
      <c r="L711" s="227" t="e">
        <f ca="1">SUM(Table2[[#This Row],[2024 Tax Assessment (Exemption Not Included)]])*$N$7</f>
        <v>#NAME?</v>
      </c>
      <c r="M711" s="205" t="e">
        <f ca="1">SUM(Table2[[#This Row],[2025 Tax Amount                   (w/o Reval)                       (Exmption Not Included)]]-Table2[[#This Row],[2024 Tax Amount (Exemption Not Included)]])</f>
        <v>#NAME?</v>
      </c>
      <c r="N711" s="206" t="e">
        <f ca="1">SUM(Table2[[#This Row],[2025 Tax Amount                   (w/o Reval)                       (Exmption Not Included)]]-Table2[[#This Row],[2025 Estimated                      Tax Amount                             (Exemption Not Included)]])</f>
        <v>#NAME?</v>
      </c>
      <c r="O711" s="207" t="s">
        <v>7433</v>
      </c>
      <c r="P711" s="208" t="s">
        <v>7433</v>
      </c>
      <c r="Q711" s="208" t="s">
        <v>7433</v>
      </c>
      <c r="R711" s="208" t="s">
        <v>7433</v>
      </c>
      <c r="S711" s="208" t="s">
        <v>7433</v>
      </c>
      <c r="T711" s="209" t="s">
        <v>7433</v>
      </c>
    </row>
    <row r="712" spans="1:20">
      <c r="A712" s="202" t="s">
        <v>195</v>
      </c>
      <c r="B712" s="202">
        <v>1157</v>
      </c>
      <c r="C712" s="195" t="e">
        <f ca="1">_xlfn.XLOOKUP(Table2[[#This Row],[Acct '#]],'2024 Information'!A:A,'2024 Information'!L:L,0)</f>
        <v>#NAME?</v>
      </c>
      <c r="D712" s="196" t="e">
        <f ca="1">SUM(Table2[[#This Row],[2024 Tax Assessment (Exemption Not Included)]]/$E$6)</f>
        <v>#NAME?</v>
      </c>
      <c r="E712" s="206" t="e">
        <f ca="1">SUM(Table2[[#This Row],[2024 Tax Assessment (Exemption Not Included)]]*$E$7)</f>
        <v>#NAME?</v>
      </c>
      <c r="F712" s="195" t="e">
        <f ca="1">_xlfn.XLOOKUP(Table2[[#This Row],[Acct '#]],'2025 Information'!A:A,'2025 Information'!O:O,0)</f>
        <v>#NAME?</v>
      </c>
      <c r="G712" s="196" t="e">
        <f ca="1">SUM(Table2[[#This Row],[2025 Estimated                         Tax Assessment                  (Exemption Not Included)]]/$H$6)</f>
        <v>#NAME?</v>
      </c>
      <c r="H712" s="206" t="e">
        <f ca="1">SUM(Table2[[#This Row],[2025 Estimated                         Tax Assessment                  (Exemption Not Included)]]*$H$7)</f>
        <v>#NAME?</v>
      </c>
      <c r="I712" s="203" t="e">
        <f ca="1">SUM(Table2[[#This Row],[2025 Estimated                         Tax Assessment                  (Exemption Not Included)]]-Table2[[#This Row],[2024 Tax Assessment (Exemption Not Included)]])</f>
        <v>#NAME?</v>
      </c>
      <c r="J712" s="225" t="e">
        <f ca="1">SUM(Table2[[#This Row],[2025 Estimated                      Tax Amount                             (Exemption Not Included)]]-Table2[[#This Row],[2024 Tax Amount (Exemption Not Included)]])</f>
        <v>#NAME?</v>
      </c>
      <c r="K712" s="204" t="e">
        <f ca="1">SUM(Table2[[#This Row],[Overall % Of Town ]]-Table2[[#This Row],[Overall % Of Town]])</f>
        <v>#NAME?</v>
      </c>
      <c r="L712" s="227" t="e">
        <f ca="1">SUM(Table2[[#This Row],[2024 Tax Assessment (Exemption Not Included)]])*$N$7</f>
        <v>#NAME?</v>
      </c>
      <c r="M712" s="205" t="e">
        <f ca="1">SUM(Table2[[#This Row],[2025 Tax Amount                   (w/o Reval)                       (Exmption Not Included)]]-Table2[[#This Row],[2024 Tax Amount (Exemption Not Included)]])</f>
        <v>#NAME?</v>
      </c>
      <c r="N712" s="206" t="e">
        <f ca="1">SUM(Table2[[#This Row],[2025 Tax Amount                   (w/o Reval)                       (Exmption Not Included)]]-Table2[[#This Row],[2025 Estimated                      Tax Amount                             (Exemption Not Included)]])</f>
        <v>#NAME?</v>
      </c>
      <c r="O712" s="207" t="s">
        <v>7433</v>
      </c>
      <c r="P712" s="208" t="s">
        <v>7433</v>
      </c>
      <c r="Q712" s="208" t="s">
        <v>7433</v>
      </c>
      <c r="R712" s="208" t="s">
        <v>7433</v>
      </c>
      <c r="S712" s="208" t="s">
        <v>7433</v>
      </c>
      <c r="T712" s="209" t="s">
        <v>7433</v>
      </c>
    </row>
    <row r="713" spans="1:20">
      <c r="A713" s="202" t="s">
        <v>194</v>
      </c>
      <c r="B713" s="202">
        <v>1158</v>
      </c>
      <c r="C713" s="195" t="e">
        <f ca="1">_xlfn.XLOOKUP(Table2[[#This Row],[Acct '#]],'2024 Information'!A:A,'2024 Information'!L:L,0)</f>
        <v>#NAME?</v>
      </c>
      <c r="D713" s="196" t="e">
        <f ca="1">SUM(Table2[[#This Row],[2024 Tax Assessment (Exemption Not Included)]]/$E$6)</f>
        <v>#NAME?</v>
      </c>
      <c r="E713" s="206" t="e">
        <f ca="1">SUM(Table2[[#This Row],[2024 Tax Assessment (Exemption Not Included)]]*$E$7)</f>
        <v>#NAME?</v>
      </c>
      <c r="F713" s="195" t="e">
        <f ca="1">_xlfn.XLOOKUP(Table2[[#This Row],[Acct '#]],'2025 Information'!A:A,'2025 Information'!O:O,0)</f>
        <v>#NAME?</v>
      </c>
      <c r="G713" s="196" t="e">
        <f ca="1">SUM(Table2[[#This Row],[2025 Estimated                         Tax Assessment                  (Exemption Not Included)]]/$H$6)</f>
        <v>#NAME?</v>
      </c>
      <c r="H713" s="206" t="e">
        <f ca="1">SUM(Table2[[#This Row],[2025 Estimated                         Tax Assessment                  (Exemption Not Included)]]*$H$7)</f>
        <v>#NAME?</v>
      </c>
      <c r="I713" s="203" t="e">
        <f ca="1">SUM(Table2[[#This Row],[2025 Estimated                         Tax Assessment                  (Exemption Not Included)]]-Table2[[#This Row],[2024 Tax Assessment (Exemption Not Included)]])</f>
        <v>#NAME?</v>
      </c>
      <c r="J713" s="225" t="e">
        <f ca="1">SUM(Table2[[#This Row],[2025 Estimated                      Tax Amount                             (Exemption Not Included)]]-Table2[[#This Row],[2024 Tax Amount (Exemption Not Included)]])</f>
        <v>#NAME?</v>
      </c>
      <c r="K713" s="204" t="e">
        <f ca="1">SUM(Table2[[#This Row],[Overall % Of Town ]]-Table2[[#This Row],[Overall % Of Town]])</f>
        <v>#NAME?</v>
      </c>
      <c r="L713" s="227" t="e">
        <f ca="1">SUM(Table2[[#This Row],[2024 Tax Assessment (Exemption Not Included)]])*$N$7</f>
        <v>#NAME?</v>
      </c>
      <c r="M713" s="205" t="e">
        <f ca="1">SUM(Table2[[#This Row],[2025 Tax Amount                   (w/o Reval)                       (Exmption Not Included)]]-Table2[[#This Row],[2024 Tax Amount (Exemption Not Included)]])</f>
        <v>#NAME?</v>
      </c>
      <c r="N713" s="206" t="e">
        <f ca="1">SUM(Table2[[#This Row],[2025 Tax Amount                   (w/o Reval)                       (Exmption Not Included)]]-Table2[[#This Row],[2025 Estimated                      Tax Amount                             (Exemption Not Included)]])</f>
        <v>#NAME?</v>
      </c>
      <c r="O713" s="207" t="s">
        <v>7433</v>
      </c>
      <c r="P713" s="208" t="s">
        <v>7433</v>
      </c>
      <c r="Q713" s="208" t="s">
        <v>7433</v>
      </c>
      <c r="R713" s="208" t="s">
        <v>7433</v>
      </c>
      <c r="S713" s="208" t="s">
        <v>7433</v>
      </c>
      <c r="T713" s="209" t="s">
        <v>7433</v>
      </c>
    </row>
    <row r="714" spans="1:20">
      <c r="A714" s="202" t="s">
        <v>192</v>
      </c>
      <c r="B714" s="202">
        <v>1159</v>
      </c>
      <c r="C714" s="195" t="e">
        <f ca="1">_xlfn.XLOOKUP(Table2[[#This Row],[Acct '#]],'2024 Information'!A:A,'2024 Information'!L:L,0)</f>
        <v>#NAME?</v>
      </c>
      <c r="D714" s="196" t="e">
        <f ca="1">SUM(Table2[[#This Row],[2024 Tax Assessment (Exemption Not Included)]]/$E$6)</f>
        <v>#NAME?</v>
      </c>
      <c r="E714" s="206" t="e">
        <f ca="1">SUM(Table2[[#This Row],[2024 Tax Assessment (Exemption Not Included)]]*$E$7)</f>
        <v>#NAME?</v>
      </c>
      <c r="F714" s="195" t="e">
        <f ca="1">_xlfn.XLOOKUP(Table2[[#This Row],[Acct '#]],'2025 Information'!A:A,'2025 Information'!O:O,0)</f>
        <v>#NAME?</v>
      </c>
      <c r="G714" s="196" t="e">
        <f ca="1">SUM(Table2[[#This Row],[2025 Estimated                         Tax Assessment                  (Exemption Not Included)]]/$H$6)</f>
        <v>#NAME?</v>
      </c>
      <c r="H714" s="206" t="e">
        <f ca="1">SUM(Table2[[#This Row],[2025 Estimated                         Tax Assessment                  (Exemption Not Included)]]*$H$7)</f>
        <v>#NAME?</v>
      </c>
      <c r="I714" s="203" t="e">
        <f ca="1">SUM(Table2[[#This Row],[2025 Estimated                         Tax Assessment                  (Exemption Not Included)]]-Table2[[#This Row],[2024 Tax Assessment (Exemption Not Included)]])</f>
        <v>#NAME?</v>
      </c>
      <c r="J714" s="225" t="e">
        <f ca="1">SUM(Table2[[#This Row],[2025 Estimated                      Tax Amount                             (Exemption Not Included)]]-Table2[[#This Row],[2024 Tax Amount (Exemption Not Included)]])</f>
        <v>#NAME?</v>
      </c>
      <c r="K714" s="204" t="e">
        <f ca="1">SUM(Table2[[#This Row],[Overall % Of Town ]]-Table2[[#This Row],[Overall % Of Town]])</f>
        <v>#NAME?</v>
      </c>
      <c r="L714" s="227" t="e">
        <f ca="1">SUM(Table2[[#This Row],[2024 Tax Assessment (Exemption Not Included)]])*$N$7</f>
        <v>#NAME?</v>
      </c>
      <c r="M714" s="205" t="e">
        <f ca="1">SUM(Table2[[#This Row],[2025 Tax Amount                   (w/o Reval)                       (Exmption Not Included)]]-Table2[[#This Row],[2024 Tax Amount (Exemption Not Included)]])</f>
        <v>#NAME?</v>
      </c>
      <c r="N714" s="206" t="e">
        <f ca="1">SUM(Table2[[#This Row],[2025 Tax Amount                   (w/o Reval)                       (Exmption Not Included)]]-Table2[[#This Row],[2025 Estimated                      Tax Amount                             (Exemption Not Included)]])</f>
        <v>#NAME?</v>
      </c>
      <c r="O714" s="207" t="s">
        <v>7433</v>
      </c>
      <c r="P714" s="208" t="s">
        <v>7433</v>
      </c>
      <c r="Q714" s="208" t="s">
        <v>7433</v>
      </c>
      <c r="R714" s="208" t="s">
        <v>7433</v>
      </c>
      <c r="S714" s="208" t="s">
        <v>7433</v>
      </c>
      <c r="T714" s="209" t="s">
        <v>7433</v>
      </c>
    </row>
    <row r="715" spans="1:20">
      <c r="A715" s="202" t="s">
        <v>1571</v>
      </c>
      <c r="B715" s="202">
        <v>588</v>
      </c>
      <c r="C715" s="195" t="e">
        <f ca="1">_xlfn.XLOOKUP(Table2[[#This Row],[Acct '#]],'2024 Information'!A:A,'2024 Information'!L:L,0)</f>
        <v>#NAME?</v>
      </c>
      <c r="D715" s="196" t="e">
        <f ca="1">SUM(Table2[[#This Row],[2024 Tax Assessment (Exemption Not Included)]]/$E$6)</f>
        <v>#NAME?</v>
      </c>
      <c r="E715" s="206" t="e">
        <f ca="1">SUM(Table2[[#This Row],[2024 Tax Assessment (Exemption Not Included)]]*$E$7)</f>
        <v>#NAME?</v>
      </c>
      <c r="F715" s="195" t="e">
        <f ca="1">_xlfn.XLOOKUP(Table2[[#This Row],[Acct '#]],'2025 Information'!A:A,'2025 Information'!O:O,0)</f>
        <v>#NAME?</v>
      </c>
      <c r="G715" s="196" t="e">
        <f ca="1">SUM(Table2[[#This Row],[2025 Estimated                         Tax Assessment                  (Exemption Not Included)]]/$H$6)</f>
        <v>#NAME?</v>
      </c>
      <c r="H715" s="206" t="e">
        <f ca="1">SUM(Table2[[#This Row],[2025 Estimated                         Tax Assessment                  (Exemption Not Included)]]*$H$7)</f>
        <v>#NAME?</v>
      </c>
      <c r="I715" s="203" t="e">
        <f ca="1">SUM(Table2[[#This Row],[2025 Estimated                         Tax Assessment                  (Exemption Not Included)]]-Table2[[#This Row],[2024 Tax Assessment (Exemption Not Included)]])</f>
        <v>#NAME?</v>
      </c>
      <c r="J715" s="225" t="e">
        <f ca="1">SUM(Table2[[#This Row],[2025 Estimated                      Tax Amount                             (Exemption Not Included)]]-Table2[[#This Row],[2024 Tax Amount (Exemption Not Included)]])</f>
        <v>#NAME?</v>
      </c>
      <c r="K715" s="204" t="e">
        <f ca="1">SUM(Table2[[#This Row],[Overall % Of Town ]]-Table2[[#This Row],[Overall % Of Town]])</f>
        <v>#NAME?</v>
      </c>
      <c r="L715" s="227" t="e">
        <f ca="1">SUM(Table2[[#This Row],[2024 Tax Assessment (Exemption Not Included)]])*$N$7</f>
        <v>#NAME?</v>
      </c>
      <c r="M715" s="205" t="e">
        <f ca="1">SUM(Table2[[#This Row],[2025 Tax Amount                   (w/o Reval)                       (Exmption Not Included)]]-Table2[[#This Row],[2024 Tax Amount (Exemption Not Included)]])</f>
        <v>#NAME?</v>
      </c>
      <c r="N715" s="206" t="e">
        <f ca="1">SUM(Table2[[#This Row],[2025 Tax Amount                   (w/o Reval)                       (Exmption Not Included)]]-Table2[[#This Row],[2025 Estimated                      Tax Amount                             (Exemption Not Included)]])</f>
        <v>#NAME?</v>
      </c>
      <c r="O715" s="207" t="s">
        <v>7433</v>
      </c>
      <c r="P715" s="208" t="s">
        <v>7433</v>
      </c>
      <c r="Q715" s="208" t="s">
        <v>7433</v>
      </c>
      <c r="R715" s="208" t="s">
        <v>7433</v>
      </c>
      <c r="S715" s="208" t="s">
        <v>7433</v>
      </c>
      <c r="T715" s="209" t="s">
        <v>7433</v>
      </c>
    </row>
    <row r="716" spans="1:20">
      <c r="A716" s="202" t="s">
        <v>893</v>
      </c>
      <c r="B716" s="202">
        <v>885</v>
      </c>
      <c r="C716" s="195" t="e">
        <f ca="1">_xlfn.XLOOKUP(Table2[[#This Row],[Acct '#]],'2024 Information'!A:A,'2024 Information'!L:L,0)</f>
        <v>#NAME?</v>
      </c>
      <c r="D716" s="196" t="e">
        <f ca="1">SUM(Table2[[#This Row],[2024 Tax Assessment (Exemption Not Included)]]/$E$6)</f>
        <v>#NAME?</v>
      </c>
      <c r="E716" s="206" t="e">
        <f ca="1">SUM(Table2[[#This Row],[2024 Tax Assessment (Exemption Not Included)]]*$E$7)</f>
        <v>#NAME?</v>
      </c>
      <c r="F716" s="195" t="e">
        <f ca="1">_xlfn.XLOOKUP(Table2[[#This Row],[Acct '#]],'2025 Information'!A:A,'2025 Information'!O:O,0)</f>
        <v>#NAME?</v>
      </c>
      <c r="G716" s="196" t="e">
        <f ca="1">SUM(Table2[[#This Row],[2025 Estimated                         Tax Assessment                  (Exemption Not Included)]]/$H$6)</f>
        <v>#NAME?</v>
      </c>
      <c r="H716" s="206" t="e">
        <f ca="1">SUM(Table2[[#This Row],[2025 Estimated                         Tax Assessment                  (Exemption Not Included)]]*$H$7)</f>
        <v>#NAME?</v>
      </c>
      <c r="I716" s="203" t="e">
        <f ca="1">SUM(Table2[[#This Row],[2025 Estimated                         Tax Assessment                  (Exemption Not Included)]]-Table2[[#This Row],[2024 Tax Assessment (Exemption Not Included)]])</f>
        <v>#NAME?</v>
      </c>
      <c r="J716" s="225" t="e">
        <f ca="1">SUM(Table2[[#This Row],[2025 Estimated                      Tax Amount                             (Exemption Not Included)]]-Table2[[#This Row],[2024 Tax Amount (Exemption Not Included)]])</f>
        <v>#NAME?</v>
      </c>
      <c r="K716" s="204" t="e">
        <f ca="1">SUM(Table2[[#This Row],[Overall % Of Town ]]-Table2[[#This Row],[Overall % Of Town]])</f>
        <v>#NAME?</v>
      </c>
      <c r="L716" s="227" t="e">
        <f ca="1">SUM(Table2[[#This Row],[2024 Tax Assessment (Exemption Not Included)]])*$N$7</f>
        <v>#NAME?</v>
      </c>
      <c r="M716" s="205" t="e">
        <f ca="1">SUM(Table2[[#This Row],[2025 Tax Amount                   (w/o Reval)                       (Exmption Not Included)]]-Table2[[#This Row],[2024 Tax Amount (Exemption Not Included)]])</f>
        <v>#NAME?</v>
      </c>
      <c r="N716" s="206" t="e">
        <f ca="1">SUM(Table2[[#This Row],[2025 Tax Amount                   (w/o Reval)                       (Exmption Not Included)]]-Table2[[#This Row],[2025 Estimated                      Tax Amount                             (Exemption Not Included)]])</f>
        <v>#NAME?</v>
      </c>
      <c r="O716" s="207" t="s">
        <v>7433</v>
      </c>
      <c r="P716" s="208" t="s">
        <v>7433</v>
      </c>
      <c r="Q716" s="208" t="s">
        <v>7433</v>
      </c>
      <c r="R716" s="208" t="s">
        <v>7433</v>
      </c>
      <c r="S716" s="208" t="s">
        <v>7433</v>
      </c>
      <c r="T716" s="209" t="s">
        <v>7433</v>
      </c>
    </row>
    <row r="717" spans="1:20">
      <c r="A717" s="202" t="s">
        <v>892</v>
      </c>
      <c r="B717" s="202">
        <v>886</v>
      </c>
      <c r="C717" s="195" t="e">
        <f ca="1">_xlfn.XLOOKUP(Table2[[#This Row],[Acct '#]],'2024 Information'!A:A,'2024 Information'!L:L,0)</f>
        <v>#NAME?</v>
      </c>
      <c r="D717" s="196" t="e">
        <f ca="1">SUM(Table2[[#This Row],[2024 Tax Assessment (Exemption Not Included)]]/$E$6)</f>
        <v>#NAME?</v>
      </c>
      <c r="E717" s="206" t="e">
        <f ca="1">SUM(Table2[[#This Row],[2024 Tax Assessment (Exemption Not Included)]]*$E$7)</f>
        <v>#NAME?</v>
      </c>
      <c r="F717" s="195" t="e">
        <f ca="1">_xlfn.XLOOKUP(Table2[[#This Row],[Acct '#]],'2025 Information'!A:A,'2025 Information'!O:O,0)</f>
        <v>#NAME?</v>
      </c>
      <c r="G717" s="196" t="e">
        <f ca="1">SUM(Table2[[#This Row],[2025 Estimated                         Tax Assessment                  (Exemption Not Included)]]/$H$6)</f>
        <v>#NAME?</v>
      </c>
      <c r="H717" s="206" t="e">
        <f ca="1">SUM(Table2[[#This Row],[2025 Estimated                         Tax Assessment                  (Exemption Not Included)]]*$H$7)</f>
        <v>#NAME?</v>
      </c>
      <c r="I717" s="203" t="e">
        <f ca="1">SUM(Table2[[#This Row],[2025 Estimated                         Tax Assessment                  (Exemption Not Included)]]-Table2[[#This Row],[2024 Tax Assessment (Exemption Not Included)]])</f>
        <v>#NAME?</v>
      </c>
      <c r="J717" s="225" t="e">
        <f ca="1">SUM(Table2[[#This Row],[2025 Estimated                      Tax Amount                             (Exemption Not Included)]]-Table2[[#This Row],[2024 Tax Amount (Exemption Not Included)]])</f>
        <v>#NAME?</v>
      </c>
      <c r="K717" s="204" t="e">
        <f ca="1">SUM(Table2[[#This Row],[Overall % Of Town ]]-Table2[[#This Row],[Overall % Of Town]])</f>
        <v>#NAME?</v>
      </c>
      <c r="L717" s="227" t="e">
        <f ca="1">SUM(Table2[[#This Row],[2024 Tax Assessment (Exemption Not Included)]])*$N$7</f>
        <v>#NAME?</v>
      </c>
      <c r="M717" s="205" t="e">
        <f ca="1">SUM(Table2[[#This Row],[2025 Tax Amount                   (w/o Reval)                       (Exmption Not Included)]]-Table2[[#This Row],[2024 Tax Amount (Exemption Not Included)]])</f>
        <v>#NAME?</v>
      </c>
      <c r="N717" s="206" t="e">
        <f ca="1">SUM(Table2[[#This Row],[2025 Tax Amount                   (w/o Reval)                       (Exmption Not Included)]]-Table2[[#This Row],[2025 Estimated                      Tax Amount                             (Exemption Not Included)]])</f>
        <v>#NAME?</v>
      </c>
      <c r="O717" s="207" t="s">
        <v>7433</v>
      </c>
      <c r="P717" s="208" t="s">
        <v>7433</v>
      </c>
      <c r="Q717" s="208" t="s">
        <v>7433</v>
      </c>
      <c r="R717" s="208" t="s">
        <v>7433</v>
      </c>
      <c r="S717" s="208" t="s">
        <v>7433</v>
      </c>
      <c r="T717" s="209" t="s">
        <v>7433</v>
      </c>
    </row>
    <row r="718" spans="1:20">
      <c r="A718" s="202" t="s">
        <v>890</v>
      </c>
      <c r="B718" s="202">
        <v>887</v>
      </c>
      <c r="C718" s="195" t="e">
        <f ca="1">_xlfn.XLOOKUP(Table2[[#This Row],[Acct '#]],'2024 Information'!A:A,'2024 Information'!L:L,0)</f>
        <v>#NAME?</v>
      </c>
      <c r="D718" s="196" t="e">
        <f ca="1">SUM(Table2[[#This Row],[2024 Tax Assessment (Exemption Not Included)]]/$E$6)</f>
        <v>#NAME?</v>
      </c>
      <c r="E718" s="206" t="e">
        <f ca="1">SUM(Table2[[#This Row],[2024 Tax Assessment (Exemption Not Included)]]*$E$7)</f>
        <v>#NAME?</v>
      </c>
      <c r="F718" s="195" t="e">
        <f ca="1">_xlfn.XLOOKUP(Table2[[#This Row],[Acct '#]],'2025 Information'!A:A,'2025 Information'!O:O,0)</f>
        <v>#NAME?</v>
      </c>
      <c r="G718" s="196" t="e">
        <f ca="1">SUM(Table2[[#This Row],[2025 Estimated                         Tax Assessment                  (Exemption Not Included)]]/$H$6)</f>
        <v>#NAME?</v>
      </c>
      <c r="H718" s="206" t="e">
        <f ca="1">SUM(Table2[[#This Row],[2025 Estimated                         Tax Assessment                  (Exemption Not Included)]]*$H$7)</f>
        <v>#NAME?</v>
      </c>
      <c r="I718" s="203" t="e">
        <f ca="1">SUM(Table2[[#This Row],[2025 Estimated                         Tax Assessment                  (Exemption Not Included)]]-Table2[[#This Row],[2024 Tax Assessment (Exemption Not Included)]])</f>
        <v>#NAME?</v>
      </c>
      <c r="J718" s="225" t="e">
        <f ca="1">SUM(Table2[[#This Row],[2025 Estimated                      Tax Amount                             (Exemption Not Included)]]-Table2[[#This Row],[2024 Tax Amount (Exemption Not Included)]])</f>
        <v>#NAME?</v>
      </c>
      <c r="K718" s="204" t="e">
        <f ca="1">SUM(Table2[[#This Row],[Overall % Of Town ]]-Table2[[#This Row],[Overall % Of Town]])</f>
        <v>#NAME?</v>
      </c>
      <c r="L718" s="227" t="e">
        <f ca="1">SUM(Table2[[#This Row],[2024 Tax Assessment (Exemption Not Included)]])*$N$7</f>
        <v>#NAME?</v>
      </c>
      <c r="M718" s="205" t="e">
        <f ca="1">SUM(Table2[[#This Row],[2025 Tax Amount                   (w/o Reval)                       (Exmption Not Included)]]-Table2[[#This Row],[2024 Tax Amount (Exemption Not Included)]])</f>
        <v>#NAME?</v>
      </c>
      <c r="N718" s="206" t="e">
        <f ca="1">SUM(Table2[[#This Row],[2025 Tax Amount                   (w/o Reval)                       (Exmption Not Included)]]-Table2[[#This Row],[2025 Estimated                      Tax Amount                             (Exemption Not Included)]])</f>
        <v>#NAME?</v>
      </c>
      <c r="O718" s="207" t="s">
        <v>7433</v>
      </c>
      <c r="P718" s="208" t="s">
        <v>7433</v>
      </c>
      <c r="Q718" s="208" t="s">
        <v>7433</v>
      </c>
      <c r="R718" s="208" t="s">
        <v>7433</v>
      </c>
      <c r="S718" s="208" t="s">
        <v>7433</v>
      </c>
      <c r="T718" s="209" t="s">
        <v>7433</v>
      </c>
    </row>
    <row r="719" spans="1:20">
      <c r="A719" s="202" t="s">
        <v>887</v>
      </c>
      <c r="B719" s="202">
        <v>888</v>
      </c>
      <c r="C719" s="195" t="e">
        <f ca="1">_xlfn.XLOOKUP(Table2[[#This Row],[Acct '#]],'2024 Information'!A:A,'2024 Information'!L:L,0)</f>
        <v>#NAME?</v>
      </c>
      <c r="D719" s="196" t="e">
        <f ca="1">SUM(Table2[[#This Row],[2024 Tax Assessment (Exemption Not Included)]]/$E$6)</f>
        <v>#NAME?</v>
      </c>
      <c r="E719" s="206" t="e">
        <f ca="1">SUM(Table2[[#This Row],[2024 Tax Assessment (Exemption Not Included)]]*$E$7)</f>
        <v>#NAME?</v>
      </c>
      <c r="F719" s="195" t="e">
        <f ca="1">_xlfn.XLOOKUP(Table2[[#This Row],[Acct '#]],'2025 Information'!A:A,'2025 Information'!O:O,0)</f>
        <v>#NAME?</v>
      </c>
      <c r="G719" s="196" t="e">
        <f ca="1">SUM(Table2[[#This Row],[2025 Estimated                         Tax Assessment                  (Exemption Not Included)]]/$H$6)</f>
        <v>#NAME?</v>
      </c>
      <c r="H719" s="206" t="e">
        <f ca="1">SUM(Table2[[#This Row],[2025 Estimated                         Tax Assessment                  (Exemption Not Included)]]*$H$7)</f>
        <v>#NAME?</v>
      </c>
      <c r="I719" s="203" t="e">
        <f ca="1">SUM(Table2[[#This Row],[2025 Estimated                         Tax Assessment                  (Exemption Not Included)]]-Table2[[#This Row],[2024 Tax Assessment (Exemption Not Included)]])</f>
        <v>#NAME?</v>
      </c>
      <c r="J719" s="225" t="e">
        <f ca="1">SUM(Table2[[#This Row],[2025 Estimated                      Tax Amount                             (Exemption Not Included)]]-Table2[[#This Row],[2024 Tax Amount (Exemption Not Included)]])</f>
        <v>#NAME?</v>
      </c>
      <c r="K719" s="204" t="e">
        <f ca="1">SUM(Table2[[#This Row],[Overall % Of Town ]]-Table2[[#This Row],[Overall % Of Town]])</f>
        <v>#NAME?</v>
      </c>
      <c r="L719" s="227" t="e">
        <f ca="1">SUM(Table2[[#This Row],[2024 Tax Assessment (Exemption Not Included)]])*$N$7</f>
        <v>#NAME?</v>
      </c>
      <c r="M719" s="205" t="e">
        <f ca="1">SUM(Table2[[#This Row],[2025 Tax Amount                   (w/o Reval)                       (Exmption Not Included)]]-Table2[[#This Row],[2024 Tax Amount (Exemption Not Included)]])</f>
        <v>#NAME?</v>
      </c>
      <c r="N719" s="206" t="e">
        <f ca="1">SUM(Table2[[#This Row],[2025 Tax Amount                   (w/o Reval)                       (Exmption Not Included)]]-Table2[[#This Row],[2025 Estimated                      Tax Amount                             (Exemption Not Included)]])</f>
        <v>#NAME?</v>
      </c>
      <c r="O719" s="207" t="s">
        <v>7433</v>
      </c>
      <c r="P719" s="208" t="s">
        <v>7433</v>
      </c>
      <c r="Q719" s="208" t="s">
        <v>7433</v>
      </c>
      <c r="R719" s="208" t="s">
        <v>7433</v>
      </c>
      <c r="S719" s="208" t="s">
        <v>7433</v>
      </c>
      <c r="T719" s="209" t="s">
        <v>7433</v>
      </c>
    </row>
    <row r="720" spans="1:20">
      <c r="A720" s="202" t="s">
        <v>196</v>
      </c>
      <c r="B720" s="202">
        <v>1156</v>
      </c>
      <c r="C720" s="195" t="e">
        <f ca="1">_xlfn.XLOOKUP(Table2[[#This Row],[Acct '#]],'2024 Information'!A:A,'2024 Information'!L:L,0)</f>
        <v>#NAME?</v>
      </c>
      <c r="D720" s="196" t="e">
        <f ca="1">SUM(Table2[[#This Row],[2024 Tax Assessment (Exemption Not Included)]]/$E$6)</f>
        <v>#NAME?</v>
      </c>
      <c r="E720" s="206" t="e">
        <f ca="1">SUM(Table2[[#This Row],[2024 Tax Assessment (Exemption Not Included)]]*$E$7)</f>
        <v>#NAME?</v>
      </c>
      <c r="F720" s="195" t="e">
        <f ca="1">_xlfn.XLOOKUP(Table2[[#This Row],[Acct '#]],'2025 Information'!A:A,'2025 Information'!O:O,0)</f>
        <v>#NAME?</v>
      </c>
      <c r="G720" s="196" t="e">
        <f ca="1">SUM(Table2[[#This Row],[2025 Estimated                         Tax Assessment                  (Exemption Not Included)]]/$H$6)</f>
        <v>#NAME?</v>
      </c>
      <c r="H720" s="206" t="e">
        <f ca="1">SUM(Table2[[#This Row],[2025 Estimated                         Tax Assessment                  (Exemption Not Included)]]*$H$7)</f>
        <v>#NAME?</v>
      </c>
      <c r="I720" s="203" t="e">
        <f ca="1">SUM(Table2[[#This Row],[2025 Estimated                         Tax Assessment                  (Exemption Not Included)]]-Table2[[#This Row],[2024 Tax Assessment (Exemption Not Included)]])</f>
        <v>#NAME?</v>
      </c>
      <c r="J720" s="225" t="e">
        <f ca="1">SUM(Table2[[#This Row],[2025 Estimated                      Tax Amount                             (Exemption Not Included)]]-Table2[[#This Row],[2024 Tax Amount (Exemption Not Included)]])</f>
        <v>#NAME?</v>
      </c>
      <c r="K720" s="204" t="e">
        <f ca="1">SUM(Table2[[#This Row],[Overall % Of Town ]]-Table2[[#This Row],[Overall % Of Town]])</f>
        <v>#NAME?</v>
      </c>
      <c r="L720" s="227" t="e">
        <f ca="1">SUM(Table2[[#This Row],[2024 Tax Assessment (Exemption Not Included)]])*$N$7</f>
        <v>#NAME?</v>
      </c>
      <c r="M720" s="205" t="e">
        <f ca="1">SUM(Table2[[#This Row],[2025 Tax Amount                   (w/o Reval)                       (Exmption Not Included)]]-Table2[[#This Row],[2024 Tax Amount (Exemption Not Included)]])</f>
        <v>#NAME?</v>
      </c>
      <c r="N720" s="206" t="e">
        <f ca="1">SUM(Table2[[#This Row],[2025 Tax Amount                   (w/o Reval)                       (Exmption Not Included)]]-Table2[[#This Row],[2025 Estimated                      Tax Amount                             (Exemption Not Included)]])</f>
        <v>#NAME?</v>
      </c>
      <c r="O720" s="207" t="s">
        <v>7433</v>
      </c>
      <c r="P720" s="208" t="s">
        <v>7433</v>
      </c>
      <c r="Q720" s="208" t="s">
        <v>7433</v>
      </c>
      <c r="R720" s="208" t="s">
        <v>7433</v>
      </c>
      <c r="S720" s="208" t="s">
        <v>7433</v>
      </c>
      <c r="T720" s="209" t="s">
        <v>7433</v>
      </c>
    </row>
    <row r="721" spans="1:20">
      <c r="A721" s="202" t="s">
        <v>886</v>
      </c>
      <c r="B721" s="202">
        <v>889</v>
      </c>
      <c r="C721" s="195" t="e">
        <f ca="1">_xlfn.XLOOKUP(Table2[[#This Row],[Acct '#]],'2024 Information'!A:A,'2024 Information'!L:L,0)</f>
        <v>#NAME?</v>
      </c>
      <c r="D721" s="196" t="e">
        <f ca="1">SUM(Table2[[#This Row],[2024 Tax Assessment (Exemption Not Included)]]/$E$6)</f>
        <v>#NAME?</v>
      </c>
      <c r="E721" s="206" t="e">
        <f ca="1">SUM(Table2[[#This Row],[2024 Tax Assessment (Exemption Not Included)]]*$E$7)</f>
        <v>#NAME?</v>
      </c>
      <c r="F721" s="195" t="e">
        <f ca="1">_xlfn.XLOOKUP(Table2[[#This Row],[Acct '#]],'2025 Information'!A:A,'2025 Information'!O:O,0)</f>
        <v>#NAME?</v>
      </c>
      <c r="G721" s="196" t="e">
        <f ca="1">SUM(Table2[[#This Row],[2025 Estimated                         Tax Assessment                  (Exemption Not Included)]]/$H$6)</f>
        <v>#NAME?</v>
      </c>
      <c r="H721" s="206" t="e">
        <f ca="1">SUM(Table2[[#This Row],[2025 Estimated                         Tax Assessment                  (Exemption Not Included)]]*$H$7)</f>
        <v>#NAME?</v>
      </c>
      <c r="I721" s="203" t="e">
        <f ca="1">SUM(Table2[[#This Row],[2025 Estimated                         Tax Assessment                  (Exemption Not Included)]]-Table2[[#This Row],[2024 Tax Assessment (Exemption Not Included)]])</f>
        <v>#NAME?</v>
      </c>
      <c r="J721" s="225" t="e">
        <f ca="1">SUM(Table2[[#This Row],[2025 Estimated                      Tax Amount                             (Exemption Not Included)]]-Table2[[#This Row],[2024 Tax Amount (Exemption Not Included)]])</f>
        <v>#NAME?</v>
      </c>
      <c r="K721" s="204" t="e">
        <f ca="1">SUM(Table2[[#This Row],[Overall % Of Town ]]-Table2[[#This Row],[Overall % Of Town]])</f>
        <v>#NAME?</v>
      </c>
      <c r="L721" s="227" t="e">
        <f ca="1">SUM(Table2[[#This Row],[2024 Tax Assessment (Exemption Not Included)]])*$N$7</f>
        <v>#NAME?</v>
      </c>
      <c r="M721" s="205" t="e">
        <f ca="1">SUM(Table2[[#This Row],[2025 Tax Amount                   (w/o Reval)                       (Exmption Not Included)]]-Table2[[#This Row],[2024 Tax Amount (Exemption Not Included)]])</f>
        <v>#NAME?</v>
      </c>
      <c r="N721" s="206" t="e">
        <f ca="1">SUM(Table2[[#This Row],[2025 Tax Amount                   (w/o Reval)                       (Exmption Not Included)]]-Table2[[#This Row],[2025 Estimated                      Tax Amount                             (Exemption Not Included)]])</f>
        <v>#NAME?</v>
      </c>
      <c r="O721" s="207" t="s">
        <v>7433</v>
      </c>
      <c r="P721" s="208" t="s">
        <v>7433</v>
      </c>
      <c r="Q721" s="208" t="s">
        <v>7433</v>
      </c>
      <c r="R721" s="208" t="s">
        <v>7433</v>
      </c>
      <c r="S721" s="208" t="s">
        <v>7433</v>
      </c>
      <c r="T721" s="209" t="s">
        <v>7433</v>
      </c>
    </row>
    <row r="722" spans="1:20">
      <c r="A722" s="202" t="s">
        <v>884</v>
      </c>
      <c r="B722" s="202">
        <v>890</v>
      </c>
      <c r="C722" s="195" t="e">
        <f ca="1">_xlfn.XLOOKUP(Table2[[#This Row],[Acct '#]],'2024 Information'!A:A,'2024 Information'!L:L,0)</f>
        <v>#NAME?</v>
      </c>
      <c r="D722" s="196" t="e">
        <f ca="1">SUM(Table2[[#This Row],[2024 Tax Assessment (Exemption Not Included)]]/$E$6)</f>
        <v>#NAME?</v>
      </c>
      <c r="E722" s="206" t="e">
        <f ca="1">SUM(Table2[[#This Row],[2024 Tax Assessment (Exemption Not Included)]]*$E$7)</f>
        <v>#NAME?</v>
      </c>
      <c r="F722" s="195" t="e">
        <f ca="1">_xlfn.XLOOKUP(Table2[[#This Row],[Acct '#]],'2025 Information'!A:A,'2025 Information'!O:O,0)</f>
        <v>#NAME?</v>
      </c>
      <c r="G722" s="196" t="e">
        <f ca="1">SUM(Table2[[#This Row],[2025 Estimated                         Tax Assessment                  (Exemption Not Included)]]/$H$6)</f>
        <v>#NAME?</v>
      </c>
      <c r="H722" s="206" t="e">
        <f ca="1">SUM(Table2[[#This Row],[2025 Estimated                         Tax Assessment                  (Exemption Not Included)]]*$H$7)</f>
        <v>#NAME?</v>
      </c>
      <c r="I722" s="203" t="e">
        <f ca="1">SUM(Table2[[#This Row],[2025 Estimated                         Tax Assessment                  (Exemption Not Included)]]-Table2[[#This Row],[2024 Tax Assessment (Exemption Not Included)]])</f>
        <v>#NAME?</v>
      </c>
      <c r="J722" s="225" t="e">
        <f ca="1">SUM(Table2[[#This Row],[2025 Estimated                      Tax Amount                             (Exemption Not Included)]]-Table2[[#This Row],[2024 Tax Amount (Exemption Not Included)]])</f>
        <v>#NAME?</v>
      </c>
      <c r="K722" s="204" t="e">
        <f ca="1">SUM(Table2[[#This Row],[Overall % Of Town ]]-Table2[[#This Row],[Overall % Of Town]])</f>
        <v>#NAME?</v>
      </c>
      <c r="L722" s="227" t="e">
        <f ca="1">SUM(Table2[[#This Row],[2024 Tax Assessment (Exemption Not Included)]])*$N$7</f>
        <v>#NAME?</v>
      </c>
      <c r="M722" s="205" t="e">
        <f ca="1">SUM(Table2[[#This Row],[2025 Tax Amount                   (w/o Reval)                       (Exmption Not Included)]]-Table2[[#This Row],[2024 Tax Amount (Exemption Not Included)]])</f>
        <v>#NAME?</v>
      </c>
      <c r="N722" s="206" t="e">
        <f ca="1">SUM(Table2[[#This Row],[2025 Tax Amount                   (w/o Reval)                       (Exmption Not Included)]]-Table2[[#This Row],[2025 Estimated                      Tax Amount                             (Exemption Not Included)]])</f>
        <v>#NAME?</v>
      </c>
      <c r="O722" s="207" t="s">
        <v>7433</v>
      </c>
      <c r="P722" s="208" t="s">
        <v>7433</v>
      </c>
      <c r="Q722" s="208" t="s">
        <v>7433</v>
      </c>
      <c r="R722" s="208" t="s">
        <v>7433</v>
      </c>
      <c r="S722" s="208" t="s">
        <v>7433</v>
      </c>
      <c r="T722" s="209" t="s">
        <v>7433</v>
      </c>
    </row>
    <row r="723" spans="1:20">
      <c r="A723" s="202" t="s">
        <v>883</v>
      </c>
      <c r="B723" s="202">
        <v>891</v>
      </c>
      <c r="C723" s="195" t="e">
        <f ca="1">_xlfn.XLOOKUP(Table2[[#This Row],[Acct '#]],'2024 Information'!A:A,'2024 Information'!L:L,0)</f>
        <v>#NAME?</v>
      </c>
      <c r="D723" s="196" t="e">
        <f ca="1">SUM(Table2[[#This Row],[2024 Tax Assessment (Exemption Not Included)]]/$E$6)</f>
        <v>#NAME?</v>
      </c>
      <c r="E723" s="206" t="e">
        <f ca="1">SUM(Table2[[#This Row],[2024 Tax Assessment (Exemption Not Included)]]*$E$7)</f>
        <v>#NAME?</v>
      </c>
      <c r="F723" s="195" t="e">
        <f ca="1">_xlfn.XLOOKUP(Table2[[#This Row],[Acct '#]],'2025 Information'!A:A,'2025 Information'!O:O,0)</f>
        <v>#NAME?</v>
      </c>
      <c r="G723" s="196" t="e">
        <f ca="1">SUM(Table2[[#This Row],[2025 Estimated                         Tax Assessment                  (Exemption Not Included)]]/$H$6)</f>
        <v>#NAME?</v>
      </c>
      <c r="H723" s="206" t="e">
        <f ca="1">SUM(Table2[[#This Row],[2025 Estimated                         Tax Assessment                  (Exemption Not Included)]]*$H$7)</f>
        <v>#NAME?</v>
      </c>
      <c r="I723" s="203" t="e">
        <f ca="1">SUM(Table2[[#This Row],[2025 Estimated                         Tax Assessment                  (Exemption Not Included)]]-Table2[[#This Row],[2024 Tax Assessment (Exemption Not Included)]])</f>
        <v>#NAME?</v>
      </c>
      <c r="J723" s="225" t="e">
        <f ca="1">SUM(Table2[[#This Row],[2025 Estimated                      Tax Amount                             (Exemption Not Included)]]-Table2[[#This Row],[2024 Tax Amount (Exemption Not Included)]])</f>
        <v>#NAME?</v>
      </c>
      <c r="K723" s="204" t="e">
        <f ca="1">SUM(Table2[[#This Row],[Overall % Of Town ]]-Table2[[#This Row],[Overall % Of Town]])</f>
        <v>#NAME?</v>
      </c>
      <c r="L723" s="227" t="e">
        <f ca="1">SUM(Table2[[#This Row],[2024 Tax Assessment (Exemption Not Included)]])*$N$7</f>
        <v>#NAME?</v>
      </c>
      <c r="M723" s="205" t="e">
        <f ca="1">SUM(Table2[[#This Row],[2025 Tax Amount                   (w/o Reval)                       (Exmption Not Included)]]-Table2[[#This Row],[2024 Tax Amount (Exemption Not Included)]])</f>
        <v>#NAME?</v>
      </c>
      <c r="N723" s="206" t="e">
        <f ca="1">SUM(Table2[[#This Row],[2025 Tax Amount                   (w/o Reval)                       (Exmption Not Included)]]-Table2[[#This Row],[2025 Estimated                      Tax Amount                             (Exemption Not Included)]])</f>
        <v>#NAME?</v>
      </c>
      <c r="O723" s="207" t="s">
        <v>7433</v>
      </c>
      <c r="P723" s="208" t="s">
        <v>7433</v>
      </c>
      <c r="Q723" s="208" t="s">
        <v>7433</v>
      </c>
      <c r="R723" s="208" t="s">
        <v>7433</v>
      </c>
      <c r="S723" s="208" t="s">
        <v>7433</v>
      </c>
      <c r="T723" s="209" t="s">
        <v>7433</v>
      </c>
    </row>
    <row r="724" spans="1:20">
      <c r="A724" s="202" t="s">
        <v>1655</v>
      </c>
      <c r="B724" s="202">
        <v>550</v>
      </c>
      <c r="C724" s="195" t="e">
        <f ca="1">_xlfn.XLOOKUP(Table2[[#This Row],[Acct '#]],'2024 Information'!A:A,'2024 Information'!L:L,0)</f>
        <v>#NAME?</v>
      </c>
      <c r="D724" s="196" t="e">
        <f ca="1">SUM(Table2[[#This Row],[2024 Tax Assessment (Exemption Not Included)]]/$E$6)</f>
        <v>#NAME?</v>
      </c>
      <c r="E724" s="206" t="e">
        <f ca="1">SUM(Table2[[#This Row],[2024 Tax Assessment (Exemption Not Included)]]*$E$7)</f>
        <v>#NAME?</v>
      </c>
      <c r="F724" s="195" t="e">
        <f ca="1">_xlfn.XLOOKUP(Table2[[#This Row],[Acct '#]],'2025 Information'!A:A,'2025 Information'!O:O,0)</f>
        <v>#NAME?</v>
      </c>
      <c r="G724" s="196" t="e">
        <f ca="1">SUM(Table2[[#This Row],[2025 Estimated                         Tax Assessment                  (Exemption Not Included)]]/$H$6)</f>
        <v>#NAME?</v>
      </c>
      <c r="H724" s="206" t="e">
        <f ca="1">SUM(Table2[[#This Row],[2025 Estimated                         Tax Assessment                  (Exemption Not Included)]]*$H$7)</f>
        <v>#NAME?</v>
      </c>
      <c r="I724" s="203" t="e">
        <f ca="1">SUM(Table2[[#This Row],[2025 Estimated                         Tax Assessment                  (Exemption Not Included)]]-Table2[[#This Row],[2024 Tax Assessment (Exemption Not Included)]])</f>
        <v>#NAME?</v>
      </c>
      <c r="J724" s="225" t="e">
        <f ca="1">SUM(Table2[[#This Row],[2025 Estimated                      Tax Amount                             (Exemption Not Included)]]-Table2[[#This Row],[2024 Tax Amount (Exemption Not Included)]])</f>
        <v>#NAME?</v>
      </c>
      <c r="K724" s="204" t="e">
        <f ca="1">SUM(Table2[[#This Row],[Overall % Of Town ]]-Table2[[#This Row],[Overall % Of Town]])</f>
        <v>#NAME?</v>
      </c>
      <c r="L724" s="227" t="e">
        <f ca="1">SUM(Table2[[#This Row],[2024 Tax Assessment (Exemption Not Included)]])*$N$7</f>
        <v>#NAME?</v>
      </c>
      <c r="M724" s="205" t="e">
        <f ca="1">SUM(Table2[[#This Row],[2025 Tax Amount                   (w/o Reval)                       (Exmption Not Included)]]-Table2[[#This Row],[2024 Tax Amount (Exemption Not Included)]])</f>
        <v>#NAME?</v>
      </c>
      <c r="N724" s="206" t="e">
        <f ca="1">SUM(Table2[[#This Row],[2025 Tax Amount                   (w/o Reval)                       (Exmption Not Included)]]-Table2[[#This Row],[2025 Estimated                      Tax Amount                             (Exemption Not Included)]])</f>
        <v>#NAME?</v>
      </c>
      <c r="O724" s="207" t="s">
        <v>7433</v>
      </c>
      <c r="P724" s="208" t="s">
        <v>7433</v>
      </c>
      <c r="Q724" s="208" t="s">
        <v>7433</v>
      </c>
      <c r="R724" s="208" t="s">
        <v>7433</v>
      </c>
      <c r="S724" s="208" t="s">
        <v>7433</v>
      </c>
      <c r="T724" s="209" t="s">
        <v>7433</v>
      </c>
    </row>
    <row r="725" spans="1:20">
      <c r="A725" s="202" t="s">
        <v>1228</v>
      </c>
      <c r="B725" s="202">
        <v>745</v>
      </c>
      <c r="C725" s="195" t="e">
        <f ca="1">_xlfn.XLOOKUP(Table2[[#This Row],[Acct '#]],'2024 Information'!A:A,'2024 Information'!L:L,0)</f>
        <v>#NAME?</v>
      </c>
      <c r="D725" s="196" t="e">
        <f ca="1">SUM(Table2[[#This Row],[2024 Tax Assessment (Exemption Not Included)]]/$E$6)</f>
        <v>#NAME?</v>
      </c>
      <c r="E725" s="206" t="e">
        <f ca="1">SUM(Table2[[#This Row],[2024 Tax Assessment (Exemption Not Included)]]*$E$7)</f>
        <v>#NAME?</v>
      </c>
      <c r="F725" s="195" t="e">
        <f ca="1">_xlfn.XLOOKUP(Table2[[#This Row],[Acct '#]],'2025 Information'!A:A,'2025 Information'!O:O,0)</f>
        <v>#NAME?</v>
      </c>
      <c r="G725" s="196" t="e">
        <f ca="1">SUM(Table2[[#This Row],[2025 Estimated                         Tax Assessment                  (Exemption Not Included)]]/$H$6)</f>
        <v>#NAME?</v>
      </c>
      <c r="H725" s="206" t="e">
        <f ca="1">SUM(Table2[[#This Row],[2025 Estimated                         Tax Assessment                  (Exemption Not Included)]]*$H$7)</f>
        <v>#NAME?</v>
      </c>
      <c r="I725" s="203" t="e">
        <f ca="1">SUM(Table2[[#This Row],[2025 Estimated                         Tax Assessment                  (Exemption Not Included)]]-Table2[[#This Row],[2024 Tax Assessment (Exemption Not Included)]])</f>
        <v>#NAME?</v>
      </c>
      <c r="J725" s="225" t="e">
        <f ca="1">SUM(Table2[[#This Row],[2025 Estimated                      Tax Amount                             (Exemption Not Included)]]-Table2[[#This Row],[2024 Tax Amount (Exemption Not Included)]])</f>
        <v>#NAME?</v>
      </c>
      <c r="K725" s="204" t="e">
        <f ca="1">SUM(Table2[[#This Row],[Overall % Of Town ]]-Table2[[#This Row],[Overall % Of Town]])</f>
        <v>#NAME?</v>
      </c>
      <c r="L725" s="227" t="e">
        <f ca="1">SUM(Table2[[#This Row],[2024 Tax Assessment (Exemption Not Included)]])*$N$7</f>
        <v>#NAME?</v>
      </c>
      <c r="M725" s="205" t="e">
        <f ca="1">SUM(Table2[[#This Row],[2025 Tax Amount                   (w/o Reval)                       (Exmption Not Included)]]-Table2[[#This Row],[2024 Tax Amount (Exemption Not Included)]])</f>
        <v>#NAME?</v>
      </c>
      <c r="N725" s="206" t="e">
        <f ca="1">SUM(Table2[[#This Row],[2025 Tax Amount                   (w/o Reval)                       (Exmption Not Included)]]-Table2[[#This Row],[2025 Estimated                      Tax Amount                             (Exemption Not Included)]])</f>
        <v>#NAME?</v>
      </c>
      <c r="O725" s="207" t="s">
        <v>7433</v>
      </c>
      <c r="P725" s="208" t="s">
        <v>7433</v>
      </c>
      <c r="Q725" s="208" t="s">
        <v>7433</v>
      </c>
      <c r="R725" s="208" t="s">
        <v>7433</v>
      </c>
      <c r="S725" s="208" t="s">
        <v>7433</v>
      </c>
      <c r="T725" s="209" t="s">
        <v>7433</v>
      </c>
    </row>
    <row r="726" spans="1:20">
      <c r="A726" s="202" t="s">
        <v>1232</v>
      </c>
      <c r="B726" s="202">
        <v>743</v>
      </c>
      <c r="C726" s="195" t="e">
        <f ca="1">_xlfn.XLOOKUP(Table2[[#This Row],[Acct '#]],'2024 Information'!A:A,'2024 Information'!L:L,0)</f>
        <v>#NAME?</v>
      </c>
      <c r="D726" s="196" t="e">
        <f ca="1">SUM(Table2[[#This Row],[2024 Tax Assessment (Exemption Not Included)]]/$E$6)</f>
        <v>#NAME?</v>
      </c>
      <c r="E726" s="206" t="e">
        <f ca="1">SUM(Table2[[#This Row],[2024 Tax Assessment (Exemption Not Included)]]*$E$7)</f>
        <v>#NAME?</v>
      </c>
      <c r="F726" s="195" t="e">
        <f ca="1">_xlfn.XLOOKUP(Table2[[#This Row],[Acct '#]],'2025 Information'!A:A,'2025 Information'!O:O,0)</f>
        <v>#NAME?</v>
      </c>
      <c r="G726" s="196" t="e">
        <f ca="1">SUM(Table2[[#This Row],[2025 Estimated                         Tax Assessment                  (Exemption Not Included)]]/$H$6)</f>
        <v>#NAME?</v>
      </c>
      <c r="H726" s="206" t="e">
        <f ca="1">SUM(Table2[[#This Row],[2025 Estimated                         Tax Assessment                  (Exemption Not Included)]]*$H$7)</f>
        <v>#NAME?</v>
      </c>
      <c r="I726" s="203" t="e">
        <f ca="1">SUM(Table2[[#This Row],[2025 Estimated                         Tax Assessment                  (Exemption Not Included)]]-Table2[[#This Row],[2024 Tax Assessment (Exemption Not Included)]])</f>
        <v>#NAME?</v>
      </c>
      <c r="J726" s="225" t="e">
        <f ca="1">SUM(Table2[[#This Row],[2025 Estimated                      Tax Amount                             (Exemption Not Included)]]-Table2[[#This Row],[2024 Tax Amount (Exemption Not Included)]])</f>
        <v>#NAME?</v>
      </c>
      <c r="K726" s="204" t="e">
        <f ca="1">SUM(Table2[[#This Row],[Overall % Of Town ]]-Table2[[#This Row],[Overall % Of Town]])</f>
        <v>#NAME?</v>
      </c>
      <c r="L726" s="227" t="e">
        <f ca="1">SUM(Table2[[#This Row],[2024 Tax Assessment (Exemption Not Included)]])*$N$7</f>
        <v>#NAME?</v>
      </c>
      <c r="M726" s="205" t="e">
        <f ca="1">SUM(Table2[[#This Row],[2025 Tax Amount                   (w/o Reval)                       (Exmption Not Included)]]-Table2[[#This Row],[2024 Tax Amount (Exemption Not Included)]])</f>
        <v>#NAME?</v>
      </c>
      <c r="N726" s="206" t="e">
        <f ca="1">SUM(Table2[[#This Row],[2025 Tax Amount                   (w/o Reval)                       (Exmption Not Included)]]-Table2[[#This Row],[2025 Estimated                      Tax Amount                             (Exemption Not Included)]])</f>
        <v>#NAME?</v>
      </c>
      <c r="O726" s="207" t="s">
        <v>7433</v>
      </c>
      <c r="P726" s="208" t="s">
        <v>7433</v>
      </c>
      <c r="Q726" s="208" t="s">
        <v>7433</v>
      </c>
      <c r="R726" s="208" t="s">
        <v>7433</v>
      </c>
      <c r="S726" s="208" t="s">
        <v>7433</v>
      </c>
      <c r="T726" s="209" t="s">
        <v>7433</v>
      </c>
    </row>
    <row r="727" spans="1:20">
      <c r="A727" s="202" t="s">
        <v>1491</v>
      </c>
      <c r="B727" s="202">
        <v>626</v>
      </c>
      <c r="C727" s="195" t="e">
        <f ca="1">_xlfn.XLOOKUP(Table2[[#This Row],[Acct '#]],'2024 Information'!A:A,'2024 Information'!L:L,0)</f>
        <v>#NAME?</v>
      </c>
      <c r="D727" s="196" t="e">
        <f ca="1">SUM(Table2[[#This Row],[2024 Tax Assessment (Exemption Not Included)]]/$E$6)</f>
        <v>#NAME?</v>
      </c>
      <c r="E727" s="206" t="e">
        <f ca="1">SUM(Table2[[#This Row],[2024 Tax Assessment (Exemption Not Included)]]*$E$7)</f>
        <v>#NAME?</v>
      </c>
      <c r="F727" s="195" t="e">
        <f ca="1">_xlfn.XLOOKUP(Table2[[#This Row],[Acct '#]],'2025 Information'!A:A,'2025 Information'!O:O,0)</f>
        <v>#NAME?</v>
      </c>
      <c r="G727" s="196" t="e">
        <f ca="1">SUM(Table2[[#This Row],[2025 Estimated                         Tax Assessment                  (Exemption Not Included)]]/$H$6)</f>
        <v>#NAME?</v>
      </c>
      <c r="H727" s="206" t="e">
        <f ca="1">SUM(Table2[[#This Row],[2025 Estimated                         Tax Assessment                  (Exemption Not Included)]]*$H$7)</f>
        <v>#NAME?</v>
      </c>
      <c r="I727" s="203" t="e">
        <f ca="1">SUM(Table2[[#This Row],[2025 Estimated                         Tax Assessment                  (Exemption Not Included)]]-Table2[[#This Row],[2024 Tax Assessment (Exemption Not Included)]])</f>
        <v>#NAME?</v>
      </c>
      <c r="J727" s="225" t="e">
        <f ca="1">SUM(Table2[[#This Row],[2025 Estimated                      Tax Amount                             (Exemption Not Included)]]-Table2[[#This Row],[2024 Tax Amount (Exemption Not Included)]])</f>
        <v>#NAME?</v>
      </c>
      <c r="K727" s="204" t="e">
        <f ca="1">SUM(Table2[[#This Row],[Overall % Of Town ]]-Table2[[#This Row],[Overall % Of Town]])</f>
        <v>#NAME?</v>
      </c>
      <c r="L727" s="227" t="e">
        <f ca="1">SUM(Table2[[#This Row],[2024 Tax Assessment (Exemption Not Included)]])*$N$7</f>
        <v>#NAME?</v>
      </c>
      <c r="M727" s="205" t="e">
        <f ca="1">SUM(Table2[[#This Row],[2025 Tax Amount                   (w/o Reval)                       (Exmption Not Included)]]-Table2[[#This Row],[2024 Tax Amount (Exemption Not Included)]])</f>
        <v>#NAME?</v>
      </c>
      <c r="N727" s="206" t="e">
        <f ca="1">SUM(Table2[[#This Row],[2025 Tax Amount                   (w/o Reval)                       (Exmption Not Included)]]-Table2[[#This Row],[2025 Estimated                      Tax Amount                             (Exemption Not Included)]])</f>
        <v>#NAME?</v>
      </c>
      <c r="O727" s="207" t="s">
        <v>7433</v>
      </c>
      <c r="P727" s="208" t="s">
        <v>7433</v>
      </c>
      <c r="Q727" s="208" t="s">
        <v>7433</v>
      </c>
      <c r="R727" s="208" t="s">
        <v>7433</v>
      </c>
      <c r="S727" s="208" t="s">
        <v>7433</v>
      </c>
      <c r="T727" s="209" t="s">
        <v>7433</v>
      </c>
    </row>
    <row r="728" spans="1:20">
      <c r="A728" s="202" t="s">
        <v>2427</v>
      </c>
      <c r="B728" s="202">
        <v>196</v>
      </c>
      <c r="C728" s="195" t="e">
        <f ca="1">_xlfn.XLOOKUP(Table2[[#This Row],[Acct '#]],'2024 Information'!A:A,'2024 Information'!L:L,0)</f>
        <v>#NAME?</v>
      </c>
      <c r="D728" s="196" t="e">
        <f ca="1">SUM(Table2[[#This Row],[2024 Tax Assessment (Exemption Not Included)]]/$E$6)</f>
        <v>#NAME?</v>
      </c>
      <c r="E728" s="206" t="e">
        <f ca="1">SUM(Table2[[#This Row],[2024 Tax Assessment (Exemption Not Included)]]*$E$7)</f>
        <v>#NAME?</v>
      </c>
      <c r="F728" s="195" t="e">
        <f ca="1">_xlfn.XLOOKUP(Table2[[#This Row],[Acct '#]],'2025 Information'!A:A,'2025 Information'!O:O,0)</f>
        <v>#NAME?</v>
      </c>
      <c r="G728" s="196" t="e">
        <f ca="1">SUM(Table2[[#This Row],[2025 Estimated                         Tax Assessment                  (Exemption Not Included)]]/$H$6)</f>
        <v>#NAME?</v>
      </c>
      <c r="H728" s="206" t="e">
        <f ca="1">SUM(Table2[[#This Row],[2025 Estimated                         Tax Assessment                  (Exemption Not Included)]]*$H$7)</f>
        <v>#NAME?</v>
      </c>
      <c r="I728" s="203" t="e">
        <f ca="1">SUM(Table2[[#This Row],[2025 Estimated                         Tax Assessment                  (Exemption Not Included)]]-Table2[[#This Row],[2024 Tax Assessment (Exemption Not Included)]])</f>
        <v>#NAME?</v>
      </c>
      <c r="J728" s="225" t="e">
        <f ca="1">SUM(Table2[[#This Row],[2025 Estimated                      Tax Amount                             (Exemption Not Included)]]-Table2[[#This Row],[2024 Tax Amount (Exemption Not Included)]])</f>
        <v>#NAME?</v>
      </c>
      <c r="K728" s="204" t="e">
        <f ca="1">SUM(Table2[[#This Row],[Overall % Of Town ]]-Table2[[#This Row],[Overall % Of Town]])</f>
        <v>#NAME?</v>
      </c>
      <c r="L728" s="227" t="e">
        <f ca="1">SUM(Table2[[#This Row],[2024 Tax Assessment (Exemption Not Included)]])*$N$7</f>
        <v>#NAME?</v>
      </c>
      <c r="M728" s="205" t="e">
        <f ca="1">SUM(Table2[[#This Row],[2025 Tax Amount                   (w/o Reval)                       (Exmption Not Included)]]-Table2[[#This Row],[2024 Tax Amount (Exemption Not Included)]])</f>
        <v>#NAME?</v>
      </c>
      <c r="N728" s="206" t="e">
        <f ca="1">SUM(Table2[[#This Row],[2025 Tax Amount                   (w/o Reval)                       (Exmption Not Included)]]-Table2[[#This Row],[2025 Estimated                      Tax Amount                             (Exemption Not Included)]])</f>
        <v>#NAME?</v>
      </c>
      <c r="O728" s="207" t="s">
        <v>7433</v>
      </c>
      <c r="P728" s="208" t="s">
        <v>7433</v>
      </c>
      <c r="Q728" s="208" t="s">
        <v>7433</v>
      </c>
      <c r="R728" s="208" t="s">
        <v>7433</v>
      </c>
      <c r="S728" s="208" t="s">
        <v>7433</v>
      </c>
      <c r="T728" s="209" t="s">
        <v>7433</v>
      </c>
    </row>
    <row r="729" spans="1:20">
      <c r="A729" s="202" t="s">
        <v>2424</v>
      </c>
      <c r="B729" s="202">
        <v>198</v>
      </c>
      <c r="C729" s="195" t="e">
        <f ca="1">_xlfn.XLOOKUP(Table2[[#This Row],[Acct '#]],'2024 Information'!A:A,'2024 Information'!L:L,0)</f>
        <v>#NAME?</v>
      </c>
      <c r="D729" s="196" t="e">
        <f ca="1">SUM(Table2[[#This Row],[2024 Tax Assessment (Exemption Not Included)]]/$E$6)</f>
        <v>#NAME?</v>
      </c>
      <c r="E729" s="206" t="e">
        <f ca="1">SUM(Table2[[#This Row],[2024 Tax Assessment (Exemption Not Included)]]*$E$7)</f>
        <v>#NAME?</v>
      </c>
      <c r="F729" s="195" t="e">
        <f ca="1">_xlfn.XLOOKUP(Table2[[#This Row],[Acct '#]],'2025 Information'!A:A,'2025 Information'!O:O,0)</f>
        <v>#NAME?</v>
      </c>
      <c r="G729" s="196" t="e">
        <f ca="1">SUM(Table2[[#This Row],[2025 Estimated                         Tax Assessment                  (Exemption Not Included)]]/$H$6)</f>
        <v>#NAME?</v>
      </c>
      <c r="H729" s="206" t="e">
        <f ca="1">SUM(Table2[[#This Row],[2025 Estimated                         Tax Assessment                  (Exemption Not Included)]]*$H$7)</f>
        <v>#NAME?</v>
      </c>
      <c r="I729" s="203" t="e">
        <f ca="1">SUM(Table2[[#This Row],[2025 Estimated                         Tax Assessment                  (Exemption Not Included)]]-Table2[[#This Row],[2024 Tax Assessment (Exemption Not Included)]])</f>
        <v>#NAME?</v>
      </c>
      <c r="J729" s="225" t="e">
        <f ca="1">SUM(Table2[[#This Row],[2025 Estimated                      Tax Amount                             (Exemption Not Included)]]-Table2[[#This Row],[2024 Tax Amount (Exemption Not Included)]])</f>
        <v>#NAME?</v>
      </c>
      <c r="K729" s="204" t="e">
        <f ca="1">SUM(Table2[[#This Row],[Overall % Of Town ]]-Table2[[#This Row],[Overall % Of Town]])</f>
        <v>#NAME?</v>
      </c>
      <c r="L729" s="227" t="e">
        <f ca="1">SUM(Table2[[#This Row],[2024 Tax Assessment (Exemption Not Included)]])*$N$7</f>
        <v>#NAME?</v>
      </c>
      <c r="M729" s="205" t="e">
        <f ca="1">SUM(Table2[[#This Row],[2025 Tax Amount                   (w/o Reval)                       (Exmption Not Included)]]-Table2[[#This Row],[2024 Tax Amount (Exemption Not Included)]])</f>
        <v>#NAME?</v>
      </c>
      <c r="N729" s="206" t="e">
        <f ca="1">SUM(Table2[[#This Row],[2025 Tax Amount                   (w/o Reval)                       (Exmption Not Included)]]-Table2[[#This Row],[2025 Estimated                      Tax Amount                             (Exemption Not Included)]])</f>
        <v>#NAME?</v>
      </c>
      <c r="O729" s="207" t="s">
        <v>7433</v>
      </c>
      <c r="P729" s="208" t="s">
        <v>7433</v>
      </c>
      <c r="Q729" s="208" t="s">
        <v>7433</v>
      </c>
      <c r="R729" s="208" t="s">
        <v>7433</v>
      </c>
      <c r="S729" s="208" t="s">
        <v>7433</v>
      </c>
      <c r="T729" s="209" t="s">
        <v>7433</v>
      </c>
    </row>
    <row r="730" spans="1:20">
      <c r="A730" s="202" t="s">
        <v>702</v>
      </c>
      <c r="B730" s="202">
        <v>957</v>
      </c>
      <c r="C730" s="195" t="e">
        <f ca="1">_xlfn.XLOOKUP(Table2[[#This Row],[Acct '#]],'2024 Information'!A:A,'2024 Information'!L:L,0)</f>
        <v>#NAME?</v>
      </c>
      <c r="D730" s="196" t="e">
        <f ca="1">SUM(Table2[[#This Row],[2024 Tax Assessment (Exemption Not Included)]]/$E$6)</f>
        <v>#NAME?</v>
      </c>
      <c r="E730" s="206" t="e">
        <f ca="1">SUM(Table2[[#This Row],[2024 Tax Assessment (Exemption Not Included)]]*$E$7)</f>
        <v>#NAME?</v>
      </c>
      <c r="F730" s="195" t="e">
        <f ca="1">_xlfn.XLOOKUP(Table2[[#This Row],[Acct '#]],'2025 Information'!A:A,'2025 Information'!O:O,0)</f>
        <v>#NAME?</v>
      </c>
      <c r="G730" s="196" t="e">
        <f ca="1">SUM(Table2[[#This Row],[2025 Estimated                         Tax Assessment                  (Exemption Not Included)]]/$H$6)</f>
        <v>#NAME?</v>
      </c>
      <c r="H730" s="206" t="e">
        <f ca="1">SUM(Table2[[#This Row],[2025 Estimated                         Tax Assessment                  (Exemption Not Included)]]*$H$7)</f>
        <v>#NAME?</v>
      </c>
      <c r="I730" s="203" t="e">
        <f ca="1">SUM(Table2[[#This Row],[2025 Estimated                         Tax Assessment                  (Exemption Not Included)]]-Table2[[#This Row],[2024 Tax Assessment (Exemption Not Included)]])</f>
        <v>#NAME?</v>
      </c>
      <c r="J730" s="225" t="e">
        <f ca="1">SUM(Table2[[#This Row],[2025 Estimated                      Tax Amount                             (Exemption Not Included)]]-Table2[[#This Row],[2024 Tax Amount (Exemption Not Included)]])</f>
        <v>#NAME?</v>
      </c>
      <c r="K730" s="204" t="e">
        <f ca="1">SUM(Table2[[#This Row],[Overall % Of Town ]]-Table2[[#This Row],[Overall % Of Town]])</f>
        <v>#NAME?</v>
      </c>
      <c r="L730" s="227" t="e">
        <f ca="1">SUM(Table2[[#This Row],[2024 Tax Assessment (Exemption Not Included)]])*$N$7</f>
        <v>#NAME?</v>
      </c>
      <c r="M730" s="205" t="e">
        <f ca="1">SUM(Table2[[#This Row],[2025 Tax Amount                   (w/o Reval)                       (Exmption Not Included)]]-Table2[[#This Row],[2024 Tax Amount (Exemption Not Included)]])</f>
        <v>#NAME?</v>
      </c>
      <c r="N730" s="206" t="e">
        <f ca="1">SUM(Table2[[#This Row],[2025 Tax Amount                   (w/o Reval)                       (Exmption Not Included)]]-Table2[[#This Row],[2025 Estimated                      Tax Amount                             (Exemption Not Included)]])</f>
        <v>#NAME?</v>
      </c>
      <c r="O730" s="207" t="s">
        <v>7433</v>
      </c>
      <c r="P730" s="208" t="s">
        <v>7433</v>
      </c>
      <c r="Q730" s="208" t="s">
        <v>7433</v>
      </c>
      <c r="R730" s="208" t="s">
        <v>7433</v>
      </c>
      <c r="S730" s="208" t="s">
        <v>7433</v>
      </c>
      <c r="T730" s="209" t="s">
        <v>7433</v>
      </c>
    </row>
    <row r="731" spans="1:20">
      <c r="A731" s="202" t="s">
        <v>2425</v>
      </c>
      <c r="B731" s="202">
        <v>197</v>
      </c>
      <c r="C731" s="195" t="e">
        <f ca="1">_xlfn.XLOOKUP(Table2[[#This Row],[Acct '#]],'2024 Information'!A:A,'2024 Information'!L:L,0)</f>
        <v>#NAME?</v>
      </c>
      <c r="D731" s="196" t="e">
        <f ca="1">SUM(Table2[[#This Row],[2024 Tax Assessment (Exemption Not Included)]]/$E$6)</f>
        <v>#NAME?</v>
      </c>
      <c r="E731" s="206" t="e">
        <f ca="1">SUM(Table2[[#This Row],[2024 Tax Assessment (Exemption Not Included)]]*$E$7)</f>
        <v>#NAME?</v>
      </c>
      <c r="F731" s="195" t="e">
        <f ca="1">_xlfn.XLOOKUP(Table2[[#This Row],[Acct '#]],'2025 Information'!A:A,'2025 Information'!O:O,0)</f>
        <v>#NAME?</v>
      </c>
      <c r="G731" s="196" t="e">
        <f ca="1">SUM(Table2[[#This Row],[2025 Estimated                         Tax Assessment                  (Exemption Not Included)]]/$H$6)</f>
        <v>#NAME?</v>
      </c>
      <c r="H731" s="206" t="e">
        <f ca="1">SUM(Table2[[#This Row],[2025 Estimated                         Tax Assessment                  (Exemption Not Included)]]*$H$7)</f>
        <v>#NAME?</v>
      </c>
      <c r="I731" s="203" t="e">
        <f ca="1">SUM(Table2[[#This Row],[2025 Estimated                         Tax Assessment                  (Exemption Not Included)]]-Table2[[#This Row],[2024 Tax Assessment (Exemption Not Included)]])</f>
        <v>#NAME?</v>
      </c>
      <c r="J731" s="225" t="e">
        <f ca="1">SUM(Table2[[#This Row],[2025 Estimated                      Tax Amount                             (Exemption Not Included)]]-Table2[[#This Row],[2024 Tax Amount (Exemption Not Included)]])</f>
        <v>#NAME?</v>
      </c>
      <c r="K731" s="204" t="e">
        <f ca="1">SUM(Table2[[#This Row],[Overall % Of Town ]]-Table2[[#This Row],[Overall % Of Town]])</f>
        <v>#NAME?</v>
      </c>
      <c r="L731" s="227" t="e">
        <f ca="1">SUM(Table2[[#This Row],[2024 Tax Assessment (Exemption Not Included)]])*$N$7</f>
        <v>#NAME?</v>
      </c>
      <c r="M731" s="205" t="e">
        <f ca="1">SUM(Table2[[#This Row],[2025 Tax Amount                   (w/o Reval)                       (Exmption Not Included)]]-Table2[[#This Row],[2024 Tax Amount (Exemption Not Included)]])</f>
        <v>#NAME?</v>
      </c>
      <c r="N731" s="206" t="e">
        <f ca="1">SUM(Table2[[#This Row],[2025 Tax Amount                   (w/o Reval)                       (Exmption Not Included)]]-Table2[[#This Row],[2025 Estimated                      Tax Amount                             (Exemption Not Included)]])</f>
        <v>#NAME?</v>
      </c>
      <c r="O731" s="207" t="s">
        <v>7433</v>
      </c>
      <c r="P731" s="208" t="s">
        <v>7433</v>
      </c>
      <c r="Q731" s="208" t="s">
        <v>7433</v>
      </c>
      <c r="R731" s="208" t="s">
        <v>7433</v>
      </c>
      <c r="S731" s="208" t="s">
        <v>7433</v>
      </c>
      <c r="T731" s="209" t="s">
        <v>7433</v>
      </c>
    </row>
    <row r="732" spans="1:20">
      <c r="A732" s="202" t="s">
        <v>1492</v>
      </c>
      <c r="B732" s="202">
        <v>625</v>
      </c>
      <c r="C732" s="195" t="e">
        <f ca="1">_xlfn.XLOOKUP(Table2[[#This Row],[Acct '#]],'2024 Information'!A:A,'2024 Information'!L:L,0)</f>
        <v>#NAME?</v>
      </c>
      <c r="D732" s="196" t="e">
        <f ca="1">SUM(Table2[[#This Row],[2024 Tax Assessment (Exemption Not Included)]]/$E$6)</f>
        <v>#NAME?</v>
      </c>
      <c r="E732" s="206" t="e">
        <f ca="1">SUM(Table2[[#This Row],[2024 Tax Assessment (Exemption Not Included)]]*$E$7)</f>
        <v>#NAME?</v>
      </c>
      <c r="F732" s="195" t="e">
        <f ca="1">_xlfn.XLOOKUP(Table2[[#This Row],[Acct '#]],'2025 Information'!A:A,'2025 Information'!O:O,0)</f>
        <v>#NAME?</v>
      </c>
      <c r="G732" s="196" t="e">
        <f ca="1">SUM(Table2[[#This Row],[2025 Estimated                         Tax Assessment                  (Exemption Not Included)]]/$H$6)</f>
        <v>#NAME?</v>
      </c>
      <c r="H732" s="206" t="e">
        <f ca="1">SUM(Table2[[#This Row],[2025 Estimated                         Tax Assessment                  (Exemption Not Included)]]*$H$7)</f>
        <v>#NAME?</v>
      </c>
      <c r="I732" s="203" t="e">
        <f ca="1">SUM(Table2[[#This Row],[2025 Estimated                         Tax Assessment                  (Exemption Not Included)]]-Table2[[#This Row],[2024 Tax Assessment (Exemption Not Included)]])</f>
        <v>#NAME?</v>
      </c>
      <c r="J732" s="225" t="e">
        <f ca="1">SUM(Table2[[#This Row],[2025 Estimated                      Tax Amount                             (Exemption Not Included)]]-Table2[[#This Row],[2024 Tax Amount (Exemption Not Included)]])</f>
        <v>#NAME?</v>
      </c>
      <c r="K732" s="204" t="e">
        <f ca="1">SUM(Table2[[#This Row],[Overall % Of Town ]]-Table2[[#This Row],[Overall % Of Town]])</f>
        <v>#NAME?</v>
      </c>
      <c r="L732" s="227" t="e">
        <f ca="1">SUM(Table2[[#This Row],[2024 Tax Assessment (Exemption Not Included)]])*$N$7</f>
        <v>#NAME?</v>
      </c>
      <c r="M732" s="205" t="e">
        <f ca="1">SUM(Table2[[#This Row],[2025 Tax Amount                   (w/o Reval)                       (Exmption Not Included)]]-Table2[[#This Row],[2024 Tax Amount (Exemption Not Included)]])</f>
        <v>#NAME?</v>
      </c>
      <c r="N732" s="206" t="e">
        <f ca="1">SUM(Table2[[#This Row],[2025 Tax Amount                   (w/o Reval)                       (Exmption Not Included)]]-Table2[[#This Row],[2025 Estimated                      Tax Amount                             (Exemption Not Included)]])</f>
        <v>#NAME?</v>
      </c>
      <c r="O732" s="207" t="s">
        <v>7433</v>
      </c>
      <c r="P732" s="208" t="s">
        <v>7433</v>
      </c>
      <c r="Q732" s="208" t="s">
        <v>7433</v>
      </c>
      <c r="R732" s="208" t="s">
        <v>7433</v>
      </c>
      <c r="S732" s="208" t="s">
        <v>7433</v>
      </c>
      <c r="T732" s="209" t="s">
        <v>7433</v>
      </c>
    </row>
    <row r="733" spans="1:20">
      <c r="A733" s="202" t="s">
        <v>738</v>
      </c>
      <c r="B733" s="202">
        <v>946</v>
      </c>
      <c r="C733" s="195" t="e">
        <f ca="1">_xlfn.XLOOKUP(Table2[[#This Row],[Acct '#]],'2024 Information'!A:A,'2024 Information'!L:L,0)</f>
        <v>#NAME?</v>
      </c>
      <c r="D733" s="196" t="e">
        <f ca="1">SUM(Table2[[#This Row],[2024 Tax Assessment (Exemption Not Included)]]/$E$6)</f>
        <v>#NAME?</v>
      </c>
      <c r="E733" s="206" t="e">
        <f ca="1">SUM(Table2[[#This Row],[2024 Tax Assessment (Exemption Not Included)]]*$E$7)</f>
        <v>#NAME?</v>
      </c>
      <c r="F733" s="195" t="e">
        <f ca="1">_xlfn.XLOOKUP(Table2[[#This Row],[Acct '#]],'2025 Information'!A:A,'2025 Information'!O:O,0)</f>
        <v>#NAME?</v>
      </c>
      <c r="G733" s="196" t="e">
        <f ca="1">SUM(Table2[[#This Row],[2025 Estimated                         Tax Assessment                  (Exemption Not Included)]]/$H$6)</f>
        <v>#NAME?</v>
      </c>
      <c r="H733" s="206" t="e">
        <f ca="1">SUM(Table2[[#This Row],[2025 Estimated                         Tax Assessment                  (Exemption Not Included)]]*$H$7)</f>
        <v>#NAME?</v>
      </c>
      <c r="I733" s="203" t="e">
        <f ca="1">SUM(Table2[[#This Row],[2025 Estimated                         Tax Assessment                  (Exemption Not Included)]]-Table2[[#This Row],[2024 Tax Assessment (Exemption Not Included)]])</f>
        <v>#NAME?</v>
      </c>
      <c r="J733" s="225" t="e">
        <f ca="1">SUM(Table2[[#This Row],[2025 Estimated                      Tax Amount                             (Exemption Not Included)]]-Table2[[#This Row],[2024 Tax Amount (Exemption Not Included)]])</f>
        <v>#NAME?</v>
      </c>
      <c r="K733" s="204" t="e">
        <f ca="1">SUM(Table2[[#This Row],[Overall % Of Town ]]-Table2[[#This Row],[Overall % Of Town]])</f>
        <v>#NAME?</v>
      </c>
      <c r="L733" s="227" t="e">
        <f ca="1">SUM(Table2[[#This Row],[2024 Tax Assessment (Exemption Not Included)]])*$N$7</f>
        <v>#NAME?</v>
      </c>
      <c r="M733" s="205" t="e">
        <f ca="1">SUM(Table2[[#This Row],[2025 Tax Amount                   (w/o Reval)                       (Exmption Not Included)]]-Table2[[#This Row],[2024 Tax Amount (Exemption Not Included)]])</f>
        <v>#NAME?</v>
      </c>
      <c r="N733" s="206" t="e">
        <f ca="1">SUM(Table2[[#This Row],[2025 Tax Amount                   (w/o Reval)                       (Exmption Not Included)]]-Table2[[#This Row],[2025 Estimated                      Tax Amount                             (Exemption Not Included)]])</f>
        <v>#NAME?</v>
      </c>
      <c r="O733" s="207" t="s">
        <v>7433</v>
      </c>
      <c r="P733" s="208" t="s">
        <v>7433</v>
      </c>
      <c r="Q733" s="208" t="s">
        <v>7433</v>
      </c>
      <c r="R733" s="208" t="s">
        <v>7433</v>
      </c>
      <c r="S733" s="208" t="s">
        <v>7433</v>
      </c>
      <c r="T733" s="209" t="s">
        <v>7433</v>
      </c>
    </row>
    <row r="734" spans="1:20">
      <c r="A734" s="202" t="s">
        <v>1243</v>
      </c>
      <c r="B734" s="202">
        <v>738</v>
      </c>
      <c r="C734" s="195" t="e">
        <f ca="1">_xlfn.XLOOKUP(Table2[[#This Row],[Acct '#]],'2024 Information'!A:A,'2024 Information'!L:L,0)</f>
        <v>#NAME?</v>
      </c>
      <c r="D734" s="196" t="e">
        <f ca="1">SUM(Table2[[#This Row],[2024 Tax Assessment (Exemption Not Included)]]/$E$6)</f>
        <v>#NAME?</v>
      </c>
      <c r="E734" s="206" t="e">
        <f ca="1">SUM(Table2[[#This Row],[2024 Tax Assessment (Exemption Not Included)]]*$E$7)</f>
        <v>#NAME?</v>
      </c>
      <c r="F734" s="195" t="e">
        <f ca="1">_xlfn.XLOOKUP(Table2[[#This Row],[Acct '#]],'2025 Information'!A:A,'2025 Information'!O:O,0)</f>
        <v>#NAME?</v>
      </c>
      <c r="G734" s="196" t="e">
        <f ca="1">SUM(Table2[[#This Row],[2025 Estimated                         Tax Assessment                  (Exemption Not Included)]]/$H$6)</f>
        <v>#NAME?</v>
      </c>
      <c r="H734" s="206" t="e">
        <f ca="1">SUM(Table2[[#This Row],[2025 Estimated                         Tax Assessment                  (Exemption Not Included)]]*$H$7)</f>
        <v>#NAME?</v>
      </c>
      <c r="I734" s="203" t="e">
        <f ca="1">SUM(Table2[[#This Row],[2025 Estimated                         Tax Assessment                  (Exemption Not Included)]]-Table2[[#This Row],[2024 Tax Assessment (Exemption Not Included)]])</f>
        <v>#NAME?</v>
      </c>
      <c r="J734" s="225" t="e">
        <f ca="1">SUM(Table2[[#This Row],[2025 Estimated                      Tax Amount                             (Exemption Not Included)]]-Table2[[#This Row],[2024 Tax Amount (Exemption Not Included)]])</f>
        <v>#NAME?</v>
      </c>
      <c r="K734" s="204" t="e">
        <f ca="1">SUM(Table2[[#This Row],[Overall % Of Town ]]-Table2[[#This Row],[Overall % Of Town]])</f>
        <v>#NAME?</v>
      </c>
      <c r="L734" s="227" t="e">
        <f ca="1">SUM(Table2[[#This Row],[2024 Tax Assessment (Exemption Not Included)]])*$N$7</f>
        <v>#NAME?</v>
      </c>
      <c r="M734" s="205" t="e">
        <f ca="1">SUM(Table2[[#This Row],[2025 Tax Amount                   (w/o Reval)                       (Exmption Not Included)]]-Table2[[#This Row],[2024 Tax Amount (Exemption Not Included)]])</f>
        <v>#NAME?</v>
      </c>
      <c r="N734" s="206" t="e">
        <f ca="1">SUM(Table2[[#This Row],[2025 Tax Amount                   (w/o Reval)                       (Exmption Not Included)]]-Table2[[#This Row],[2025 Estimated                      Tax Amount                             (Exemption Not Included)]])</f>
        <v>#NAME?</v>
      </c>
      <c r="O734" s="207" t="s">
        <v>7433</v>
      </c>
      <c r="P734" s="208" t="s">
        <v>7433</v>
      </c>
      <c r="Q734" s="208" t="s">
        <v>7433</v>
      </c>
      <c r="R734" s="208" t="s">
        <v>7433</v>
      </c>
      <c r="S734" s="208" t="s">
        <v>7433</v>
      </c>
      <c r="T734" s="209" t="s">
        <v>7433</v>
      </c>
    </row>
    <row r="735" spans="1:20">
      <c r="A735" s="202" t="s">
        <v>751</v>
      </c>
      <c r="B735" s="202">
        <v>941</v>
      </c>
      <c r="C735" s="195" t="e">
        <f ca="1">_xlfn.XLOOKUP(Table2[[#This Row],[Acct '#]],'2024 Information'!A:A,'2024 Information'!L:L,0)</f>
        <v>#NAME?</v>
      </c>
      <c r="D735" s="196" t="e">
        <f ca="1">SUM(Table2[[#This Row],[2024 Tax Assessment (Exemption Not Included)]]/$E$6)</f>
        <v>#NAME?</v>
      </c>
      <c r="E735" s="206" t="e">
        <f ca="1">SUM(Table2[[#This Row],[2024 Tax Assessment (Exemption Not Included)]]*$E$7)</f>
        <v>#NAME?</v>
      </c>
      <c r="F735" s="195" t="e">
        <f ca="1">_xlfn.XLOOKUP(Table2[[#This Row],[Acct '#]],'2025 Information'!A:A,'2025 Information'!O:O,0)</f>
        <v>#NAME?</v>
      </c>
      <c r="G735" s="196" t="e">
        <f ca="1">SUM(Table2[[#This Row],[2025 Estimated                         Tax Assessment                  (Exemption Not Included)]]/$H$6)</f>
        <v>#NAME?</v>
      </c>
      <c r="H735" s="206" t="e">
        <f ca="1">SUM(Table2[[#This Row],[2025 Estimated                         Tax Assessment                  (Exemption Not Included)]]*$H$7)</f>
        <v>#NAME?</v>
      </c>
      <c r="I735" s="203" t="e">
        <f ca="1">SUM(Table2[[#This Row],[2025 Estimated                         Tax Assessment                  (Exemption Not Included)]]-Table2[[#This Row],[2024 Tax Assessment (Exemption Not Included)]])</f>
        <v>#NAME?</v>
      </c>
      <c r="J735" s="225" t="e">
        <f ca="1">SUM(Table2[[#This Row],[2025 Estimated                      Tax Amount                             (Exemption Not Included)]]-Table2[[#This Row],[2024 Tax Amount (Exemption Not Included)]])</f>
        <v>#NAME?</v>
      </c>
      <c r="K735" s="204" t="e">
        <f ca="1">SUM(Table2[[#This Row],[Overall % Of Town ]]-Table2[[#This Row],[Overall % Of Town]])</f>
        <v>#NAME?</v>
      </c>
      <c r="L735" s="227" t="e">
        <f ca="1">SUM(Table2[[#This Row],[2024 Tax Assessment (Exemption Not Included)]])*$N$7</f>
        <v>#NAME?</v>
      </c>
      <c r="M735" s="205" t="e">
        <f ca="1">SUM(Table2[[#This Row],[2025 Tax Amount                   (w/o Reval)                       (Exmption Not Included)]]-Table2[[#This Row],[2024 Tax Amount (Exemption Not Included)]])</f>
        <v>#NAME?</v>
      </c>
      <c r="N735" s="206" t="e">
        <f ca="1">SUM(Table2[[#This Row],[2025 Tax Amount                   (w/o Reval)                       (Exmption Not Included)]]-Table2[[#This Row],[2025 Estimated                      Tax Amount                             (Exemption Not Included)]])</f>
        <v>#NAME?</v>
      </c>
      <c r="O735" s="207" t="s">
        <v>7433</v>
      </c>
      <c r="P735" s="208" t="s">
        <v>7433</v>
      </c>
      <c r="Q735" s="208" t="s">
        <v>7433</v>
      </c>
      <c r="R735" s="208" t="s">
        <v>7433</v>
      </c>
      <c r="S735" s="208" t="s">
        <v>7433</v>
      </c>
      <c r="T735" s="209" t="s">
        <v>7433</v>
      </c>
    </row>
    <row r="736" spans="1:20">
      <c r="A736" s="202" t="s">
        <v>2422</v>
      </c>
      <c r="B736" s="202">
        <v>199</v>
      </c>
      <c r="C736" s="195" t="e">
        <f ca="1">_xlfn.XLOOKUP(Table2[[#This Row],[Acct '#]],'2024 Information'!A:A,'2024 Information'!L:L,0)</f>
        <v>#NAME?</v>
      </c>
      <c r="D736" s="196" t="e">
        <f ca="1">SUM(Table2[[#This Row],[2024 Tax Assessment (Exemption Not Included)]]/$E$6)</f>
        <v>#NAME?</v>
      </c>
      <c r="E736" s="206" t="e">
        <f ca="1">SUM(Table2[[#This Row],[2024 Tax Assessment (Exemption Not Included)]]*$E$7)</f>
        <v>#NAME?</v>
      </c>
      <c r="F736" s="195" t="e">
        <f ca="1">_xlfn.XLOOKUP(Table2[[#This Row],[Acct '#]],'2025 Information'!A:A,'2025 Information'!O:O,0)</f>
        <v>#NAME?</v>
      </c>
      <c r="G736" s="196" t="e">
        <f ca="1">SUM(Table2[[#This Row],[2025 Estimated                         Tax Assessment                  (Exemption Not Included)]]/$H$6)</f>
        <v>#NAME?</v>
      </c>
      <c r="H736" s="206" t="e">
        <f ca="1">SUM(Table2[[#This Row],[2025 Estimated                         Tax Assessment                  (Exemption Not Included)]]*$H$7)</f>
        <v>#NAME?</v>
      </c>
      <c r="I736" s="203" t="e">
        <f ca="1">SUM(Table2[[#This Row],[2025 Estimated                         Tax Assessment                  (Exemption Not Included)]]-Table2[[#This Row],[2024 Tax Assessment (Exemption Not Included)]])</f>
        <v>#NAME?</v>
      </c>
      <c r="J736" s="225" t="e">
        <f ca="1">SUM(Table2[[#This Row],[2025 Estimated                      Tax Amount                             (Exemption Not Included)]]-Table2[[#This Row],[2024 Tax Amount (Exemption Not Included)]])</f>
        <v>#NAME?</v>
      </c>
      <c r="K736" s="204" t="e">
        <f ca="1">SUM(Table2[[#This Row],[Overall % Of Town ]]-Table2[[#This Row],[Overall % Of Town]])</f>
        <v>#NAME?</v>
      </c>
      <c r="L736" s="227" t="e">
        <f ca="1">SUM(Table2[[#This Row],[2024 Tax Assessment (Exemption Not Included)]])*$N$7</f>
        <v>#NAME?</v>
      </c>
      <c r="M736" s="205" t="e">
        <f ca="1">SUM(Table2[[#This Row],[2025 Tax Amount                   (w/o Reval)                       (Exmption Not Included)]]-Table2[[#This Row],[2024 Tax Amount (Exemption Not Included)]])</f>
        <v>#NAME?</v>
      </c>
      <c r="N736" s="206" t="e">
        <f ca="1">SUM(Table2[[#This Row],[2025 Tax Amount                   (w/o Reval)                       (Exmption Not Included)]]-Table2[[#This Row],[2025 Estimated                      Tax Amount                             (Exemption Not Included)]])</f>
        <v>#NAME?</v>
      </c>
      <c r="O736" s="207" t="s">
        <v>7433</v>
      </c>
      <c r="P736" s="208" t="s">
        <v>7433</v>
      </c>
      <c r="Q736" s="208" t="s">
        <v>7433</v>
      </c>
      <c r="R736" s="208" t="s">
        <v>7433</v>
      </c>
      <c r="S736" s="208" t="s">
        <v>7433</v>
      </c>
      <c r="T736" s="209" t="s">
        <v>7433</v>
      </c>
    </row>
    <row r="737" spans="1:20">
      <c r="A737" s="202" t="s">
        <v>2541</v>
      </c>
      <c r="B737" s="202">
        <v>140</v>
      </c>
      <c r="C737" s="195" t="e">
        <f ca="1">_xlfn.XLOOKUP(Table2[[#This Row],[Acct '#]],'2024 Information'!A:A,'2024 Information'!L:L,0)</f>
        <v>#NAME?</v>
      </c>
      <c r="D737" s="196" t="e">
        <f ca="1">SUM(Table2[[#This Row],[2024 Tax Assessment (Exemption Not Included)]]/$E$6)</f>
        <v>#NAME?</v>
      </c>
      <c r="E737" s="206" t="e">
        <f ca="1">SUM(Table2[[#This Row],[2024 Tax Assessment (Exemption Not Included)]]*$E$7)</f>
        <v>#NAME?</v>
      </c>
      <c r="F737" s="195" t="e">
        <f ca="1">_xlfn.XLOOKUP(Table2[[#This Row],[Acct '#]],'2025 Information'!A:A,'2025 Information'!O:O,0)</f>
        <v>#NAME?</v>
      </c>
      <c r="G737" s="196" t="e">
        <f ca="1">SUM(Table2[[#This Row],[2025 Estimated                         Tax Assessment                  (Exemption Not Included)]]/$H$6)</f>
        <v>#NAME?</v>
      </c>
      <c r="H737" s="206" t="e">
        <f ca="1">SUM(Table2[[#This Row],[2025 Estimated                         Tax Assessment                  (Exemption Not Included)]]*$H$7)</f>
        <v>#NAME?</v>
      </c>
      <c r="I737" s="203" t="e">
        <f ca="1">SUM(Table2[[#This Row],[2025 Estimated                         Tax Assessment                  (Exemption Not Included)]]-Table2[[#This Row],[2024 Tax Assessment (Exemption Not Included)]])</f>
        <v>#NAME?</v>
      </c>
      <c r="J737" s="225" t="e">
        <f ca="1">SUM(Table2[[#This Row],[2025 Estimated                      Tax Amount                             (Exemption Not Included)]]-Table2[[#This Row],[2024 Tax Amount (Exemption Not Included)]])</f>
        <v>#NAME?</v>
      </c>
      <c r="K737" s="204" t="e">
        <f ca="1">SUM(Table2[[#This Row],[Overall % Of Town ]]-Table2[[#This Row],[Overall % Of Town]])</f>
        <v>#NAME?</v>
      </c>
      <c r="L737" s="227" t="e">
        <f ca="1">SUM(Table2[[#This Row],[2024 Tax Assessment (Exemption Not Included)]])*$N$7</f>
        <v>#NAME?</v>
      </c>
      <c r="M737" s="205" t="e">
        <f ca="1">SUM(Table2[[#This Row],[2025 Tax Amount                   (w/o Reval)                       (Exmption Not Included)]]-Table2[[#This Row],[2024 Tax Amount (Exemption Not Included)]])</f>
        <v>#NAME?</v>
      </c>
      <c r="N737" s="206" t="e">
        <f ca="1">SUM(Table2[[#This Row],[2025 Tax Amount                   (w/o Reval)                       (Exmption Not Included)]]-Table2[[#This Row],[2025 Estimated                      Tax Amount                             (Exemption Not Included)]])</f>
        <v>#NAME?</v>
      </c>
      <c r="O737" s="207" t="s">
        <v>7433</v>
      </c>
      <c r="P737" s="208" t="s">
        <v>7433</v>
      </c>
      <c r="Q737" s="208" t="s">
        <v>7433</v>
      </c>
      <c r="R737" s="208" t="s">
        <v>7433</v>
      </c>
      <c r="S737" s="208" t="s">
        <v>7433</v>
      </c>
      <c r="T737" s="209" t="s">
        <v>7433</v>
      </c>
    </row>
    <row r="738" spans="1:20">
      <c r="A738" s="202" t="s">
        <v>1223</v>
      </c>
      <c r="B738" s="202">
        <v>748</v>
      </c>
      <c r="C738" s="195" t="e">
        <f ca="1">_xlfn.XLOOKUP(Table2[[#This Row],[Acct '#]],'2024 Information'!A:A,'2024 Information'!L:L,0)</f>
        <v>#NAME?</v>
      </c>
      <c r="D738" s="196" t="e">
        <f ca="1">SUM(Table2[[#This Row],[2024 Tax Assessment (Exemption Not Included)]]/$E$6)</f>
        <v>#NAME?</v>
      </c>
      <c r="E738" s="206" t="e">
        <f ca="1">SUM(Table2[[#This Row],[2024 Tax Assessment (Exemption Not Included)]]*$E$7)</f>
        <v>#NAME?</v>
      </c>
      <c r="F738" s="195" t="e">
        <f ca="1">_xlfn.XLOOKUP(Table2[[#This Row],[Acct '#]],'2025 Information'!A:A,'2025 Information'!O:O,0)</f>
        <v>#NAME?</v>
      </c>
      <c r="G738" s="196" t="e">
        <f ca="1">SUM(Table2[[#This Row],[2025 Estimated                         Tax Assessment                  (Exemption Not Included)]]/$H$6)</f>
        <v>#NAME?</v>
      </c>
      <c r="H738" s="206" t="e">
        <f ca="1">SUM(Table2[[#This Row],[2025 Estimated                         Tax Assessment                  (Exemption Not Included)]]*$H$7)</f>
        <v>#NAME?</v>
      </c>
      <c r="I738" s="203" t="e">
        <f ca="1">SUM(Table2[[#This Row],[2025 Estimated                         Tax Assessment                  (Exemption Not Included)]]-Table2[[#This Row],[2024 Tax Assessment (Exemption Not Included)]])</f>
        <v>#NAME?</v>
      </c>
      <c r="J738" s="225" t="e">
        <f ca="1">SUM(Table2[[#This Row],[2025 Estimated                      Tax Amount                             (Exemption Not Included)]]-Table2[[#This Row],[2024 Tax Amount (Exemption Not Included)]])</f>
        <v>#NAME?</v>
      </c>
      <c r="K738" s="204" t="e">
        <f ca="1">SUM(Table2[[#This Row],[Overall % Of Town ]]-Table2[[#This Row],[Overall % Of Town]])</f>
        <v>#NAME?</v>
      </c>
      <c r="L738" s="227" t="e">
        <f ca="1">SUM(Table2[[#This Row],[2024 Tax Assessment (Exemption Not Included)]])*$N$7</f>
        <v>#NAME?</v>
      </c>
      <c r="M738" s="205" t="e">
        <f ca="1">SUM(Table2[[#This Row],[2025 Tax Amount                   (w/o Reval)                       (Exmption Not Included)]]-Table2[[#This Row],[2024 Tax Amount (Exemption Not Included)]])</f>
        <v>#NAME?</v>
      </c>
      <c r="N738" s="206" t="e">
        <f ca="1">SUM(Table2[[#This Row],[2025 Tax Amount                   (w/o Reval)                       (Exmption Not Included)]]-Table2[[#This Row],[2025 Estimated                      Tax Amount                             (Exemption Not Included)]])</f>
        <v>#NAME?</v>
      </c>
      <c r="O738" s="207" t="s">
        <v>7433</v>
      </c>
      <c r="P738" s="208" t="s">
        <v>7433</v>
      </c>
      <c r="Q738" s="208" t="s">
        <v>7433</v>
      </c>
      <c r="R738" s="208" t="s">
        <v>7433</v>
      </c>
      <c r="S738" s="208" t="s">
        <v>7433</v>
      </c>
      <c r="T738" s="209" t="s">
        <v>7433</v>
      </c>
    </row>
    <row r="739" spans="1:20">
      <c r="A739" s="202" t="s">
        <v>619</v>
      </c>
      <c r="B739" s="202">
        <v>985</v>
      </c>
      <c r="C739" s="195" t="e">
        <f ca="1">_xlfn.XLOOKUP(Table2[[#This Row],[Acct '#]],'2024 Information'!A:A,'2024 Information'!L:L,0)</f>
        <v>#NAME?</v>
      </c>
      <c r="D739" s="196" t="e">
        <f ca="1">SUM(Table2[[#This Row],[2024 Tax Assessment (Exemption Not Included)]]/$E$6)</f>
        <v>#NAME?</v>
      </c>
      <c r="E739" s="206" t="e">
        <f ca="1">SUM(Table2[[#This Row],[2024 Tax Assessment (Exemption Not Included)]]*$E$7)</f>
        <v>#NAME?</v>
      </c>
      <c r="F739" s="195" t="e">
        <f ca="1">_xlfn.XLOOKUP(Table2[[#This Row],[Acct '#]],'2025 Information'!A:A,'2025 Information'!O:O,0)</f>
        <v>#NAME?</v>
      </c>
      <c r="G739" s="196" t="e">
        <f ca="1">SUM(Table2[[#This Row],[2025 Estimated                         Tax Assessment                  (Exemption Not Included)]]/$H$6)</f>
        <v>#NAME?</v>
      </c>
      <c r="H739" s="206" t="e">
        <f ca="1">SUM(Table2[[#This Row],[2025 Estimated                         Tax Assessment                  (Exemption Not Included)]]*$H$7)</f>
        <v>#NAME?</v>
      </c>
      <c r="I739" s="203" t="e">
        <f ca="1">SUM(Table2[[#This Row],[2025 Estimated                         Tax Assessment                  (Exemption Not Included)]]-Table2[[#This Row],[2024 Tax Assessment (Exemption Not Included)]])</f>
        <v>#NAME?</v>
      </c>
      <c r="J739" s="225" t="e">
        <f ca="1">SUM(Table2[[#This Row],[2025 Estimated                      Tax Amount                             (Exemption Not Included)]]-Table2[[#This Row],[2024 Tax Amount (Exemption Not Included)]])</f>
        <v>#NAME?</v>
      </c>
      <c r="K739" s="204" t="e">
        <f ca="1">SUM(Table2[[#This Row],[Overall % Of Town ]]-Table2[[#This Row],[Overall % Of Town]])</f>
        <v>#NAME?</v>
      </c>
      <c r="L739" s="227" t="e">
        <f ca="1">SUM(Table2[[#This Row],[2024 Tax Assessment (Exemption Not Included)]])*$N$7</f>
        <v>#NAME?</v>
      </c>
      <c r="M739" s="205" t="e">
        <f ca="1">SUM(Table2[[#This Row],[2025 Tax Amount                   (w/o Reval)                       (Exmption Not Included)]]-Table2[[#This Row],[2024 Tax Amount (Exemption Not Included)]])</f>
        <v>#NAME?</v>
      </c>
      <c r="N739" s="206" t="e">
        <f ca="1">SUM(Table2[[#This Row],[2025 Tax Amount                   (w/o Reval)                       (Exmption Not Included)]]-Table2[[#This Row],[2025 Estimated                      Tax Amount                             (Exemption Not Included)]])</f>
        <v>#NAME?</v>
      </c>
      <c r="O739" s="207" t="s">
        <v>7433</v>
      </c>
      <c r="P739" s="208" t="s">
        <v>7433</v>
      </c>
      <c r="Q739" s="208" t="s">
        <v>7433</v>
      </c>
      <c r="R739" s="208" t="s">
        <v>7433</v>
      </c>
      <c r="S739" s="208" t="s">
        <v>7433</v>
      </c>
      <c r="T739" s="209" t="s">
        <v>7433</v>
      </c>
    </row>
    <row r="740" spans="1:20">
      <c r="A740" s="202" t="s">
        <v>1939</v>
      </c>
      <c r="B740" s="202">
        <v>419</v>
      </c>
      <c r="C740" s="195" t="e">
        <f ca="1">_xlfn.XLOOKUP(Table2[[#This Row],[Acct '#]],'2024 Information'!A:A,'2024 Information'!L:L,0)</f>
        <v>#NAME?</v>
      </c>
      <c r="D740" s="196" t="e">
        <f ca="1">SUM(Table2[[#This Row],[2024 Tax Assessment (Exemption Not Included)]]/$E$6)</f>
        <v>#NAME?</v>
      </c>
      <c r="E740" s="206" t="e">
        <f ca="1">SUM(Table2[[#This Row],[2024 Tax Assessment (Exemption Not Included)]]*$E$7)</f>
        <v>#NAME?</v>
      </c>
      <c r="F740" s="195" t="e">
        <f ca="1">_xlfn.XLOOKUP(Table2[[#This Row],[Acct '#]],'2025 Information'!A:A,'2025 Information'!O:O,0)</f>
        <v>#NAME?</v>
      </c>
      <c r="G740" s="196" t="e">
        <f ca="1">SUM(Table2[[#This Row],[2025 Estimated                         Tax Assessment                  (Exemption Not Included)]]/$H$6)</f>
        <v>#NAME?</v>
      </c>
      <c r="H740" s="206" t="e">
        <f ca="1">SUM(Table2[[#This Row],[2025 Estimated                         Tax Assessment                  (Exemption Not Included)]]*$H$7)</f>
        <v>#NAME?</v>
      </c>
      <c r="I740" s="203" t="e">
        <f ca="1">SUM(Table2[[#This Row],[2025 Estimated                         Tax Assessment                  (Exemption Not Included)]]-Table2[[#This Row],[2024 Tax Assessment (Exemption Not Included)]])</f>
        <v>#NAME?</v>
      </c>
      <c r="J740" s="225" t="e">
        <f ca="1">SUM(Table2[[#This Row],[2025 Estimated                      Tax Amount                             (Exemption Not Included)]]-Table2[[#This Row],[2024 Tax Amount (Exemption Not Included)]])</f>
        <v>#NAME?</v>
      </c>
      <c r="K740" s="204" t="e">
        <f ca="1">SUM(Table2[[#This Row],[Overall % Of Town ]]-Table2[[#This Row],[Overall % Of Town]])</f>
        <v>#NAME?</v>
      </c>
      <c r="L740" s="227" t="e">
        <f ca="1">SUM(Table2[[#This Row],[2024 Tax Assessment (Exemption Not Included)]])*$N$7</f>
        <v>#NAME?</v>
      </c>
      <c r="M740" s="205" t="e">
        <f ca="1">SUM(Table2[[#This Row],[2025 Tax Amount                   (w/o Reval)                       (Exmption Not Included)]]-Table2[[#This Row],[2024 Tax Amount (Exemption Not Included)]])</f>
        <v>#NAME?</v>
      </c>
      <c r="N740" s="206" t="e">
        <f ca="1">SUM(Table2[[#This Row],[2025 Tax Amount                   (w/o Reval)                       (Exmption Not Included)]]-Table2[[#This Row],[2025 Estimated                      Tax Amount                             (Exemption Not Included)]])</f>
        <v>#NAME?</v>
      </c>
      <c r="O740" s="207" t="s">
        <v>7433</v>
      </c>
      <c r="P740" s="208" t="s">
        <v>7433</v>
      </c>
      <c r="Q740" s="208" t="s">
        <v>7433</v>
      </c>
      <c r="R740" s="208" t="s">
        <v>7433</v>
      </c>
      <c r="S740" s="208" t="s">
        <v>7433</v>
      </c>
      <c r="T740" s="209" t="s">
        <v>7433</v>
      </c>
    </row>
    <row r="741" spans="1:20">
      <c r="A741" s="202" t="s">
        <v>44</v>
      </c>
      <c r="B741" s="202">
        <v>1201</v>
      </c>
      <c r="C741" s="195" t="e">
        <f ca="1">_xlfn.XLOOKUP(Table2[[#This Row],[Acct '#]],'2024 Information'!A:A,'2024 Information'!L:L,0)</f>
        <v>#NAME?</v>
      </c>
      <c r="D741" s="196" t="e">
        <f ca="1">SUM(Table2[[#This Row],[2024 Tax Assessment (Exemption Not Included)]]/$E$6)</f>
        <v>#NAME?</v>
      </c>
      <c r="E741" s="206" t="e">
        <f ca="1">SUM(Table2[[#This Row],[2024 Tax Assessment (Exemption Not Included)]]*$E$7)</f>
        <v>#NAME?</v>
      </c>
      <c r="F741" s="195" t="e">
        <f ca="1">_xlfn.XLOOKUP(Table2[[#This Row],[Acct '#]],'2025 Information'!A:A,'2025 Information'!O:O,0)</f>
        <v>#NAME?</v>
      </c>
      <c r="G741" s="196" t="e">
        <f ca="1">SUM(Table2[[#This Row],[2025 Estimated                         Tax Assessment                  (Exemption Not Included)]]/$H$6)</f>
        <v>#NAME?</v>
      </c>
      <c r="H741" s="206" t="e">
        <f ca="1">SUM(Table2[[#This Row],[2025 Estimated                         Tax Assessment                  (Exemption Not Included)]]*$H$7)</f>
        <v>#NAME?</v>
      </c>
      <c r="I741" s="203" t="e">
        <f ca="1">SUM(Table2[[#This Row],[2025 Estimated                         Tax Assessment                  (Exemption Not Included)]]-Table2[[#This Row],[2024 Tax Assessment (Exemption Not Included)]])</f>
        <v>#NAME?</v>
      </c>
      <c r="J741" s="225" t="e">
        <f ca="1">SUM(Table2[[#This Row],[2025 Estimated                      Tax Amount                             (Exemption Not Included)]]-Table2[[#This Row],[2024 Tax Amount (Exemption Not Included)]])</f>
        <v>#NAME?</v>
      </c>
      <c r="K741" s="204" t="e">
        <f ca="1">SUM(Table2[[#This Row],[Overall % Of Town ]]-Table2[[#This Row],[Overall % Of Town]])</f>
        <v>#NAME?</v>
      </c>
      <c r="L741" s="227" t="e">
        <f ca="1">SUM(Table2[[#This Row],[2024 Tax Assessment (Exemption Not Included)]])*$N$7</f>
        <v>#NAME?</v>
      </c>
      <c r="M741" s="205" t="e">
        <f ca="1">SUM(Table2[[#This Row],[2025 Tax Amount                   (w/o Reval)                       (Exmption Not Included)]]-Table2[[#This Row],[2024 Tax Amount (Exemption Not Included)]])</f>
        <v>#NAME?</v>
      </c>
      <c r="N741" s="206" t="e">
        <f ca="1">SUM(Table2[[#This Row],[2025 Tax Amount                   (w/o Reval)                       (Exmption Not Included)]]-Table2[[#This Row],[2025 Estimated                      Tax Amount                             (Exemption Not Included)]])</f>
        <v>#NAME?</v>
      </c>
      <c r="O741" s="207" t="s">
        <v>7433</v>
      </c>
      <c r="P741" s="208" t="s">
        <v>7433</v>
      </c>
      <c r="Q741" s="208" t="s">
        <v>7433</v>
      </c>
      <c r="R741" s="208" t="s">
        <v>7433</v>
      </c>
      <c r="S741" s="208" t="s">
        <v>7433</v>
      </c>
      <c r="T741" s="209" t="s">
        <v>7433</v>
      </c>
    </row>
    <row r="742" spans="1:20">
      <c r="A742" s="202" t="s">
        <v>2540</v>
      </c>
      <c r="B742" s="202">
        <v>141</v>
      </c>
      <c r="C742" s="195" t="e">
        <f ca="1">_xlfn.XLOOKUP(Table2[[#This Row],[Acct '#]],'2024 Information'!A:A,'2024 Information'!L:L,0)</f>
        <v>#NAME?</v>
      </c>
      <c r="D742" s="196" t="e">
        <f ca="1">SUM(Table2[[#This Row],[2024 Tax Assessment (Exemption Not Included)]]/$E$6)</f>
        <v>#NAME?</v>
      </c>
      <c r="E742" s="206" t="e">
        <f ca="1">SUM(Table2[[#This Row],[2024 Tax Assessment (Exemption Not Included)]]*$E$7)</f>
        <v>#NAME?</v>
      </c>
      <c r="F742" s="195" t="e">
        <f ca="1">_xlfn.XLOOKUP(Table2[[#This Row],[Acct '#]],'2025 Information'!A:A,'2025 Information'!O:O,0)</f>
        <v>#NAME?</v>
      </c>
      <c r="G742" s="196" t="e">
        <f ca="1">SUM(Table2[[#This Row],[2025 Estimated                         Tax Assessment                  (Exemption Not Included)]]/$H$6)</f>
        <v>#NAME?</v>
      </c>
      <c r="H742" s="206" t="e">
        <f ca="1">SUM(Table2[[#This Row],[2025 Estimated                         Tax Assessment                  (Exemption Not Included)]]*$H$7)</f>
        <v>#NAME?</v>
      </c>
      <c r="I742" s="203" t="e">
        <f ca="1">SUM(Table2[[#This Row],[2025 Estimated                         Tax Assessment                  (Exemption Not Included)]]-Table2[[#This Row],[2024 Tax Assessment (Exemption Not Included)]])</f>
        <v>#NAME?</v>
      </c>
      <c r="J742" s="225" t="e">
        <f ca="1">SUM(Table2[[#This Row],[2025 Estimated                      Tax Amount                             (Exemption Not Included)]]-Table2[[#This Row],[2024 Tax Amount (Exemption Not Included)]])</f>
        <v>#NAME?</v>
      </c>
      <c r="K742" s="204" t="e">
        <f ca="1">SUM(Table2[[#This Row],[Overall % Of Town ]]-Table2[[#This Row],[Overall % Of Town]])</f>
        <v>#NAME?</v>
      </c>
      <c r="L742" s="227" t="e">
        <f ca="1">SUM(Table2[[#This Row],[2024 Tax Assessment (Exemption Not Included)]])*$N$7</f>
        <v>#NAME?</v>
      </c>
      <c r="M742" s="205" t="e">
        <f ca="1">SUM(Table2[[#This Row],[2025 Tax Amount                   (w/o Reval)                       (Exmption Not Included)]]-Table2[[#This Row],[2024 Tax Amount (Exemption Not Included)]])</f>
        <v>#NAME?</v>
      </c>
      <c r="N742" s="206" t="e">
        <f ca="1">SUM(Table2[[#This Row],[2025 Tax Amount                   (w/o Reval)                       (Exmption Not Included)]]-Table2[[#This Row],[2025 Estimated                      Tax Amount                             (Exemption Not Included)]])</f>
        <v>#NAME?</v>
      </c>
      <c r="O742" s="207" t="s">
        <v>7433</v>
      </c>
      <c r="P742" s="208" t="s">
        <v>7433</v>
      </c>
      <c r="Q742" s="208" t="s">
        <v>7433</v>
      </c>
      <c r="R742" s="208" t="s">
        <v>7433</v>
      </c>
      <c r="S742" s="208" t="s">
        <v>7433</v>
      </c>
      <c r="T742" s="209" t="s">
        <v>7433</v>
      </c>
    </row>
    <row r="743" spans="1:20">
      <c r="A743" s="202" t="s">
        <v>252</v>
      </c>
      <c r="B743" s="202">
        <v>1136</v>
      </c>
      <c r="C743" s="195" t="e">
        <f ca="1">_xlfn.XLOOKUP(Table2[[#This Row],[Acct '#]],'2024 Information'!A:A,'2024 Information'!L:L,0)</f>
        <v>#NAME?</v>
      </c>
      <c r="D743" s="196" t="e">
        <f ca="1">SUM(Table2[[#This Row],[2024 Tax Assessment (Exemption Not Included)]]/$E$6)</f>
        <v>#NAME?</v>
      </c>
      <c r="E743" s="206" t="e">
        <f ca="1">SUM(Table2[[#This Row],[2024 Tax Assessment (Exemption Not Included)]]*$E$7)</f>
        <v>#NAME?</v>
      </c>
      <c r="F743" s="195" t="e">
        <f ca="1">_xlfn.XLOOKUP(Table2[[#This Row],[Acct '#]],'2025 Information'!A:A,'2025 Information'!O:O,0)</f>
        <v>#NAME?</v>
      </c>
      <c r="G743" s="196" t="e">
        <f ca="1">SUM(Table2[[#This Row],[2025 Estimated                         Tax Assessment                  (Exemption Not Included)]]/$H$6)</f>
        <v>#NAME?</v>
      </c>
      <c r="H743" s="206" t="e">
        <f ca="1">SUM(Table2[[#This Row],[2025 Estimated                         Tax Assessment                  (Exemption Not Included)]]*$H$7)</f>
        <v>#NAME?</v>
      </c>
      <c r="I743" s="203" t="e">
        <f ca="1">SUM(Table2[[#This Row],[2025 Estimated                         Tax Assessment                  (Exemption Not Included)]]-Table2[[#This Row],[2024 Tax Assessment (Exemption Not Included)]])</f>
        <v>#NAME?</v>
      </c>
      <c r="J743" s="225" t="e">
        <f ca="1">SUM(Table2[[#This Row],[2025 Estimated                      Tax Amount                             (Exemption Not Included)]]-Table2[[#This Row],[2024 Tax Amount (Exemption Not Included)]])</f>
        <v>#NAME?</v>
      </c>
      <c r="K743" s="204" t="e">
        <f ca="1">SUM(Table2[[#This Row],[Overall % Of Town ]]-Table2[[#This Row],[Overall % Of Town]])</f>
        <v>#NAME?</v>
      </c>
      <c r="L743" s="227" t="e">
        <f ca="1">SUM(Table2[[#This Row],[2024 Tax Assessment (Exemption Not Included)]])*$N$7</f>
        <v>#NAME?</v>
      </c>
      <c r="M743" s="205" t="e">
        <f ca="1">SUM(Table2[[#This Row],[2025 Tax Amount                   (w/o Reval)                       (Exmption Not Included)]]-Table2[[#This Row],[2024 Tax Amount (Exemption Not Included)]])</f>
        <v>#NAME?</v>
      </c>
      <c r="N743" s="206" t="e">
        <f ca="1">SUM(Table2[[#This Row],[2025 Tax Amount                   (w/o Reval)                       (Exmption Not Included)]]-Table2[[#This Row],[2025 Estimated                      Tax Amount                             (Exemption Not Included)]])</f>
        <v>#NAME?</v>
      </c>
      <c r="O743" s="207" t="s">
        <v>7433</v>
      </c>
      <c r="P743" s="208" t="s">
        <v>7433</v>
      </c>
      <c r="Q743" s="208" t="s">
        <v>7433</v>
      </c>
      <c r="R743" s="208" t="s">
        <v>7433</v>
      </c>
      <c r="S743" s="208" t="s">
        <v>7433</v>
      </c>
      <c r="T743" s="209" t="s">
        <v>7433</v>
      </c>
    </row>
    <row r="744" spans="1:20">
      <c r="A744" s="202" t="s">
        <v>2240</v>
      </c>
      <c r="B744" s="202">
        <v>278</v>
      </c>
      <c r="C744" s="195" t="e">
        <f ca="1">_xlfn.XLOOKUP(Table2[[#This Row],[Acct '#]],'2024 Information'!A:A,'2024 Information'!L:L,0)</f>
        <v>#NAME?</v>
      </c>
      <c r="D744" s="196" t="e">
        <f ca="1">SUM(Table2[[#This Row],[2024 Tax Assessment (Exemption Not Included)]]/$E$6)</f>
        <v>#NAME?</v>
      </c>
      <c r="E744" s="206" t="e">
        <f ca="1">SUM(Table2[[#This Row],[2024 Tax Assessment (Exemption Not Included)]]*$E$7)</f>
        <v>#NAME?</v>
      </c>
      <c r="F744" s="195" t="e">
        <f ca="1">_xlfn.XLOOKUP(Table2[[#This Row],[Acct '#]],'2025 Information'!A:A,'2025 Information'!O:O,0)</f>
        <v>#NAME?</v>
      </c>
      <c r="G744" s="196" t="e">
        <f ca="1">SUM(Table2[[#This Row],[2025 Estimated                         Tax Assessment                  (Exemption Not Included)]]/$H$6)</f>
        <v>#NAME?</v>
      </c>
      <c r="H744" s="206" t="e">
        <f ca="1">SUM(Table2[[#This Row],[2025 Estimated                         Tax Assessment                  (Exemption Not Included)]]*$H$7)</f>
        <v>#NAME?</v>
      </c>
      <c r="I744" s="203" t="e">
        <f ca="1">SUM(Table2[[#This Row],[2025 Estimated                         Tax Assessment                  (Exemption Not Included)]]-Table2[[#This Row],[2024 Tax Assessment (Exemption Not Included)]])</f>
        <v>#NAME?</v>
      </c>
      <c r="J744" s="225" t="e">
        <f ca="1">SUM(Table2[[#This Row],[2025 Estimated                      Tax Amount                             (Exemption Not Included)]]-Table2[[#This Row],[2024 Tax Amount (Exemption Not Included)]])</f>
        <v>#NAME?</v>
      </c>
      <c r="K744" s="204" t="e">
        <f ca="1">SUM(Table2[[#This Row],[Overall % Of Town ]]-Table2[[#This Row],[Overall % Of Town]])</f>
        <v>#NAME?</v>
      </c>
      <c r="L744" s="227" t="e">
        <f ca="1">SUM(Table2[[#This Row],[2024 Tax Assessment (Exemption Not Included)]])*$N$7</f>
        <v>#NAME?</v>
      </c>
      <c r="M744" s="205" t="e">
        <f ca="1">SUM(Table2[[#This Row],[2025 Tax Amount                   (w/o Reval)                       (Exmption Not Included)]]-Table2[[#This Row],[2024 Tax Amount (Exemption Not Included)]])</f>
        <v>#NAME?</v>
      </c>
      <c r="N744" s="206" t="e">
        <f ca="1">SUM(Table2[[#This Row],[2025 Tax Amount                   (w/o Reval)                       (Exmption Not Included)]]-Table2[[#This Row],[2025 Estimated                      Tax Amount                             (Exemption Not Included)]])</f>
        <v>#NAME?</v>
      </c>
      <c r="O744" s="207" t="s">
        <v>7433</v>
      </c>
      <c r="P744" s="208" t="s">
        <v>7433</v>
      </c>
      <c r="Q744" s="208" t="s">
        <v>7433</v>
      </c>
      <c r="R744" s="208" t="s">
        <v>7433</v>
      </c>
      <c r="S744" s="208" t="s">
        <v>7433</v>
      </c>
      <c r="T744" s="209" t="s">
        <v>7433</v>
      </c>
    </row>
    <row r="745" spans="1:20">
      <c r="A745" s="202" t="s">
        <v>946</v>
      </c>
      <c r="B745" s="202">
        <v>865</v>
      </c>
      <c r="C745" s="195" t="e">
        <f ca="1">_xlfn.XLOOKUP(Table2[[#This Row],[Acct '#]],'2024 Information'!A:A,'2024 Information'!L:L,0)</f>
        <v>#NAME?</v>
      </c>
      <c r="D745" s="196" t="e">
        <f ca="1">SUM(Table2[[#This Row],[2024 Tax Assessment (Exemption Not Included)]]/$E$6)</f>
        <v>#NAME?</v>
      </c>
      <c r="E745" s="206" t="e">
        <f ca="1">SUM(Table2[[#This Row],[2024 Tax Assessment (Exemption Not Included)]]*$E$7)</f>
        <v>#NAME?</v>
      </c>
      <c r="F745" s="195" t="e">
        <f ca="1">_xlfn.XLOOKUP(Table2[[#This Row],[Acct '#]],'2025 Information'!A:A,'2025 Information'!O:O,0)</f>
        <v>#NAME?</v>
      </c>
      <c r="G745" s="196" t="e">
        <f ca="1">SUM(Table2[[#This Row],[2025 Estimated                         Tax Assessment                  (Exemption Not Included)]]/$H$6)</f>
        <v>#NAME?</v>
      </c>
      <c r="H745" s="206" t="e">
        <f ca="1">SUM(Table2[[#This Row],[2025 Estimated                         Tax Assessment                  (Exemption Not Included)]]*$H$7)</f>
        <v>#NAME?</v>
      </c>
      <c r="I745" s="203" t="e">
        <f ca="1">SUM(Table2[[#This Row],[2025 Estimated                         Tax Assessment                  (Exemption Not Included)]]-Table2[[#This Row],[2024 Tax Assessment (Exemption Not Included)]])</f>
        <v>#NAME?</v>
      </c>
      <c r="J745" s="225" t="e">
        <f ca="1">SUM(Table2[[#This Row],[2025 Estimated                      Tax Amount                             (Exemption Not Included)]]-Table2[[#This Row],[2024 Tax Amount (Exemption Not Included)]])</f>
        <v>#NAME?</v>
      </c>
      <c r="K745" s="204" t="e">
        <f ca="1">SUM(Table2[[#This Row],[Overall % Of Town ]]-Table2[[#This Row],[Overall % Of Town]])</f>
        <v>#NAME?</v>
      </c>
      <c r="L745" s="227" t="e">
        <f ca="1">SUM(Table2[[#This Row],[2024 Tax Assessment (Exemption Not Included)]])*$N$7</f>
        <v>#NAME?</v>
      </c>
      <c r="M745" s="205" t="e">
        <f ca="1">SUM(Table2[[#This Row],[2025 Tax Amount                   (w/o Reval)                       (Exmption Not Included)]]-Table2[[#This Row],[2024 Tax Amount (Exemption Not Included)]])</f>
        <v>#NAME?</v>
      </c>
      <c r="N745" s="206" t="e">
        <f ca="1">SUM(Table2[[#This Row],[2025 Tax Amount                   (w/o Reval)                       (Exmption Not Included)]]-Table2[[#This Row],[2025 Estimated                      Tax Amount                             (Exemption Not Included)]])</f>
        <v>#NAME?</v>
      </c>
      <c r="O745" s="207" t="s">
        <v>7433</v>
      </c>
      <c r="P745" s="208" t="s">
        <v>7433</v>
      </c>
      <c r="Q745" s="208" t="s">
        <v>7433</v>
      </c>
      <c r="R745" s="208" t="s">
        <v>7433</v>
      </c>
      <c r="S745" s="208" t="s">
        <v>7433</v>
      </c>
      <c r="T745" s="209" t="s">
        <v>7433</v>
      </c>
    </row>
    <row r="746" spans="1:20">
      <c r="A746" s="202" t="s">
        <v>6078</v>
      </c>
      <c r="B746" s="202">
        <v>277</v>
      </c>
      <c r="C746" s="195" t="e">
        <f ca="1">_xlfn.XLOOKUP(Table2[[#This Row],[Acct '#]],'2024 Information'!A:A,'2024 Information'!L:L,0)</f>
        <v>#NAME?</v>
      </c>
      <c r="D746" s="196" t="e">
        <f ca="1">SUM(Table2[[#This Row],[2024 Tax Assessment (Exemption Not Included)]]/$E$6)</f>
        <v>#NAME?</v>
      </c>
      <c r="E746" s="206" t="e">
        <f ca="1">SUM(Table2[[#This Row],[2024 Tax Assessment (Exemption Not Included)]]*$E$7)</f>
        <v>#NAME?</v>
      </c>
      <c r="F746" s="195" t="e">
        <f ca="1">_xlfn.XLOOKUP(Table2[[#This Row],[Acct '#]],'2025 Information'!A:A,'2025 Information'!O:O,0)</f>
        <v>#NAME?</v>
      </c>
      <c r="G746" s="196" t="e">
        <f ca="1">SUM(Table2[[#This Row],[2025 Estimated                         Tax Assessment                  (Exemption Not Included)]]/$H$6)</f>
        <v>#NAME?</v>
      </c>
      <c r="H746" s="206" t="e">
        <f ca="1">SUM(Table2[[#This Row],[2025 Estimated                         Tax Assessment                  (Exemption Not Included)]]*$H$7)</f>
        <v>#NAME?</v>
      </c>
      <c r="I746" s="203" t="e">
        <f ca="1">SUM(Table2[[#This Row],[2025 Estimated                         Tax Assessment                  (Exemption Not Included)]]-Table2[[#This Row],[2024 Tax Assessment (Exemption Not Included)]])</f>
        <v>#NAME?</v>
      </c>
      <c r="J746" s="225" t="e">
        <f ca="1">SUM(Table2[[#This Row],[2025 Estimated                      Tax Amount                             (Exemption Not Included)]]-Table2[[#This Row],[2024 Tax Amount (Exemption Not Included)]])</f>
        <v>#NAME?</v>
      </c>
      <c r="K746" s="204" t="e">
        <f ca="1">SUM(Table2[[#This Row],[Overall % Of Town ]]-Table2[[#This Row],[Overall % Of Town]])</f>
        <v>#NAME?</v>
      </c>
      <c r="L746" s="227" t="e">
        <f ca="1">SUM(Table2[[#This Row],[2024 Tax Assessment (Exemption Not Included)]])*$N$7</f>
        <v>#NAME?</v>
      </c>
      <c r="M746" s="205" t="e">
        <f ca="1">SUM(Table2[[#This Row],[2025 Tax Amount                   (w/o Reval)                       (Exmption Not Included)]]-Table2[[#This Row],[2024 Tax Amount (Exemption Not Included)]])</f>
        <v>#NAME?</v>
      </c>
      <c r="N746" s="206" t="e">
        <f ca="1">SUM(Table2[[#This Row],[2025 Tax Amount                   (w/o Reval)                       (Exmption Not Included)]]-Table2[[#This Row],[2025 Estimated                      Tax Amount                             (Exemption Not Included)]])</f>
        <v>#NAME?</v>
      </c>
      <c r="O746" s="207" t="s">
        <v>7433</v>
      </c>
      <c r="P746" s="208" t="s">
        <v>7433</v>
      </c>
      <c r="Q746" s="208" t="s">
        <v>7433</v>
      </c>
      <c r="R746" s="208" t="s">
        <v>7433</v>
      </c>
      <c r="S746" s="208" t="s">
        <v>7433</v>
      </c>
      <c r="T746" s="209" t="s">
        <v>7433</v>
      </c>
    </row>
    <row r="747" spans="1:20">
      <c r="A747" s="202" t="s">
        <v>1764</v>
      </c>
      <c r="B747" s="202">
        <v>500</v>
      </c>
      <c r="C747" s="195" t="e">
        <f ca="1">_xlfn.XLOOKUP(Table2[[#This Row],[Acct '#]],'2024 Information'!A:A,'2024 Information'!L:L,0)</f>
        <v>#NAME?</v>
      </c>
      <c r="D747" s="196" t="e">
        <f ca="1">SUM(Table2[[#This Row],[2024 Tax Assessment (Exemption Not Included)]]/$E$6)</f>
        <v>#NAME?</v>
      </c>
      <c r="E747" s="206" t="e">
        <f ca="1">SUM(Table2[[#This Row],[2024 Tax Assessment (Exemption Not Included)]]*$E$7)</f>
        <v>#NAME?</v>
      </c>
      <c r="F747" s="195" t="e">
        <f ca="1">_xlfn.XLOOKUP(Table2[[#This Row],[Acct '#]],'2025 Information'!A:A,'2025 Information'!O:O,0)</f>
        <v>#NAME?</v>
      </c>
      <c r="G747" s="196" t="e">
        <f ca="1">SUM(Table2[[#This Row],[2025 Estimated                         Tax Assessment                  (Exemption Not Included)]]/$H$6)</f>
        <v>#NAME?</v>
      </c>
      <c r="H747" s="206" t="e">
        <f ca="1">SUM(Table2[[#This Row],[2025 Estimated                         Tax Assessment                  (Exemption Not Included)]]*$H$7)</f>
        <v>#NAME?</v>
      </c>
      <c r="I747" s="203" t="e">
        <f ca="1">SUM(Table2[[#This Row],[2025 Estimated                         Tax Assessment                  (Exemption Not Included)]]-Table2[[#This Row],[2024 Tax Assessment (Exemption Not Included)]])</f>
        <v>#NAME?</v>
      </c>
      <c r="J747" s="225" t="e">
        <f ca="1">SUM(Table2[[#This Row],[2025 Estimated                      Tax Amount                             (Exemption Not Included)]]-Table2[[#This Row],[2024 Tax Amount (Exemption Not Included)]])</f>
        <v>#NAME?</v>
      </c>
      <c r="K747" s="204" t="e">
        <f ca="1">SUM(Table2[[#This Row],[Overall % Of Town ]]-Table2[[#This Row],[Overall % Of Town]])</f>
        <v>#NAME?</v>
      </c>
      <c r="L747" s="227" t="e">
        <f ca="1">SUM(Table2[[#This Row],[2024 Tax Assessment (Exemption Not Included)]])*$N$7</f>
        <v>#NAME?</v>
      </c>
      <c r="M747" s="205" t="e">
        <f ca="1">SUM(Table2[[#This Row],[2025 Tax Amount                   (w/o Reval)                       (Exmption Not Included)]]-Table2[[#This Row],[2024 Tax Amount (Exemption Not Included)]])</f>
        <v>#NAME?</v>
      </c>
      <c r="N747" s="206" t="e">
        <f ca="1">SUM(Table2[[#This Row],[2025 Tax Amount                   (w/o Reval)                       (Exmption Not Included)]]-Table2[[#This Row],[2025 Estimated                      Tax Amount                             (Exemption Not Included)]])</f>
        <v>#NAME?</v>
      </c>
      <c r="O747" s="207" t="s">
        <v>7433</v>
      </c>
      <c r="P747" s="208" t="s">
        <v>7433</v>
      </c>
      <c r="Q747" s="208" t="s">
        <v>7433</v>
      </c>
      <c r="R747" s="208" t="s">
        <v>7433</v>
      </c>
      <c r="S747" s="208" t="s">
        <v>7433</v>
      </c>
      <c r="T747" s="209" t="s">
        <v>7433</v>
      </c>
    </row>
    <row r="748" spans="1:20">
      <c r="A748" s="202" t="s">
        <v>615</v>
      </c>
      <c r="B748" s="202">
        <v>987</v>
      </c>
      <c r="C748" s="195" t="e">
        <f ca="1">_xlfn.XLOOKUP(Table2[[#This Row],[Acct '#]],'2024 Information'!A:A,'2024 Information'!L:L,0)</f>
        <v>#NAME?</v>
      </c>
      <c r="D748" s="196" t="e">
        <f ca="1">SUM(Table2[[#This Row],[2024 Tax Assessment (Exemption Not Included)]]/$E$6)</f>
        <v>#NAME?</v>
      </c>
      <c r="E748" s="206" t="e">
        <f ca="1">SUM(Table2[[#This Row],[2024 Tax Assessment (Exemption Not Included)]]*$E$7)</f>
        <v>#NAME?</v>
      </c>
      <c r="F748" s="195" t="e">
        <f ca="1">_xlfn.XLOOKUP(Table2[[#This Row],[Acct '#]],'2025 Information'!A:A,'2025 Information'!O:O,0)</f>
        <v>#NAME?</v>
      </c>
      <c r="G748" s="196" t="e">
        <f ca="1">SUM(Table2[[#This Row],[2025 Estimated                         Tax Assessment                  (Exemption Not Included)]]/$H$6)</f>
        <v>#NAME?</v>
      </c>
      <c r="H748" s="206" t="e">
        <f ca="1">SUM(Table2[[#This Row],[2025 Estimated                         Tax Assessment                  (Exemption Not Included)]]*$H$7)</f>
        <v>#NAME?</v>
      </c>
      <c r="I748" s="203" t="e">
        <f ca="1">SUM(Table2[[#This Row],[2025 Estimated                         Tax Assessment                  (Exemption Not Included)]]-Table2[[#This Row],[2024 Tax Assessment (Exemption Not Included)]])</f>
        <v>#NAME?</v>
      </c>
      <c r="J748" s="225" t="e">
        <f ca="1">SUM(Table2[[#This Row],[2025 Estimated                      Tax Amount                             (Exemption Not Included)]]-Table2[[#This Row],[2024 Tax Amount (Exemption Not Included)]])</f>
        <v>#NAME?</v>
      </c>
      <c r="K748" s="204" t="e">
        <f ca="1">SUM(Table2[[#This Row],[Overall % Of Town ]]-Table2[[#This Row],[Overall % Of Town]])</f>
        <v>#NAME?</v>
      </c>
      <c r="L748" s="227" t="e">
        <f ca="1">SUM(Table2[[#This Row],[2024 Tax Assessment (Exemption Not Included)]])*$N$7</f>
        <v>#NAME?</v>
      </c>
      <c r="M748" s="205" t="e">
        <f ca="1">SUM(Table2[[#This Row],[2025 Tax Amount                   (w/o Reval)                       (Exmption Not Included)]]-Table2[[#This Row],[2024 Tax Amount (Exemption Not Included)]])</f>
        <v>#NAME?</v>
      </c>
      <c r="N748" s="206" t="e">
        <f ca="1">SUM(Table2[[#This Row],[2025 Tax Amount                   (w/o Reval)                       (Exmption Not Included)]]-Table2[[#This Row],[2025 Estimated                      Tax Amount                             (Exemption Not Included)]])</f>
        <v>#NAME?</v>
      </c>
      <c r="O748" s="207" t="s">
        <v>7433</v>
      </c>
      <c r="P748" s="208" t="s">
        <v>7433</v>
      </c>
      <c r="Q748" s="208" t="s">
        <v>7433</v>
      </c>
      <c r="R748" s="208" t="s">
        <v>7433</v>
      </c>
      <c r="S748" s="208" t="s">
        <v>7433</v>
      </c>
      <c r="T748" s="209" t="s">
        <v>7433</v>
      </c>
    </row>
    <row r="749" spans="1:20">
      <c r="A749" s="202" t="s">
        <v>446</v>
      </c>
      <c r="B749" s="202">
        <v>1049</v>
      </c>
      <c r="C749" s="195" t="e">
        <f ca="1">_xlfn.XLOOKUP(Table2[[#This Row],[Acct '#]],'2024 Information'!A:A,'2024 Information'!L:L,0)</f>
        <v>#NAME?</v>
      </c>
      <c r="D749" s="196" t="e">
        <f ca="1">SUM(Table2[[#This Row],[2024 Tax Assessment (Exemption Not Included)]]/$E$6)</f>
        <v>#NAME?</v>
      </c>
      <c r="E749" s="206" t="e">
        <f ca="1">SUM(Table2[[#This Row],[2024 Tax Assessment (Exemption Not Included)]]*$E$7)</f>
        <v>#NAME?</v>
      </c>
      <c r="F749" s="195" t="e">
        <f ca="1">_xlfn.XLOOKUP(Table2[[#This Row],[Acct '#]],'2025 Information'!A:A,'2025 Information'!O:O,0)</f>
        <v>#NAME?</v>
      </c>
      <c r="G749" s="196" t="e">
        <f ca="1">SUM(Table2[[#This Row],[2025 Estimated                         Tax Assessment                  (Exemption Not Included)]]/$H$6)</f>
        <v>#NAME?</v>
      </c>
      <c r="H749" s="206" t="e">
        <f ca="1">SUM(Table2[[#This Row],[2025 Estimated                         Tax Assessment                  (Exemption Not Included)]]*$H$7)</f>
        <v>#NAME?</v>
      </c>
      <c r="I749" s="203" t="e">
        <f ca="1">SUM(Table2[[#This Row],[2025 Estimated                         Tax Assessment                  (Exemption Not Included)]]-Table2[[#This Row],[2024 Tax Assessment (Exemption Not Included)]])</f>
        <v>#NAME?</v>
      </c>
      <c r="J749" s="225" t="e">
        <f ca="1">SUM(Table2[[#This Row],[2025 Estimated                      Tax Amount                             (Exemption Not Included)]]-Table2[[#This Row],[2024 Tax Amount (Exemption Not Included)]])</f>
        <v>#NAME?</v>
      </c>
      <c r="K749" s="204" t="e">
        <f ca="1">SUM(Table2[[#This Row],[Overall % Of Town ]]-Table2[[#This Row],[Overall % Of Town]])</f>
        <v>#NAME?</v>
      </c>
      <c r="L749" s="227" t="e">
        <f ca="1">SUM(Table2[[#This Row],[2024 Tax Assessment (Exemption Not Included)]])*$N$7</f>
        <v>#NAME?</v>
      </c>
      <c r="M749" s="205" t="e">
        <f ca="1">SUM(Table2[[#This Row],[2025 Tax Amount                   (w/o Reval)                       (Exmption Not Included)]]-Table2[[#This Row],[2024 Tax Amount (Exemption Not Included)]])</f>
        <v>#NAME?</v>
      </c>
      <c r="N749" s="206" t="e">
        <f ca="1">SUM(Table2[[#This Row],[2025 Tax Amount                   (w/o Reval)                       (Exmption Not Included)]]-Table2[[#This Row],[2025 Estimated                      Tax Amount                             (Exemption Not Included)]])</f>
        <v>#NAME?</v>
      </c>
      <c r="O749" s="207" t="s">
        <v>7433</v>
      </c>
      <c r="P749" s="208" t="s">
        <v>7433</v>
      </c>
      <c r="Q749" s="208" t="s">
        <v>7433</v>
      </c>
      <c r="R749" s="208" t="s">
        <v>7433</v>
      </c>
      <c r="S749" s="208" t="s">
        <v>7433</v>
      </c>
      <c r="T749" s="209" t="s">
        <v>7433</v>
      </c>
    </row>
    <row r="750" spans="1:20">
      <c r="A750" s="202" t="s">
        <v>1509</v>
      </c>
      <c r="B750" s="202">
        <v>616</v>
      </c>
      <c r="C750" s="195" t="e">
        <f ca="1">_xlfn.XLOOKUP(Table2[[#This Row],[Acct '#]],'2024 Information'!A:A,'2024 Information'!L:L,0)</f>
        <v>#NAME?</v>
      </c>
      <c r="D750" s="196" t="e">
        <f ca="1">SUM(Table2[[#This Row],[2024 Tax Assessment (Exemption Not Included)]]/$E$6)</f>
        <v>#NAME?</v>
      </c>
      <c r="E750" s="206" t="e">
        <f ca="1">SUM(Table2[[#This Row],[2024 Tax Assessment (Exemption Not Included)]]*$E$7)</f>
        <v>#NAME?</v>
      </c>
      <c r="F750" s="195" t="e">
        <f ca="1">_xlfn.XLOOKUP(Table2[[#This Row],[Acct '#]],'2025 Information'!A:A,'2025 Information'!O:O,0)</f>
        <v>#NAME?</v>
      </c>
      <c r="G750" s="196" t="e">
        <f ca="1">SUM(Table2[[#This Row],[2025 Estimated                         Tax Assessment                  (Exemption Not Included)]]/$H$6)</f>
        <v>#NAME?</v>
      </c>
      <c r="H750" s="206" t="e">
        <f ca="1">SUM(Table2[[#This Row],[2025 Estimated                         Tax Assessment                  (Exemption Not Included)]]*$H$7)</f>
        <v>#NAME?</v>
      </c>
      <c r="I750" s="203" t="e">
        <f ca="1">SUM(Table2[[#This Row],[2025 Estimated                         Tax Assessment                  (Exemption Not Included)]]-Table2[[#This Row],[2024 Tax Assessment (Exemption Not Included)]])</f>
        <v>#NAME?</v>
      </c>
      <c r="J750" s="225" t="e">
        <f ca="1">SUM(Table2[[#This Row],[2025 Estimated                      Tax Amount                             (Exemption Not Included)]]-Table2[[#This Row],[2024 Tax Amount (Exemption Not Included)]])</f>
        <v>#NAME?</v>
      </c>
      <c r="K750" s="204" t="e">
        <f ca="1">SUM(Table2[[#This Row],[Overall % Of Town ]]-Table2[[#This Row],[Overall % Of Town]])</f>
        <v>#NAME?</v>
      </c>
      <c r="L750" s="227" t="e">
        <f ca="1">SUM(Table2[[#This Row],[2024 Tax Assessment (Exemption Not Included)]])*$N$7</f>
        <v>#NAME?</v>
      </c>
      <c r="M750" s="205" t="e">
        <f ca="1">SUM(Table2[[#This Row],[2025 Tax Amount                   (w/o Reval)                       (Exmption Not Included)]]-Table2[[#This Row],[2024 Tax Amount (Exemption Not Included)]])</f>
        <v>#NAME?</v>
      </c>
      <c r="N750" s="206" t="e">
        <f ca="1">SUM(Table2[[#This Row],[2025 Tax Amount                   (w/o Reval)                       (Exmption Not Included)]]-Table2[[#This Row],[2025 Estimated                      Tax Amount                             (Exemption Not Included)]])</f>
        <v>#NAME?</v>
      </c>
      <c r="O750" s="207" t="s">
        <v>7433</v>
      </c>
      <c r="P750" s="208" t="s">
        <v>7433</v>
      </c>
      <c r="Q750" s="208" t="s">
        <v>7433</v>
      </c>
      <c r="R750" s="208" t="s">
        <v>7433</v>
      </c>
      <c r="S750" s="208" t="s">
        <v>7433</v>
      </c>
      <c r="T750" s="209" t="s">
        <v>7433</v>
      </c>
    </row>
    <row r="751" spans="1:20">
      <c r="A751" s="202" t="s">
        <v>1766</v>
      </c>
      <c r="B751" s="202">
        <v>499</v>
      </c>
      <c r="C751" s="195" t="e">
        <f ca="1">_xlfn.XLOOKUP(Table2[[#This Row],[Acct '#]],'2024 Information'!A:A,'2024 Information'!L:L,0)</f>
        <v>#NAME?</v>
      </c>
      <c r="D751" s="196" t="e">
        <f ca="1">SUM(Table2[[#This Row],[2024 Tax Assessment (Exemption Not Included)]]/$E$6)</f>
        <v>#NAME?</v>
      </c>
      <c r="E751" s="206" t="e">
        <f ca="1">SUM(Table2[[#This Row],[2024 Tax Assessment (Exemption Not Included)]]*$E$7)</f>
        <v>#NAME?</v>
      </c>
      <c r="F751" s="195" t="e">
        <f ca="1">_xlfn.XLOOKUP(Table2[[#This Row],[Acct '#]],'2025 Information'!A:A,'2025 Information'!O:O,0)</f>
        <v>#NAME?</v>
      </c>
      <c r="G751" s="196" t="e">
        <f ca="1">SUM(Table2[[#This Row],[2025 Estimated                         Tax Assessment                  (Exemption Not Included)]]/$H$6)</f>
        <v>#NAME?</v>
      </c>
      <c r="H751" s="206" t="e">
        <f ca="1">SUM(Table2[[#This Row],[2025 Estimated                         Tax Assessment                  (Exemption Not Included)]]*$H$7)</f>
        <v>#NAME?</v>
      </c>
      <c r="I751" s="203" t="e">
        <f ca="1">SUM(Table2[[#This Row],[2025 Estimated                         Tax Assessment                  (Exemption Not Included)]]-Table2[[#This Row],[2024 Tax Assessment (Exemption Not Included)]])</f>
        <v>#NAME?</v>
      </c>
      <c r="J751" s="225" t="e">
        <f ca="1">SUM(Table2[[#This Row],[2025 Estimated                      Tax Amount                             (Exemption Not Included)]]-Table2[[#This Row],[2024 Tax Amount (Exemption Not Included)]])</f>
        <v>#NAME?</v>
      </c>
      <c r="K751" s="204" t="e">
        <f ca="1">SUM(Table2[[#This Row],[Overall % Of Town ]]-Table2[[#This Row],[Overall % Of Town]])</f>
        <v>#NAME?</v>
      </c>
      <c r="L751" s="227" t="e">
        <f ca="1">SUM(Table2[[#This Row],[2024 Tax Assessment (Exemption Not Included)]])*$N$7</f>
        <v>#NAME?</v>
      </c>
      <c r="M751" s="205" t="e">
        <f ca="1">SUM(Table2[[#This Row],[2025 Tax Amount                   (w/o Reval)                       (Exmption Not Included)]]-Table2[[#This Row],[2024 Tax Amount (Exemption Not Included)]])</f>
        <v>#NAME?</v>
      </c>
      <c r="N751" s="206" t="e">
        <f ca="1">SUM(Table2[[#This Row],[2025 Tax Amount                   (w/o Reval)                       (Exmption Not Included)]]-Table2[[#This Row],[2025 Estimated                      Tax Amount                             (Exemption Not Included)]])</f>
        <v>#NAME?</v>
      </c>
      <c r="O751" s="207" t="s">
        <v>7433</v>
      </c>
      <c r="P751" s="208" t="s">
        <v>7433</v>
      </c>
      <c r="Q751" s="208" t="s">
        <v>7433</v>
      </c>
      <c r="R751" s="208" t="s">
        <v>7433</v>
      </c>
      <c r="S751" s="208" t="s">
        <v>7433</v>
      </c>
      <c r="T751" s="209" t="s">
        <v>7433</v>
      </c>
    </row>
    <row r="752" spans="1:20">
      <c r="A752" s="202" t="s">
        <v>849</v>
      </c>
      <c r="B752" s="202">
        <v>903</v>
      </c>
      <c r="C752" s="195" t="e">
        <f ca="1">_xlfn.XLOOKUP(Table2[[#This Row],[Acct '#]],'2024 Information'!A:A,'2024 Information'!L:L,0)</f>
        <v>#NAME?</v>
      </c>
      <c r="D752" s="196" t="e">
        <f ca="1">SUM(Table2[[#This Row],[2024 Tax Assessment (Exemption Not Included)]]/$E$6)</f>
        <v>#NAME?</v>
      </c>
      <c r="E752" s="206" t="e">
        <f ca="1">SUM(Table2[[#This Row],[2024 Tax Assessment (Exemption Not Included)]]*$E$7)</f>
        <v>#NAME?</v>
      </c>
      <c r="F752" s="195" t="e">
        <f ca="1">_xlfn.XLOOKUP(Table2[[#This Row],[Acct '#]],'2025 Information'!A:A,'2025 Information'!O:O,0)</f>
        <v>#NAME?</v>
      </c>
      <c r="G752" s="196" t="e">
        <f ca="1">SUM(Table2[[#This Row],[2025 Estimated                         Tax Assessment                  (Exemption Not Included)]]/$H$6)</f>
        <v>#NAME?</v>
      </c>
      <c r="H752" s="206" t="e">
        <f ca="1">SUM(Table2[[#This Row],[2025 Estimated                         Tax Assessment                  (Exemption Not Included)]]*$H$7)</f>
        <v>#NAME?</v>
      </c>
      <c r="I752" s="203" t="e">
        <f ca="1">SUM(Table2[[#This Row],[2025 Estimated                         Tax Assessment                  (Exemption Not Included)]]-Table2[[#This Row],[2024 Tax Assessment (Exemption Not Included)]])</f>
        <v>#NAME?</v>
      </c>
      <c r="J752" s="225" t="e">
        <f ca="1">SUM(Table2[[#This Row],[2025 Estimated                      Tax Amount                             (Exemption Not Included)]]-Table2[[#This Row],[2024 Tax Amount (Exemption Not Included)]])</f>
        <v>#NAME?</v>
      </c>
      <c r="K752" s="204" t="e">
        <f ca="1">SUM(Table2[[#This Row],[Overall % Of Town ]]-Table2[[#This Row],[Overall % Of Town]])</f>
        <v>#NAME?</v>
      </c>
      <c r="L752" s="227" t="e">
        <f ca="1">SUM(Table2[[#This Row],[2024 Tax Assessment (Exemption Not Included)]])*$N$7</f>
        <v>#NAME?</v>
      </c>
      <c r="M752" s="205" t="e">
        <f ca="1">SUM(Table2[[#This Row],[2025 Tax Amount                   (w/o Reval)                       (Exmption Not Included)]]-Table2[[#This Row],[2024 Tax Amount (Exemption Not Included)]])</f>
        <v>#NAME?</v>
      </c>
      <c r="N752" s="206" t="e">
        <f ca="1">SUM(Table2[[#This Row],[2025 Tax Amount                   (w/o Reval)                       (Exmption Not Included)]]-Table2[[#This Row],[2025 Estimated                      Tax Amount                             (Exemption Not Included)]])</f>
        <v>#NAME?</v>
      </c>
      <c r="O752" s="207" t="s">
        <v>7433</v>
      </c>
      <c r="P752" s="208" t="s">
        <v>7433</v>
      </c>
      <c r="Q752" s="208" t="s">
        <v>7433</v>
      </c>
      <c r="R752" s="208" t="s">
        <v>7433</v>
      </c>
      <c r="S752" s="208" t="s">
        <v>7433</v>
      </c>
      <c r="T752" s="209" t="s">
        <v>7433</v>
      </c>
    </row>
    <row r="753" spans="1:20">
      <c r="A753" s="202" t="s">
        <v>1823</v>
      </c>
      <c r="B753" s="202">
        <v>473</v>
      </c>
      <c r="C753" s="195" t="e">
        <f ca="1">_xlfn.XLOOKUP(Table2[[#This Row],[Acct '#]],'2024 Information'!A:A,'2024 Information'!L:L,0)</f>
        <v>#NAME?</v>
      </c>
      <c r="D753" s="196" t="e">
        <f ca="1">SUM(Table2[[#This Row],[2024 Tax Assessment (Exemption Not Included)]]/$E$6)</f>
        <v>#NAME?</v>
      </c>
      <c r="E753" s="206" t="e">
        <f ca="1">SUM(Table2[[#This Row],[2024 Tax Assessment (Exemption Not Included)]]*$E$7)</f>
        <v>#NAME?</v>
      </c>
      <c r="F753" s="195" t="e">
        <f ca="1">_xlfn.XLOOKUP(Table2[[#This Row],[Acct '#]],'2025 Information'!A:A,'2025 Information'!O:O,0)</f>
        <v>#NAME?</v>
      </c>
      <c r="G753" s="196" t="e">
        <f ca="1">SUM(Table2[[#This Row],[2025 Estimated                         Tax Assessment                  (Exemption Not Included)]]/$H$6)</f>
        <v>#NAME?</v>
      </c>
      <c r="H753" s="206" t="e">
        <f ca="1">SUM(Table2[[#This Row],[2025 Estimated                         Tax Assessment                  (Exemption Not Included)]]*$H$7)</f>
        <v>#NAME?</v>
      </c>
      <c r="I753" s="203" t="e">
        <f ca="1">SUM(Table2[[#This Row],[2025 Estimated                         Tax Assessment                  (Exemption Not Included)]]-Table2[[#This Row],[2024 Tax Assessment (Exemption Not Included)]])</f>
        <v>#NAME?</v>
      </c>
      <c r="J753" s="225" t="e">
        <f ca="1">SUM(Table2[[#This Row],[2025 Estimated                      Tax Amount                             (Exemption Not Included)]]-Table2[[#This Row],[2024 Tax Amount (Exemption Not Included)]])</f>
        <v>#NAME?</v>
      </c>
      <c r="K753" s="204" t="e">
        <f ca="1">SUM(Table2[[#This Row],[Overall % Of Town ]]-Table2[[#This Row],[Overall % Of Town]])</f>
        <v>#NAME?</v>
      </c>
      <c r="L753" s="227" t="e">
        <f ca="1">SUM(Table2[[#This Row],[2024 Tax Assessment (Exemption Not Included)]])*$N$7</f>
        <v>#NAME?</v>
      </c>
      <c r="M753" s="205" t="e">
        <f ca="1">SUM(Table2[[#This Row],[2025 Tax Amount                   (w/o Reval)                       (Exmption Not Included)]]-Table2[[#This Row],[2024 Tax Amount (Exemption Not Included)]])</f>
        <v>#NAME?</v>
      </c>
      <c r="N753" s="206" t="e">
        <f ca="1">SUM(Table2[[#This Row],[2025 Tax Amount                   (w/o Reval)                       (Exmption Not Included)]]-Table2[[#This Row],[2025 Estimated                      Tax Amount                             (Exemption Not Included)]])</f>
        <v>#NAME?</v>
      </c>
      <c r="O753" s="207" t="s">
        <v>7433</v>
      </c>
      <c r="P753" s="208" t="s">
        <v>7433</v>
      </c>
      <c r="Q753" s="208" t="s">
        <v>7433</v>
      </c>
      <c r="R753" s="208" t="s">
        <v>7433</v>
      </c>
      <c r="S753" s="208" t="s">
        <v>7433</v>
      </c>
      <c r="T753" s="209" t="s">
        <v>7433</v>
      </c>
    </row>
    <row r="754" spans="1:20">
      <c r="A754" s="202" t="s">
        <v>1819</v>
      </c>
      <c r="B754" s="202">
        <v>474</v>
      </c>
      <c r="C754" s="195" t="e">
        <f ca="1">_xlfn.XLOOKUP(Table2[[#This Row],[Acct '#]],'2024 Information'!A:A,'2024 Information'!L:L,0)</f>
        <v>#NAME?</v>
      </c>
      <c r="D754" s="196" t="e">
        <f ca="1">SUM(Table2[[#This Row],[2024 Tax Assessment (Exemption Not Included)]]/$E$6)</f>
        <v>#NAME?</v>
      </c>
      <c r="E754" s="206" t="e">
        <f ca="1">SUM(Table2[[#This Row],[2024 Tax Assessment (Exemption Not Included)]]*$E$7)</f>
        <v>#NAME?</v>
      </c>
      <c r="F754" s="195" t="e">
        <f ca="1">_xlfn.XLOOKUP(Table2[[#This Row],[Acct '#]],'2025 Information'!A:A,'2025 Information'!O:O,0)</f>
        <v>#NAME?</v>
      </c>
      <c r="G754" s="196" t="e">
        <f ca="1">SUM(Table2[[#This Row],[2025 Estimated                         Tax Assessment                  (Exemption Not Included)]]/$H$6)</f>
        <v>#NAME?</v>
      </c>
      <c r="H754" s="206" t="e">
        <f ca="1">SUM(Table2[[#This Row],[2025 Estimated                         Tax Assessment                  (Exemption Not Included)]]*$H$7)</f>
        <v>#NAME?</v>
      </c>
      <c r="I754" s="203" t="e">
        <f ca="1">SUM(Table2[[#This Row],[2025 Estimated                         Tax Assessment                  (Exemption Not Included)]]-Table2[[#This Row],[2024 Tax Assessment (Exemption Not Included)]])</f>
        <v>#NAME?</v>
      </c>
      <c r="J754" s="225" t="e">
        <f ca="1">SUM(Table2[[#This Row],[2025 Estimated                      Tax Amount                             (Exemption Not Included)]]-Table2[[#This Row],[2024 Tax Amount (Exemption Not Included)]])</f>
        <v>#NAME?</v>
      </c>
      <c r="K754" s="204" t="e">
        <f ca="1">SUM(Table2[[#This Row],[Overall % Of Town ]]-Table2[[#This Row],[Overall % Of Town]])</f>
        <v>#NAME?</v>
      </c>
      <c r="L754" s="227" t="e">
        <f ca="1">SUM(Table2[[#This Row],[2024 Tax Assessment (Exemption Not Included)]])*$N$7</f>
        <v>#NAME?</v>
      </c>
      <c r="M754" s="205" t="e">
        <f ca="1">SUM(Table2[[#This Row],[2025 Tax Amount                   (w/o Reval)                       (Exmption Not Included)]]-Table2[[#This Row],[2024 Tax Amount (Exemption Not Included)]])</f>
        <v>#NAME?</v>
      </c>
      <c r="N754" s="206" t="e">
        <f ca="1">SUM(Table2[[#This Row],[2025 Tax Amount                   (w/o Reval)                       (Exmption Not Included)]]-Table2[[#This Row],[2025 Estimated                      Tax Amount                             (Exemption Not Included)]])</f>
        <v>#NAME?</v>
      </c>
      <c r="O754" s="207" t="s">
        <v>7433</v>
      </c>
      <c r="P754" s="208" t="s">
        <v>7433</v>
      </c>
      <c r="Q754" s="208" t="s">
        <v>7433</v>
      </c>
      <c r="R754" s="208" t="s">
        <v>7433</v>
      </c>
      <c r="S754" s="208" t="s">
        <v>7433</v>
      </c>
      <c r="T754" s="209" t="s">
        <v>7433</v>
      </c>
    </row>
    <row r="755" spans="1:20">
      <c r="A755" s="202" t="s">
        <v>399</v>
      </c>
      <c r="B755" s="202">
        <v>1074</v>
      </c>
      <c r="C755" s="195" t="e">
        <f ca="1">_xlfn.XLOOKUP(Table2[[#This Row],[Acct '#]],'2024 Information'!A:A,'2024 Information'!L:L,0)</f>
        <v>#NAME?</v>
      </c>
      <c r="D755" s="196" t="e">
        <f ca="1">SUM(Table2[[#This Row],[2024 Tax Assessment (Exemption Not Included)]]/$E$6)</f>
        <v>#NAME?</v>
      </c>
      <c r="E755" s="206" t="e">
        <f ca="1">SUM(Table2[[#This Row],[2024 Tax Assessment (Exemption Not Included)]]*$E$7)</f>
        <v>#NAME?</v>
      </c>
      <c r="F755" s="195" t="e">
        <f ca="1">_xlfn.XLOOKUP(Table2[[#This Row],[Acct '#]],'2025 Information'!A:A,'2025 Information'!O:O,0)</f>
        <v>#NAME?</v>
      </c>
      <c r="G755" s="196" t="e">
        <f ca="1">SUM(Table2[[#This Row],[2025 Estimated                         Tax Assessment                  (Exemption Not Included)]]/$H$6)</f>
        <v>#NAME?</v>
      </c>
      <c r="H755" s="206" t="e">
        <f ca="1">SUM(Table2[[#This Row],[2025 Estimated                         Tax Assessment                  (Exemption Not Included)]]*$H$7)</f>
        <v>#NAME?</v>
      </c>
      <c r="I755" s="203" t="e">
        <f ca="1">SUM(Table2[[#This Row],[2025 Estimated                         Tax Assessment                  (Exemption Not Included)]]-Table2[[#This Row],[2024 Tax Assessment (Exemption Not Included)]])</f>
        <v>#NAME?</v>
      </c>
      <c r="J755" s="225" t="e">
        <f ca="1">SUM(Table2[[#This Row],[2025 Estimated                      Tax Amount                             (Exemption Not Included)]]-Table2[[#This Row],[2024 Tax Amount (Exemption Not Included)]])</f>
        <v>#NAME?</v>
      </c>
      <c r="K755" s="204" t="e">
        <f ca="1">SUM(Table2[[#This Row],[Overall % Of Town ]]-Table2[[#This Row],[Overall % Of Town]])</f>
        <v>#NAME?</v>
      </c>
      <c r="L755" s="227" t="e">
        <f ca="1">SUM(Table2[[#This Row],[2024 Tax Assessment (Exemption Not Included)]])*$N$7</f>
        <v>#NAME?</v>
      </c>
      <c r="M755" s="205" t="e">
        <f ca="1">SUM(Table2[[#This Row],[2025 Tax Amount                   (w/o Reval)                       (Exmption Not Included)]]-Table2[[#This Row],[2024 Tax Amount (Exemption Not Included)]])</f>
        <v>#NAME?</v>
      </c>
      <c r="N755" s="206" t="e">
        <f ca="1">SUM(Table2[[#This Row],[2025 Tax Amount                   (w/o Reval)                       (Exmption Not Included)]]-Table2[[#This Row],[2025 Estimated                      Tax Amount                             (Exemption Not Included)]])</f>
        <v>#NAME?</v>
      </c>
      <c r="O755" s="207" t="s">
        <v>7433</v>
      </c>
      <c r="P755" s="208" t="s">
        <v>7433</v>
      </c>
      <c r="Q755" s="208" t="s">
        <v>7433</v>
      </c>
      <c r="R755" s="208" t="s">
        <v>7433</v>
      </c>
      <c r="S755" s="208" t="s">
        <v>7433</v>
      </c>
      <c r="T755" s="209" t="s">
        <v>7433</v>
      </c>
    </row>
    <row r="756" spans="1:20">
      <c r="A756" s="202" t="s">
        <v>177</v>
      </c>
      <c r="B756" s="202">
        <v>1164</v>
      </c>
      <c r="C756" s="195" t="e">
        <f ca="1">_xlfn.XLOOKUP(Table2[[#This Row],[Acct '#]],'2024 Information'!A:A,'2024 Information'!L:L,0)</f>
        <v>#NAME?</v>
      </c>
      <c r="D756" s="196" t="e">
        <f ca="1">SUM(Table2[[#This Row],[2024 Tax Assessment (Exemption Not Included)]]/$E$6)</f>
        <v>#NAME?</v>
      </c>
      <c r="E756" s="206" t="e">
        <f ca="1">SUM(Table2[[#This Row],[2024 Tax Assessment (Exemption Not Included)]]*$E$7)</f>
        <v>#NAME?</v>
      </c>
      <c r="F756" s="195" t="e">
        <f ca="1">_xlfn.XLOOKUP(Table2[[#This Row],[Acct '#]],'2025 Information'!A:A,'2025 Information'!O:O,0)</f>
        <v>#NAME?</v>
      </c>
      <c r="G756" s="196" t="e">
        <f ca="1">SUM(Table2[[#This Row],[2025 Estimated                         Tax Assessment                  (Exemption Not Included)]]/$H$6)</f>
        <v>#NAME?</v>
      </c>
      <c r="H756" s="206" t="e">
        <f ca="1">SUM(Table2[[#This Row],[2025 Estimated                         Tax Assessment                  (Exemption Not Included)]]*$H$7)</f>
        <v>#NAME?</v>
      </c>
      <c r="I756" s="203" t="e">
        <f ca="1">SUM(Table2[[#This Row],[2025 Estimated                         Tax Assessment                  (Exemption Not Included)]]-Table2[[#This Row],[2024 Tax Assessment (Exemption Not Included)]])</f>
        <v>#NAME?</v>
      </c>
      <c r="J756" s="225" t="e">
        <f ca="1">SUM(Table2[[#This Row],[2025 Estimated                      Tax Amount                             (Exemption Not Included)]]-Table2[[#This Row],[2024 Tax Amount (Exemption Not Included)]])</f>
        <v>#NAME?</v>
      </c>
      <c r="K756" s="204" t="e">
        <f ca="1">SUM(Table2[[#This Row],[Overall % Of Town ]]-Table2[[#This Row],[Overall % Of Town]])</f>
        <v>#NAME?</v>
      </c>
      <c r="L756" s="227" t="e">
        <f ca="1">SUM(Table2[[#This Row],[2024 Tax Assessment (Exemption Not Included)]])*$N$7</f>
        <v>#NAME?</v>
      </c>
      <c r="M756" s="205" t="e">
        <f ca="1">SUM(Table2[[#This Row],[2025 Tax Amount                   (w/o Reval)                       (Exmption Not Included)]]-Table2[[#This Row],[2024 Tax Amount (Exemption Not Included)]])</f>
        <v>#NAME?</v>
      </c>
      <c r="N756" s="206" t="e">
        <f ca="1">SUM(Table2[[#This Row],[2025 Tax Amount                   (w/o Reval)                       (Exmption Not Included)]]-Table2[[#This Row],[2025 Estimated                      Tax Amount                             (Exemption Not Included)]])</f>
        <v>#NAME?</v>
      </c>
      <c r="O756" s="207" t="s">
        <v>7433</v>
      </c>
      <c r="P756" s="208" t="s">
        <v>7433</v>
      </c>
      <c r="Q756" s="208" t="s">
        <v>7433</v>
      </c>
      <c r="R756" s="208" t="s">
        <v>7433</v>
      </c>
      <c r="S756" s="208" t="s">
        <v>7433</v>
      </c>
      <c r="T756" s="209" t="s">
        <v>7433</v>
      </c>
    </row>
    <row r="757" spans="1:20">
      <c r="A757" s="202" t="s">
        <v>127</v>
      </c>
      <c r="B757" s="202">
        <v>1178</v>
      </c>
      <c r="C757" s="195" t="e">
        <f ca="1">_xlfn.XLOOKUP(Table2[[#This Row],[Acct '#]],'2024 Information'!A:A,'2024 Information'!L:L,0)</f>
        <v>#NAME?</v>
      </c>
      <c r="D757" s="196" t="e">
        <f ca="1">SUM(Table2[[#This Row],[2024 Tax Assessment (Exemption Not Included)]]/$E$6)</f>
        <v>#NAME?</v>
      </c>
      <c r="E757" s="206" t="e">
        <f ca="1">SUM(Table2[[#This Row],[2024 Tax Assessment (Exemption Not Included)]]*$E$7)</f>
        <v>#NAME?</v>
      </c>
      <c r="F757" s="195" t="e">
        <f ca="1">_xlfn.XLOOKUP(Table2[[#This Row],[Acct '#]],'2025 Information'!A:A,'2025 Information'!O:O,0)</f>
        <v>#NAME?</v>
      </c>
      <c r="G757" s="196" t="e">
        <f ca="1">SUM(Table2[[#This Row],[2025 Estimated                         Tax Assessment                  (Exemption Not Included)]]/$H$6)</f>
        <v>#NAME?</v>
      </c>
      <c r="H757" s="206" t="e">
        <f ca="1">SUM(Table2[[#This Row],[2025 Estimated                         Tax Assessment                  (Exemption Not Included)]]*$H$7)</f>
        <v>#NAME?</v>
      </c>
      <c r="I757" s="203" t="e">
        <f ca="1">SUM(Table2[[#This Row],[2025 Estimated                         Tax Assessment                  (Exemption Not Included)]]-Table2[[#This Row],[2024 Tax Assessment (Exemption Not Included)]])</f>
        <v>#NAME?</v>
      </c>
      <c r="J757" s="225" t="e">
        <f ca="1">SUM(Table2[[#This Row],[2025 Estimated                      Tax Amount                             (Exemption Not Included)]]-Table2[[#This Row],[2024 Tax Amount (Exemption Not Included)]])</f>
        <v>#NAME?</v>
      </c>
      <c r="K757" s="204" t="e">
        <f ca="1">SUM(Table2[[#This Row],[Overall % Of Town ]]-Table2[[#This Row],[Overall % Of Town]])</f>
        <v>#NAME?</v>
      </c>
      <c r="L757" s="227" t="e">
        <f ca="1">SUM(Table2[[#This Row],[2024 Tax Assessment (Exemption Not Included)]])*$N$7</f>
        <v>#NAME?</v>
      </c>
      <c r="M757" s="205" t="e">
        <f ca="1">SUM(Table2[[#This Row],[2025 Tax Amount                   (w/o Reval)                       (Exmption Not Included)]]-Table2[[#This Row],[2024 Tax Amount (Exemption Not Included)]])</f>
        <v>#NAME?</v>
      </c>
      <c r="N757" s="206" t="e">
        <f ca="1">SUM(Table2[[#This Row],[2025 Tax Amount                   (w/o Reval)                       (Exmption Not Included)]]-Table2[[#This Row],[2025 Estimated                      Tax Amount                             (Exemption Not Included)]])</f>
        <v>#NAME?</v>
      </c>
      <c r="O757" s="207" t="s">
        <v>7433</v>
      </c>
      <c r="P757" s="208" t="s">
        <v>7433</v>
      </c>
      <c r="Q757" s="208" t="s">
        <v>7433</v>
      </c>
      <c r="R757" s="208" t="s">
        <v>7433</v>
      </c>
      <c r="S757" s="208" t="s">
        <v>7433</v>
      </c>
      <c r="T757" s="209" t="s">
        <v>7433</v>
      </c>
    </row>
    <row r="758" spans="1:20">
      <c r="A758" s="202" t="s">
        <v>94</v>
      </c>
      <c r="B758" s="202">
        <v>1188</v>
      </c>
      <c r="C758" s="195" t="e">
        <f ca="1">_xlfn.XLOOKUP(Table2[[#This Row],[Acct '#]],'2024 Information'!A:A,'2024 Information'!L:L,0)</f>
        <v>#NAME?</v>
      </c>
      <c r="D758" s="196" t="e">
        <f ca="1">SUM(Table2[[#This Row],[2024 Tax Assessment (Exemption Not Included)]]/$E$6)</f>
        <v>#NAME?</v>
      </c>
      <c r="E758" s="206" t="e">
        <f ca="1">SUM(Table2[[#This Row],[2024 Tax Assessment (Exemption Not Included)]]*$E$7)</f>
        <v>#NAME?</v>
      </c>
      <c r="F758" s="195" t="e">
        <f ca="1">_xlfn.XLOOKUP(Table2[[#This Row],[Acct '#]],'2025 Information'!A:A,'2025 Information'!O:O,0)</f>
        <v>#NAME?</v>
      </c>
      <c r="G758" s="196" t="e">
        <f ca="1">SUM(Table2[[#This Row],[2025 Estimated                         Tax Assessment                  (Exemption Not Included)]]/$H$6)</f>
        <v>#NAME?</v>
      </c>
      <c r="H758" s="206" t="e">
        <f ca="1">SUM(Table2[[#This Row],[2025 Estimated                         Tax Assessment                  (Exemption Not Included)]]*$H$7)</f>
        <v>#NAME?</v>
      </c>
      <c r="I758" s="203" t="e">
        <f ca="1">SUM(Table2[[#This Row],[2025 Estimated                         Tax Assessment                  (Exemption Not Included)]]-Table2[[#This Row],[2024 Tax Assessment (Exemption Not Included)]])</f>
        <v>#NAME?</v>
      </c>
      <c r="J758" s="225" t="e">
        <f ca="1">SUM(Table2[[#This Row],[2025 Estimated                      Tax Amount                             (Exemption Not Included)]]-Table2[[#This Row],[2024 Tax Amount (Exemption Not Included)]])</f>
        <v>#NAME?</v>
      </c>
      <c r="K758" s="204" t="e">
        <f ca="1">SUM(Table2[[#This Row],[Overall % Of Town ]]-Table2[[#This Row],[Overall % Of Town]])</f>
        <v>#NAME?</v>
      </c>
      <c r="L758" s="227" t="e">
        <f ca="1">SUM(Table2[[#This Row],[2024 Tax Assessment (Exemption Not Included)]])*$N$7</f>
        <v>#NAME?</v>
      </c>
      <c r="M758" s="205" t="e">
        <f ca="1">SUM(Table2[[#This Row],[2025 Tax Amount                   (w/o Reval)                       (Exmption Not Included)]]-Table2[[#This Row],[2024 Tax Amount (Exemption Not Included)]])</f>
        <v>#NAME?</v>
      </c>
      <c r="N758" s="206" t="e">
        <f ca="1">SUM(Table2[[#This Row],[2025 Tax Amount                   (w/o Reval)                       (Exmption Not Included)]]-Table2[[#This Row],[2025 Estimated                      Tax Amount                             (Exemption Not Included)]])</f>
        <v>#NAME?</v>
      </c>
      <c r="O758" s="207" t="s">
        <v>7433</v>
      </c>
      <c r="P758" s="208" t="s">
        <v>7433</v>
      </c>
      <c r="Q758" s="208" t="s">
        <v>7433</v>
      </c>
      <c r="R758" s="208" t="s">
        <v>7433</v>
      </c>
      <c r="S758" s="208" t="s">
        <v>7433</v>
      </c>
      <c r="T758" s="209" t="s">
        <v>7433</v>
      </c>
    </row>
    <row r="759" spans="1:20">
      <c r="A759" s="202" t="s">
        <v>1381</v>
      </c>
      <c r="B759" s="202">
        <v>676</v>
      </c>
      <c r="C759" s="195" t="e">
        <f ca="1">_xlfn.XLOOKUP(Table2[[#This Row],[Acct '#]],'2024 Information'!A:A,'2024 Information'!L:L,0)</f>
        <v>#NAME?</v>
      </c>
      <c r="D759" s="196" t="e">
        <f ca="1">SUM(Table2[[#This Row],[2024 Tax Assessment (Exemption Not Included)]]/$E$6)</f>
        <v>#NAME?</v>
      </c>
      <c r="E759" s="206" t="e">
        <f ca="1">SUM(Table2[[#This Row],[2024 Tax Assessment (Exemption Not Included)]]*$E$7)</f>
        <v>#NAME?</v>
      </c>
      <c r="F759" s="195" t="e">
        <f ca="1">_xlfn.XLOOKUP(Table2[[#This Row],[Acct '#]],'2025 Information'!A:A,'2025 Information'!O:O,0)</f>
        <v>#NAME?</v>
      </c>
      <c r="G759" s="196" t="e">
        <f ca="1">SUM(Table2[[#This Row],[2025 Estimated                         Tax Assessment                  (Exemption Not Included)]]/$H$6)</f>
        <v>#NAME?</v>
      </c>
      <c r="H759" s="206" t="e">
        <f ca="1">SUM(Table2[[#This Row],[2025 Estimated                         Tax Assessment                  (Exemption Not Included)]]*$H$7)</f>
        <v>#NAME?</v>
      </c>
      <c r="I759" s="203" t="e">
        <f ca="1">SUM(Table2[[#This Row],[2025 Estimated                         Tax Assessment                  (Exemption Not Included)]]-Table2[[#This Row],[2024 Tax Assessment (Exemption Not Included)]])</f>
        <v>#NAME?</v>
      </c>
      <c r="J759" s="225" t="e">
        <f ca="1">SUM(Table2[[#This Row],[2025 Estimated                      Tax Amount                             (Exemption Not Included)]]-Table2[[#This Row],[2024 Tax Amount (Exemption Not Included)]])</f>
        <v>#NAME?</v>
      </c>
      <c r="K759" s="204" t="e">
        <f ca="1">SUM(Table2[[#This Row],[Overall % Of Town ]]-Table2[[#This Row],[Overall % Of Town]])</f>
        <v>#NAME?</v>
      </c>
      <c r="L759" s="227" t="e">
        <f ca="1">SUM(Table2[[#This Row],[2024 Tax Assessment (Exemption Not Included)]])*$N$7</f>
        <v>#NAME?</v>
      </c>
      <c r="M759" s="205" t="e">
        <f ca="1">SUM(Table2[[#This Row],[2025 Tax Amount                   (w/o Reval)                       (Exmption Not Included)]]-Table2[[#This Row],[2024 Tax Amount (Exemption Not Included)]])</f>
        <v>#NAME?</v>
      </c>
      <c r="N759" s="206" t="e">
        <f ca="1">SUM(Table2[[#This Row],[2025 Tax Amount                   (w/o Reval)                       (Exmption Not Included)]]-Table2[[#This Row],[2025 Estimated                      Tax Amount                             (Exemption Not Included)]])</f>
        <v>#NAME?</v>
      </c>
      <c r="O759" s="207" t="s">
        <v>7433</v>
      </c>
      <c r="P759" s="208" t="s">
        <v>7433</v>
      </c>
      <c r="Q759" s="208" t="s">
        <v>7433</v>
      </c>
      <c r="R759" s="208" t="s">
        <v>7433</v>
      </c>
      <c r="S759" s="208" t="s">
        <v>7433</v>
      </c>
      <c r="T759" s="209" t="s">
        <v>7433</v>
      </c>
    </row>
    <row r="760" spans="1:20">
      <c r="A760" s="202" t="s">
        <v>2759</v>
      </c>
      <c r="B760" s="202">
        <v>24</v>
      </c>
      <c r="C760" s="195" t="e">
        <f ca="1">_xlfn.XLOOKUP(Table2[[#This Row],[Acct '#]],'2024 Information'!A:A,'2024 Information'!L:L,0)</f>
        <v>#NAME?</v>
      </c>
      <c r="D760" s="196" t="e">
        <f ca="1">SUM(Table2[[#This Row],[2024 Tax Assessment (Exemption Not Included)]]/$E$6)</f>
        <v>#NAME?</v>
      </c>
      <c r="E760" s="206" t="e">
        <f ca="1">SUM(Table2[[#This Row],[2024 Tax Assessment (Exemption Not Included)]]*$E$7)</f>
        <v>#NAME?</v>
      </c>
      <c r="F760" s="195" t="e">
        <f ca="1">_xlfn.XLOOKUP(Table2[[#This Row],[Acct '#]],'2025 Information'!A:A,'2025 Information'!O:O,0)</f>
        <v>#NAME?</v>
      </c>
      <c r="G760" s="196" t="e">
        <f ca="1">SUM(Table2[[#This Row],[2025 Estimated                         Tax Assessment                  (Exemption Not Included)]]/$H$6)</f>
        <v>#NAME?</v>
      </c>
      <c r="H760" s="206" t="e">
        <f ca="1">SUM(Table2[[#This Row],[2025 Estimated                         Tax Assessment                  (Exemption Not Included)]]*$H$7)</f>
        <v>#NAME?</v>
      </c>
      <c r="I760" s="203" t="e">
        <f ca="1">SUM(Table2[[#This Row],[2025 Estimated                         Tax Assessment                  (Exemption Not Included)]]-Table2[[#This Row],[2024 Tax Assessment (Exemption Not Included)]])</f>
        <v>#NAME?</v>
      </c>
      <c r="J760" s="225" t="e">
        <f ca="1">SUM(Table2[[#This Row],[2025 Estimated                      Tax Amount                             (Exemption Not Included)]]-Table2[[#This Row],[2024 Tax Amount (Exemption Not Included)]])</f>
        <v>#NAME?</v>
      </c>
      <c r="K760" s="204" t="e">
        <f ca="1">SUM(Table2[[#This Row],[Overall % Of Town ]]-Table2[[#This Row],[Overall % Of Town]])</f>
        <v>#NAME?</v>
      </c>
      <c r="L760" s="227" t="e">
        <f ca="1">SUM(Table2[[#This Row],[2024 Tax Assessment (Exemption Not Included)]])*$N$7</f>
        <v>#NAME?</v>
      </c>
      <c r="M760" s="205" t="e">
        <f ca="1">SUM(Table2[[#This Row],[2025 Tax Amount                   (w/o Reval)                       (Exmption Not Included)]]-Table2[[#This Row],[2024 Tax Amount (Exemption Not Included)]])</f>
        <v>#NAME?</v>
      </c>
      <c r="N760" s="206" t="e">
        <f ca="1">SUM(Table2[[#This Row],[2025 Tax Amount                   (w/o Reval)                       (Exmption Not Included)]]-Table2[[#This Row],[2025 Estimated                      Tax Amount                             (Exemption Not Included)]])</f>
        <v>#NAME?</v>
      </c>
      <c r="O760" s="207" t="s">
        <v>7433</v>
      </c>
      <c r="P760" s="208" t="s">
        <v>7433</v>
      </c>
      <c r="Q760" s="208" t="s">
        <v>7433</v>
      </c>
      <c r="R760" s="208" t="s">
        <v>7433</v>
      </c>
      <c r="S760" s="208" t="s">
        <v>7433</v>
      </c>
      <c r="T760" s="209" t="s">
        <v>7433</v>
      </c>
    </row>
    <row r="761" spans="1:20">
      <c r="A761" s="202" t="s">
        <v>795</v>
      </c>
      <c r="B761" s="202">
        <v>923</v>
      </c>
      <c r="C761" s="195" t="e">
        <f ca="1">_xlfn.XLOOKUP(Table2[[#This Row],[Acct '#]],'2024 Information'!A:A,'2024 Information'!L:L,0)</f>
        <v>#NAME?</v>
      </c>
      <c r="D761" s="196" t="e">
        <f ca="1">SUM(Table2[[#This Row],[2024 Tax Assessment (Exemption Not Included)]]/$E$6)</f>
        <v>#NAME?</v>
      </c>
      <c r="E761" s="206" t="e">
        <f ca="1">SUM(Table2[[#This Row],[2024 Tax Assessment (Exemption Not Included)]]*$E$7)</f>
        <v>#NAME?</v>
      </c>
      <c r="F761" s="195" t="e">
        <f ca="1">_xlfn.XLOOKUP(Table2[[#This Row],[Acct '#]],'2025 Information'!A:A,'2025 Information'!O:O,0)</f>
        <v>#NAME?</v>
      </c>
      <c r="G761" s="196" t="e">
        <f ca="1">SUM(Table2[[#This Row],[2025 Estimated                         Tax Assessment                  (Exemption Not Included)]]/$H$6)</f>
        <v>#NAME?</v>
      </c>
      <c r="H761" s="206" t="e">
        <f ca="1">SUM(Table2[[#This Row],[2025 Estimated                         Tax Assessment                  (Exemption Not Included)]]*$H$7)</f>
        <v>#NAME?</v>
      </c>
      <c r="I761" s="203" t="e">
        <f ca="1">SUM(Table2[[#This Row],[2025 Estimated                         Tax Assessment                  (Exemption Not Included)]]-Table2[[#This Row],[2024 Tax Assessment (Exemption Not Included)]])</f>
        <v>#NAME?</v>
      </c>
      <c r="J761" s="225" t="e">
        <f ca="1">SUM(Table2[[#This Row],[2025 Estimated                      Tax Amount                             (Exemption Not Included)]]-Table2[[#This Row],[2024 Tax Amount (Exemption Not Included)]])</f>
        <v>#NAME?</v>
      </c>
      <c r="K761" s="204" t="e">
        <f ca="1">SUM(Table2[[#This Row],[Overall % Of Town ]]-Table2[[#This Row],[Overall % Of Town]])</f>
        <v>#NAME?</v>
      </c>
      <c r="L761" s="227" t="e">
        <f ca="1">SUM(Table2[[#This Row],[2024 Tax Assessment (Exemption Not Included)]])*$N$7</f>
        <v>#NAME?</v>
      </c>
      <c r="M761" s="205" t="e">
        <f ca="1">SUM(Table2[[#This Row],[2025 Tax Amount                   (w/o Reval)                       (Exmption Not Included)]]-Table2[[#This Row],[2024 Tax Amount (Exemption Not Included)]])</f>
        <v>#NAME?</v>
      </c>
      <c r="N761" s="206" t="e">
        <f ca="1">SUM(Table2[[#This Row],[2025 Tax Amount                   (w/o Reval)                       (Exmption Not Included)]]-Table2[[#This Row],[2025 Estimated                      Tax Amount                             (Exemption Not Included)]])</f>
        <v>#NAME?</v>
      </c>
      <c r="O761" s="207" t="s">
        <v>7433</v>
      </c>
      <c r="P761" s="208" t="s">
        <v>7433</v>
      </c>
      <c r="Q761" s="208" t="s">
        <v>7433</v>
      </c>
      <c r="R761" s="208" t="s">
        <v>7433</v>
      </c>
      <c r="S761" s="208" t="s">
        <v>7433</v>
      </c>
      <c r="T761" s="209" t="s">
        <v>7433</v>
      </c>
    </row>
    <row r="762" spans="1:20">
      <c r="A762" s="202" t="s">
        <v>990</v>
      </c>
      <c r="B762" s="202">
        <v>848</v>
      </c>
      <c r="C762" s="195" t="e">
        <f ca="1">_xlfn.XLOOKUP(Table2[[#This Row],[Acct '#]],'2024 Information'!A:A,'2024 Information'!L:L,0)</f>
        <v>#NAME?</v>
      </c>
      <c r="D762" s="196" t="e">
        <f ca="1">SUM(Table2[[#This Row],[2024 Tax Assessment (Exemption Not Included)]]/$E$6)</f>
        <v>#NAME?</v>
      </c>
      <c r="E762" s="206" t="e">
        <f ca="1">SUM(Table2[[#This Row],[2024 Tax Assessment (Exemption Not Included)]]*$E$7)</f>
        <v>#NAME?</v>
      </c>
      <c r="F762" s="195" t="e">
        <f ca="1">_xlfn.XLOOKUP(Table2[[#This Row],[Acct '#]],'2025 Information'!A:A,'2025 Information'!O:O,0)</f>
        <v>#NAME?</v>
      </c>
      <c r="G762" s="196" t="e">
        <f ca="1">SUM(Table2[[#This Row],[2025 Estimated                         Tax Assessment                  (Exemption Not Included)]]/$H$6)</f>
        <v>#NAME?</v>
      </c>
      <c r="H762" s="206" t="e">
        <f ca="1">SUM(Table2[[#This Row],[2025 Estimated                         Tax Assessment                  (Exemption Not Included)]]*$H$7)</f>
        <v>#NAME?</v>
      </c>
      <c r="I762" s="203" t="e">
        <f ca="1">SUM(Table2[[#This Row],[2025 Estimated                         Tax Assessment                  (Exemption Not Included)]]-Table2[[#This Row],[2024 Tax Assessment (Exemption Not Included)]])</f>
        <v>#NAME?</v>
      </c>
      <c r="J762" s="225" t="e">
        <f ca="1">SUM(Table2[[#This Row],[2025 Estimated                      Tax Amount                             (Exemption Not Included)]]-Table2[[#This Row],[2024 Tax Amount (Exemption Not Included)]])</f>
        <v>#NAME?</v>
      </c>
      <c r="K762" s="204" t="e">
        <f ca="1">SUM(Table2[[#This Row],[Overall % Of Town ]]-Table2[[#This Row],[Overall % Of Town]])</f>
        <v>#NAME?</v>
      </c>
      <c r="L762" s="227" t="e">
        <f ca="1">SUM(Table2[[#This Row],[2024 Tax Assessment (Exemption Not Included)]])*$N$7</f>
        <v>#NAME?</v>
      </c>
      <c r="M762" s="205" t="e">
        <f ca="1">SUM(Table2[[#This Row],[2025 Tax Amount                   (w/o Reval)                       (Exmption Not Included)]]-Table2[[#This Row],[2024 Tax Amount (Exemption Not Included)]])</f>
        <v>#NAME?</v>
      </c>
      <c r="N762" s="206" t="e">
        <f ca="1">SUM(Table2[[#This Row],[2025 Tax Amount                   (w/o Reval)                       (Exmption Not Included)]]-Table2[[#This Row],[2025 Estimated                      Tax Amount                             (Exemption Not Included)]])</f>
        <v>#NAME?</v>
      </c>
      <c r="O762" s="207" t="s">
        <v>7433</v>
      </c>
      <c r="P762" s="208" t="s">
        <v>7433</v>
      </c>
      <c r="Q762" s="208" t="s">
        <v>7433</v>
      </c>
      <c r="R762" s="208" t="s">
        <v>7433</v>
      </c>
      <c r="S762" s="208" t="s">
        <v>7433</v>
      </c>
      <c r="T762" s="209" t="s">
        <v>7433</v>
      </c>
    </row>
    <row r="763" spans="1:20">
      <c r="A763" s="202" t="s">
        <v>799</v>
      </c>
      <c r="B763" s="202">
        <v>922</v>
      </c>
      <c r="C763" s="195" t="e">
        <f ca="1">_xlfn.XLOOKUP(Table2[[#This Row],[Acct '#]],'2024 Information'!A:A,'2024 Information'!L:L,0)</f>
        <v>#NAME?</v>
      </c>
      <c r="D763" s="196" t="e">
        <f ca="1">SUM(Table2[[#This Row],[2024 Tax Assessment (Exemption Not Included)]]/$E$6)</f>
        <v>#NAME?</v>
      </c>
      <c r="E763" s="206" t="e">
        <f ca="1">SUM(Table2[[#This Row],[2024 Tax Assessment (Exemption Not Included)]]*$E$7)</f>
        <v>#NAME?</v>
      </c>
      <c r="F763" s="195" t="e">
        <f ca="1">_xlfn.XLOOKUP(Table2[[#This Row],[Acct '#]],'2025 Information'!A:A,'2025 Information'!O:O,0)</f>
        <v>#NAME?</v>
      </c>
      <c r="G763" s="196" t="e">
        <f ca="1">SUM(Table2[[#This Row],[2025 Estimated                         Tax Assessment                  (Exemption Not Included)]]/$H$6)</f>
        <v>#NAME?</v>
      </c>
      <c r="H763" s="206" t="e">
        <f ca="1">SUM(Table2[[#This Row],[2025 Estimated                         Tax Assessment                  (Exemption Not Included)]]*$H$7)</f>
        <v>#NAME?</v>
      </c>
      <c r="I763" s="203" t="e">
        <f ca="1">SUM(Table2[[#This Row],[2025 Estimated                         Tax Assessment                  (Exemption Not Included)]]-Table2[[#This Row],[2024 Tax Assessment (Exemption Not Included)]])</f>
        <v>#NAME?</v>
      </c>
      <c r="J763" s="225" t="e">
        <f ca="1">SUM(Table2[[#This Row],[2025 Estimated                      Tax Amount                             (Exemption Not Included)]]-Table2[[#This Row],[2024 Tax Amount (Exemption Not Included)]])</f>
        <v>#NAME?</v>
      </c>
      <c r="K763" s="204" t="e">
        <f ca="1">SUM(Table2[[#This Row],[Overall % Of Town ]]-Table2[[#This Row],[Overall % Of Town]])</f>
        <v>#NAME?</v>
      </c>
      <c r="L763" s="227" t="e">
        <f ca="1">SUM(Table2[[#This Row],[2024 Tax Assessment (Exemption Not Included)]])*$N$7</f>
        <v>#NAME?</v>
      </c>
      <c r="M763" s="205" t="e">
        <f ca="1">SUM(Table2[[#This Row],[2025 Tax Amount                   (w/o Reval)                       (Exmption Not Included)]]-Table2[[#This Row],[2024 Tax Amount (Exemption Not Included)]])</f>
        <v>#NAME?</v>
      </c>
      <c r="N763" s="206" t="e">
        <f ca="1">SUM(Table2[[#This Row],[2025 Tax Amount                   (w/o Reval)                       (Exmption Not Included)]]-Table2[[#This Row],[2025 Estimated                      Tax Amount                             (Exemption Not Included)]])</f>
        <v>#NAME?</v>
      </c>
      <c r="O763" s="207" t="s">
        <v>7433</v>
      </c>
      <c r="P763" s="208" t="s">
        <v>7433</v>
      </c>
      <c r="Q763" s="208" t="s">
        <v>7433</v>
      </c>
      <c r="R763" s="208" t="s">
        <v>7433</v>
      </c>
      <c r="S763" s="208" t="s">
        <v>7433</v>
      </c>
      <c r="T763" s="209" t="s">
        <v>7433</v>
      </c>
    </row>
    <row r="764" spans="1:20">
      <c r="A764" s="202" t="s">
        <v>1800</v>
      </c>
      <c r="B764" s="202">
        <v>484</v>
      </c>
      <c r="C764" s="195" t="e">
        <f ca="1">_xlfn.XLOOKUP(Table2[[#This Row],[Acct '#]],'2024 Information'!A:A,'2024 Information'!L:L,0)</f>
        <v>#NAME?</v>
      </c>
      <c r="D764" s="196" t="e">
        <f ca="1">SUM(Table2[[#This Row],[2024 Tax Assessment (Exemption Not Included)]]/$E$6)</f>
        <v>#NAME?</v>
      </c>
      <c r="E764" s="206" t="e">
        <f ca="1">SUM(Table2[[#This Row],[2024 Tax Assessment (Exemption Not Included)]]*$E$7)</f>
        <v>#NAME?</v>
      </c>
      <c r="F764" s="195" t="e">
        <f ca="1">_xlfn.XLOOKUP(Table2[[#This Row],[Acct '#]],'2025 Information'!A:A,'2025 Information'!O:O,0)</f>
        <v>#NAME?</v>
      </c>
      <c r="G764" s="196" t="e">
        <f ca="1">SUM(Table2[[#This Row],[2025 Estimated                         Tax Assessment                  (Exemption Not Included)]]/$H$6)</f>
        <v>#NAME?</v>
      </c>
      <c r="H764" s="206" t="e">
        <f ca="1">SUM(Table2[[#This Row],[2025 Estimated                         Tax Assessment                  (Exemption Not Included)]]*$H$7)</f>
        <v>#NAME?</v>
      </c>
      <c r="I764" s="203" t="e">
        <f ca="1">SUM(Table2[[#This Row],[2025 Estimated                         Tax Assessment                  (Exemption Not Included)]]-Table2[[#This Row],[2024 Tax Assessment (Exemption Not Included)]])</f>
        <v>#NAME?</v>
      </c>
      <c r="J764" s="225" t="e">
        <f ca="1">SUM(Table2[[#This Row],[2025 Estimated                      Tax Amount                             (Exemption Not Included)]]-Table2[[#This Row],[2024 Tax Amount (Exemption Not Included)]])</f>
        <v>#NAME?</v>
      </c>
      <c r="K764" s="204" t="e">
        <f ca="1">SUM(Table2[[#This Row],[Overall % Of Town ]]-Table2[[#This Row],[Overall % Of Town]])</f>
        <v>#NAME?</v>
      </c>
      <c r="L764" s="227" t="e">
        <f ca="1">SUM(Table2[[#This Row],[2024 Tax Assessment (Exemption Not Included)]])*$N$7</f>
        <v>#NAME?</v>
      </c>
      <c r="M764" s="205" t="e">
        <f ca="1">SUM(Table2[[#This Row],[2025 Tax Amount                   (w/o Reval)                       (Exmption Not Included)]]-Table2[[#This Row],[2024 Tax Amount (Exemption Not Included)]])</f>
        <v>#NAME?</v>
      </c>
      <c r="N764" s="206" t="e">
        <f ca="1">SUM(Table2[[#This Row],[2025 Tax Amount                   (w/o Reval)                       (Exmption Not Included)]]-Table2[[#This Row],[2025 Estimated                      Tax Amount                             (Exemption Not Included)]])</f>
        <v>#NAME?</v>
      </c>
      <c r="O764" s="207" t="s">
        <v>7433</v>
      </c>
      <c r="P764" s="208" t="s">
        <v>7433</v>
      </c>
      <c r="Q764" s="208" t="s">
        <v>7433</v>
      </c>
      <c r="R764" s="208" t="s">
        <v>7433</v>
      </c>
      <c r="S764" s="208" t="s">
        <v>7433</v>
      </c>
      <c r="T764" s="209" t="s">
        <v>7433</v>
      </c>
    </row>
    <row r="765" spans="1:20">
      <c r="A765" s="202" t="s">
        <v>2296</v>
      </c>
      <c r="B765" s="202">
        <v>252</v>
      </c>
      <c r="C765" s="195" t="e">
        <f ca="1">_xlfn.XLOOKUP(Table2[[#This Row],[Acct '#]],'2024 Information'!A:A,'2024 Information'!L:L,0)</f>
        <v>#NAME?</v>
      </c>
      <c r="D765" s="196" t="e">
        <f ca="1">SUM(Table2[[#This Row],[2024 Tax Assessment (Exemption Not Included)]]/$E$6)</f>
        <v>#NAME?</v>
      </c>
      <c r="E765" s="206" t="e">
        <f ca="1">SUM(Table2[[#This Row],[2024 Tax Assessment (Exemption Not Included)]]*$E$7)</f>
        <v>#NAME?</v>
      </c>
      <c r="F765" s="195" t="e">
        <f ca="1">_xlfn.XLOOKUP(Table2[[#This Row],[Acct '#]],'2025 Information'!A:A,'2025 Information'!O:O,0)</f>
        <v>#NAME?</v>
      </c>
      <c r="G765" s="196" t="e">
        <f ca="1">SUM(Table2[[#This Row],[2025 Estimated                         Tax Assessment                  (Exemption Not Included)]]/$H$6)</f>
        <v>#NAME?</v>
      </c>
      <c r="H765" s="206" t="e">
        <f ca="1">SUM(Table2[[#This Row],[2025 Estimated                         Tax Assessment                  (Exemption Not Included)]]*$H$7)</f>
        <v>#NAME?</v>
      </c>
      <c r="I765" s="203" t="e">
        <f ca="1">SUM(Table2[[#This Row],[2025 Estimated                         Tax Assessment                  (Exemption Not Included)]]-Table2[[#This Row],[2024 Tax Assessment (Exemption Not Included)]])</f>
        <v>#NAME?</v>
      </c>
      <c r="J765" s="225" t="e">
        <f ca="1">SUM(Table2[[#This Row],[2025 Estimated                      Tax Amount                             (Exemption Not Included)]]-Table2[[#This Row],[2024 Tax Amount (Exemption Not Included)]])</f>
        <v>#NAME?</v>
      </c>
      <c r="K765" s="204" t="e">
        <f ca="1">SUM(Table2[[#This Row],[Overall % Of Town ]]-Table2[[#This Row],[Overall % Of Town]])</f>
        <v>#NAME?</v>
      </c>
      <c r="L765" s="227" t="e">
        <f ca="1">SUM(Table2[[#This Row],[2024 Tax Assessment (Exemption Not Included)]])*$N$7</f>
        <v>#NAME?</v>
      </c>
      <c r="M765" s="205" t="e">
        <f ca="1">SUM(Table2[[#This Row],[2025 Tax Amount                   (w/o Reval)                       (Exmption Not Included)]]-Table2[[#This Row],[2024 Tax Amount (Exemption Not Included)]])</f>
        <v>#NAME?</v>
      </c>
      <c r="N765" s="206" t="e">
        <f ca="1">SUM(Table2[[#This Row],[2025 Tax Amount                   (w/o Reval)                       (Exmption Not Included)]]-Table2[[#This Row],[2025 Estimated                      Tax Amount                             (Exemption Not Included)]])</f>
        <v>#NAME?</v>
      </c>
      <c r="O765" s="207" t="s">
        <v>7433</v>
      </c>
      <c r="P765" s="208" t="s">
        <v>7433</v>
      </c>
      <c r="Q765" s="208" t="s">
        <v>7433</v>
      </c>
      <c r="R765" s="208" t="s">
        <v>7433</v>
      </c>
      <c r="S765" s="208" t="s">
        <v>7433</v>
      </c>
      <c r="T765" s="209" t="s">
        <v>7433</v>
      </c>
    </row>
    <row r="766" spans="1:20">
      <c r="A766" s="202" t="s">
        <v>719</v>
      </c>
      <c r="B766" s="202">
        <v>951</v>
      </c>
      <c r="C766" s="195" t="e">
        <f ca="1">_xlfn.XLOOKUP(Table2[[#This Row],[Acct '#]],'2024 Information'!A:A,'2024 Information'!L:L,0)</f>
        <v>#NAME?</v>
      </c>
      <c r="D766" s="196" t="e">
        <f ca="1">SUM(Table2[[#This Row],[2024 Tax Assessment (Exemption Not Included)]]/$E$6)</f>
        <v>#NAME?</v>
      </c>
      <c r="E766" s="206" t="e">
        <f ca="1">SUM(Table2[[#This Row],[2024 Tax Assessment (Exemption Not Included)]]*$E$7)</f>
        <v>#NAME?</v>
      </c>
      <c r="F766" s="195" t="e">
        <f ca="1">_xlfn.XLOOKUP(Table2[[#This Row],[Acct '#]],'2025 Information'!A:A,'2025 Information'!O:O,0)</f>
        <v>#NAME?</v>
      </c>
      <c r="G766" s="196" t="e">
        <f ca="1">SUM(Table2[[#This Row],[2025 Estimated                         Tax Assessment                  (Exemption Not Included)]]/$H$6)</f>
        <v>#NAME?</v>
      </c>
      <c r="H766" s="206" t="e">
        <f ca="1">SUM(Table2[[#This Row],[2025 Estimated                         Tax Assessment                  (Exemption Not Included)]]*$H$7)</f>
        <v>#NAME?</v>
      </c>
      <c r="I766" s="203" t="e">
        <f ca="1">SUM(Table2[[#This Row],[2025 Estimated                         Tax Assessment                  (Exemption Not Included)]]-Table2[[#This Row],[2024 Tax Assessment (Exemption Not Included)]])</f>
        <v>#NAME?</v>
      </c>
      <c r="J766" s="225" t="e">
        <f ca="1">SUM(Table2[[#This Row],[2025 Estimated                      Tax Amount                             (Exemption Not Included)]]-Table2[[#This Row],[2024 Tax Amount (Exemption Not Included)]])</f>
        <v>#NAME?</v>
      </c>
      <c r="K766" s="204" t="e">
        <f ca="1">SUM(Table2[[#This Row],[Overall % Of Town ]]-Table2[[#This Row],[Overall % Of Town]])</f>
        <v>#NAME?</v>
      </c>
      <c r="L766" s="227" t="e">
        <f ca="1">SUM(Table2[[#This Row],[2024 Tax Assessment (Exemption Not Included)]])*$N$7</f>
        <v>#NAME?</v>
      </c>
      <c r="M766" s="205" t="e">
        <f ca="1">SUM(Table2[[#This Row],[2025 Tax Amount                   (w/o Reval)                       (Exmption Not Included)]]-Table2[[#This Row],[2024 Tax Amount (Exemption Not Included)]])</f>
        <v>#NAME?</v>
      </c>
      <c r="N766" s="206" t="e">
        <f ca="1">SUM(Table2[[#This Row],[2025 Tax Amount                   (w/o Reval)                       (Exmption Not Included)]]-Table2[[#This Row],[2025 Estimated                      Tax Amount                             (Exemption Not Included)]])</f>
        <v>#NAME?</v>
      </c>
      <c r="O766" s="207" t="s">
        <v>7433</v>
      </c>
      <c r="P766" s="208" t="s">
        <v>7433</v>
      </c>
      <c r="Q766" s="208" t="s">
        <v>7433</v>
      </c>
      <c r="R766" s="208" t="s">
        <v>7433</v>
      </c>
      <c r="S766" s="208" t="s">
        <v>7433</v>
      </c>
      <c r="T766" s="209" t="s">
        <v>7433</v>
      </c>
    </row>
    <row r="767" spans="1:20">
      <c r="A767" s="202" t="s">
        <v>1840</v>
      </c>
      <c r="B767" s="202">
        <v>463</v>
      </c>
      <c r="C767" s="195" t="e">
        <f ca="1">_xlfn.XLOOKUP(Table2[[#This Row],[Acct '#]],'2024 Information'!A:A,'2024 Information'!L:L,0)</f>
        <v>#NAME?</v>
      </c>
      <c r="D767" s="196" t="e">
        <f ca="1">SUM(Table2[[#This Row],[2024 Tax Assessment (Exemption Not Included)]]/$E$6)</f>
        <v>#NAME?</v>
      </c>
      <c r="E767" s="206" t="e">
        <f ca="1">SUM(Table2[[#This Row],[2024 Tax Assessment (Exemption Not Included)]]*$E$7)</f>
        <v>#NAME?</v>
      </c>
      <c r="F767" s="195" t="e">
        <f ca="1">_xlfn.XLOOKUP(Table2[[#This Row],[Acct '#]],'2025 Information'!A:A,'2025 Information'!O:O,0)</f>
        <v>#NAME?</v>
      </c>
      <c r="G767" s="196" t="e">
        <f ca="1">SUM(Table2[[#This Row],[2025 Estimated                         Tax Assessment                  (Exemption Not Included)]]/$H$6)</f>
        <v>#NAME?</v>
      </c>
      <c r="H767" s="206" t="e">
        <f ca="1">SUM(Table2[[#This Row],[2025 Estimated                         Tax Assessment                  (Exemption Not Included)]]*$H$7)</f>
        <v>#NAME?</v>
      </c>
      <c r="I767" s="203" t="e">
        <f ca="1">SUM(Table2[[#This Row],[2025 Estimated                         Tax Assessment                  (Exemption Not Included)]]-Table2[[#This Row],[2024 Tax Assessment (Exemption Not Included)]])</f>
        <v>#NAME?</v>
      </c>
      <c r="J767" s="225" t="e">
        <f ca="1">SUM(Table2[[#This Row],[2025 Estimated                      Tax Amount                             (Exemption Not Included)]]-Table2[[#This Row],[2024 Tax Amount (Exemption Not Included)]])</f>
        <v>#NAME?</v>
      </c>
      <c r="K767" s="204" t="e">
        <f ca="1">SUM(Table2[[#This Row],[Overall % Of Town ]]-Table2[[#This Row],[Overall % Of Town]])</f>
        <v>#NAME?</v>
      </c>
      <c r="L767" s="227" t="e">
        <f ca="1">SUM(Table2[[#This Row],[2024 Tax Assessment (Exemption Not Included)]])*$N$7</f>
        <v>#NAME?</v>
      </c>
      <c r="M767" s="205" t="e">
        <f ca="1">SUM(Table2[[#This Row],[2025 Tax Amount                   (w/o Reval)                       (Exmption Not Included)]]-Table2[[#This Row],[2024 Tax Amount (Exemption Not Included)]])</f>
        <v>#NAME?</v>
      </c>
      <c r="N767" s="206" t="e">
        <f ca="1">SUM(Table2[[#This Row],[2025 Tax Amount                   (w/o Reval)                       (Exmption Not Included)]]-Table2[[#This Row],[2025 Estimated                      Tax Amount                             (Exemption Not Included)]])</f>
        <v>#NAME?</v>
      </c>
      <c r="O767" s="220" t="e">
        <f ca="1">_xlfn.XLOOKUP(Table2[[#This Row],[Map/Lot]],'Sales Data'!$H$2:$H$185,'Sales Data'!$G$2:$G$185,0)</f>
        <v>#NAME?</v>
      </c>
      <c r="P767" s="221" t="e">
        <f ca="1">_xlfn.XLOOKUP(Table2[[#This Row],[Map/Lot]],'Sales Data'!$H$2:$H$185,'Sales Data'!$F$2:$F$185,0)</f>
        <v>#NAME?</v>
      </c>
      <c r="Q767" s="222">
        <v>1.3</v>
      </c>
      <c r="R767" s="223" t="e">
        <f ca="1">SUM(Table2[[#This Row],[Adjustment for Time Since Sale]]*Table2[[#This Row],[Sale Amount]])</f>
        <v>#NAME?</v>
      </c>
      <c r="S767" s="223" t="e">
        <f ca="1">SUM(Table2[[#This Row],[2025 Estimated                         Tax Assessment                  (Exemption Not Included)]]-Table2[[#This Row],[Adjusted Sale Price]])</f>
        <v>#NAME?</v>
      </c>
      <c r="T767" s="224" t="e">
        <f ca="1">_xlfn.XLOOKUP(Table2[[#This Row],[Map/Lot]],'Sales Data'!$H$2:$H$185,'Sales Data'!$I$2:$I$185,0)</f>
        <v>#NAME?</v>
      </c>
    </row>
    <row r="768" spans="1:20">
      <c r="A768" s="202" t="s">
        <v>47</v>
      </c>
      <c r="B768" s="202">
        <v>1200</v>
      </c>
      <c r="C768" s="195" t="e">
        <f ca="1">_xlfn.XLOOKUP(Table2[[#This Row],[Acct '#]],'2024 Information'!A:A,'2024 Information'!L:L,0)</f>
        <v>#NAME?</v>
      </c>
      <c r="D768" s="196" t="e">
        <f ca="1">SUM(Table2[[#This Row],[2024 Tax Assessment (Exemption Not Included)]]/$E$6)</f>
        <v>#NAME?</v>
      </c>
      <c r="E768" s="206" t="e">
        <f ca="1">SUM(Table2[[#This Row],[2024 Tax Assessment (Exemption Not Included)]]*$E$7)</f>
        <v>#NAME?</v>
      </c>
      <c r="F768" s="195" t="e">
        <f ca="1">_xlfn.XLOOKUP(Table2[[#This Row],[Acct '#]],'2025 Information'!A:A,'2025 Information'!O:O,0)</f>
        <v>#NAME?</v>
      </c>
      <c r="G768" s="196" t="e">
        <f ca="1">SUM(Table2[[#This Row],[2025 Estimated                         Tax Assessment                  (Exemption Not Included)]]/$H$6)</f>
        <v>#NAME?</v>
      </c>
      <c r="H768" s="206" t="e">
        <f ca="1">SUM(Table2[[#This Row],[2025 Estimated                         Tax Assessment                  (Exemption Not Included)]]*$H$7)</f>
        <v>#NAME?</v>
      </c>
      <c r="I768" s="203" t="e">
        <f ca="1">SUM(Table2[[#This Row],[2025 Estimated                         Tax Assessment                  (Exemption Not Included)]]-Table2[[#This Row],[2024 Tax Assessment (Exemption Not Included)]])</f>
        <v>#NAME?</v>
      </c>
      <c r="J768" s="225" t="e">
        <f ca="1">SUM(Table2[[#This Row],[2025 Estimated                      Tax Amount                             (Exemption Not Included)]]-Table2[[#This Row],[2024 Tax Amount (Exemption Not Included)]])</f>
        <v>#NAME?</v>
      </c>
      <c r="K768" s="204" t="e">
        <f ca="1">SUM(Table2[[#This Row],[Overall % Of Town ]]-Table2[[#This Row],[Overall % Of Town]])</f>
        <v>#NAME?</v>
      </c>
      <c r="L768" s="227" t="e">
        <f ca="1">SUM(Table2[[#This Row],[2024 Tax Assessment (Exemption Not Included)]])*$N$7</f>
        <v>#NAME?</v>
      </c>
      <c r="M768" s="205" t="e">
        <f ca="1">SUM(Table2[[#This Row],[2025 Tax Amount                   (w/o Reval)                       (Exmption Not Included)]]-Table2[[#This Row],[2024 Tax Amount (Exemption Not Included)]])</f>
        <v>#NAME?</v>
      </c>
      <c r="N768" s="206" t="e">
        <f ca="1">SUM(Table2[[#This Row],[2025 Tax Amount                   (w/o Reval)                       (Exmption Not Included)]]-Table2[[#This Row],[2025 Estimated                      Tax Amount                             (Exemption Not Included)]])</f>
        <v>#NAME?</v>
      </c>
      <c r="O768" s="207" t="s">
        <v>7433</v>
      </c>
      <c r="P768" s="208" t="s">
        <v>7433</v>
      </c>
      <c r="Q768" s="208" t="s">
        <v>7433</v>
      </c>
      <c r="R768" s="208" t="s">
        <v>7433</v>
      </c>
      <c r="S768" s="208" t="s">
        <v>7433</v>
      </c>
      <c r="T768" s="209" t="s">
        <v>7433</v>
      </c>
    </row>
    <row r="769" spans="1:20">
      <c r="A769" s="202" t="s">
        <v>948</v>
      </c>
      <c r="B769" s="202">
        <v>864</v>
      </c>
      <c r="C769" s="195" t="e">
        <f ca="1">_xlfn.XLOOKUP(Table2[[#This Row],[Acct '#]],'2024 Information'!A:A,'2024 Information'!L:L,0)</f>
        <v>#NAME?</v>
      </c>
      <c r="D769" s="196" t="e">
        <f ca="1">SUM(Table2[[#This Row],[2024 Tax Assessment (Exemption Not Included)]]/$E$6)</f>
        <v>#NAME?</v>
      </c>
      <c r="E769" s="206" t="e">
        <f ca="1">SUM(Table2[[#This Row],[2024 Tax Assessment (Exemption Not Included)]]*$E$7)</f>
        <v>#NAME?</v>
      </c>
      <c r="F769" s="195" t="e">
        <f ca="1">_xlfn.XLOOKUP(Table2[[#This Row],[Acct '#]],'2025 Information'!A:A,'2025 Information'!O:O,0)</f>
        <v>#NAME?</v>
      </c>
      <c r="G769" s="196" t="e">
        <f ca="1">SUM(Table2[[#This Row],[2025 Estimated                         Tax Assessment                  (Exemption Not Included)]]/$H$6)</f>
        <v>#NAME?</v>
      </c>
      <c r="H769" s="206" t="e">
        <f ca="1">SUM(Table2[[#This Row],[2025 Estimated                         Tax Assessment                  (Exemption Not Included)]]*$H$7)</f>
        <v>#NAME?</v>
      </c>
      <c r="I769" s="203" t="e">
        <f ca="1">SUM(Table2[[#This Row],[2025 Estimated                         Tax Assessment                  (Exemption Not Included)]]-Table2[[#This Row],[2024 Tax Assessment (Exemption Not Included)]])</f>
        <v>#NAME?</v>
      </c>
      <c r="J769" s="225" t="e">
        <f ca="1">SUM(Table2[[#This Row],[2025 Estimated                      Tax Amount                             (Exemption Not Included)]]-Table2[[#This Row],[2024 Tax Amount (Exemption Not Included)]])</f>
        <v>#NAME?</v>
      </c>
      <c r="K769" s="204" t="e">
        <f ca="1">SUM(Table2[[#This Row],[Overall % Of Town ]]-Table2[[#This Row],[Overall % Of Town]])</f>
        <v>#NAME?</v>
      </c>
      <c r="L769" s="227" t="e">
        <f ca="1">SUM(Table2[[#This Row],[2024 Tax Assessment (Exemption Not Included)]])*$N$7</f>
        <v>#NAME?</v>
      </c>
      <c r="M769" s="205" t="e">
        <f ca="1">SUM(Table2[[#This Row],[2025 Tax Amount                   (w/o Reval)                       (Exmption Not Included)]]-Table2[[#This Row],[2024 Tax Amount (Exemption Not Included)]])</f>
        <v>#NAME?</v>
      </c>
      <c r="N769" s="206" t="e">
        <f ca="1">SUM(Table2[[#This Row],[2025 Tax Amount                   (w/o Reval)                       (Exmption Not Included)]]-Table2[[#This Row],[2025 Estimated                      Tax Amount                             (Exemption Not Included)]])</f>
        <v>#NAME?</v>
      </c>
      <c r="O769" s="207" t="s">
        <v>7433</v>
      </c>
      <c r="P769" s="208" t="s">
        <v>7433</v>
      </c>
      <c r="Q769" s="208" t="s">
        <v>7433</v>
      </c>
      <c r="R769" s="208" t="s">
        <v>7433</v>
      </c>
      <c r="S769" s="208" t="s">
        <v>7433</v>
      </c>
      <c r="T769" s="209" t="s">
        <v>7433</v>
      </c>
    </row>
    <row r="770" spans="1:20">
      <c r="A770" s="202" t="s">
        <v>174</v>
      </c>
      <c r="B770" s="202">
        <v>1165</v>
      </c>
      <c r="C770" s="195" t="e">
        <f ca="1">_xlfn.XLOOKUP(Table2[[#This Row],[Acct '#]],'2024 Information'!A:A,'2024 Information'!L:L,0)</f>
        <v>#NAME?</v>
      </c>
      <c r="D770" s="196" t="e">
        <f ca="1">SUM(Table2[[#This Row],[2024 Tax Assessment (Exemption Not Included)]]/$E$6)</f>
        <v>#NAME?</v>
      </c>
      <c r="E770" s="206" t="e">
        <f ca="1">SUM(Table2[[#This Row],[2024 Tax Assessment (Exemption Not Included)]]*$E$7)</f>
        <v>#NAME?</v>
      </c>
      <c r="F770" s="195" t="e">
        <f ca="1">_xlfn.XLOOKUP(Table2[[#This Row],[Acct '#]],'2025 Information'!A:A,'2025 Information'!O:O,0)</f>
        <v>#NAME?</v>
      </c>
      <c r="G770" s="196" t="e">
        <f ca="1">SUM(Table2[[#This Row],[2025 Estimated                         Tax Assessment                  (Exemption Not Included)]]/$H$6)</f>
        <v>#NAME?</v>
      </c>
      <c r="H770" s="206" t="e">
        <f ca="1">SUM(Table2[[#This Row],[2025 Estimated                         Tax Assessment                  (Exemption Not Included)]]*$H$7)</f>
        <v>#NAME?</v>
      </c>
      <c r="I770" s="203" t="e">
        <f ca="1">SUM(Table2[[#This Row],[2025 Estimated                         Tax Assessment                  (Exemption Not Included)]]-Table2[[#This Row],[2024 Tax Assessment (Exemption Not Included)]])</f>
        <v>#NAME?</v>
      </c>
      <c r="J770" s="225" t="e">
        <f ca="1">SUM(Table2[[#This Row],[2025 Estimated                      Tax Amount                             (Exemption Not Included)]]-Table2[[#This Row],[2024 Tax Amount (Exemption Not Included)]])</f>
        <v>#NAME?</v>
      </c>
      <c r="K770" s="204" t="e">
        <f ca="1">SUM(Table2[[#This Row],[Overall % Of Town ]]-Table2[[#This Row],[Overall % Of Town]])</f>
        <v>#NAME?</v>
      </c>
      <c r="L770" s="227" t="e">
        <f ca="1">SUM(Table2[[#This Row],[2024 Tax Assessment (Exemption Not Included)]])*$N$7</f>
        <v>#NAME?</v>
      </c>
      <c r="M770" s="205" t="e">
        <f ca="1">SUM(Table2[[#This Row],[2025 Tax Amount                   (w/o Reval)                       (Exmption Not Included)]]-Table2[[#This Row],[2024 Tax Amount (Exemption Not Included)]])</f>
        <v>#NAME?</v>
      </c>
      <c r="N770" s="206" t="e">
        <f ca="1">SUM(Table2[[#This Row],[2025 Tax Amount                   (w/o Reval)                       (Exmption Not Included)]]-Table2[[#This Row],[2025 Estimated                      Tax Amount                             (Exemption Not Included)]])</f>
        <v>#NAME?</v>
      </c>
      <c r="O770" s="207" t="s">
        <v>7433</v>
      </c>
      <c r="P770" s="208" t="s">
        <v>7433</v>
      </c>
      <c r="Q770" s="208" t="s">
        <v>7433</v>
      </c>
      <c r="R770" s="208" t="s">
        <v>7433</v>
      </c>
      <c r="S770" s="208" t="s">
        <v>7433</v>
      </c>
      <c r="T770" s="209" t="s">
        <v>7433</v>
      </c>
    </row>
    <row r="771" spans="1:20">
      <c r="A771" s="202" t="s">
        <v>76</v>
      </c>
      <c r="B771" s="202">
        <v>1192</v>
      </c>
      <c r="C771" s="195" t="e">
        <f ca="1">_xlfn.XLOOKUP(Table2[[#This Row],[Acct '#]],'2024 Information'!A:A,'2024 Information'!L:L,0)</f>
        <v>#NAME?</v>
      </c>
      <c r="D771" s="196" t="e">
        <f ca="1">SUM(Table2[[#This Row],[2024 Tax Assessment (Exemption Not Included)]]/$E$6)</f>
        <v>#NAME?</v>
      </c>
      <c r="E771" s="206" t="e">
        <f ca="1">SUM(Table2[[#This Row],[2024 Tax Assessment (Exemption Not Included)]]*$E$7)</f>
        <v>#NAME?</v>
      </c>
      <c r="F771" s="195" t="e">
        <f ca="1">_xlfn.XLOOKUP(Table2[[#This Row],[Acct '#]],'2025 Information'!A:A,'2025 Information'!O:O,0)</f>
        <v>#NAME?</v>
      </c>
      <c r="G771" s="196" t="e">
        <f ca="1">SUM(Table2[[#This Row],[2025 Estimated                         Tax Assessment                  (Exemption Not Included)]]/$H$6)</f>
        <v>#NAME?</v>
      </c>
      <c r="H771" s="206" t="e">
        <f ca="1">SUM(Table2[[#This Row],[2025 Estimated                         Tax Assessment                  (Exemption Not Included)]]*$H$7)</f>
        <v>#NAME?</v>
      </c>
      <c r="I771" s="203" t="e">
        <f ca="1">SUM(Table2[[#This Row],[2025 Estimated                         Tax Assessment                  (Exemption Not Included)]]-Table2[[#This Row],[2024 Tax Assessment (Exemption Not Included)]])</f>
        <v>#NAME?</v>
      </c>
      <c r="J771" s="225" t="e">
        <f ca="1">SUM(Table2[[#This Row],[2025 Estimated                      Tax Amount                             (Exemption Not Included)]]-Table2[[#This Row],[2024 Tax Amount (Exemption Not Included)]])</f>
        <v>#NAME?</v>
      </c>
      <c r="K771" s="204" t="e">
        <f ca="1">SUM(Table2[[#This Row],[Overall % Of Town ]]-Table2[[#This Row],[Overall % Of Town]])</f>
        <v>#NAME?</v>
      </c>
      <c r="L771" s="227" t="e">
        <f ca="1">SUM(Table2[[#This Row],[2024 Tax Assessment (Exemption Not Included)]])*$N$7</f>
        <v>#NAME?</v>
      </c>
      <c r="M771" s="205" t="e">
        <f ca="1">SUM(Table2[[#This Row],[2025 Tax Amount                   (w/o Reval)                       (Exmption Not Included)]]-Table2[[#This Row],[2024 Tax Amount (Exemption Not Included)]])</f>
        <v>#NAME?</v>
      </c>
      <c r="N771" s="206" t="e">
        <f ca="1">SUM(Table2[[#This Row],[2025 Tax Amount                   (w/o Reval)                       (Exmption Not Included)]]-Table2[[#This Row],[2025 Estimated                      Tax Amount                             (Exemption Not Included)]])</f>
        <v>#NAME?</v>
      </c>
      <c r="O771" s="207" t="s">
        <v>7433</v>
      </c>
      <c r="P771" s="208" t="s">
        <v>7433</v>
      </c>
      <c r="Q771" s="208" t="s">
        <v>7433</v>
      </c>
      <c r="R771" s="208" t="s">
        <v>7433</v>
      </c>
      <c r="S771" s="208" t="s">
        <v>7433</v>
      </c>
      <c r="T771" s="209" t="s">
        <v>7433</v>
      </c>
    </row>
    <row r="772" spans="1:20">
      <c r="A772" s="202" t="s">
        <v>766</v>
      </c>
      <c r="B772" s="202">
        <v>936</v>
      </c>
      <c r="C772" s="195" t="e">
        <f ca="1">_xlfn.XLOOKUP(Table2[[#This Row],[Acct '#]],'2024 Information'!A:A,'2024 Information'!L:L,0)</f>
        <v>#NAME?</v>
      </c>
      <c r="D772" s="196" t="e">
        <f ca="1">SUM(Table2[[#This Row],[2024 Tax Assessment (Exemption Not Included)]]/$E$6)</f>
        <v>#NAME?</v>
      </c>
      <c r="E772" s="206" t="e">
        <f ca="1">SUM(Table2[[#This Row],[2024 Tax Assessment (Exemption Not Included)]]*$E$7)</f>
        <v>#NAME?</v>
      </c>
      <c r="F772" s="195" t="e">
        <f ca="1">_xlfn.XLOOKUP(Table2[[#This Row],[Acct '#]],'2025 Information'!A:A,'2025 Information'!O:O,0)</f>
        <v>#NAME?</v>
      </c>
      <c r="G772" s="196" t="e">
        <f ca="1">SUM(Table2[[#This Row],[2025 Estimated                         Tax Assessment                  (Exemption Not Included)]]/$H$6)</f>
        <v>#NAME?</v>
      </c>
      <c r="H772" s="206" t="e">
        <f ca="1">SUM(Table2[[#This Row],[2025 Estimated                         Tax Assessment                  (Exemption Not Included)]]*$H$7)</f>
        <v>#NAME?</v>
      </c>
      <c r="I772" s="203" t="e">
        <f ca="1">SUM(Table2[[#This Row],[2025 Estimated                         Tax Assessment                  (Exemption Not Included)]]-Table2[[#This Row],[2024 Tax Assessment (Exemption Not Included)]])</f>
        <v>#NAME?</v>
      </c>
      <c r="J772" s="225" t="e">
        <f ca="1">SUM(Table2[[#This Row],[2025 Estimated                      Tax Amount                             (Exemption Not Included)]]-Table2[[#This Row],[2024 Tax Amount (Exemption Not Included)]])</f>
        <v>#NAME?</v>
      </c>
      <c r="K772" s="204" t="e">
        <f ca="1">SUM(Table2[[#This Row],[Overall % Of Town ]]-Table2[[#This Row],[Overall % Of Town]])</f>
        <v>#NAME?</v>
      </c>
      <c r="L772" s="227" t="e">
        <f ca="1">SUM(Table2[[#This Row],[2024 Tax Assessment (Exemption Not Included)]])*$N$7</f>
        <v>#NAME?</v>
      </c>
      <c r="M772" s="205" t="e">
        <f ca="1">SUM(Table2[[#This Row],[2025 Tax Amount                   (w/o Reval)                       (Exmption Not Included)]]-Table2[[#This Row],[2024 Tax Amount (Exemption Not Included)]])</f>
        <v>#NAME?</v>
      </c>
      <c r="N772" s="206" t="e">
        <f ca="1">SUM(Table2[[#This Row],[2025 Tax Amount                   (w/o Reval)                       (Exmption Not Included)]]-Table2[[#This Row],[2025 Estimated                      Tax Amount                             (Exemption Not Included)]])</f>
        <v>#NAME?</v>
      </c>
      <c r="O772" s="210" t="e">
        <f ca="1">_xlfn.XLOOKUP(Table2[[#This Row],[Map/Lot]],'Sales Data'!$H$2:$H$185,'Sales Data'!$G$2:$G$185,0)</f>
        <v>#NAME?</v>
      </c>
      <c r="P772" s="211" t="e">
        <f ca="1">_xlfn.XLOOKUP(Table2[[#This Row],[Map/Lot]],'Sales Data'!$H$2:$H$185,'Sales Data'!$F$2:$F$185,0)</f>
        <v>#NAME?</v>
      </c>
      <c r="Q772" s="208">
        <v>1</v>
      </c>
      <c r="R772" s="212" t="e">
        <f ca="1">SUM(Table2[[#This Row],[Adjustment for Time Since Sale]]*Table2[[#This Row],[Sale Amount]])</f>
        <v>#NAME?</v>
      </c>
      <c r="S772" s="212" t="e">
        <f ca="1">SUM(Table2[[#This Row],[2025 Estimated                         Tax Assessment                  (Exemption Not Included)]]-Table2[[#This Row],[Adjusted Sale Price]])</f>
        <v>#NAME?</v>
      </c>
      <c r="T772" s="213" t="e">
        <f ca="1">_xlfn.XLOOKUP(Table2[[#This Row],[Map/Lot]],'Sales Data'!$H$2:$H$185,'Sales Data'!$I$2:$I$185,0)</f>
        <v>#NAME?</v>
      </c>
    </row>
    <row r="773" spans="1:20">
      <c r="A773" s="202" t="s">
        <v>4828</v>
      </c>
      <c r="B773" s="202">
        <v>837</v>
      </c>
      <c r="C773" s="195" t="e">
        <f ca="1">_xlfn.XLOOKUP(Table2[[#This Row],[Acct '#]],'2024 Information'!A:A,'2024 Information'!L:L,0)</f>
        <v>#NAME?</v>
      </c>
      <c r="D773" s="196" t="e">
        <f ca="1">SUM(Table2[[#This Row],[2024 Tax Assessment (Exemption Not Included)]]/$E$6)</f>
        <v>#NAME?</v>
      </c>
      <c r="E773" s="206" t="e">
        <f ca="1">SUM(Table2[[#This Row],[2024 Tax Assessment (Exemption Not Included)]]*$E$7)</f>
        <v>#NAME?</v>
      </c>
      <c r="F773" s="195" t="e">
        <f ca="1">_xlfn.XLOOKUP(Table2[[#This Row],[Acct '#]],'2025 Information'!A:A,'2025 Information'!O:O,0)</f>
        <v>#NAME?</v>
      </c>
      <c r="G773" s="196" t="e">
        <f ca="1">SUM(Table2[[#This Row],[2025 Estimated                         Tax Assessment                  (Exemption Not Included)]]/$H$6)</f>
        <v>#NAME?</v>
      </c>
      <c r="H773" s="206" t="e">
        <f ca="1">SUM(Table2[[#This Row],[2025 Estimated                         Tax Assessment                  (Exemption Not Included)]]*$H$7)</f>
        <v>#NAME?</v>
      </c>
      <c r="I773" s="203" t="e">
        <f ca="1">SUM(Table2[[#This Row],[2025 Estimated                         Tax Assessment                  (Exemption Not Included)]]-Table2[[#This Row],[2024 Tax Assessment (Exemption Not Included)]])</f>
        <v>#NAME?</v>
      </c>
      <c r="J773" s="225" t="e">
        <f ca="1">SUM(Table2[[#This Row],[2025 Estimated                      Tax Amount                             (Exemption Not Included)]]-Table2[[#This Row],[2024 Tax Amount (Exemption Not Included)]])</f>
        <v>#NAME?</v>
      </c>
      <c r="K773" s="204" t="e">
        <f ca="1">SUM(Table2[[#This Row],[Overall % Of Town ]]-Table2[[#This Row],[Overall % Of Town]])</f>
        <v>#NAME?</v>
      </c>
      <c r="L773" s="227" t="e">
        <f ca="1">SUM(Table2[[#This Row],[2024 Tax Assessment (Exemption Not Included)]])*$N$7</f>
        <v>#NAME?</v>
      </c>
      <c r="M773" s="205" t="e">
        <f ca="1">SUM(Table2[[#This Row],[2025 Tax Amount                   (w/o Reval)                       (Exmption Not Included)]]-Table2[[#This Row],[2024 Tax Amount (Exemption Not Included)]])</f>
        <v>#NAME?</v>
      </c>
      <c r="N773" s="206" t="e">
        <f ca="1">SUM(Table2[[#This Row],[2025 Tax Amount                   (w/o Reval)                       (Exmption Not Included)]]-Table2[[#This Row],[2025 Estimated                      Tax Amount                             (Exemption Not Included)]])</f>
        <v>#NAME?</v>
      </c>
      <c r="O773" s="207" t="s">
        <v>7433</v>
      </c>
      <c r="P773" s="208" t="s">
        <v>7433</v>
      </c>
      <c r="Q773" s="208" t="s">
        <v>7433</v>
      </c>
      <c r="R773" s="208" t="s">
        <v>7433</v>
      </c>
      <c r="S773" s="208" t="s">
        <v>7433</v>
      </c>
      <c r="T773" s="209" t="s">
        <v>7433</v>
      </c>
    </row>
    <row r="774" spans="1:20">
      <c r="A774" s="202" t="s">
        <v>988</v>
      </c>
      <c r="B774" s="202">
        <v>849</v>
      </c>
      <c r="C774" s="195" t="e">
        <f ca="1">_xlfn.XLOOKUP(Table2[[#This Row],[Acct '#]],'2024 Information'!A:A,'2024 Information'!L:L,0)</f>
        <v>#NAME?</v>
      </c>
      <c r="D774" s="196" t="e">
        <f ca="1">SUM(Table2[[#This Row],[2024 Tax Assessment (Exemption Not Included)]]/$E$6)</f>
        <v>#NAME?</v>
      </c>
      <c r="E774" s="206" t="e">
        <f ca="1">SUM(Table2[[#This Row],[2024 Tax Assessment (Exemption Not Included)]]*$E$7)</f>
        <v>#NAME?</v>
      </c>
      <c r="F774" s="195" t="e">
        <f ca="1">_xlfn.XLOOKUP(Table2[[#This Row],[Acct '#]],'2025 Information'!A:A,'2025 Information'!O:O,0)</f>
        <v>#NAME?</v>
      </c>
      <c r="G774" s="196" t="e">
        <f ca="1">SUM(Table2[[#This Row],[2025 Estimated                         Tax Assessment                  (Exemption Not Included)]]/$H$6)</f>
        <v>#NAME?</v>
      </c>
      <c r="H774" s="206" t="e">
        <f ca="1">SUM(Table2[[#This Row],[2025 Estimated                         Tax Assessment                  (Exemption Not Included)]]*$H$7)</f>
        <v>#NAME?</v>
      </c>
      <c r="I774" s="203" t="e">
        <f ca="1">SUM(Table2[[#This Row],[2025 Estimated                         Tax Assessment                  (Exemption Not Included)]]-Table2[[#This Row],[2024 Tax Assessment (Exemption Not Included)]])</f>
        <v>#NAME?</v>
      </c>
      <c r="J774" s="225" t="e">
        <f ca="1">SUM(Table2[[#This Row],[2025 Estimated                      Tax Amount                             (Exemption Not Included)]]-Table2[[#This Row],[2024 Tax Amount (Exemption Not Included)]])</f>
        <v>#NAME?</v>
      </c>
      <c r="K774" s="204" t="e">
        <f ca="1">SUM(Table2[[#This Row],[Overall % Of Town ]]-Table2[[#This Row],[Overall % Of Town]])</f>
        <v>#NAME?</v>
      </c>
      <c r="L774" s="227" t="e">
        <f ca="1">SUM(Table2[[#This Row],[2024 Tax Assessment (Exemption Not Included)]])*$N$7</f>
        <v>#NAME?</v>
      </c>
      <c r="M774" s="205" t="e">
        <f ca="1">SUM(Table2[[#This Row],[2025 Tax Amount                   (w/o Reval)                       (Exmption Not Included)]]-Table2[[#This Row],[2024 Tax Amount (Exemption Not Included)]])</f>
        <v>#NAME?</v>
      </c>
      <c r="N774" s="206" t="e">
        <f ca="1">SUM(Table2[[#This Row],[2025 Tax Amount                   (w/o Reval)                       (Exmption Not Included)]]-Table2[[#This Row],[2025 Estimated                      Tax Amount                             (Exemption Not Included)]])</f>
        <v>#NAME?</v>
      </c>
      <c r="O774" s="207" t="s">
        <v>7433</v>
      </c>
      <c r="P774" s="208" t="s">
        <v>7433</v>
      </c>
      <c r="Q774" s="208" t="s">
        <v>7433</v>
      </c>
      <c r="R774" s="208" t="s">
        <v>7433</v>
      </c>
      <c r="S774" s="208" t="s">
        <v>7433</v>
      </c>
      <c r="T774" s="209" t="s">
        <v>7433</v>
      </c>
    </row>
    <row r="775" spans="1:20">
      <c r="A775" s="202" t="s">
        <v>672</v>
      </c>
      <c r="B775" s="202">
        <v>968</v>
      </c>
      <c r="C775" s="195" t="e">
        <f ca="1">_xlfn.XLOOKUP(Table2[[#This Row],[Acct '#]],'2024 Information'!A:A,'2024 Information'!L:L,0)</f>
        <v>#NAME?</v>
      </c>
      <c r="D775" s="196" t="e">
        <f ca="1">SUM(Table2[[#This Row],[2024 Tax Assessment (Exemption Not Included)]]/$E$6)</f>
        <v>#NAME?</v>
      </c>
      <c r="E775" s="206" t="e">
        <f ca="1">SUM(Table2[[#This Row],[2024 Tax Assessment (Exemption Not Included)]]*$E$7)</f>
        <v>#NAME?</v>
      </c>
      <c r="F775" s="195" t="e">
        <f ca="1">_xlfn.XLOOKUP(Table2[[#This Row],[Acct '#]],'2025 Information'!A:A,'2025 Information'!O:O,0)</f>
        <v>#NAME?</v>
      </c>
      <c r="G775" s="196" t="e">
        <f ca="1">SUM(Table2[[#This Row],[2025 Estimated                         Tax Assessment                  (Exemption Not Included)]]/$H$6)</f>
        <v>#NAME?</v>
      </c>
      <c r="H775" s="206" t="e">
        <f ca="1">SUM(Table2[[#This Row],[2025 Estimated                         Tax Assessment                  (Exemption Not Included)]]*$H$7)</f>
        <v>#NAME?</v>
      </c>
      <c r="I775" s="203" t="e">
        <f ca="1">SUM(Table2[[#This Row],[2025 Estimated                         Tax Assessment                  (Exemption Not Included)]]-Table2[[#This Row],[2024 Tax Assessment (Exemption Not Included)]])</f>
        <v>#NAME?</v>
      </c>
      <c r="J775" s="225" t="e">
        <f ca="1">SUM(Table2[[#This Row],[2025 Estimated                      Tax Amount                             (Exemption Not Included)]]-Table2[[#This Row],[2024 Tax Amount (Exemption Not Included)]])</f>
        <v>#NAME?</v>
      </c>
      <c r="K775" s="204" t="e">
        <f ca="1">SUM(Table2[[#This Row],[Overall % Of Town ]]-Table2[[#This Row],[Overall % Of Town]])</f>
        <v>#NAME?</v>
      </c>
      <c r="L775" s="227" t="e">
        <f ca="1">SUM(Table2[[#This Row],[2024 Tax Assessment (Exemption Not Included)]])*$N$7</f>
        <v>#NAME?</v>
      </c>
      <c r="M775" s="205" t="e">
        <f ca="1">SUM(Table2[[#This Row],[2025 Tax Amount                   (w/o Reval)                       (Exmption Not Included)]]-Table2[[#This Row],[2024 Tax Amount (Exemption Not Included)]])</f>
        <v>#NAME?</v>
      </c>
      <c r="N775" s="206" t="e">
        <f ca="1">SUM(Table2[[#This Row],[2025 Tax Amount                   (w/o Reval)                       (Exmption Not Included)]]-Table2[[#This Row],[2025 Estimated                      Tax Amount                             (Exemption Not Included)]])</f>
        <v>#NAME?</v>
      </c>
      <c r="O775" s="207" t="s">
        <v>7433</v>
      </c>
      <c r="P775" s="208" t="s">
        <v>7433</v>
      </c>
      <c r="Q775" s="208" t="s">
        <v>7433</v>
      </c>
      <c r="R775" s="208" t="s">
        <v>7433</v>
      </c>
      <c r="S775" s="208" t="s">
        <v>7433</v>
      </c>
      <c r="T775" s="209" t="s">
        <v>7433</v>
      </c>
    </row>
    <row r="776" spans="1:20">
      <c r="A776" s="202" t="s">
        <v>674</v>
      </c>
      <c r="B776" s="202">
        <v>967</v>
      </c>
      <c r="C776" s="195" t="e">
        <f ca="1">_xlfn.XLOOKUP(Table2[[#This Row],[Acct '#]],'2024 Information'!A:A,'2024 Information'!L:L,0)</f>
        <v>#NAME?</v>
      </c>
      <c r="D776" s="196" t="e">
        <f ca="1">SUM(Table2[[#This Row],[2024 Tax Assessment (Exemption Not Included)]]/$E$6)</f>
        <v>#NAME?</v>
      </c>
      <c r="E776" s="206" t="e">
        <f ca="1">SUM(Table2[[#This Row],[2024 Tax Assessment (Exemption Not Included)]]*$E$7)</f>
        <v>#NAME?</v>
      </c>
      <c r="F776" s="195" t="e">
        <f ca="1">_xlfn.XLOOKUP(Table2[[#This Row],[Acct '#]],'2025 Information'!A:A,'2025 Information'!O:O,0)</f>
        <v>#NAME?</v>
      </c>
      <c r="G776" s="196" t="e">
        <f ca="1">SUM(Table2[[#This Row],[2025 Estimated                         Tax Assessment                  (Exemption Not Included)]]/$H$6)</f>
        <v>#NAME?</v>
      </c>
      <c r="H776" s="206" t="e">
        <f ca="1">SUM(Table2[[#This Row],[2025 Estimated                         Tax Assessment                  (Exemption Not Included)]]*$H$7)</f>
        <v>#NAME?</v>
      </c>
      <c r="I776" s="203" t="e">
        <f ca="1">SUM(Table2[[#This Row],[2025 Estimated                         Tax Assessment                  (Exemption Not Included)]]-Table2[[#This Row],[2024 Tax Assessment (Exemption Not Included)]])</f>
        <v>#NAME?</v>
      </c>
      <c r="J776" s="225" t="e">
        <f ca="1">SUM(Table2[[#This Row],[2025 Estimated                      Tax Amount                             (Exemption Not Included)]]-Table2[[#This Row],[2024 Tax Amount (Exemption Not Included)]])</f>
        <v>#NAME?</v>
      </c>
      <c r="K776" s="204" t="e">
        <f ca="1">SUM(Table2[[#This Row],[Overall % Of Town ]]-Table2[[#This Row],[Overall % Of Town]])</f>
        <v>#NAME?</v>
      </c>
      <c r="L776" s="227" t="e">
        <f ca="1">SUM(Table2[[#This Row],[2024 Tax Assessment (Exemption Not Included)]])*$N$7</f>
        <v>#NAME?</v>
      </c>
      <c r="M776" s="205" t="e">
        <f ca="1">SUM(Table2[[#This Row],[2025 Tax Amount                   (w/o Reval)                       (Exmption Not Included)]]-Table2[[#This Row],[2024 Tax Amount (Exemption Not Included)]])</f>
        <v>#NAME?</v>
      </c>
      <c r="N776" s="206" t="e">
        <f ca="1">SUM(Table2[[#This Row],[2025 Tax Amount                   (w/o Reval)                       (Exmption Not Included)]]-Table2[[#This Row],[2025 Estimated                      Tax Amount                             (Exemption Not Included)]])</f>
        <v>#NAME?</v>
      </c>
      <c r="O776" s="207" t="s">
        <v>7433</v>
      </c>
      <c r="P776" s="208" t="s">
        <v>7433</v>
      </c>
      <c r="Q776" s="208" t="s">
        <v>7433</v>
      </c>
      <c r="R776" s="208" t="s">
        <v>7433</v>
      </c>
      <c r="S776" s="208" t="s">
        <v>7433</v>
      </c>
      <c r="T776" s="209" t="s">
        <v>7433</v>
      </c>
    </row>
    <row r="777" spans="1:20">
      <c r="A777" s="202" t="s">
        <v>170</v>
      </c>
      <c r="B777" s="202">
        <v>1166</v>
      </c>
      <c r="C777" s="195" t="e">
        <f ca="1">_xlfn.XLOOKUP(Table2[[#This Row],[Acct '#]],'2024 Information'!A:A,'2024 Information'!L:L,0)</f>
        <v>#NAME?</v>
      </c>
      <c r="D777" s="196" t="e">
        <f ca="1">SUM(Table2[[#This Row],[2024 Tax Assessment (Exemption Not Included)]]/$E$6)</f>
        <v>#NAME?</v>
      </c>
      <c r="E777" s="206" t="e">
        <f ca="1">SUM(Table2[[#This Row],[2024 Tax Assessment (Exemption Not Included)]]*$E$7)</f>
        <v>#NAME?</v>
      </c>
      <c r="F777" s="195" t="e">
        <f ca="1">_xlfn.XLOOKUP(Table2[[#This Row],[Acct '#]],'2025 Information'!A:A,'2025 Information'!O:O,0)</f>
        <v>#NAME?</v>
      </c>
      <c r="G777" s="196" t="e">
        <f ca="1">SUM(Table2[[#This Row],[2025 Estimated                         Tax Assessment                  (Exemption Not Included)]]/$H$6)</f>
        <v>#NAME?</v>
      </c>
      <c r="H777" s="206" t="e">
        <f ca="1">SUM(Table2[[#This Row],[2025 Estimated                         Tax Assessment                  (Exemption Not Included)]]*$H$7)</f>
        <v>#NAME?</v>
      </c>
      <c r="I777" s="203" t="e">
        <f ca="1">SUM(Table2[[#This Row],[2025 Estimated                         Tax Assessment                  (Exemption Not Included)]]-Table2[[#This Row],[2024 Tax Assessment (Exemption Not Included)]])</f>
        <v>#NAME?</v>
      </c>
      <c r="J777" s="225" t="e">
        <f ca="1">SUM(Table2[[#This Row],[2025 Estimated                      Tax Amount                             (Exemption Not Included)]]-Table2[[#This Row],[2024 Tax Amount (Exemption Not Included)]])</f>
        <v>#NAME?</v>
      </c>
      <c r="K777" s="204" t="e">
        <f ca="1">SUM(Table2[[#This Row],[Overall % Of Town ]]-Table2[[#This Row],[Overall % Of Town]])</f>
        <v>#NAME?</v>
      </c>
      <c r="L777" s="227" t="e">
        <f ca="1">SUM(Table2[[#This Row],[2024 Tax Assessment (Exemption Not Included)]])*$N$7</f>
        <v>#NAME?</v>
      </c>
      <c r="M777" s="205" t="e">
        <f ca="1">SUM(Table2[[#This Row],[2025 Tax Amount                   (w/o Reval)                       (Exmption Not Included)]]-Table2[[#This Row],[2024 Tax Amount (Exemption Not Included)]])</f>
        <v>#NAME?</v>
      </c>
      <c r="N777" s="206" t="e">
        <f ca="1">SUM(Table2[[#This Row],[2025 Tax Amount                   (w/o Reval)                       (Exmption Not Included)]]-Table2[[#This Row],[2025 Estimated                      Tax Amount                             (Exemption Not Included)]])</f>
        <v>#NAME?</v>
      </c>
      <c r="O777" s="207" t="s">
        <v>7433</v>
      </c>
      <c r="P777" s="208" t="s">
        <v>7433</v>
      </c>
      <c r="Q777" s="208" t="s">
        <v>7433</v>
      </c>
      <c r="R777" s="208" t="s">
        <v>7433</v>
      </c>
      <c r="S777" s="208" t="s">
        <v>7433</v>
      </c>
      <c r="T777" s="209" t="s">
        <v>7433</v>
      </c>
    </row>
    <row r="778" spans="1:20">
      <c r="A778" s="202" t="s">
        <v>950</v>
      </c>
      <c r="B778" s="202">
        <v>863</v>
      </c>
      <c r="C778" s="195" t="e">
        <f ca="1">_xlfn.XLOOKUP(Table2[[#This Row],[Acct '#]],'2024 Information'!A:A,'2024 Information'!L:L,0)</f>
        <v>#NAME?</v>
      </c>
      <c r="D778" s="196" t="e">
        <f ca="1">SUM(Table2[[#This Row],[2024 Tax Assessment (Exemption Not Included)]]/$E$6)</f>
        <v>#NAME?</v>
      </c>
      <c r="E778" s="206" t="e">
        <f ca="1">SUM(Table2[[#This Row],[2024 Tax Assessment (Exemption Not Included)]]*$E$7)</f>
        <v>#NAME?</v>
      </c>
      <c r="F778" s="195" t="e">
        <f ca="1">_xlfn.XLOOKUP(Table2[[#This Row],[Acct '#]],'2025 Information'!A:A,'2025 Information'!O:O,0)</f>
        <v>#NAME?</v>
      </c>
      <c r="G778" s="196" t="e">
        <f ca="1">SUM(Table2[[#This Row],[2025 Estimated                         Tax Assessment                  (Exemption Not Included)]]/$H$6)</f>
        <v>#NAME?</v>
      </c>
      <c r="H778" s="206" t="e">
        <f ca="1">SUM(Table2[[#This Row],[2025 Estimated                         Tax Assessment                  (Exemption Not Included)]]*$H$7)</f>
        <v>#NAME?</v>
      </c>
      <c r="I778" s="203" t="e">
        <f ca="1">SUM(Table2[[#This Row],[2025 Estimated                         Tax Assessment                  (Exemption Not Included)]]-Table2[[#This Row],[2024 Tax Assessment (Exemption Not Included)]])</f>
        <v>#NAME?</v>
      </c>
      <c r="J778" s="225" t="e">
        <f ca="1">SUM(Table2[[#This Row],[2025 Estimated                      Tax Amount                             (Exemption Not Included)]]-Table2[[#This Row],[2024 Tax Amount (Exemption Not Included)]])</f>
        <v>#NAME?</v>
      </c>
      <c r="K778" s="204" t="e">
        <f ca="1">SUM(Table2[[#This Row],[Overall % Of Town ]]-Table2[[#This Row],[Overall % Of Town]])</f>
        <v>#NAME?</v>
      </c>
      <c r="L778" s="227" t="e">
        <f ca="1">SUM(Table2[[#This Row],[2024 Tax Assessment (Exemption Not Included)]])*$N$7</f>
        <v>#NAME?</v>
      </c>
      <c r="M778" s="205" t="e">
        <f ca="1">SUM(Table2[[#This Row],[2025 Tax Amount                   (w/o Reval)                       (Exmption Not Included)]]-Table2[[#This Row],[2024 Tax Amount (Exemption Not Included)]])</f>
        <v>#NAME?</v>
      </c>
      <c r="N778" s="206" t="e">
        <f ca="1">SUM(Table2[[#This Row],[2025 Tax Amount                   (w/o Reval)                       (Exmption Not Included)]]-Table2[[#This Row],[2025 Estimated                      Tax Amount                             (Exemption Not Included)]])</f>
        <v>#NAME?</v>
      </c>
      <c r="O778" s="207" t="s">
        <v>7433</v>
      </c>
      <c r="P778" s="208" t="s">
        <v>7433</v>
      </c>
      <c r="Q778" s="208" t="s">
        <v>7433</v>
      </c>
      <c r="R778" s="208" t="s">
        <v>7433</v>
      </c>
      <c r="S778" s="208" t="s">
        <v>7433</v>
      </c>
      <c r="T778" s="209" t="s">
        <v>7433</v>
      </c>
    </row>
    <row r="779" spans="1:20">
      <c r="A779" s="202" t="s">
        <v>1874</v>
      </c>
      <c r="B779" s="202">
        <v>451</v>
      </c>
      <c r="C779" s="195" t="e">
        <f ca="1">_xlfn.XLOOKUP(Table2[[#This Row],[Acct '#]],'2024 Information'!A:A,'2024 Information'!L:L,0)</f>
        <v>#NAME?</v>
      </c>
      <c r="D779" s="196" t="e">
        <f ca="1">SUM(Table2[[#This Row],[2024 Tax Assessment (Exemption Not Included)]]/$E$6)</f>
        <v>#NAME?</v>
      </c>
      <c r="E779" s="206" t="e">
        <f ca="1">SUM(Table2[[#This Row],[2024 Tax Assessment (Exemption Not Included)]]*$E$7)</f>
        <v>#NAME?</v>
      </c>
      <c r="F779" s="195" t="e">
        <f ca="1">_xlfn.XLOOKUP(Table2[[#This Row],[Acct '#]],'2025 Information'!A:A,'2025 Information'!O:O,0)</f>
        <v>#NAME?</v>
      </c>
      <c r="G779" s="196" t="e">
        <f ca="1">SUM(Table2[[#This Row],[2025 Estimated                         Tax Assessment                  (Exemption Not Included)]]/$H$6)</f>
        <v>#NAME?</v>
      </c>
      <c r="H779" s="206" t="e">
        <f ca="1">SUM(Table2[[#This Row],[2025 Estimated                         Tax Assessment                  (Exemption Not Included)]]*$H$7)</f>
        <v>#NAME?</v>
      </c>
      <c r="I779" s="203" t="e">
        <f ca="1">SUM(Table2[[#This Row],[2025 Estimated                         Tax Assessment                  (Exemption Not Included)]]-Table2[[#This Row],[2024 Tax Assessment (Exemption Not Included)]])</f>
        <v>#NAME?</v>
      </c>
      <c r="J779" s="225" t="e">
        <f ca="1">SUM(Table2[[#This Row],[2025 Estimated                      Tax Amount                             (Exemption Not Included)]]-Table2[[#This Row],[2024 Tax Amount (Exemption Not Included)]])</f>
        <v>#NAME?</v>
      </c>
      <c r="K779" s="204" t="e">
        <f ca="1">SUM(Table2[[#This Row],[Overall % Of Town ]]-Table2[[#This Row],[Overall % Of Town]])</f>
        <v>#NAME?</v>
      </c>
      <c r="L779" s="227" t="e">
        <f ca="1">SUM(Table2[[#This Row],[2024 Tax Assessment (Exemption Not Included)]])*$N$7</f>
        <v>#NAME?</v>
      </c>
      <c r="M779" s="205" t="e">
        <f ca="1">SUM(Table2[[#This Row],[2025 Tax Amount                   (w/o Reval)                       (Exmption Not Included)]]-Table2[[#This Row],[2024 Tax Amount (Exemption Not Included)]])</f>
        <v>#NAME?</v>
      </c>
      <c r="N779" s="206" t="e">
        <f ca="1">SUM(Table2[[#This Row],[2025 Tax Amount                   (w/o Reval)                       (Exmption Not Included)]]-Table2[[#This Row],[2025 Estimated                      Tax Amount                             (Exemption Not Included)]])</f>
        <v>#NAME?</v>
      </c>
      <c r="O779" s="207" t="s">
        <v>7433</v>
      </c>
      <c r="P779" s="208" t="s">
        <v>7433</v>
      </c>
      <c r="Q779" s="208" t="s">
        <v>7433</v>
      </c>
      <c r="R779" s="208" t="s">
        <v>7433</v>
      </c>
      <c r="S779" s="208" t="s">
        <v>7433</v>
      </c>
      <c r="T779" s="209" t="s">
        <v>7433</v>
      </c>
    </row>
    <row r="780" spans="1:20">
      <c r="A780" s="202" t="s">
        <v>72</v>
      </c>
      <c r="B780" s="202">
        <v>1193</v>
      </c>
      <c r="C780" s="195" t="e">
        <f ca="1">_xlfn.XLOOKUP(Table2[[#This Row],[Acct '#]],'2024 Information'!A:A,'2024 Information'!L:L,0)</f>
        <v>#NAME?</v>
      </c>
      <c r="D780" s="196" t="e">
        <f ca="1">SUM(Table2[[#This Row],[2024 Tax Assessment (Exemption Not Included)]]/$E$6)</f>
        <v>#NAME?</v>
      </c>
      <c r="E780" s="206" t="e">
        <f ca="1">SUM(Table2[[#This Row],[2024 Tax Assessment (Exemption Not Included)]]*$E$7)</f>
        <v>#NAME?</v>
      </c>
      <c r="F780" s="195" t="e">
        <f ca="1">_xlfn.XLOOKUP(Table2[[#This Row],[Acct '#]],'2025 Information'!A:A,'2025 Information'!O:O,0)</f>
        <v>#NAME?</v>
      </c>
      <c r="G780" s="196" t="e">
        <f ca="1">SUM(Table2[[#This Row],[2025 Estimated                         Tax Assessment                  (Exemption Not Included)]]/$H$6)</f>
        <v>#NAME?</v>
      </c>
      <c r="H780" s="206" t="e">
        <f ca="1">SUM(Table2[[#This Row],[2025 Estimated                         Tax Assessment                  (Exemption Not Included)]]*$H$7)</f>
        <v>#NAME?</v>
      </c>
      <c r="I780" s="203" t="e">
        <f ca="1">SUM(Table2[[#This Row],[2025 Estimated                         Tax Assessment                  (Exemption Not Included)]]-Table2[[#This Row],[2024 Tax Assessment (Exemption Not Included)]])</f>
        <v>#NAME?</v>
      </c>
      <c r="J780" s="225" t="e">
        <f ca="1">SUM(Table2[[#This Row],[2025 Estimated                      Tax Amount                             (Exemption Not Included)]]-Table2[[#This Row],[2024 Tax Amount (Exemption Not Included)]])</f>
        <v>#NAME?</v>
      </c>
      <c r="K780" s="204" t="e">
        <f ca="1">SUM(Table2[[#This Row],[Overall % Of Town ]]-Table2[[#This Row],[Overall % Of Town]])</f>
        <v>#NAME?</v>
      </c>
      <c r="L780" s="227" t="e">
        <f ca="1">SUM(Table2[[#This Row],[2024 Tax Assessment (Exemption Not Included)]])*$N$7</f>
        <v>#NAME?</v>
      </c>
      <c r="M780" s="205" t="e">
        <f ca="1">SUM(Table2[[#This Row],[2025 Tax Amount                   (w/o Reval)                       (Exmption Not Included)]]-Table2[[#This Row],[2024 Tax Amount (Exemption Not Included)]])</f>
        <v>#NAME?</v>
      </c>
      <c r="N780" s="206" t="e">
        <f ca="1">SUM(Table2[[#This Row],[2025 Tax Amount                   (w/o Reval)                       (Exmption Not Included)]]-Table2[[#This Row],[2025 Estimated                      Tax Amount                             (Exemption Not Included)]])</f>
        <v>#NAME?</v>
      </c>
      <c r="O780" s="207" t="s">
        <v>7433</v>
      </c>
      <c r="P780" s="208" t="s">
        <v>7433</v>
      </c>
      <c r="Q780" s="208" t="s">
        <v>7433</v>
      </c>
      <c r="R780" s="208" t="s">
        <v>7433</v>
      </c>
      <c r="S780" s="208" t="s">
        <v>7433</v>
      </c>
      <c r="T780" s="209" t="s">
        <v>7433</v>
      </c>
    </row>
    <row r="781" spans="1:20">
      <c r="A781" s="202" t="s">
        <v>783</v>
      </c>
      <c r="B781" s="202">
        <v>929</v>
      </c>
      <c r="C781" s="195" t="e">
        <f ca="1">_xlfn.XLOOKUP(Table2[[#This Row],[Acct '#]],'2024 Information'!A:A,'2024 Information'!L:L,0)</f>
        <v>#NAME?</v>
      </c>
      <c r="D781" s="196" t="e">
        <f ca="1">SUM(Table2[[#This Row],[2024 Tax Assessment (Exemption Not Included)]]/$E$6)</f>
        <v>#NAME?</v>
      </c>
      <c r="E781" s="206" t="e">
        <f ca="1">SUM(Table2[[#This Row],[2024 Tax Assessment (Exemption Not Included)]]*$E$7)</f>
        <v>#NAME?</v>
      </c>
      <c r="F781" s="195" t="e">
        <f ca="1">_xlfn.XLOOKUP(Table2[[#This Row],[Acct '#]],'2025 Information'!A:A,'2025 Information'!O:O,0)</f>
        <v>#NAME?</v>
      </c>
      <c r="G781" s="196" t="e">
        <f ca="1">SUM(Table2[[#This Row],[2025 Estimated                         Tax Assessment                  (Exemption Not Included)]]/$H$6)</f>
        <v>#NAME?</v>
      </c>
      <c r="H781" s="206" t="e">
        <f ca="1">SUM(Table2[[#This Row],[2025 Estimated                         Tax Assessment                  (Exemption Not Included)]]*$H$7)</f>
        <v>#NAME?</v>
      </c>
      <c r="I781" s="203" t="e">
        <f ca="1">SUM(Table2[[#This Row],[2025 Estimated                         Tax Assessment                  (Exemption Not Included)]]-Table2[[#This Row],[2024 Tax Assessment (Exemption Not Included)]])</f>
        <v>#NAME?</v>
      </c>
      <c r="J781" s="225" t="e">
        <f ca="1">SUM(Table2[[#This Row],[2025 Estimated                      Tax Amount                             (Exemption Not Included)]]-Table2[[#This Row],[2024 Tax Amount (Exemption Not Included)]])</f>
        <v>#NAME?</v>
      </c>
      <c r="K781" s="204" t="e">
        <f ca="1">SUM(Table2[[#This Row],[Overall % Of Town ]]-Table2[[#This Row],[Overall % Of Town]])</f>
        <v>#NAME?</v>
      </c>
      <c r="L781" s="227" t="e">
        <f ca="1">SUM(Table2[[#This Row],[2024 Tax Assessment (Exemption Not Included)]])*$N$7</f>
        <v>#NAME?</v>
      </c>
      <c r="M781" s="205" t="e">
        <f ca="1">SUM(Table2[[#This Row],[2025 Tax Amount                   (w/o Reval)                       (Exmption Not Included)]]-Table2[[#This Row],[2024 Tax Amount (Exemption Not Included)]])</f>
        <v>#NAME?</v>
      </c>
      <c r="N781" s="206" t="e">
        <f ca="1">SUM(Table2[[#This Row],[2025 Tax Amount                   (w/o Reval)                       (Exmption Not Included)]]-Table2[[#This Row],[2025 Estimated                      Tax Amount                             (Exemption Not Included)]])</f>
        <v>#NAME?</v>
      </c>
      <c r="O781" s="210" t="e">
        <f ca="1">_xlfn.XLOOKUP(Table2[[#This Row],[Map/Lot]],'Sales Data'!$H$2:$H$185,'Sales Data'!$G$2:$G$185,0)</f>
        <v>#NAME?</v>
      </c>
      <c r="P781" s="211" t="e">
        <f ca="1">_xlfn.XLOOKUP(Table2[[#This Row],[Map/Lot]],'Sales Data'!$H$2:$H$185,'Sales Data'!$F$2:$F$185,0)</f>
        <v>#NAME?</v>
      </c>
      <c r="Q781" s="208">
        <v>1.3</v>
      </c>
      <c r="R781" s="212" t="e">
        <f ca="1">SUM(Table2[[#This Row],[Adjustment for Time Since Sale]]*Table2[[#This Row],[Sale Amount]])</f>
        <v>#NAME?</v>
      </c>
      <c r="S781" s="212" t="e">
        <f ca="1">SUM(Table2[[#This Row],[2025 Estimated                         Tax Assessment                  (Exemption Not Included)]]-Table2[[#This Row],[Adjusted Sale Price]])</f>
        <v>#NAME?</v>
      </c>
      <c r="T781" s="213" t="e">
        <f ca="1">_xlfn.XLOOKUP(Table2[[#This Row],[Map/Lot]],'Sales Data'!$H$2:$H$185,'Sales Data'!$I$2:$I$185,0)</f>
        <v>#NAME?</v>
      </c>
    </row>
    <row r="782" spans="1:20">
      <c r="A782" s="202" t="s">
        <v>1646</v>
      </c>
      <c r="B782" s="202">
        <v>555</v>
      </c>
      <c r="C782" s="195" t="e">
        <f ca="1">_xlfn.XLOOKUP(Table2[[#This Row],[Acct '#]],'2024 Information'!A:A,'2024 Information'!L:L,0)</f>
        <v>#NAME?</v>
      </c>
      <c r="D782" s="196" t="e">
        <f ca="1">SUM(Table2[[#This Row],[2024 Tax Assessment (Exemption Not Included)]]/$E$6)</f>
        <v>#NAME?</v>
      </c>
      <c r="E782" s="206" t="e">
        <f ca="1">SUM(Table2[[#This Row],[2024 Tax Assessment (Exemption Not Included)]]*$E$7)</f>
        <v>#NAME?</v>
      </c>
      <c r="F782" s="195" t="e">
        <f ca="1">_xlfn.XLOOKUP(Table2[[#This Row],[Acct '#]],'2025 Information'!A:A,'2025 Information'!O:O,0)</f>
        <v>#NAME?</v>
      </c>
      <c r="G782" s="196" t="e">
        <f ca="1">SUM(Table2[[#This Row],[2025 Estimated                         Tax Assessment                  (Exemption Not Included)]]/$H$6)</f>
        <v>#NAME?</v>
      </c>
      <c r="H782" s="206" t="e">
        <f ca="1">SUM(Table2[[#This Row],[2025 Estimated                         Tax Assessment                  (Exemption Not Included)]]*$H$7)</f>
        <v>#NAME?</v>
      </c>
      <c r="I782" s="203" t="e">
        <f ca="1">SUM(Table2[[#This Row],[2025 Estimated                         Tax Assessment                  (Exemption Not Included)]]-Table2[[#This Row],[2024 Tax Assessment (Exemption Not Included)]])</f>
        <v>#NAME?</v>
      </c>
      <c r="J782" s="225" t="e">
        <f ca="1">SUM(Table2[[#This Row],[2025 Estimated                      Tax Amount                             (Exemption Not Included)]]-Table2[[#This Row],[2024 Tax Amount (Exemption Not Included)]])</f>
        <v>#NAME?</v>
      </c>
      <c r="K782" s="204" t="e">
        <f ca="1">SUM(Table2[[#This Row],[Overall % Of Town ]]-Table2[[#This Row],[Overall % Of Town]])</f>
        <v>#NAME?</v>
      </c>
      <c r="L782" s="227" t="e">
        <f ca="1">SUM(Table2[[#This Row],[2024 Tax Assessment (Exemption Not Included)]])*$N$7</f>
        <v>#NAME?</v>
      </c>
      <c r="M782" s="205" t="e">
        <f ca="1">SUM(Table2[[#This Row],[2025 Tax Amount                   (w/o Reval)                       (Exmption Not Included)]]-Table2[[#This Row],[2024 Tax Amount (Exemption Not Included)]])</f>
        <v>#NAME?</v>
      </c>
      <c r="N782" s="206" t="e">
        <f ca="1">SUM(Table2[[#This Row],[2025 Tax Amount                   (w/o Reval)                       (Exmption Not Included)]]-Table2[[#This Row],[2025 Estimated                      Tax Amount                             (Exemption Not Included)]])</f>
        <v>#NAME?</v>
      </c>
      <c r="O782" s="207" t="s">
        <v>7433</v>
      </c>
      <c r="P782" s="208" t="s">
        <v>7433</v>
      </c>
      <c r="Q782" s="208" t="s">
        <v>7433</v>
      </c>
      <c r="R782" s="208" t="s">
        <v>7433</v>
      </c>
      <c r="S782" s="208" t="s">
        <v>7433</v>
      </c>
      <c r="T782" s="209" t="s">
        <v>7433</v>
      </c>
    </row>
    <row r="783" spans="1:20">
      <c r="A783" s="202" t="s">
        <v>1806</v>
      </c>
      <c r="B783" s="202">
        <v>481</v>
      </c>
      <c r="C783" s="195" t="e">
        <f ca="1">_xlfn.XLOOKUP(Table2[[#This Row],[Acct '#]],'2024 Information'!A:A,'2024 Information'!L:L,0)</f>
        <v>#NAME?</v>
      </c>
      <c r="D783" s="196" t="e">
        <f ca="1">SUM(Table2[[#This Row],[2024 Tax Assessment (Exemption Not Included)]]/$E$6)</f>
        <v>#NAME?</v>
      </c>
      <c r="E783" s="206" t="e">
        <f ca="1">SUM(Table2[[#This Row],[2024 Tax Assessment (Exemption Not Included)]]*$E$7)</f>
        <v>#NAME?</v>
      </c>
      <c r="F783" s="195" t="e">
        <f ca="1">_xlfn.XLOOKUP(Table2[[#This Row],[Acct '#]],'2025 Information'!A:A,'2025 Information'!O:O,0)</f>
        <v>#NAME?</v>
      </c>
      <c r="G783" s="196" t="e">
        <f ca="1">SUM(Table2[[#This Row],[2025 Estimated                         Tax Assessment                  (Exemption Not Included)]]/$H$6)</f>
        <v>#NAME?</v>
      </c>
      <c r="H783" s="206" t="e">
        <f ca="1">SUM(Table2[[#This Row],[2025 Estimated                         Tax Assessment                  (Exemption Not Included)]]*$H$7)</f>
        <v>#NAME?</v>
      </c>
      <c r="I783" s="203" t="e">
        <f ca="1">SUM(Table2[[#This Row],[2025 Estimated                         Tax Assessment                  (Exemption Not Included)]]-Table2[[#This Row],[2024 Tax Assessment (Exemption Not Included)]])</f>
        <v>#NAME?</v>
      </c>
      <c r="J783" s="225" t="e">
        <f ca="1">SUM(Table2[[#This Row],[2025 Estimated                      Tax Amount                             (Exemption Not Included)]]-Table2[[#This Row],[2024 Tax Amount (Exemption Not Included)]])</f>
        <v>#NAME?</v>
      </c>
      <c r="K783" s="204" t="e">
        <f ca="1">SUM(Table2[[#This Row],[Overall % Of Town ]]-Table2[[#This Row],[Overall % Of Town]])</f>
        <v>#NAME?</v>
      </c>
      <c r="L783" s="227" t="e">
        <f ca="1">SUM(Table2[[#This Row],[2024 Tax Assessment (Exemption Not Included)]])*$N$7</f>
        <v>#NAME?</v>
      </c>
      <c r="M783" s="205" t="e">
        <f ca="1">SUM(Table2[[#This Row],[2025 Tax Amount                   (w/o Reval)                       (Exmption Not Included)]]-Table2[[#This Row],[2024 Tax Amount (Exemption Not Included)]])</f>
        <v>#NAME?</v>
      </c>
      <c r="N783" s="206" t="e">
        <f ca="1">SUM(Table2[[#This Row],[2025 Tax Amount                   (w/o Reval)                       (Exmption Not Included)]]-Table2[[#This Row],[2025 Estimated                      Tax Amount                             (Exemption Not Included)]])</f>
        <v>#NAME?</v>
      </c>
      <c r="O783" s="207" t="s">
        <v>7433</v>
      </c>
      <c r="P783" s="208" t="s">
        <v>7433</v>
      </c>
      <c r="Q783" s="208" t="s">
        <v>7433</v>
      </c>
      <c r="R783" s="208" t="s">
        <v>7433</v>
      </c>
      <c r="S783" s="208" t="s">
        <v>7433</v>
      </c>
      <c r="T783" s="209" t="s">
        <v>7433</v>
      </c>
    </row>
    <row r="784" spans="1:20">
      <c r="A784" s="202" t="s">
        <v>1131</v>
      </c>
      <c r="B784" s="202">
        <v>793</v>
      </c>
      <c r="C784" s="195" t="e">
        <f ca="1">_xlfn.XLOOKUP(Table2[[#This Row],[Acct '#]],'2024 Information'!A:A,'2024 Information'!L:L,0)</f>
        <v>#NAME?</v>
      </c>
      <c r="D784" s="196" t="e">
        <f ca="1">SUM(Table2[[#This Row],[2024 Tax Assessment (Exemption Not Included)]]/$E$6)</f>
        <v>#NAME?</v>
      </c>
      <c r="E784" s="206" t="e">
        <f ca="1">SUM(Table2[[#This Row],[2024 Tax Assessment (Exemption Not Included)]]*$E$7)</f>
        <v>#NAME?</v>
      </c>
      <c r="F784" s="195" t="e">
        <f ca="1">_xlfn.XLOOKUP(Table2[[#This Row],[Acct '#]],'2025 Information'!A:A,'2025 Information'!O:O,0)</f>
        <v>#NAME?</v>
      </c>
      <c r="G784" s="196" t="e">
        <f ca="1">SUM(Table2[[#This Row],[2025 Estimated                         Tax Assessment                  (Exemption Not Included)]]/$H$6)</f>
        <v>#NAME?</v>
      </c>
      <c r="H784" s="206" t="e">
        <f ca="1">SUM(Table2[[#This Row],[2025 Estimated                         Tax Assessment                  (Exemption Not Included)]]*$H$7)</f>
        <v>#NAME?</v>
      </c>
      <c r="I784" s="203" t="e">
        <f ca="1">SUM(Table2[[#This Row],[2025 Estimated                         Tax Assessment                  (Exemption Not Included)]]-Table2[[#This Row],[2024 Tax Assessment (Exemption Not Included)]])</f>
        <v>#NAME?</v>
      </c>
      <c r="J784" s="225" t="e">
        <f ca="1">SUM(Table2[[#This Row],[2025 Estimated                      Tax Amount                             (Exemption Not Included)]]-Table2[[#This Row],[2024 Tax Amount (Exemption Not Included)]])</f>
        <v>#NAME?</v>
      </c>
      <c r="K784" s="204" t="e">
        <f ca="1">SUM(Table2[[#This Row],[Overall % Of Town ]]-Table2[[#This Row],[Overall % Of Town]])</f>
        <v>#NAME?</v>
      </c>
      <c r="L784" s="227" t="e">
        <f ca="1">SUM(Table2[[#This Row],[2024 Tax Assessment (Exemption Not Included)]])*$N$7</f>
        <v>#NAME?</v>
      </c>
      <c r="M784" s="205" t="e">
        <f ca="1">SUM(Table2[[#This Row],[2025 Tax Amount                   (w/o Reval)                       (Exmption Not Included)]]-Table2[[#This Row],[2024 Tax Amount (Exemption Not Included)]])</f>
        <v>#NAME?</v>
      </c>
      <c r="N784" s="206" t="e">
        <f ca="1">SUM(Table2[[#This Row],[2025 Tax Amount                   (w/o Reval)                       (Exmption Not Included)]]-Table2[[#This Row],[2025 Estimated                      Tax Amount                             (Exemption Not Included)]])</f>
        <v>#NAME?</v>
      </c>
      <c r="O784" s="207" t="s">
        <v>7433</v>
      </c>
      <c r="P784" s="208" t="s">
        <v>7433</v>
      </c>
      <c r="Q784" s="208" t="s">
        <v>7433</v>
      </c>
      <c r="R784" s="208" t="s">
        <v>7433</v>
      </c>
      <c r="S784" s="208" t="s">
        <v>7433</v>
      </c>
      <c r="T784" s="209" t="s">
        <v>7433</v>
      </c>
    </row>
    <row r="785" spans="1:20">
      <c r="A785" s="202" t="s">
        <v>5742</v>
      </c>
      <c r="B785" s="202">
        <v>792</v>
      </c>
      <c r="C785" s="195" t="e">
        <f ca="1">_xlfn.XLOOKUP(Table2[[#This Row],[Acct '#]],'2024 Information'!A:A,'2024 Information'!L:L,0)</f>
        <v>#NAME?</v>
      </c>
      <c r="D785" s="196" t="e">
        <f ca="1">SUM(Table2[[#This Row],[2024 Tax Assessment (Exemption Not Included)]]/$E$6)</f>
        <v>#NAME?</v>
      </c>
      <c r="E785" s="206" t="e">
        <f ca="1">SUM(Table2[[#This Row],[2024 Tax Assessment (Exemption Not Included)]]*$E$7)</f>
        <v>#NAME?</v>
      </c>
      <c r="F785" s="195" t="e">
        <f ca="1">_xlfn.XLOOKUP(Table2[[#This Row],[Acct '#]],'2025 Information'!A:A,'2025 Information'!O:O,0)</f>
        <v>#NAME?</v>
      </c>
      <c r="G785" s="196" t="e">
        <f ca="1">SUM(Table2[[#This Row],[2025 Estimated                         Tax Assessment                  (Exemption Not Included)]]/$H$6)</f>
        <v>#NAME?</v>
      </c>
      <c r="H785" s="206" t="e">
        <f ca="1">SUM(Table2[[#This Row],[2025 Estimated                         Tax Assessment                  (Exemption Not Included)]]*$H$7)</f>
        <v>#NAME?</v>
      </c>
      <c r="I785" s="203" t="e">
        <f ca="1">SUM(Table2[[#This Row],[2025 Estimated                         Tax Assessment                  (Exemption Not Included)]]-Table2[[#This Row],[2024 Tax Assessment (Exemption Not Included)]])</f>
        <v>#NAME?</v>
      </c>
      <c r="J785" s="225" t="e">
        <f ca="1">SUM(Table2[[#This Row],[2025 Estimated                      Tax Amount                             (Exemption Not Included)]]-Table2[[#This Row],[2024 Tax Amount (Exemption Not Included)]])</f>
        <v>#NAME?</v>
      </c>
      <c r="K785" s="204" t="e">
        <f ca="1">SUM(Table2[[#This Row],[Overall % Of Town ]]-Table2[[#This Row],[Overall % Of Town]])</f>
        <v>#NAME?</v>
      </c>
      <c r="L785" s="227" t="e">
        <f ca="1">SUM(Table2[[#This Row],[2024 Tax Assessment (Exemption Not Included)]])*$N$7</f>
        <v>#NAME?</v>
      </c>
      <c r="M785" s="205" t="e">
        <f ca="1">SUM(Table2[[#This Row],[2025 Tax Amount                   (w/o Reval)                       (Exmption Not Included)]]-Table2[[#This Row],[2024 Tax Amount (Exemption Not Included)]])</f>
        <v>#NAME?</v>
      </c>
      <c r="N785" s="206" t="e">
        <f ca="1">SUM(Table2[[#This Row],[2025 Tax Amount                   (w/o Reval)                       (Exmption Not Included)]]-Table2[[#This Row],[2025 Estimated                      Tax Amount                             (Exemption Not Included)]])</f>
        <v>#NAME?</v>
      </c>
      <c r="O785" s="207" t="s">
        <v>7433</v>
      </c>
      <c r="P785" s="208" t="s">
        <v>7433</v>
      </c>
      <c r="Q785" s="208" t="s">
        <v>7433</v>
      </c>
      <c r="R785" s="208" t="s">
        <v>7433</v>
      </c>
      <c r="S785" s="208" t="s">
        <v>7433</v>
      </c>
      <c r="T785" s="209" t="s">
        <v>7433</v>
      </c>
    </row>
    <row r="786" spans="1:20">
      <c r="A786" s="202" t="s">
        <v>1255</v>
      </c>
      <c r="B786" s="202">
        <v>733</v>
      </c>
      <c r="C786" s="195" t="e">
        <f ca="1">_xlfn.XLOOKUP(Table2[[#This Row],[Acct '#]],'2024 Information'!A:A,'2024 Information'!L:L,0)</f>
        <v>#NAME?</v>
      </c>
      <c r="D786" s="196" t="e">
        <f ca="1">SUM(Table2[[#This Row],[2024 Tax Assessment (Exemption Not Included)]]/$E$6)</f>
        <v>#NAME?</v>
      </c>
      <c r="E786" s="206" t="e">
        <f ca="1">SUM(Table2[[#This Row],[2024 Tax Assessment (Exemption Not Included)]]*$E$7)</f>
        <v>#NAME?</v>
      </c>
      <c r="F786" s="195" t="e">
        <f ca="1">_xlfn.XLOOKUP(Table2[[#This Row],[Acct '#]],'2025 Information'!A:A,'2025 Information'!O:O,0)</f>
        <v>#NAME?</v>
      </c>
      <c r="G786" s="196" t="e">
        <f ca="1">SUM(Table2[[#This Row],[2025 Estimated                         Tax Assessment                  (Exemption Not Included)]]/$H$6)</f>
        <v>#NAME?</v>
      </c>
      <c r="H786" s="206" t="e">
        <f ca="1">SUM(Table2[[#This Row],[2025 Estimated                         Tax Assessment                  (Exemption Not Included)]]*$H$7)</f>
        <v>#NAME?</v>
      </c>
      <c r="I786" s="203" t="e">
        <f ca="1">SUM(Table2[[#This Row],[2025 Estimated                         Tax Assessment                  (Exemption Not Included)]]-Table2[[#This Row],[2024 Tax Assessment (Exemption Not Included)]])</f>
        <v>#NAME?</v>
      </c>
      <c r="J786" s="225" t="e">
        <f ca="1">SUM(Table2[[#This Row],[2025 Estimated                      Tax Amount                             (Exemption Not Included)]]-Table2[[#This Row],[2024 Tax Amount (Exemption Not Included)]])</f>
        <v>#NAME?</v>
      </c>
      <c r="K786" s="204" t="e">
        <f ca="1">SUM(Table2[[#This Row],[Overall % Of Town ]]-Table2[[#This Row],[Overall % Of Town]])</f>
        <v>#NAME?</v>
      </c>
      <c r="L786" s="227" t="e">
        <f ca="1">SUM(Table2[[#This Row],[2024 Tax Assessment (Exemption Not Included)]])*$N$7</f>
        <v>#NAME?</v>
      </c>
      <c r="M786" s="205" t="e">
        <f ca="1">SUM(Table2[[#This Row],[2025 Tax Amount                   (w/o Reval)                       (Exmption Not Included)]]-Table2[[#This Row],[2024 Tax Amount (Exemption Not Included)]])</f>
        <v>#NAME?</v>
      </c>
      <c r="N786" s="206" t="e">
        <f ca="1">SUM(Table2[[#This Row],[2025 Tax Amount                   (w/o Reval)                       (Exmption Not Included)]]-Table2[[#This Row],[2025 Estimated                      Tax Amount                             (Exemption Not Included)]])</f>
        <v>#NAME?</v>
      </c>
      <c r="O786" s="207" t="s">
        <v>7433</v>
      </c>
      <c r="P786" s="208" t="s">
        <v>7433</v>
      </c>
      <c r="Q786" s="208" t="s">
        <v>7433</v>
      </c>
      <c r="R786" s="208" t="s">
        <v>7433</v>
      </c>
      <c r="S786" s="208" t="s">
        <v>7433</v>
      </c>
      <c r="T786" s="209" t="s">
        <v>7433</v>
      </c>
    </row>
    <row r="787" spans="1:20">
      <c r="A787" s="202" t="s">
        <v>1791</v>
      </c>
      <c r="B787" s="202">
        <v>487</v>
      </c>
      <c r="C787" s="195" t="e">
        <f ca="1">_xlfn.XLOOKUP(Table2[[#This Row],[Acct '#]],'2024 Information'!A:A,'2024 Information'!L:L,0)</f>
        <v>#NAME?</v>
      </c>
      <c r="D787" s="196" t="e">
        <f ca="1">SUM(Table2[[#This Row],[2024 Tax Assessment (Exemption Not Included)]]/$E$6)</f>
        <v>#NAME?</v>
      </c>
      <c r="E787" s="206" t="e">
        <f ca="1">SUM(Table2[[#This Row],[2024 Tax Assessment (Exemption Not Included)]]*$E$7)</f>
        <v>#NAME?</v>
      </c>
      <c r="F787" s="195" t="e">
        <f ca="1">_xlfn.XLOOKUP(Table2[[#This Row],[Acct '#]],'2025 Information'!A:A,'2025 Information'!O:O,0)</f>
        <v>#NAME?</v>
      </c>
      <c r="G787" s="196" t="e">
        <f ca="1">SUM(Table2[[#This Row],[2025 Estimated                         Tax Assessment                  (Exemption Not Included)]]/$H$6)</f>
        <v>#NAME?</v>
      </c>
      <c r="H787" s="206" t="e">
        <f ca="1">SUM(Table2[[#This Row],[2025 Estimated                         Tax Assessment                  (Exemption Not Included)]]*$H$7)</f>
        <v>#NAME?</v>
      </c>
      <c r="I787" s="203" t="e">
        <f ca="1">SUM(Table2[[#This Row],[2025 Estimated                         Tax Assessment                  (Exemption Not Included)]]-Table2[[#This Row],[2024 Tax Assessment (Exemption Not Included)]])</f>
        <v>#NAME?</v>
      </c>
      <c r="J787" s="225" t="e">
        <f ca="1">SUM(Table2[[#This Row],[2025 Estimated                      Tax Amount                             (Exemption Not Included)]]-Table2[[#This Row],[2024 Tax Amount (Exemption Not Included)]])</f>
        <v>#NAME?</v>
      </c>
      <c r="K787" s="204" t="e">
        <f ca="1">SUM(Table2[[#This Row],[Overall % Of Town ]]-Table2[[#This Row],[Overall % Of Town]])</f>
        <v>#NAME?</v>
      </c>
      <c r="L787" s="227" t="e">
        <f ca="1">SUM(Table2[[#This Row],[2024 Tax Assessment (Exemption Not Included)]])*$N$7</f>
        <v>#NAME?</v>
      </c>
      <c r="M787" s="205" t="e">
        <f ca="1">SUM(Table2[[#This Row],[2025 Tax Amount                   (w/o Reval)                       (Exmption Not Included)]]-Table2[[#This Row],[2024 Tax Amount (Exemption Not Included)]])</f>
        <v>#NAME?</v>
      </c>
      <c r="N787" s="206" t="e">
        <f ca="1">SUM(Table2[[#This Row],[2025 Tax Amount                   (w/o Reval)                       (Exmption Not Included)]]-Table2[[#This Row],[2025 Estimated                      Tax Amount                             (Exemption Not Included)]])</f>
        <v>#NAME?</v>
      </c>
      <c r="O787" s="210" t="e">
        <f ca="1">_xlfn.XLOOKUP(Table2[[#This Row],[Map/Lot]],'Sales Data'!$H$2:$H$185,'Sales Data'!$G$2:$G$185,0)</f>
        <v>#NAME?</v>
      </c>
      <c r="P787" s="211" t="e">
        <f ca="1">_xlfn.XLOOKUP(Table2[[#This Row],[Map/Lot]],'Sales Data'!$H$2:$H$185,'Sales Data'!$F$2:$F$185,0)</f>
        <v>#NAME?</v>
      </c>
      <c r="Q787" s="208">
        <v>1.1000000000000001</v>
      </c>
      <c r="R787" s="212" t="e">
        <f ca="1">SUM(Table2[[#This Row],[Adjustment for Time Since Sale]]*Table2[[#This Row],[Sale Amount]])</f>
        <v>#NAME?</v>
      </c>
      <c r="S787" s="212" t="e">
        <f ca="1">SUM(Table2[[#This Row],[2025 Estimated                         Tax Assessment                  (Exemption Not Included)]]-Table2[[#This Row],[Adjusted Sale Price]])</f>
        <v>#NAME?</v>
      </c>
      <c r="T787" s="213" t="e">
        <f ca="1">_xlfn.XLOOKUP(Table2[[#This Row],[Map/Lot]],'Sales Data'!$H$2:$H$185,'Sales Data'!$I$2:$I$185,0)</f>
        <v>#NAME?</v>
      </c>
    </row>
    <row r="788" spans="1:20">
      <c r="A788" s="202" t="s">
        <v>773</v>
      </c>
      <c r="B788" s="202">
        <v>934</v>
      </c>
      <c r="C788" s="195" t="e">
        <f ca="1">_xlfn.XLOOKUP(Table2[[#This Row],[Acct '#]],'2024 Information'!A:A,'2024 Information'!L:L,0)</f>
        <v>#NAME?</v>
      </c>
      <c r="D788" s="196" t="e">
        <f ca="1">SUM(Table2[[#This Row],[2024 Tax Assessment (Exemption Not Included)]]/$E$6)</f>
        <v>#NAME?</v>
      </c>
      <c r="E788" s="206" t="e">
        <f ca="1">SUM(Table2[[#This Row],[2024 Tax Assessment (Exemption Not Included)]]*$E$7)</f>
        <v>#NAME?</v>
      </c>
      <c r="F788" s="195" t="e">
        <f ca="1">_xlfn.XLOOKUP(Table2[[#This Row],[Acct '#]],'2025 Information'!A:A,'2025 Information'!O:O,0)</f>
        <v>#NAME?</v>
      </c>
      <c r="G788" s="196" t="e">
        <f ca="1">SUM(Table2[[#This Row],[2025 Estimated                         Tax Assessment                  (Exemption Not Included)]]/$H$6)</f>
        <v>#NAME?</v>
      </c>
      <c r="H788" s="206" t="e">
        <f ca="1">SUM(Table2[[#This Row],[2025 Estimated                         Tax Assessment                  (Exemption Not Included)]]*$H$7)</f>
        <v>#NAME?</v>
      </c>
      <c r="I788" s="203" t="e">
        <f ca="1">SUM(Table2[[#This Row],[2025 Estimated                         Tax Assessment                  (Exemption Not Included)]]-Table2[[#This Row],[2024 Tax Assessment (Exemption Not Included)]])</f>
        <v>#NAME?</v>
      </c>
      <c r="J788" s="225" t="e">
        <f ca="1">SUM(Table2[[#This Row],[2025 Estimated                      Tax Amount                             (Exemption Not Included)]]-Table2[[#This Row],[2024 Tax Amount (Exemption Not Included)]])</f>
        <v>#NAME?</v>
      </c>
      <c r="K788" s="204" t="e">
        <f ca="1">SUM(Table2[[#This Row],[Overall % Of Town ]]-Table2[[#This Row],[Overall % Of Town]])</f>
        <v>#NAME?</v>
      </c>
      <c r="L788" s="227" t="e">
        <f ca="1">SUM(Table2[[#This Row],[2024 Tax Assessment (Exemption Not Included)]])*$N$7</f>
        <v>#NAME?</v>
      </c>
      <c r="M788" s="205" t="e">
        <f ca="1">SUM(Table2[[#This Row],[2025 Tax Amount                   (w/o Reval)                       (Exmption Not Included)]]-Table2[[#This Row],[2024 Tax Amount (Exemption Not Included)]])</f>
        <v>#NAME?</v>
      </c>
      <c r="N788" s="206" t="e">
        <f ca="1">SUM(Table2[[#This Row],[2025 Tax Amount                   (w/o Reval)                       (Exmption Not Included)]]-Table2[[#This Row],[2025 Estimated                      Tax Amount                             (Exemption Not Included)]])</f>
        <v>#NAME?</v>
      </c>
      <c r="O788" s="207" t="s">
        <v>7433</v>
      </c>
      <c r="P788" s="208" t="s">
        <v>7433</v>
      </c>
      <c r="Q788" s="208" t="s">
        <v>7433</v>
      </c>
      <c r="R788" s="208" t="s">
        <v>7433</v>
      </c>
      <c r="S788" s="208" t="s">
        <v>7433</v>
      </c>
      <c r="T788" s="209" t="s">
        <v>7433</v>
      </c>
    </row>
    <row r="789" spans="1:20">
      <c r="A789" s="202" t="s">
        <v>770</v>
      </c>
      <c r="B789" s="202">
        <v>935</v>
      </c>
      <c r="C789" s="195" t="e">
        <f ca="1">_xlfn.XLOOKUP(Table2[[#This Row],[Acct '#]],'2024 Information'!A:A,'2024 Information'!L:L,0)</f>
        <v>#NAME?</v>
      </c>
      <c r="D789" s="196" t="e">
        <f ca="1">SUM(Table2[[#This Row],[2024 Tax Assessment (Exemption Not Included)]]/$E$6)</f>
        <v>#NAME?</v>
      </c>
      <c r="E789" s="206" t="e">
        <f ca="1">SUM(Table2[[#This Row],[2024 Tax Assessment (Exemption Not Included)]]*$E$7)</f>
        <v>#NAME?</v>
      </c>
      <c r="F789" s="195" t="e">
        <f ca="1">_xlfn.XLOOKUP(Table2[[#This Row],[Acct '#]],'2025 Information'!A:A,'2025 Information'!O:O,0)</f>
        <v>#NAME?</v>
      </c>
      <c r="G789" s="196" t="e">
        <f ca="1">SUM(Table2[[#This Row],[2025 Estimated                         Tax Assessment                  (Exemption Not Included)]]/$H$6)</f>
        <v>#NAME?</v>
      </c>
      <c r="H789" s="206" t="e">
        <f ca="1">SUM(Table2[[#This Row],[2025 Estimated                         Tax Assessment                  (Exemption Not Included)]]*$H$7)</f>
        <v>#NAME?</v>
      </c>
      <c r="I789" s="203" t="e">
        <f ca="1">SUM(Table2[[#This Row],[2025 Estimated                         Tax Assessment                  (Exemption Not Included)]]-Table2[[#This Row],[2024 Tax Assessment (Exemption Not Included)]])</f>
        <v>#NAME?</v>
      </c>
      <c r="J789" s="225" t="e">
        <f ca="1">SUM(Table2[[#This Row],[2025 Estimated                      Tax Amount                             (Exemption Not Included)]]-Table2[[#This Row],[2024 Tax Amount (Exemption Not Included)]])</f>
        <v>#NAME?</v>
      </c>
      <c r="K789" s="204" t="e">
        <f ca="1">SUM(Table2[[#This Row],[Overall % Of Town ]]-Table2[[#This Row],[Overall % Of Town]])</f>
        <v>#NAME?</v>
      </c>
      <c r="L789" s="227" t="e">
        <f ca="1">SUM(Table2[[#This Row],[2024 Tax Assessment (Exemption Not Included)]])*$N$7</f>
        <v>#NAME?</v>
      </c>
      <c r="M789" s="205" t="e">
        <f ca="1">SUM(Table2[[#This Row],[2025 Tax Amount                   (w/o Reval)                       (Exmption Not Included)]]-Table2[[#This Row],[2024 Tax Amount (Exemption Not Included)]])</f>
        <v>#NAME?</v>
      </c>
      <c r="N789" s="206" t="e">
        <f ca="1">SUM(Table2[[#This Row],[2025 Tax Amount                   (w/o Reval)                       (Exmption Not Included)]]-Table2[[#This Row],[2025 Estimated                      Tax Amount                             (Exemption Not Included)]])</f>
        <v>#NAME?</v>
      </c>
      <c r="O789" s="207" t="s">
        <v>7433</v>
      </c>
      <c r="P789" s="208" t="s">
        <v>7433</v>
      </c>
      <c r="Q789" s="208" t="s">
        <v>7433</v>
      </c>
      <c r="R789" s="208" t="s">
        <v>7433</v>
      </c>
      <c r="S789" s="208" t="s">
        <v>7433</v>
      </c>
      <c r="T789" s="209" t="s">
        <v>7433</v>
      </c>
    </row>
    <row r="790" spans="1:20">
      <c r="A790" s="202" t="s">
        <v>1380</v>
      </c>
      <c r="B790" s="202">
        <v>677</v>
      </c>
      <c r="C790" s="195" t="e">
        <f ca="1">_xlfn.XLOOKUP(Table2[[#This Row],[Acct '#]],'2024 Information'!A:A,'2024 Information'!L:L,0)</f>
        <v>#NAME?</v>
      </c>
      <c r="D790" s="196" t="e">
        <f ca="1">SUM(Table2[[#This Row],[2024 Tax Assessment (Exemption Not Included)]]/$E$6)</f>
        <v>#NAME?</v>
      </c>
      <c r="E790" s="206" t="e">
        <f ca="1">SUM(Table2[[#This Row],[2024 Tax Assessment (Exemption Not Included)]]*$E$7)</f>
        <v>#NAME?</v>
      </c>
      <c r="F790" s="195" t="e">
        <f ca="1">_xlfn.XLOOKUP(Table2[[#This Row],[Acct '#]],'2025 Information'!A:A,'2025 Information'!O:O,0)</f>
        <v>#NAME?</v>
      </c>
      <c r="G790" s="196" t="e">
        <f ca="1">SUM(Table2[[#This Row],[2025 Estimated                         Tax Assessment                  (Exemption Not Included)]]/$H$6)</f>
        <v>#NAME?</v>
      </c>
      <c r="H790" s="206" t="e">
        <f ca="1">SUM(Table2[[#This Row],[2025 Estimated                         Tax Assessment                  (Exemption Not Included)]]*$H$7)</f>
        <v>#NAME?</v>
      </c>
      <c r="I790" s="203" t="e">
        <f ca="1">SUM(Table2[[#This Row],[2025 Estimated                         Tax Assessment                  (Exemption Not Included)]]-Table2[[#This Row],[2024 Tax Assessment (Exemption Not Included)]])</f>
        <v>#NAME?</v>
      </c>
      <c r="J790" s="225" t="e">
        <f ca="1">SUM(Table2[[#This Row],[2025 Estimated                      Tax Amount                             (Exemption Not Included)]]-Table2[[#This Row],[2024 Tax Amount (Exemption Not Included)]])</f>
        <v>#NAME?</v>
      </c>
      <c r="K790" s="204" t="e">
        <f ca="1">SUM(Table2[[#This Row],[Overall % Of Town ]]-Table2[[#This Row],[Overall % Of Town]])</f>
        <v>#NAME?</v>
      </c>
      <c r="L790" s="227" t="e">
        <f ca="1">SUM(Table2[[#This Row],[2024 Tax Assessment (Exemption Not Included)]])*$N$7</f>
        <v>#NAME?</v>
      </c>
      <c r="M790" s="205" t="e">
        <f ca="1">SUM(Table2[[#This Row],[2025 Tax Amount                   (w/o Reval)                       (Exmption Not Included)]]-Table2[[#This Row],[2024 Tax Amount (Exemption Not Included)]])</f>
        <v>#NAME?</v>
      </c>
      <c r="N790" s="206" t="e">
        <f ca="1">SUM(Table2[[#This Row],[2025 Tax Amount                   (w/o Reval)                       (Exmption Not Included)]]-Table2[[#This Row],[2025 Estimated                      Tax Amount                             (Exemption Not Included)]])</f>
        <v>#NAME?</v>
      </c>
      <c r="O790" s="207" t="s">
        <v>7433</v>
      </c>
      <c r="P790" s="208" t="s">
        <v>7433</v>
      </c>
      <c r="Q790" s="208" t="s">
        <v>7433</v>
      </c>
      <c r="R790" s="208" t="s">
        <v>7433</v>
      </c>
      <c r="S790" s="208" t="s">
        <v>7433</v>
      </c>
      <c r="T790" s="209" t="s">
        <v>7433</v>
      </c>
    </row>
    <row r="791" spans="1:20">
      <c r="A791" s="202" t="s">
        <v>2671</v>
      </c>
      <c r="B791" s="202">
        <v>74</v>
      </c>
      <c r="C791" s="195" t="e">
        <f ca="1">_xlfn.XLOOKUP(Table2[[#This Row],[Acct '#]],'2024 Information'!A:A,'2024 Information'!L:L,0)</f>
        <v>#NAME?</v>
      </c>
      <c r="D791" s="196" t="e">
        <f ca="1">SUM(Table2[[#This Row],[2024 Tax Assessment (Exemption Not Included)]]/$E$6)</f>
        <v>#NAME?</v>
      </c>
      <c r="E791" s="206" t="e">
        <f ca="1">SUM(Table2[[#This Row],[2024 Tax Assessment (Exemption Not Included)]]*$E$7)</f>
        <v>#NAME?</v>
      </c>
      <c r="F791" s="195" t="e">
        <f ca="1">_xlfn.XLOOKUP(Table2[[#This Row],[Acct '#]],'2025 Information'!A:A,'2025 Information'!O:O,0)</f>
        <v>#NAME?</v>
      </c>
      <c r="G791" s="196" t="e">
        <f ca="1">SUM(Table2[[#This Row],[2025 Estimated                         Tax Assessment                  (Exemption Not Included)]]/$H$6)</f>
        <v>#NAME?</v>
      </c>
      <c r="H791" s="206" t="e">
        <f ca="1">SUM(Table2[[#This Row],[2025 Estimated                         Tax Assessment                  (Exemption Not Included)]]*$H$7)</f>
        <v>#NAME?</v>
      </c>
      <c r="I791" s="203" t="e">
        <f ca="1">SUM(Table2[[#This Row],[2025 Estimated                         Tax Assessment                  (Exemption Not Included)]]-Table2[[#This Row],[2024 Tax Assessment (Exemption Not Included)]])</f>
        <v>#NAME?</v>
      </c>
      <c r="J791" s="225" t="e">
        <f ca="1">SUM(Table2[[#This Row],[2025 Estimated                      Tax Amount                             (Exemption Not Included)]]-Table2[[#This Row],[2024 Tax Amount (Exemption Not Included)]])</f>
        <v>#NAME?</v>
      </c>
      <c r="K791" s="204" t="e">
        <f ca="1">SUM(Table2[[#This Row],[Overall % Of Town ]]-Table2[[#This Row],[Overall % Of Town]])</f>
        <v>#NAME?</v>
      </c>
      <c r="L791" s="227" t="e">
        <f ca="1">SUM(Table2[[#This Row],[2024 Tax Assessment (Exemption Not Included)]])*$N$7</f>
        <v>#NAME?</v>
      </c>
      <c r="M791" s="205" t="e">
        <f ca="1">SUM(Table2[[#This Row],[2025 Tax Amount                   (w/o Reval)                       (Exmption Not Included)]]-Table2[[#This Row],[2024 Tax Amount (Exemption Not Included)]])</f>
        <v>#NAME?</v>
      </c>
      <c r="N791" s="206" t="e">
        <f ca="1">SUM(Table2[[#This Row],[2025 Tax Amount                   (w/o Reval)                       (Exmption Not Included)]]-Table2[[#This Row],[2025 Estimated                      Tax Amount                             (Exemption Not Included)]])</f>
        <v>#NAME?</v>
      </c>
      <c r="O791" s="207" t="s">
        <v>7433</v>
      </c>
      <c r="P791" s="208" t="s">
        <v>7433</v>
      </c>
      <c r="Q791" s="208" t="s">
        <v>7433</v>
      </c>
      <c r="R791" s="208" t="s">
        <v>7433</v>
      </c>
      <c r="S791" s="208" t="s">
        <v>7433</v>
      </c>
      <c r="T791" s="209" t="s">
        <v>7433</v>
      </c>
    </row>
    <row r="792" spans="1:20">
      <c r="A792" s="202" t="s">
        <v>1358</v>
      </c>
      <c r="B792" s="202">
        <v>687</v>
      </c>
      <c r="C792" s="195" t="e">
        <f ca="1">_xlfn.XLOOKUP(Table2[[#This Row],[Acct '#]],'2024 Information'!A:A,'2024 Information'!L:L,0)</f>
        <v>#NAME?</v>
      </c>
      <c r="D792" s="196" t="e">
        <f ca="1">SUM(Table2[[#This Row],[2024 Tax Assessment (Exemption Not Included)]]/$E$6)</f>
        <v>#NAME?</v>
      </c>
      <c r="E792" s="206" t="e">
        <f ca="1">SUM(Table2[[#This Row],[2024 Tax Assessment (Exemption Not Included)]]*$E$7)</f>
        <v>#NAME?</v>
      </c>
      <c r="F792" s="195" t="e">
        <f ca="1">_xlfn.XLOOKUP(Table2[[#This Row],[Acct '#]],'2025 Information'!A:A,'2025 Information'!O:O,0)</f>
        <v>#NAME?</v>
      </c>
      <c r="G792" s="196" t="e">
        <f ca="1">SUM(Table2[[#This Row],[2025 Estimated                         Tax Assessment                  (Exemption Not Included)]]/$H$6)</f>
        <v>#NAME?</v>
      </c>
      <c r="H792" s="206" t="e">
        <f ca="1">SUM(Table2[[#This Row],[2025 Estimated                         Tax Assessment                  (Exemption Not Included)]]*$H$7)</f>
        <v>#NAME?</v>
      </c>
      <c r="I792" s="203" t="e">
        <f ca="1">SUM(Table2[[#This Row],[2025 Estimated                         Tax Assessment                  (Exemption Not Included)]]-Table2[[#This Row],[2024 Tax Assessment (Exemption Not Included)]])</f>
        <v>#NAME?</v>
      </c>
      <c r="J792" s="225" t="e">
        <f ca="1">SUM(Table2[[#This Row],[2025 Estimated                      Tax Amount                             (Exemption Not Included)]]-Table2[[#This Row],[2024 Tax Amount (Exemption Not Included)]])</f>
        <v>#NAME?</v>
      </c>
      <c r="K792" s="204" t="e">
        <f ca="1">SUM(Table2[[#This Row],[Overall % Of Town ]]-Table2[[#This Row],[Overall % Of Town]])</f>
        <v>#NAME?</v>
      </c>
      <c r="L792" s="227" t="e">
        <f ca="1">SUM(Table2[[#This Row],[2024 Tax Assessment (Exemption Not Included)]])*$N$7</f>
        <v>#NAME?</v>
      </c>
      <c r="M792" s="205" t="e">
        <f ca="1">SUM(Table2[[#This Row],[2025 Tax Amount                   (w/o Reval)                       (Exmption Not Included)]]-Table2[[#This Row],[2024 Tax Amount (Exemption Not Included)]])</f>
        <v>#NAME?</v>
      </c>
      <c r="N792" s="206" t="e">
        <f ca="1">SUM(Table2[[#This Row],[2025 Tax Amount                   (w/o Reval)                       (Exmption Not Included)]]-Table2[[#This Row],[2025 Estimated                      Tax Amount                             (Exemption Not Included)]])</f>
        <v>#NAME?</v>
      </c>
      <c r="O792" s="210" t="e">
        <f ca="1">_xlfn.XLOOKUP(Table2[[#This Row],[Map/Lot]],'Sales Data'!$H$2:$H$185,'Sales Data'!$G$2:$G$185,0)</f>
        <v>#NAME?</v>
      </c>
      <c r="P792" s="211" t="e">
        <f ca="1">_xlfn.XLOOKUP(Table2[[#This Row],[Map/Lot]],'Sales Data'!$H$2:$H$185,'Sales Data'!$F$2:$F$185,0)</f>
        <v>#NAME?</v>
      </c>
      <c r="Q792" s="208">
        <v>1.5</v>
      </c>
      <c r="R792" s="212" t="e">
        <f ca="1">SUM(Table2[[#This Row],[Adjustment for Time Since Sale]]*Table2[[#This Row],[Sale Amount]])</f>
        <v>#NAME?</v>
      </c>
      <c r="S792" s="212" t="e">
        <f ca="1">SUM(Table2[[#This Row],[2025 Estimated                         Tax Assessment                  (Exemption Not Included)]]-Table2[[#This Row],[Adjusted Sale Price]])</f>
        <v>#NAME?</v>
      </c>
      <c r="T792" s="213" t="e">
        <f ca="1">_xlfn.XLOOKUP(Table2[[#This Row],[Map/Lot]],'Sales Data'!$H$2:$H$185,'Sales Data'!$I$2:$I$185,0)</f>
        <v>#NAME?</v>
      </c>
    </row>
    <row r="793" spans="1:20">
      <c r="A793" s="202" t="s">
        <v>1404</v>
      </c>
      <c r="B793" s="202">
        <v>663</v>
      </c>
      <c r="C793" s="195" t="e">
        <f ca="1">_xlfn.XLOOKUP(Table2[[#This Row],[Acct '#]],'2024 Information'!A:A,'2024 Information'!L:L,0)</f>
        <v>#NAME?</v>
      </c>
      <c r="D793" s="196" t="e">
        <f ca="1">SUM(Table2[[#This Row],[2024 Tax Assessment (Exemption Not Included)]]/$E$6)</f>
        <v>#NAME?</v>
      </c>
      <c r="E793" s="206" t="e">
        <f ca="1">SUM(Table2[[#This Row],[2024 Tax Assessment (Exemption Not Included)]]*$E$7)</f>
        <v>#NAME?</v>
      </c>
      <c r="F793" s="195" t="e">
        <f ca="1">_xlfn.XLOOKUP(Table2[[#This Row],[Acct '#]],'2025 Information'!A:A,'2025 Information'!O:O,0)</f>
        <v>#NAME?</v>
      </c>
      <c r="G793" s="196" t="e">
        <f ca="1">SUM(Table2[[#This Row],[2025 Estimated                         Tax Assessment                  (Exemption Not Included)]]/$H$6)</f>
        <v>#NAME?</v>
      </c>
      <c r="H793" s="206" t="e">
        <f ca="1">SUM(Table2[[#This Row],[2025 Estimated                         Tax Assessment                  (Exemption Not Included)]]*$H$7)</f>
        <v>#NAME?</v>
      </c>
      <c r="I793" s="203" t="e">
        <f ca="1">SUM(Table2[[#This Row],[2025 Estimated                         Tax Assessment                  (Exemption Not Included)]]-Table2[[#This Row],[2024 Tax Assessment (Exemption Not Included)]])</f>
        <v>#NAME?</v>
      </c>
      <c r="J793" s="225" t="e">
        <f ca="1">SUM(Table2[[#This Row],[2025 Estimated                      Tax Amount                             (Exemption Not Included)]]-Table2[[#This Row],[2024 Tax Amount (Exemption Not Included)]])</f>
        <v>#NAME?</v>
      </c>
      <c r="K793" s="204" t="e">
        <f ca="1">SUM(Table2[[#This Row],[Overall % Of Town ]]-Table2[[#This Row],[Overall % Of Town]])</f>
        <v>#NAME?</v>
      </c>
      <c r="L793" s="227" t="e">
        <f ca="1">SUM(Table2[[#This Row],[2024 Tax Assessment (Exemption Not Included)]])*$N$7</f>
        <v>#NAME?</v>
      </c>
      <c r="M793" s="205" t="e">
        <f ca="1">SUM(Table2[[#This Row],[2025 Tax Amount                   (w/o Reval)                       (Exmption Not Included)]]-Table2[[#This Row],[2024 Tax Amount (Exemption Not Included)]])</f>
        <v>#NAME?</v>
      </c>
      <c r="N793" s="206" t="e">
        <f ca="1">SUM(Table2[[#This Row],[2025 Tax Amount                   (w/o Reval)                       (Exmption Not Included)]]-Table2[[#This Row],[2025 Estimated                      Tax Amount                             (Exemption Not Included)]])</f>
        <v>#NAME?</v>
      </c>
      <c r="O793" s="207" t="s">
        <v>7433</v>
      </c>
      <c r="P793" s="208" t="s">
        <v>7433</v>
      </c>
      <c r="Q793" s="208" t="s">
        <v>7433</v>
      </c>
      <c r="R793" s="208" t="s">
        <v>7433</v>
      </c>
      <c r="S793" s="208" t="s">
        <v>7433</v>
      </c>
      <c r="T793" s="209" t="s">
        <v>7433</v>
      </c>
    </row>
    <row r="794" spans="1:20">
      <c r="A794" s="202" t="s">
        <v>1342</v>
      </c>
      <c r="B794" s="202">
        <v>697</v>
      </c>
      <c r="C794" s="195" t="e">
        <f ca="1">_xlfn.XLOOKUP(Table2[[#This Row],[Acct '#]],'2024 Information'!A:A,'2024 Information'!L:L,0)</f>
        <v>#NAME?</v>
      </c>
      <c r="D794" s="196" t="e">
        <f ca="1">SUM(Table2[[#This Row],[2024 Tax Assessment (Exemption Not Included)]]/$E$6)</f>
        <v>#NAME?</v>
      </c>
      <c r="E794" s="206" t="e">
        <f ca="1">SUM(Table2[[#This Row],[2024 Tax Assessment (Exemption Not Included)]]*$E$7)</f>
        <v>#NAME?</v>
      </c>
      <c r="F794" s="195" t="e">
        <f ca="1">_xlfn.XLOOKUP(Table2[[#This Row],[Acct '#]],'2025 Information'!A:A,'2025 Information'!O:O,0)</f>
        <v>#NAME?</v>
      </c>
      <c r="G794" s="196" t="e">
        <f ca="1">SUM(Table2[[#This Row],[2025 Estimated                         Tax Assessment                  (Exemption Not Included)]]/$H$6)</f>
        <v>#NAME?</v>
      </c>
      <c r="H794" s="206" t="e">
        <f ca="1">SUM(Table2[[#This Row],[2025 Estimated                         Tax Assessment                  (Exemption Not Included)]]*$H$7)</f>
        <v>#NAME?</v>
      </c>
      <c r="I794" s="203" t="e">
        <f ca="1">SUM(Table2[[#This Row],[2025 Estimated                         Tax Assessment                  (Exemption Not Included)]]-Table2[[#This Row],[2024 Tax Assessment (Exemption Not Included)]])</f>
        <v>#NAME?</v>
      </c>
      <c r="J794" s="225" t="e">
        <f ca="1">SUM(Table2[[#This Row],[2025 Estimated                      Tax Amount                             (Exemption Not Included)]]-Table2[[#This Row],[2024 Tax Amount (Exemption Not Included)]])</f>
        <v>#NAME?</v>
      </c>
      <c r="K794" s="204" t="e">
        <f ca="1">SUM(Table2[[#This Row],[Overall % Of Town ]]-Table2[[#This Row],[Overall % Of Town]])</f>
        <v>#NAME?</v>
      </c>
      <c r="L794" s="227" t="e">
        <f ca="1">SUM(Table2[[#This Row],[2024 Tax Assessment (Exemption Not Included)]])*$N$7</f>
        <v>#NAME?</v>
      </c>
      <c r="M794" s="205" t="e">
        <f ca="1">SUM(Table2[[#This Row],[2025 Tax Amount                   (w/o Reval)                       (Exmption Not Included)]]-Table2[[#This Row],[2024 Tax Amount (Exemption Not Included)]])</f>
        <v>#NAME?</v>
      </c>
      <c r="N794" s="206" t="e">
        <f ca="1">SUM(Table2[[#This Row],[2025 Tax Amount                   (w/o Reval)                       (Exmption Not Included)]]-Table2[[#This Row],[2025 Estimated                      Tax Amount                             (Exemption Not Included)]])</f>
        <v>#NAME?</v>
      </c>
      <c r="O794" s="207" t="s">
        <v>7433</v>
      </c>
      <c r="P794" s="208" t="s">
        <v>7433</v>
      </c>
      <c r="Q794" s="208" t="s">
        <v>7433</v>
      </c>
      <c r="R794" s="208" t="s">
        <v>7433</v>
      </c>
      <c r="S794" s="208" t="s">
        <v>7433</v>
      </c>
      <c r="T794" s="209" t="s">
        <v>7433</v>
      </c>
    </row>
    <row r="795" spans="1:20">
      <c r="A795" s="202" t="s">
        <v>1458</v>
      </c>
      <c r="B795" s="202">
        <v>640</v>
      </c>
      <c r="C795" s="195" t="e">
        <f ca="1">_xlfn.XLOOKUP(Table2[[#This Row],[Acct '#]],'2024 Information'!A:A,'2024 Information'!L:L,0)</f>
        <v>#NAME?</v>
      </c>
      <c r="D795" s="196" t="e">
        <f ca="1">SUM(Table2[[#This Row],[2024 Tax Assessment (Exemption Not Included)]]/$E$6)</f>
        <v>#NAME?</v>
      </c>
      <c r="E795" s="206" t="e">
        <f ca="1">SUM(Table2[[#This Row],[2024 Tax Assessment (Exemption Not Included)]]*$E$7)</f>
        <v>#NAME?</v>
      </c>
      <c r="F795" s="195" t="e">
        <f ca="1">_xlfn.XLOOKUP(Table2[[#This Row],[Acct '#]],'2025 Information'!A:A,'2025 Information'!O:O,0)</f>
        <v>#NAME?</v>
      </c>
      <c r="G795" s="196" t="e">
        <f ca="1">SUM(Table2[[#This Row],[2025 Estimated                         Tax Assessment                  (Exemption Not Included)]]/$H$6)</f>
        <v>#NAME?</v>
      </c>
      <c r="H795" s="206" t="e">
        <f ca="1">SUM(Table2[[#This Row],[2025 Estimated                         Tax Assessment                  (Exemption Not Included)]]*$H$7)</f>
        <v>#NAME?</v>
      </c>
      <c r="I795" s="203" t="e">
        <f ca="1">SUM(Table2[[#This Row],[2025 Estimated                         Tax Assessment                  (Exemption Not Included)]]-Table2[[#This Row],[2024 Tax Assessment (Exemption Not Included)]])</f>
        <v>#NAME?</v>
      </c>
      <c r="J795" s="225" t="e">
        <f ca="1">SUM(Table2[[#This Row],[2025 Estimated                      Tax Amount                             (Exemption Not Included)]]-Table2[[#This Row],[2024 Tax Amount (Exemption Not Included)]])</f>
        <v>#NAME?</v>
      </c>
      <c r="K795" s="204" t="e">
        <f ca="1">SUM(Table2[[#This Row],[Overall % Of Town ]]-Table2[[#This Row],[Overall % Of Town]])</f>
        <v>#NAME?</v>
      </c>
      <c r="L795" s="227" t="e">
        <f ca="1">SUM(Table2[[#This Row],[2024 Tax Assessment (Exemption Not Included)]])*$N$7</f>
        <v>#NAME?</v>
      </c>
      <c r="M795" s="205" t="e">
        <f ca="1">SUM(Table2[[#This Row],[2025 Tax Amount                   (w/o Reval)                       (Exmption Not Included)]]-Table2[[#This Row],[2024 Tax Amount (Exemption Not Included)]])</f>
        <v>#NAME?</v>
      </c>
      <c r="N795" s="206" t="e">
        <f ca="1">SUM(Table2[[#This Row],[2025 Tax Amount                   (w/o Reval)                       (Exmption Not Included)]]-Table2[[#This Row],[2025 Estimated                      Tax Amount                             (Exemption Not Included)]])</f>
        <v>#NAME?</v>
      </c>
      <c r="O795" s="207" t="s">
        <v>7433</v>
      </c>
      <c r="P795" s="208" t="s">
        <v>7433</v>
      </c>
      <c r="Q795" s="208" t="s">
        <v>7433</v>
      </c>
      <c r="R795" s="208" t="s">
        <v>7433</v>
      </c>
      <c r="S795" s="208" t="s">
        <v>7433</v>
      </c>
      <c r="T795" s="209" t="s">
        <v>7433</v>
      </c>
    </row>
    <row r="796" spans="1:20">
      <c r="A796" s="202" t="s">
        <v>321</v>
      </c>
      <c r="B796" s="202">
        <v>1107</v>
      </c>
      <c r="C796" s="195" t="e">
        <f ca="1">_xlfn.XLOOKUP(Table2[[#This Row],[Acct '#]],'2024 Information'!A:A,'2024 Information'!L:L,0)</f>
        <v>#NAME?</v>
      </c>
      <c r="D796" s="196" t="e">
        <f ca="1">SUM(Table2[[#This Row],[2024 Tax Assessment (Exemption Not Included)]]/$E$6)</f>
        <v>#NAME?</v>
      </c>
      <c r="E796" s="206" t="e">
        <f ca="1">SUM(Table2[[#This Row],[2024 Tax Assessment (Exemption Not Included)]]*$E$7)</f>
        <v>#NAME?</v>
      </c>
      <c r="F796" s="195" t="e">
        <f ca="1">_xlfn.XLOOKUP(Table2[[#This Row],[Acct '#]],'2025 Information'!A:A,'2025 Information'!O:O,0)</f>
        <v>#NAME?</v>
      </c>
      <c r="G796" s="196" t="e">
        <f ca="1">SUM(Table2[[#This Row],[2025 Estimated                         Tax Assessment                  (Exemption Not Included)]]/$H$6)</f>
        <v>#NAME?</v>
      </c>
      <c r="H796" s="206" t="e">
        <f ca="1">SUM(Table2[[#This Row],[2025 Estimated                         Tax Assessment                  (Exemption Not Included)]]*$H$7)</f>
        <v>#NAME?</v>
      </c>
      <c r="I796" s="203" t="e">
        <f ca="1">SUM(Table2[[#This Row],[2025 Estimated                         Tax Assessment                  (Exemption Not Included)]]-Table2[[#This Row],[2024 Tax Assessment (Exemption Not Included)]])</f>
        <v>#NAME?</v>
      </c>
      <c r="J796" s="225" t="e">
        <f ca="1">SUM(Table2[[#This Row],[2025 Estimated                      Tax Amount                             (Exemption Not Included)]]-Table2[[#This Row],[2024 Tax Amount (Exemption Not Included)]])</f>
        <v>#NAME?</v>
      </c>
      <c r="K796" s="204" t="e">
        <f ca="1">SUM(Table2[[#This Row],[Overall % Of Town ]]-Table2[[#This Row],[Overall % Of Town]])</f>
        <v>#NAME?</v>
      </c>
      <c r="L796" s="227" t="e">
        <f ca="1">SUM(Table2[[#This Row],[2024 Tax Assessment (Exemption Not Included)]])*$N$7</f>
        <v>#NAME?</v>
      </c>
      <c r="M796" s="205" t="e">
        <f ca="1">SUM(Table2[[#This Row],[2025 Tax Amount                   (w/o Reval)                       (Exmption Not Included)]]-Table2[[#This Row],[2024 Tax Amount (Exemption Not Included)]])</f>
        <v>#NAME?</v>
      </c>
      <c r="N796" s="206" t="e">
        <f ca="1">SUM(Table2[[#This Row],[2025 Tax Amount                   (w/o Reval)                       (Exmption Not Included)]]-Table2[[#This Row],[2025 Estimated                      Tax Amount                             (Exemption Not Included)]])</f>
        <v>#NAME?</v>
      </c>
      <c r="O796" s="207" t="s">
        <v>7433</v>
      </c>
      <c r="P796" s="208" t="s">
        <v>7433</v>
      </c>
      <c r="Q796" s="208" t="s">
        <v>7433</v>
      </c>
      <c r="R796" s="208" t="s">
        <v>7433</v>
      </c>
      <c r="S796" s="208" t="s">
        <v>7433</v>
      </c>
      <c r="T796" s="209" t="s">
        <v>7433</v>
      </c>
    </row>
    <row r="797" spans="1:20">
      <c r="A797" s="202" t="s">
        <v>1812</v>
      </c>
      <c r="B797" s="202">
        <v>477</v>
      </c>
      <c r="C797" s="195" t="e">
        <f ca="1">_xlfn.XLOOKUP(Table2[[#This Row],[Acct '#]],'2024 Information'!A:A,'2024 Information'!L:L,0)</f>
        <v>#NAME?</v>
      </c>
      <c r="D797" s="196" t="e">
        <f ca="1">SUM(Table2[[#This Row],[2024 Tax Assessment (Exemption Not Included)]]/$E$6)</f>
        <v>#NAME?</v>
      </c>
      <c r="E797" s="206" t="e">
        <f ca="1">SUM(Table2[[#This Row],[2024 Tax Assessment (Exemption Not Included)]]*$E$7)</f>
        <v>#NAME?</v>
      </c>
      <c r="F797" s="195" t="e">
        <f ca="1">_xlfn.XLOOKUP(Table2[[#This Row],[Acct '#]],'2025 Information'!A:A,'2025 Information'!O:O,0)</f>
        <v>#NAME?</v>
      </c>
      <c r="G797" s="196" t="e">
        <f ca="1">SUM(Table2[[#This Row],[2025 Estimated                         Tax Assessment                  (Exemption Not Included)]]/$H$6)</f>
        <v>#NAME?</v>
      </c>
      <c r="H797" s="206" t="e">
        <f ca="1">SUM(Table2[[#This Row],[2025 Estimated                         Tax Assessment                  (Exemption Not Included)]]*$H$7)</f>
        <v>#NAME?</v>
      </c>
      <c r="I797" s="203" t="e">
        <f ca="1">SUM(Table2[[#This Row],[2025 Estimated                         Tax Assessment                  (Exemption Not Included)]]-Table2[[#This Row],[2024 Tax Assessment (Exemption Not Included)]])</f>
        <v>#NAME?</v>
      </c>
      <c r="J797" s="225" t="e">
        <f ca="1">SUM(Table2[[#This Row],[2025 Estimated                      Tax Amount                             (Exemption Not Included)]]-Table2[[#This Row],[2024 Tax Amount (Exemption Not Included)]])</f>
        <v>#NAME?</v>
      </c>
      <c r="K797" s="204" t="e">
        <f ca="1">SUM(Table2[[#This Row],[Overall % Of Town ]]-Table2[[#This Row],[Overall % Of Town]])</f>
        <v>#NAME?</v>
      </c>
      <c r="L797" s="227" t="e">
        <f ca="1">SUM(Table2[[#This Row],[2024 Tax Assessment (Exemption Not Included)]])*$N$7</f>
        <v>#NAME?</v>
      </c>
      <c r="M797" s="205" t="e">
        <f ca="1">SUM(Table2[[#This Row],[2025 Tax Amount                   (w/o Reval)                       (Exmption Not Included)]]-Table2[[#This Row],[2024 Tax Amount (Exemption Not Included)]])</f>
        <v>#NAME?</v>
      </c>
      <c r="N797" s="206" t="e">
        <f ca="1">SUM(Table2[[#This Row],[2025 Tax Amount                   (w/o Reval)                       (Exmption Not Included)]]-Table2[[#This Row],[2025 Estimated                      Tax Amount                             (Exemption Not Included)]])</f>
        <v>#NAME?</v>
      </c>
      <c r="O797" s="207" t="s">
        <v>7433</v>
      </c>
      <c r="P797" s="208" t="s">
        <v>7433</v>
      </c>
      <c r="Q797" s="208" t="s">
        <v>7433</v>
      </c>
      <c r="R797" s="208" t="s">
        <v>7433</v>
      </c>
      <c r="S797" s="208" t="s">
        <v>7433</v>
      </c>
      <c r="T797" s="209" t="s">
        <v>7433</v>
      </c>
    </row>
    <row r="798" spans="1:20">
      <c r="A798" s="202" t="s">
        <v>1838</v>
      </c>
      <c r="B798" s="202">
        <v>464</v>
      </c>
      <c r="C798" s="195" t="e">
        <f ca="1">_xlfn.XLOOKUP(Table2[[#This Row],[Acct '#]],'2024 Information'!A:A,'2024 Information'!L:L,0)</f>
        <v>#NAME?</v>
      </c>
      <c r="D798" s="196" t="e">
        <f ca="1">SUM(Table2[[#This Row],[2024 Tax Assessment (Exemption Not Included)]]/$E$6)</f>
        <v>#NAME?</v>
      </c>
      <c r="E798" s="206" t="e">
        <f ca="1">SUM(Table2[[#This Row],[2024 Tax Assessment (Exemption Not Included)]]*$E$7)</f>
        <v>#NAME?</v>
      </c>
      <c r="F798" s="195" t="e">
        <f ca="1">_xlfn.XLOOKUP(Table2[[#This Row],[Acct '#]],'2025 Information'!A:A,'2025 Information'!O:O,0)</f>
        <v>#NAME?</v>
      </c>
      <c r="G798" s="196" t="e">
        <f ca="1">SUM(Table2[[#This Row],[2025 Estimated                         Tax Assessment                  (Exemption Not Included)]]/$H$6)</f>
        <v>#NAME?</v>
      </c>
      <c r="H798" s="206" t="e">
        <f ca="1">SUM(Table2[[#This Row],[2025 Estimated                         Tax Assessment                  (Exemption Not Included)]]*$H$7)</f>
        <v>#NAME?</v>
      </c>
      <c r="I798" s="203" t="e">
        <f ca="1">SUM(Table2[[#This Row],[2025 Estimated                         Tax Assessment                  (Exemption Not Included)]]-Table2[[#This Row],[2024 Tax Assessment (Exemption Not Included)]])</f>
        <v>#NAME?</v>
      </c>
      <c r="J798" s="225" t="e">
        <f ca="1">SUM(Table2[[#This Row],[2025 Estimated                      Tax Amount                             (Exemption Not Included)]]-Table2[[#This Row],[2024 Tax Amount (Exemption Not Included)]])</f>
        <v>#NAME?</v>
      </c>
      <c r="K798" s="204" t="e">
        <f ca="1">SUM(Table2[[#This Row],[Overall % Of Town ]]-Table2[[#This Row],[Overall % Of Town]])</f>
        <v>#NAME?</v>
      </c>
      <c r="L798" s="227" t="e">
        <f ca="1">SUM(Table2[[#This Row],[2024 Tax Assessment (Exemption Not Included)]])*$N$7</f>
        <v>#NAME?</v>
      </c>
      <c r="M798" s="205" t="e">
        <f ca="1">SUM(Table2[[#This Row],[2025 Tax Amount                   (w/o Reval)                       (Exmption Not Included)]]-Table2[[#This Row],[2024 Tax Amount (Exemption Not Included)]])</f>
        <v>#NAME?</v>
      </c>
      <c r="N798" s="206" t="e">
        <f ca="1">SUM(Table2[[#This Row],[2025 Tax Amount                   (w/o Reval)                       (Exmption Not Included)]]-Table2[[#This Row],[2025 Estimated                      Tax Amount                             (Exemption Not Included)]])</f>
        <v>#NAME?</v>
      </c>
      <c r="O798" s="207" t="s">
        <v>7433</v>
      </c>
      <c r="P798" s="208" t="s">
        <v>7433</v>
      </c>
      <c r="Q798" s="208" t="s">
        <v>7433</v>
      </c>
      <c r="R798" s="208" t="s">
        <v>7433</v>
      </c>
      <c r="S798" s="208" t="s">
        <v>7433</v>
      </c>
      <c r="T798" s="209" t="s">
        <v>7433</v>
      </c>
    </row>
    <row r="799" spans="1:20">
      <c r="A799" s="202" t="s">
        <v>1775</v>
      </c>
      <c r="B799" s="202">
        <v>494</v>
      </c>
      <c r="C799" s="195" t="e">
        <f ca="1">_xlfn.XLOOKUP(Table2[[#This Row],[Acct '#]],'2024 Information'!A:A,'2024 Information'!L:L,0)</f>
        <v>#NAME?</v>
      </c>
      <c r="D799" s="196" t="e">
        <f ca="1">SUM(Table2[[#This Row],[2024 Tax Assessment (Exemption Not Included)]]/$E$6)</f>
        <v>#NAME?</v>
      </c>
      <c r="E799" s="206" t="e">
        <f ca="1">SUM(Table2[[#This Row],[2024 Tax Assessment (Exemption Not Included)]]*$E$7)</f>
        <v>#NAME?</v>
      </c>
      <c r="F799" s="195" t="e">
        <f ca="1">_xlfn.XLOOKUP(Table2[[#This Row],[Acct '#]],'2025 Information'!A:A,'2025 Information'!O:O,0)</f>
        <v>#NAME?</v>
      </c>
      <c r="G799" s="196" t="e">
        <f ca="1">SUM(Table2[[#This Row],[2025 Estimated                         Tax Assessment                  (Exemption Not Included)]]/$H$6)</f>
        <v>#NAME?</v>
      </c>
      <c r="H799" s="206" t="e">
        <f ca="1">SUM(Table2[[#This Row],[2025 Estimated                         Tax Assessment                  (Exemption Not Included)]]*$H$7)</f>
        <v>#NAME?</v>
      </c>
      <c r="I799" s="203" t="e">
        <f ca="1">SUM(Table2[[#This Row],[2025 Estimated                         Tax Assessment                  (Exemption Not Included)]]-Table2[[#This Row],[2024 Tax Assessment (Exemption Not Included)]])</f>
        <v>#NAME?</v>
      </c>
      <c r="J799" s="225" t="e">
        <f ca="1">SUM(Table2[[#This Row],[2025 Estimated                      Tax Amount                             (Exemption Not Included)]]-Table2[[#This Row],[2024 Tax Amount (Exemption Not Included)]])</f>
        <v>#NAME?</v>
      </c>
      <c r="K799" s="204" t="e">
        <f ca="1">SUM(Table2[[#This Row],[Overall % Of Town ]]-Table2[[#This Row],[Overall % Of Town]])</f>
        <v>#NAME?</v>
      </c>
      <c r="L799" s="227" t="e">
        <f ca="1">SUM(Table2[[#This Row],[2024 Tax Assessment (Exemption Not Included)]])*$N$7</f>
        <v>#NAME?</v>
      </c>
      <c r="M799" s="205" t="e">
        <f ca="1">SUM(Table2[[#This Row],[2025 Tax Amount                   (w/o Reval)                       (Exmption Not Included)]]-Table2[[#This Row],[2024 Tax Amount (Exemption Not Included)]])</f>
        <v>#NAME?</v>
      </c>
      <c r="N799" s="206" t="e">
        <f ca="1">SUM(Table2[[#This Row],[2025 Tax Amount                   (w/o Reval)                       (Exmption Not Included)]]-Table2[[#This Row],[2025 Estimated                      Tax Amount                             (Exemption Not Included)]])</f>
        <v>#NAME?</v>
      </c>
      <c r="O799" s="207" t="s">
        <v>7433</v>
      </c>
      <c r="P799" s="208" t="s">
        <v>7433</v>
      </c>
      <c r="Q799" s="208" t="s">
        <v>7433</v>
      </c>
      <c r="R799" s="208" t="s">
        <v>7433</v>
      </c>
      <c r="S799" s="208" t="s">
        <v>7433</v>
      </c>
      <c r="T799" s="209" t="s">
        <v>7433</v>
      </c>
    </row>
    <row r="800" spans="1:20">
      <c r="A800" s="202" t="s">
        <v>793</v>
      </c>
      <c r="B800" s="202">
        <v>924</v>
      </c>
      <c r="C800" s="195" t="e">
        <f ca="1">_xlfn.XLOOKUP(Table2[[#This Row],[Acct '#]],'2024 Information'!A:A,'2024 Information'!L:L,0)</f>
        <v>#NAME?</v>
      </c>
      <c r="D800" s="196" t="e">
        <f ca="1">SUM(Table2[[#This Row],[2024 Tax Assessment (Exemption Not Included)]]/$E$6)</f>
        <v>#NAME?</v>
      </c>
      <c r="E800" s="206" t="e">
        <f ca="1">SUM(Table2[[#This Row],[2024 Tax Assessment (Exemption Not Included)]]*$E$7)</f>
        <v>#NAME?</v>
      </c>
      <c r="F800" s="195" t="e">
        <f ca="1">_xlfn.XLOOKUP(Table2[[#This Row],[Acct '#]],'2025 Information'!A:A,'2025 Information'!O:O,0)</f>
        <v>#NAME?</v>
      </c>
      <c r="G800" s="196" t="e">
        <f ca="1">SUM(Table2[[#This Row],[2025 Estimated                         Tax Assessment                  (Exemption Not Included)]]/$H$6)</f>
        <v>#NAME?</v>
      </c>
      <c r="H800" s="206" t="e">
        <f ca="1">SUM(Table2[[#This Row],[2025 Estimated                         Tax Assessment                  (Exemption Not Included)]]*$H$7)</f>
        <v>#NAME?</v>
      </c>
      <c r="I800" s="203" t="e">
        <f ca="1">SUM(Table2[[#This Row],[2025 Estimated                         Tax Assessment                  (Exemption Not Included)]]-Table2[[#This Row],[2024 Tax Assessment (Exemption Not Included)]])</f>
        <v>#NAME?</v>
      </c>
      <c r="J800" s="225" t="e">
        <f ca="1">SUM(Table2[[#This Row],[2025 Estimated                      Tax Amount                             (Exemption Not Included)]]-Table2[[#This Row],[2024 Tax Amount (Exemption Not Included)]])</f>
        <v>#NAME?</v>
      </c>
      <c r="K800" s="204" t="e">
        <f ca="1">SUM(Table2[[#This Row],[Overall % Of Town ]]-Table2[[#This Row],[Overall % Of Town]])</f>
        <v>#NAME?</v>
      </c>
      <c r="L800" s="227" t="e">
        <f ca="1">SUM(Table2[[#This Row],[2024 Tax Assessment (Exemption Not Included)]])*$N$7</f>
        <v>#NAME?</v>
      </c>
      <c r="M800" s="205" t="e">
        <f ca="1">SUM(Table2[[#This Row],[2025 Tax Amount                   (w/o Reval)                       (Exmption Not Included)]]-Table2[[#This Row],[2024 Tax Amount (Exemption Not Included)]])</f>
        <v>#NAME?</v>
      </c>
      <c r="N800" s="206" t="e">
        <f ca="1">SUM(Table2[[#This Row],[2025 Tax Amount                   (w/o Reval)                       (Exmption Not Included)]]-Table2[[#This Row],[2025 Estimated                      Tax Amount                             (Exemption Not Included)]])</f>
        <v>#NAME?</v>
      </c>
      <c r="O800" s="207" t="s">
        <v>7433</v>
      </c>
      <c r="P800" s="208" t="s">
        <v>7433</v>
      </c>
      <c r="Q800" s="208" t="s">
        <v>7433</v>
      </c>
      <c r="R800" s="208" t="s">
        <v>7433</v>
      </c>
      <c r="S800" s="208" t="s">
        <v>7433</v>
      </c>
      <c r="T800" s="209" t="s">
        <v>7433</v>
      </c>
    </row>
    <row r="801" spans="1:20">
      <c r="A801" s="202" t="s">
        <v>780</v>
      </c>
      <c r="B801" s="202">
        <v>930</v>
      </c>
      <c r="C801" s="195" t="e">
        <f ca="1">_xlfn.XLOOKUP(Table2[[#This Row],[Acct '#]],'2024 Information'!A:A,'2024 Information'!L:L,0)</f>
        <v>#NAME?</v>
      </c>
      <c r="D801" s="196" t="e">
        <f ca="1">SUM(Table2[[#This Row],[2024 Tax Assessment (Exemption Not Included)]]/$E$6)</f>
        <v>#NAME?</v>
      </c>
      <c r="E801" s="206" t="e">
        <f ca="1">SUM(Table2[[#This Row],[2024 Tax Assessment (Exemption Not Included)]]*$E$7)</f>
        <v>#NAME?</v>
      </c>
      <c r="F801" s="195" t="e">
        <f ca="1">_xlfn.XLOOKUP(Table2[[#This Row],[Acct '#]],'2025 Information'!A:A,'2025 Information'!O:O,0)</f>
        <v>#NAME?</v>
      </c>
      <c r="G801" s="196" t="e">
        <f ca="1">SUM(Table2[[#This Row],[2025 Estimated                         Tax Assessment                  (Exemption Not Included)]]/$H$6)</f>
        <v>#NAME?</v>
      </c>
      <c r="H801" s="206" t="e">
        <f ca="1">SUM(Table2[[#This Row],[2025 Estimated                         Tax Assessment                  (Exemption Not Included)]]*$H$7)</f>
        <v>#NAME?</v>
      </c>
      <c r="I801" s="203" t="e">
        <f ca="1">SUM(Table2[[#This Row],[2025 Estimated                         Tax Assessment                  (Exemption Not Included)]]-Table2[[#This Row],[2024 Tax Assessment (Exemption Not Included)]])</f>
        <v>#NAME?</v>
      </c>
      <c r="J801" s="225" t="e">
        <f ca="1">SUM(Table2[[#This Row],[2025 Estimated                      Tax Amount                             (Exemption Not Included)]]-Table2[[#This Row],[2024 Tax Amount (Exemption Not Included)]])</f>
        <v>#NAME?</v>
      </c>
      <c r="K801" s="204" t="e">
        <f ca="1">SUM(Table2[[#This Row],[Overall % Of Town ]]-Table2[[#This Row],[Overall % Of Town]])</f>
        <v>#NAME?</v>
      </c>
      <c r="L801" s="227" t="e">
        <f ca="1">SUM(Table2[[#This Row],[2024 Tax Assessment (Exemption Not Included)]])*$N$7</f>
        <v>#NAME?</v>
      </c>
      <c r="M801" s="205" t="e">
        <f ca="1">SUM(Table2[[#This Row],[2025 Tax Amount                   (w/o Reval)                       (Exmption Not Included)]]-Table2[[#This Row],[2024 Tax Amount (Exemption Not Included)]])</f>
        <v>#NAME?</v>
      </c>
      <c r="N801" s="206" t="e">
        <f ca="1">SUM(Table2[[#This Row],[2025 Tax Amount                   (w/o Reval)                       (Exmption Not Included)]]-Table2[[#This Row],[2025 Estimated                      Tax Amount                             (Exemption Not Included)]])</f>
        <v>#NAME?</v>
      </c>
      <c r="O801" s="210" t="e">
        <f ca="1">_xlfn.XLOOKUP(Table2[[#This Row],[Map/Lot]],'Sales Data'!$H$2:$H$185,'Sales Data'!$G$2:$G$185,0)</f>
        <v>#NAME?</v>
      </c>
      <c r="P801" s="211" t="e">
        <f ca="1">_xlfn.XLOOKUP(Table2[[#This Row],[Map/Lot]],'Sales Data'!$H$2:$H$185,'Sales Data'!$F$2:$F$185,0)</f>
        <v>#NAME?</v>
      </c>
      <c r="Q801" s="208">
        <v>2.0499999999999998</v>
      </c>
      <c r="R801" s="212" t="e">
        <f ca="1">SUM(Table2[[#This Row],[Adjustment for Time Since Sale]]*Table2[[#This Row],[Sale Amount]])</f>
        <v>#NAME?</v>
      </c>
      <c r="S801" s="212" t="e">
        <f ca="1">SUM(Table2[[#This Row],[2025 Estimated                         Tax Assessment                  (Exemption Not Included)]]-Table2[[#This Row],[Adjusted Sale Price]])</f>
        <v>#NAME?</v>
      </c>
      <c r="T801" s="213" t="e">
        <f ca="1">_xlfn.XLOOKUP(Table2[[#This Row],[Map/Lot]],'Sales Data'!$H$2:$H$185,'Sales Data'!$I$2:$I$185,0)</f>
        <v>#NAME?</v>
      </c>
    </row>
    <row r="802" spans="1:20">
      <c r="A802" s="202" t="s">
        <v>288</v>
      </c>
      <c r="B802" s="202">
        <v>1121</v>
      </c>
      <c r="C802" s="195" t="e">
        <f ca="1">_xlfn.XLOOKUP(Table2[[#This Row],[Acct '#]],'2024 Information'!A:A,'2024 Information'!L:L,0)</f>
        <v>#NAME?</v>
      </c>
      <c r="D802" s="196" t="e">
        <f ca="1">SUM(Table2[[#This Row],[2024 Tax Assessment (Exemption Not Included)]]/$E$6)</f>
        <v>#NAME?</v>
      </c>
      <c r="E802" s="206" t="e">
        <f ca="1">SUM(Table2[[#This Row],[2024 Tax Assessment (Exemption Not Included)]]*$E$7)</f>
        <v>#NAME?</v>
      </c>
      <c r="F802" s="195" t="e">
        <f ca="1">_xlfn.XLOOKUP(Table2[[#This Row],[Acct '#]],'2025 Information'!A:A,'2025 Information'!O:O,0)</f>
        <v>#NAME?</v>
      </c>
      <c r="G802" s="196" t="e">
        <f ca="1">SUM(Table2[[#This Row],[2025 Estimated                         Tax Assessment                  (Exemption Not Included)]]/$H$6)</f>
        <v>#NAME?</v>
      </c>
      <c r="H802" s="206" t="e">
        <f ca="1">SUM(Table2[[#This Row],[2025 Estimated                         Tax Assessment                  (Exemption Not Included)]]*$H$7)</f>
        <v>#NAME?</v>
      </c>
      <c r="I802" s="203" t="e">
        <f ca="1">SUM(Table2[[#This Row],[2025 Estimated                         Tax Assessment                  (Exemption Not Included)]]-Table2[[#This Row],[2024 Tax Assessment (Exemption Not Included)]])</f>
        <v>#NAME?</v>
      </c>
      <c r="J802" s="225" t="e">
        <f ca="1">SUM(Table2[[#This Row],[2025 Estimated                      Tax Amount                             (Exemption Not Included)]]-Table2[[#This Row],[2024 Tax Amount (Exemption Not Included)]])</f>
        <v>#NAME?</v>
      </c>
      <c r="K802" s="204" t="e">
        <f ca="1">SUM(Table2[[#This Row],[Overall % Of Town ]]-Table2[[#This Row],[Overall % Of Town]])</f>
        <v>#NAME?</v>
      </c>
      <c r="L802" s="227" t="e">
        <f ca="1">SUM(Table2[[#This Row],[2024 Tax Assessment (Exemption Not Included)]])*$N$7</f>
        <v>#NAME?</v>
      </c>
      <c r="M802" s="205" t="e">
        <f ca="1">SUM(Table2[[#This Row],[2025 Tax Amount                   (w/o Reval)                       (Exmption Not Included)]]-Table2[[#This Row],[2024 Tax Amount (Exemption Not Included)]])</f>
        <v>#NAME?</v>
      </c>
      <c r="N802" s="206" t="e">
        <f ca="1">SUM(Table2[[#This Row],[2025 Tax Amount                   (w/o Reval)                       (Exmption Not Included)]]-Table2[[#This Row],[2025 Estimated                      Tax Amount                             (Exemption Not Included)]])</f>
        <v>#NAME?</v>
      </c>
      <c r="O802" s="207" t="s">
        <v>7433</v>
      </c>
      <c r="P802" s="208" t="s">
        <v>7433</v>
      </c>
      <c r="Q802" s="208" t="s">
        <v>7433</v>
      </c>
      <c r="R802" s="208" t="s">
        <v>7433</v>
      </c>
      <c r="S802" s="208" t="s">
        <v>7433</v>
      </c>
      <c r="T802" s="209" t="s">
        <v>7433</v>
      </c>
    </row>
    <row r="803" spans="1:20">
      <c r="A803" s="202" t="s">
        <v>2738</v>
      </c>
      <c r="B803" s="202">
        <v>35</v>
      </c>
      <c r="C803" s="195" t="e">
        <f ca="1">_xlfn.XLOOKUP(Table2[[#This Row],[Acct '#]],'2024 Information'!A:A,'2024 Information'!L:L,0)</f>
        <v>#NAME?</v>
      </c>
      <c r="D803" s="196" t="e">
        <f ca="1">SUM(Table2[[#This Row],[2024 Tax Assessment (Exemption Not Included)]]/$E$6)</f>
        <v>#NAME?</v>
      </c>
      <c r="E803" s="206" t="e">
        <f ca="1">SUM(Table2[[#This Row],[2024 Tax Assessment (Exemption Not Included)]]*$E$7)</f>
        <v>#NAME?</v>
      </c>
      <c r="F803" s="195" t="e">
        <f ca="1">_xlfn.XLOOKUP(Table2[[#This Row],[Acct '#]],'2025 Information'!A:A,'2025 Information'!O:O,0)</f>
        <v>#NAME?</v>
      </c>
      <c r="G803" s="196" t="e">
        <f ca="1">SUM(Table2[[#This Row],[2025 Estimated                         Tax Assessment                  (Exemption Not Included)]]/$H$6)</f>
        <v>#NAME?</v>
      </c>
      <c r="H803" s="206" t="e">
        <f ca="1">SUM(Table2[[#This Row],[2025 Estimated                         Tax Assessment                  (Exemption Not Included)]]*$H$7)</f>
        <v>#NAME?</v>
      </c>
      <c r="I803" s="203" t="e">
        <f ca="1">SUM(Table2[[#This Row],[2025 Estimated                         Tax Assessment                  (Exemption Not Included)]]-Table2[[#This Row],[2024 Tax Assessment (Exemption Not Included)]])</f>
        <v>#NAME?</v>
      </c>
      <c r="J803" s="225" t="e">
        <f ca="1">SUM(Table2[[#This Row],[2025 Estimated                      Tax Amount                             (Exemption Not Included)]]-Table2[[#This Row],[2024 Tax Amount (Exemption Not Included)]])</f>
        <v>#NAME?</v>
      </c>
      <c r="K803" s="204" t="e">
        <f ca="1">SUM(Table2[[#This Row],[Overall % Of Town ]]-Table2[[#This Row],[Overall % Of Town]])</f>
        <v>#NAME?</v>
      </c>
      <c r="L803" s="227" t="e">
        <f ca="1">SUM(Table2[[#This Row],[2024 Tax Assessment (Exemption Not Included)]])*$N$7</f>
        <v>#NAME?</v>
      </c>
      <c r="M803" s="205" t="e">
        <f ca="1">SUM(Table2[[#This Row],[2025 Tax Amount                   (w/o Reval)                       (Exmption Not Included)]]-Table2[[#This Row],[2024 Tax Amount (Exemption Not Included)]])</f>
        <v>#NAME?</v>
      </c>
      <c r="N803" s="206" t="e">
        <f ca="1">SUM(Table2[[#This Row],[2025 Tax Amount                   (w/o Reval)                       (Exmption Not Included)]]-Table2[[#This Row],[2025 Estimated                      Tax Amount                             (Exemption Not Included)]])</f>
        <v>#NAME?</v>
      </c>
      <c r="O803" s="207" t="s">
        <v>7433</v>
      </c>
      <c r="P803" s="208" t="s">
        <v>7433</v>
      </c>
      <c r="Q803" s="208" t="s">
        <v>7433</v>
      </c>
      <c r="R803" s="208" t="s">
        <v>7433</v>
      </c>
      <c r="S803" s="208" t="s">
        <v>7433</v>
      </c>
      <c r="T803" s="209" t="s">
        <v>7433</v>
      </c>
    </row>
    <row r="804" spans="1:20">
      <c r="A804" s="202" t="s">
        <v>2633</v>
      </c>
      <c r="B804" s="202">
        <v>93</v>
      </c>
      <c r="C804" s="195" t="e">
        <f ca="1">_xlfn.XLOOKUP(Table2[[#This Row],[Acct '#]],'2024 Information'!A:A,'2024 Information'!L:L,0)</f>
        <v>#NAME?</v>
      </c>
      <c r="D804" s="196" t="e">
        <f ca="1">SUM(Table2[[#This Row],[2024 Tax Assessment (Exemption Not Included)]]/$E$6)</f>
        <v>#NAME?</v>
      </c>
      <c r="E804" s="206" t="e">
        <f ca="1">SUM(Table2[[#This Row],[2024 Tax Assessment (Exemption Not Included)]]*$E$7)</f>
        <v>#NAME?</v>
      </c>
      <c r="F804" s="195" t="e">
        <f ca="1">_xlfn.XLOOKUP(Table2[[#This Row],[Acct '#]],'2025 Information'!A:A,'2025 Information'!O:O,0)</f>
        <v>#NAME?</v>
      </c>
      <c r="G804" s="196" t="e">
        <f ca="1">SUM(Table2[[#This Row],[2025 Estimated                         Tax Assessment                  (Exemption Not Included)]]/$H$6)</f>
        <v>#NAME?</v>
      </c>
      <c r="H804" s="206" t="e">
        <f ca="1">SUM(Table2[[#This Row],[2025 Estimated                         Tax Assessment                  (Exemption Not Included)]]*$H$7)</f>
        <v>#NAME?</v>
      </c>
      <c r="I804" s="203" t="e">
        <f ca="1">SUM(Table2[[#This Row],[2025 Estimated                         Tax Assessment                  (Exemption Not Included)]]-Table2[[#This Row],[2024 Tax Assessment (Exemption Not Included)]])</f>
        <v>#NAME?</v>
      </c>
      <c r="J804" s="225" t="e">
        <f ca="1">SUM(Table2[[#This Row],[2025 Estimated                      Tax Amount                             (Exemption Not Included)]]-Table2[[#This Row],[2024 Tax Amount (Exemption Not Included)]])</f>
        <v>#NAME?</v>
      </c>
      <c r="K804" s="204" t="e">
        <f ca="1">SUM(Table2[[#This Row],[Overall % Of Town ]]-Table2[[#This Row],[Overall % Of Town]])</f>
        <v>#NAME?</v>
      </c>
      <c r="L804" s="227" t="e">
        <f ca="1">SUM(Table2[[#This Row],[2024 Tax Assessment (Exemption Not Included)]])*$N$7</f>
        <v>#NAME?</v>
      </c>
      <c r="M804" s="205" t="e">
        <f ca="1">SUM(Table2[[#This Row],[2025 Tax Amount                   (w/o Reval)                       (Exmption Not Included)]]-Table2[[#This Row],[2024 Tax Amount (Exemption Not Included)]])</f>
        <v>#NAME?</v>
      </c>
      <c r="N804" s="206" t="e">
        <f ca="1">SUM(Table2[[#This Row],[2025 Tax Amount                   (w/o Reval)                       (Exmption Not Included)]]-Table2[[#This Row],[2025 Estimated                      Tax Amount                             (Exemption Not Included)]])</f>
        <v>#NAME?</v>
      </c>
      <c r="O804" s="220" t="e">
        <f ca="1">_xlfn.XLOOKUP(Table2[[#This Row],[Map/Lot]],'Sales Data'!$H$2:$H$185,'Sales Data'!$G$2:$G$185,0)</f>
        <v>#NAME?</v>
      </c>
      <c r="P804" s="221" t="e">
        <f ca="1">_xlfn.XLOOKUP(Table2[[#This Row],[Map/Lot]],'Sales Data'!$H$2:$H$185,'Sales Data'!$F$2:$F$185,0)</f>
        <v>#NAME?</v>
      </c>
      <c r="Q804" s="222">
        <v>1.7</v>
      </c>
      <c r="R804" s="223" t="e">
        <f ca="1">SUM(Table2[[#This Row],[Adjustment for Time Since Sale]]*Table2[[#This Row],[Sale Amount]])</f>
        <v>#NAME?</v>
      </c>
      <c r="S804" s="223" t="e">
        <f ca="1">SUM(Table2[[#This Row],[2025 Estimated                         Tax Assessment                  (Exemption Not Included)]]-Table2[[#This Row],[Adjusted Sale Price]])</f>
        <v>#NAME?</v>
      </c>
      <c r="T804" s="224" t="e">
        <f ca="1">_xlfn.XLOOKUP(Table2[[#This Row],[Map/Lot]],'Sales Data'!$H$2:$H$185,'Sales Data'!$I$2:$I$185,0)</f>
        <v>#NAME?</v>
      </c>
    </row>
    <row r="805" spans="1:20">
      <c r="A805" s="202" t="s">
        <v>749</v>
      </c>
      <c r="B805" s="202">
        <v>942</v>
      </c>
      <c r="C805" s="195" t="e">
        <f ca="1">_xlfn.XLOOKUP(Table2[[#This Row],[Acct '#]],'2024 Information'!A:A,'2024 Information'!L:L,0)</f>
        <v>#NAME?</v>
      </c>
      <c r="D805" s="196" t="e">
        <f ca="1">SUM(Table2[[#This Row],[2024 Tax Assessment (Exemption Not Included)]]/$E$6)</f>
        <v>#NAME?</v>
      </c>
      <c r="E805" s="206" t="e">
        <f ca="1">SUM(Table2[[#This Row],[2024 Tax Assessment (Exemption Not Included)]]*$E$7)</f>
        <v>#NAME?</v>
      </c>
      <c r="F805" s="195" t="e">
        <f ca="1">_xlfn.XLOOKUP(Table2[[#This Row],[Acct '#]],'2025 Information'!A:A,'2025 Information'!O:O,0)</f>
        <v>#NAME?</v>
      </c>
      <c r="G805" s="196" t="e">
        <f ca="1">SUM(Table2[[#This Row],[2025 Estimated                         Tax Assessment                  (Exemption Not Included)]]/$H$6)</f>
        <v>#NAME?</v>
      </c>
      <c r="H805" s="206" t="e">
        <f ca="1">SUM(Table2[[#This Row],[2025 Estimated                         Tax Assessment                  (Exemption Not Included)]]*$H$7)</f>
        <v>#NAME?</v>
      </c>
      <c r="I805" s="203" t="e">
        <f ca="1">SUM(Table2[[#This Row],[2025 Estimated                         Tax Assessment                  (Exemption Not Included)]]-Table2[[#This Row],[2024 Tax Assessment (Exemption Not Included)]])</f>
        <v>#NAME?</v>
      </c>
      <c r="J805" s="225" t="e">
        <f ca="1">SUM(Table2[[#This Row],[2025 Estimated                      Tax Amount                             (Exemption Not Included)]]-Table2[[#This Row],[2024 Tax Amount (Exemption Not Included)]])</f>
        <v>#NAME?</v>
      </c>
      <c r="K805" s="204" t="e">
        <f ca="1">SUM(Table2[[#This Row],[Overall % Of Town ]]-Table2[[#This Row],[Overall % Of Town]])</f>
        <v>#NAME?</v>
      </c>
      <c r="L805" s="227" t="e">
        <f ca="1">SUM(Table2[[#This Row],[2024 Tax Assessment (Exemption Not Included)]])*$N$7</f>
        <v>#NAME?</v>
      </c>
      <c r="M805" s="205" t="e">
        <f ca="1">SUM(Table2[[#This Row],[2025 Tax Amount                   (w/o Reval)                       (Exmption Not Included)]]-Table2[[#This Row],[2024 Tax Amount (Exemption Not Included)]])</f>
        <v>#NAME?</v>
      </c>
      <c r="N805" s="206" t="e">
        <f ca="1">SUM(Table2[[#This Row],[2025 Tax Amount                   (w/o Reval)                       (Exmption Not Included)]]-Table2[[#This Row],[2025 Estimated                      Tax Amount                             (Exemption Not Included)]])</f>
        <v>#NAME?</v>
      </c>
      <c r="O805" s="207" t="s">
        <v>7433</v>
      </c>
      <c r="P805" s="208" t="s">
        <v>7433</v>
      </c>
      <c r="Q805" s="208" t="s">
        <v>7433</v>
      </c>
      <c r="R805" s="208" t="s">
        <v>7433</v>
      </c>
      <c r="S805" s="208" t="s">
        <v>7433</v>
      </c>
      <c r="T805" s="209" t="s">
        <v>7433</v>
      </c>
    </row>
    <row r="806" spans="1:20">
      <c r="A806" s="202" t="s">
        <v>944</v>
      </c>
      <c r="B806" s="202">
        <v>866</v>
      </c>
      <c r="C806" s="195" t="e">
        <f ca="1">_xlfn.XLOOKUP(Table2[[#This Row],[Acct '#]],'2024 Information'!A:A,'2024 Information'!L:L,0)</f>
        <v>#NAME?</v>
      </c>
      <c r="D806" s="196" t="e">
        <f ca="1">SUM(Table2[[#This Row],[2024 Tax Assessment (Exemption Not Included)]]/$E$6)</f>
        <v>#NAME?</v>
      </c>
      <c r="E806" s="206" t="e">
        <f ca="1">SUM(Table2[[#This Row],[2024 Tax Assessment (Exemption Not Included)]]*$E$7)</f>
        <v>#NAME?</v>
      </c>
      <c r="F806" s="195" t="e">
        <f ca="1">_xlfn.XLOOKUP(Table2[[#This Row],[Acct '#]],'2025 Information'!A:A,'2025 Information'!O:O,0)</f>
        <v>#NAME?</v>
      </c>
      <c r="G806" s="196" t="e">
        <f ca="1">SUM(Table2[[#This Row],[2025 Estimated                         Tax Assessment                  (Exemption Not Included)]]/$H$6)</f>
        <v>#NAME?</v>
      </c>
      <c r="H806" s="206" t="e">
        <f ca="1">SUM(Table2[[#This Row],[2025 Estimated                         Tax Assessment                  (Exemption Not Included)]]*$H$7)</f>
        <v>#NAME?</v>
      </c>
      <c r="I806" s="203" t="e">
        <f ca="1">SUM(Table2[[#This Row],[2025 Estimated                         Tax Assessment                  (Exemption Not Included)]]-Table2[[#This Row],[2024 Tax Assessment (Exemption Not Included)]])</f>
        <v>#NAME?</v>
      </c>
      <c r="J806" s="225" t="e">
        <f ca="1">SUM(Table2[[#This Row],[2025 Estimated                      Tax Amount                             (Exemption Not Included)]]-Table2[[#This Row],[2024 Tax Amount (Exemption Not Included)]])</f>
        <v>#NAME?</v>
      </c>
      <c r="K806" s="204" t="e">
        <f ca="1">SUM(Table2[[#This Row],[Overall % Of Town ]]-Table2[[#This Row],[Overall % Of Town]])</f>
        <v>#NAME?</v>
      </c>
      <c r="L806" s="227" t="e">
        <f ca="1">SUM(Table2[[#This Row],[2024 Tax Assessment (Exemption Not Included)]])*$N$7</f>
        <v>#NAME?</v>
      </c>
      <c r="M806" s="205" t="e">
        <f ca="1">SUM(Table2[[#This Row],[2025 Tax Amount                   (w/o Reval)                       (Exmption Not Included)]]-Table2[[#This Row],[2024 Tax Amount (Exemption Not Included)]])</f>
        <v>#NAME?</v>
      </c>
      <c r="N806" s="206" t="e">
        <f ca="1">SUM(Table2[[#This Row],[2025 Tax Amount                   (w/o Reval)                       (Exmption Not Included)]]-Table2[[#This Row],[2025 Estimated                      Tax Amount                             (Exemption Not Included)]])</f>
        <v>#NAME?</v>
      </c>
      <c r="O806" s="207" t="s">
        <v>7433</v>
      </c>
      <c r="P806" s="208" t="s">
        <v>7433</v>
      </c>
      <c r="Q806" s="208" t="s">
        <v>7433</v>
      </c>
      <c r="R806" s="208" t="s">
        <v>7433</v>
      </c>
      <c r="S806" s="208" t="s">
        <v>7433</v>
      </c>
      <c r="T806" s="209" t="s">
        <v>7433</v>
      </c>
    </row>
    <row r="807" spans="1:20">
      <c r="A807" s="202" t="s">
        <v>747</v>
      </c>
      <c r="B807" s="202">
        <v>943</v>
      </c>
      <c r="C807" s="195" t="e">
        <f ca="1">_xlfn.XLOOKUP(Table2[[#This Row],[Acct '#]],'2024 Information'!A:A,'2024 Information'!L:L,0)</f>
        <v>#NAME?</v>
      </c>
      <c r="D807" s="196" t="e">
        <f ca="1">SUM(Table2[[#This Row],[2024 Tax Assessment (Exemption Not Included)]]/$E$6)</f>
        <v>#NAME?</v>
      </c>
      <c r="E807" s="206" t="e">
        <f ca="1">SUM(Table2[[#This Row],[2024 Tax Assessment (Exemption Not Included)]]*$E$7)</f>
        <v>#NAME?</v>
      </c>
      <c r="F807" s="195" t="e">
        <f ca="1">_xlfn.XLOOKUP(Table2[[#This Row],[Acct '#]],'2025 Information'!A:A,'2025 Information'!O:O,0)</f>
        <v>#NAME?</v>
      </c>
      <c r="G807" s="196" t="e">
        <f ca="1">SUM(Table2[[#This Row],[2025 Estimated                         Tax Assessment                  (Exemption Not Included)]]/$H$6)</f>
        <v>#NAME?</v>
      </c>
      <c r="H807" s="206" t="e">
        <f ca="1">SUM(Table2[[#This Row],[2025 Estimated                         Tax Assessment                  (Exemption Not Included)]]*$H$7)</f>
        <v>#NAME?</v>
      </c>
      <c r="I807" s="203" t="e">
        <f ca="1">SUM(Table2[[#This Row],[2025 Estimated                         Tax Assessment                  (Exemption Not Included)]]-Table2[[#This Row],[2024 Tax Assessment (Exemption Not Included)]])</f>
        <v>#NAME?</v>
      </c>
      <c r="J807" s="225" t="e">
        <f ca="1">SUM(Table2[[#This Row],[2025 Estimated                      Tax Amount                             (Exemption Not Included)]]-Table2[[#This Row],[2024 Tax Amount (Exemption Not Included)]])</f>
        <v>#NAME?</v>
      </c>
      <c r="K807" s="204" t="e">
        <f ca="1">SUM(Table2[[#This Row],[Overall % Of Town ]]-Table2[[#This Row],[Overall % Of Town]])</f>
        <v>#NAME?</v>
      </c>
      <c r="L807" s="227" t="e">
        <f ca="1">SUM(Table2[[#This Row],[2024 Tax Assessment (Exemption Not Included)]])*$N$7</f>
        <v>#NAME?</v>
      </c>
      <c r="M807" s="205" t="e">
        <f ca="1">SUM(Table2[[#This Row],[2025 Tax Amount                   (w/o Reval)                       (Exmption Not Included)]]-Table2[[#This Row],[2024 Tax Amount (Exemption Not Included)]])</f>
        <v>#NAME?</v>
      </c>
      <c r="N807" s="206" t="e">
        <f ca="1">SUM(Table2[[#This Row],[2025 Tax Amount                   (w/o Reval)                       (Exmption Not Included)]]-Table2[[#This Row],[2025 Estimated                      Tax Amount                             (Exemption Not Included)]])</f>
        <v>#NAME?</v>
      </c>
      <c r="O807" s="210" t="e">
        <f ca="1">_xlfn.XLOOKUP(Table2[[#This Row],[Map/Lot]],'Sales Data'!$H$2:$H$185,'Sales Data'!$G$2:$G$185,0)</f>
        <v>#NAME?</v>
      </c>
      <c r="P807" s="211" t="e">
        <f ca="1">_xlfn.XLOOKUP(Table2[[#This Row],[Map/Lot]],'Sales Data'!$H$2:$H$185,'Sales Data'!$F$2:$F$185,0)</f>
        <v>#NAME?</v>
      </c>
      <c r="Q807" s="208">
        <v>1.3</v>
      </c>
      <c r="R807" s="212" t="e">
        <f ca="1">SUM(Table2[[#This Row],[Adjustment for Time Since Sale]]*Table2[[#This Row],[Sale Amount]])</f>
        <v>#NAME?</v>
      </c>
      <c r="S807" s="212" t="e">
        <f ca="1">SUM(Table2[[#This Row],[2025 Estimated                         Tax Assessment                  (Exemption Not Included)]]-Table2[[#This Row],[Adjusted Sale Price]])</f>
        <v>#NAME?</v>
      </c>
      <c r="T807" s="213" t="e">
        <f ca="1">_xlfn.XLOOKUP(Table2[[#This Row],[Map/Lot]],'Sales Data'!$H$2:$H$185,'Sales Data'!$I$2:$I$185,0)</f>
        <v>#NAME?</v>
      </c>
    </row>
    <row r="808" spans="1:20">
      <c r="A808" s="202" t="s">
        <v>65</v>
      </c>
      <c r="B808" s="202">
        <v>1195</v>
      </c>
      <c r="C808" s="195" t="e">
        <f ca="1">_xlfn.XLOOKUP(Table2[[#This Row],[Acct '#]],'2024 Information'!A:A,'2024 Information'!L:L,0)</f>
        <v>#NAME?</v>
      </c>
      <c r="D808" s="196" t="e">
        <f ca="1">SUM(Table2[[#This Row],[2024 Tax Assessment (Exemption Not Included)]]/$E$6)</f>
        <v>#NAME?</v>
      </c>
      <c r="E808" s="206" t="e">
        <f ca="1">SUM(Table2[[#This Row],[2024 Tax Assessment (Exemption Not Included)]]*$E$7)</f>
        <v>#NAME?</v>
      </c>
      <c r="F808" s="195" t="e">
        <f ca="1">_xlfn.XLOOKUP(Table2[[#This Row],[Acct '#]],'2025 Information'!A:A,'2025 Information'!O:O,0)</f>
        <v>#NAME?</v>
      </c>
      <c r="G808" s="196" t="e">
        <f ca="1">SUM(Table2[[#This Row],[2025 Estimated                         Tax Assessment                  (Exemption Not Included)]]/$H$6)</f>
        <v>#NAME?</v>
      </c>
      <c r="H808" s="206" t="e">
        <f ca="1">SUM(Table2[[#This Row],[2025 Estimated                         Tax Assessment                  (Exemption Not Included)]]*$H$7)</f>
        <v>#NAME?</v>
      </c>
      <c r="I808" s="203" t="e">
        <f ca="1">SUM(Table2[[#This Row],[2025 Estimated                         Tax Assessment                  (Exemption Not Included)]]-Table2[[#This Row],[2024 Tax Assessment (Exemption Not Included)]])</f>
        <v>#NAME?</v>
      </c>
      <c r="J808" s="225" t="e">
        <f ca="1">SUM(Table2[[#This Row],[2025 Estimated                      Tax Amount                             (Exemption Not Included)]]-Table2[[#This Row],[2024 Tax Amount (Exemption Not Included)]])</f>
        <v>#NAME?</v>
      </c>
      <c r="K808" s="204" t="e">
        <f ca="1">SUM(Table2[[#This Row],[Overall % Of Town ]]-Table2[[#This Row],[Overall % Of Town]])</f>
        <v>#NAME?</v>
      </c>
      <c r="L808" s="227" t="e">
        <f ca="1">SUM(Table2[[#This Row],[2024 Tax Assessment (Exemption Not Included)]])*$N$7</f>
        <v>#NAME?</v>
      </c>
      <c r="M808" s="205" t="e">
        <f ca="1">SUM(Table2[[#This Row],[2025 Tax Amount                   (w/o Reval)                       (Exmption Not Included)]]-Table2[[#This Row],[2024 Tax Amount (Exemption Not Included)]])</f>
        <v>#NAME?</v>
      </c>
      <c r="N808" s="206" t="e">
        <f ca="1">SUM(Table2[[#This Row],[2025 Tax Amount                   (w/o Reval)                       (Exmption Not Included)]]-Table2[[#This Row],[2025 Estimated                      Tax Amount                             (Exemption Not Included)]])</f>
        <v>#NAME?</v>
      </c>
      <c r="O808" s="210" t="e">
        <f ca="1">_xlfn.XLOOKUP(Table2[[#This Row],[Map/Lot]],'Sales Data'!$H$2:$H$185,'Sales Data'!$G$2:$G$185,0)</f>
        <v>#NAME?</v>
      </c>
      <c r="P808" s="211" t="e">
        <f ca="1">_xlfn.XLOOKUP(Table2[[#This Row],[Map/Lot]],'Sales Data'!$H$2:$H$185,'Sales Data'!$F$2:$F$185,0)</f>
        <v>#NAME?</v>
      </c>
      <c r="Q808" s="208">
        <v>1.3</v>
      </c>
      <c r="R808" s="212" t="e">
        <f ca="1">SUM(Table2[[#This Row],[Adjustment for Time Since Sale]]*Table2[[#This Row],[Sale Amount]])</f>
        <v>#NAME?</v>
      </c>
      <c r="S808" s="212" t="e">
        <f ca="1">SUM(Table2[[#This Row],[2025 Estimated                         Tax Assessment                  (Exemption Not Included)]]-Table2[[#This Row],[Adjusted Sale Price]])</f>
        <v>#NAME?</v>
      </c>
      <c r="T808" s="213" t="e">
        <f ca="1">_xlfn.XLOOKUP(Table2[[#This Row],[Map/Lot]],'Sales Data'!$H$2:$H$185,'Sales Data'!$I$2:$I$185,0)</f>
        <v>#NAME?</v>
      </c>
    </row>
    <row r="809" spans="1:20">
      <c r="A809" s="202" t="s">
        <v>62</v>
      </c>
      <c r="B809" s="202">
        <v>1196</v>
      </c>
      <c r="C809" s="195" t="e">
        <f ca="1">_xlfn.XLOOKUP(Table2[[#This Row],[Acct '#]],'2024 Information'!A:A,'2024 Information'!L:L,0)</f>
        <v>#NAME?</v>
      </c>
      <c r="D809" s="196" t="e">
        <f ca="1">SUM(Table2[[#This Row],[2024 Tax Assessment (Exemption Not Included)]]/$E$6)</f>
        <v>#NAME?</v>
      </c>
      <c r="E809" s="206" t="e">
        <f ca="1">SUM(Table2[[#This Row],[2024 Tax Assessment (Exemption Not Included)]]*$E$7)</f>
        <v>#NAME?</v>
      </c>
      <c r="F809" s="195" t="e">
        <f ca="1">_xlfn.XLOOKUP(Table2[[#This Row],[Acct '#]],'2025 Information'!A:A,'2025 Information'!O:O,0)</f>
        <v>#NAME?</v>
      </c>
      <c r="G809" s="196" t="e">
        <f ca="1">SUM(Table2[[#This Row],[2025 Estimated                         Tax Assessment                  (Exemption Not Included)]]/$H$6)</f>
        <v>#NAME?</v>
      </c>
      <c r="H809" s="206" t="e">
        <f ca="1">SUM(Table2[[#This Row],[2025 Estimated                         Tax Assessment                  (Exemption Not Included)]]*$H$7)</f>
        <v>#NAME?</v>
      </c>
      <c r="I809" s="203" t="e">
        <f ca="1">SUM(Table2[[#This Row],[2025 Estimated                         Tax Assessment                  (Exemption Not Included)]]-Table2[[#This Row],[2024 Tax Assessment (Exemption Not Included)]])</f>
        <v>#NAME?</v>
      </c>
      <c r="J809" s="225" t="e">
        <f ca="1">SUM(Table2[[#This Row],[2025 Estimated                      Tax Amount                             (Exemption Not Included)]]-Table2[[#This Row],[2024 Tax Amount (Exemption Not Included)]])</f>
        <v>#NAME?</v>
      </c>
      <c r="K809" s="204" t="e">
        <f ca="1">SUM(Table2[[#This Row],[Overall % Of Town ]]-Table2[[#This Row],[Overall % Of Town]])</f>
        <v>#NAME?</v>
      </c>
      <c r="L809" s="227" t="e">
        <f ca="1">SUM(Table2[[#This Row],[2024 Tax Assessment (Exemption Not Included)]])*$N$7</f>
        <v>#NAME?</v>
      </c>
      <c r="M809" s="205" t="e">
        <f ca="1">SUM(Table2[[#This Row],[2025 Tax Amount                   (w/o Reval)                       (Exmption Not Included)]]-Table2[[#This Row],[2024 Tax Amount (Exemption Not Included)]])</f>
        <v>#NAME?</v>
      </c>
      <c r="N809" s="206" t="e">
        <f ca="1">SUM(Table2[[#This Row],[2025 Tax Amount                   (w/o Reval)                       (Exmption Not Included)]]-Table2[[#This Row],[2025 Estimated                      Tax Amount                             (Exemption Not Included)]])</f>
        <v>#NAME?</v>
      </c>
      <c r="O809" s="210" t="e">
        <f ca="1">_xlfn.XLOOKUP(Table2[[#This Row],[Map/Lot]],'Sales Data'!$H$2:$H$185,'Sales Data'!$G$2:$G$185,0)</f>
        <v>#NAME?</v>
      </c>
      <c r="P809" s="211" t="e">
        <f ca="1">_xlfn.XLOOKUP(Table2[[#This Row],[Map/Lot]],'Sales Data'!$H$2:$H$185,'Sales Data'!$F$2:$F$185,0)</f>
        <v>#NAME?</v>
      </c>
      <c r="Q809" s="208">
        <v>1.3</v>
      </c>
      <c r="R809" s="212" t="e">
        <f ca="1">SUM(Table2[[#This Row],[Adjustment for Time Since Sale]]*Table2[[#This Row],[Sale Amount]])</f>
        <v>#NAME?</v>
      </c>
      <c r="S809" s="212" t="e">
        <f ca="1">SUM(Table2[[#This Row],[2025 Estimated                         Tax Assessment                  (Exemption Not Included)]]-Table2[[#This Row],[Adjusted Sale Price]])</f>
        <v>#NAME?</v>
      </c>
      <c r="T809" s="213" t="e">
        <f ca="1">_xlfn.XLOOKUP(Table2[[#This Row],[Map/Lot]],'Sales Data'!$H$2:$H$185,'Sales Data'!$I$2:$I$185,0)</f>
        <v>#NAME?</v>
      </c>
    </row>
    <row r="810" spans="1:20">
      <c r="A810" s="202" t="s">
        <v>59</v>
      </c>
      <c r="B810" s="202">
        <v>1197</v>
      </c>
      <c r="C810" s="195" t="e">
        <f ca="1">_xlfn.XLOOKUP(Table2[[#This Row],[Acct '#]],'2024 Information'!A:A,'2024 Information'!L:L,0)</f>
        <v>#NAME?</v>
      </c>
      <c r="D810" s="196" t="e">
        <f ca="1">SUM(Table2[[#This Row],[2024 Tax Assessment (Exemption Not Included)]]/$E$6)</f>
        <v>#NAME?</v>
      </c>
      <c r="E810" s="206" t="e">
        <f ca="1">SUM(Table2[[#This Row],[2024 Tax Assessment (Exemption Not Included)]]*$E$7)</f>
        <v>#NAME?</v>
      </c>
      <c r="F810" s="195" t="e">
        <f ca="1">_xlfn.XLOOKUP(Table2[[#This Row],[Acct '#]],'2025 Information'!A:A,'2025 Information'!O:O,0)</f>
        <v>#NAME?</v>
      </c>
      <c r="G810" s="196" t="e">
        <f ca="1">SUM(Table2[[#This Row],[2025 Estimated                         Tax Assessment                  (Exemption Not Included)]]/$H$6)</f>
        <v>#NAME?</v>
      </c>
      <c r="H810" s="206" t="e">
        <f ca="1">SUM(Table2[[#This Row],[2025 Estimated                         Tax Assessment                  (Exemption Not Included)]]*$H$7)</f>
        <v>#NAME?</v>
      </c>
      <c r="I810" s="203" t="e">
        <f ca="1">SUM(Table2[[#This Row],[2025 Estimated                         Tax Assessment                  (Exemption Not Included)]]-Table2[[#This Row],[2024 Tax Assessment (Exemption Not Included)]])</f>
        <v>#NAME?</v>
      </c>
      <c r="J810" s="225" t="e">
        <f ca="1">SUM(Table2[[#This Row],[2025 Estimated                      Tax Amount                             (Exemption Not Included)]]-Table2[[#This Row],[2024 Tax Amount (Exemption Not Included)]])</f>
        <v>#NAME?</v>
      </c>
      <c r="K810" s="204" t="e">
        <f ca="1">SUM(Table2[[#This Row],[Overall % Of Town ]]-Table2[[#This Row],[Overall % Of Town]])</f>
        <v>#NAME?</v>
      </c>
      <c r="L810" s="227" t="e">
        <f ca="1">SUM(Table2[[#This Row],[2024 Tax Assessment (Exemption Not Included)]])*$N$7</f>
        <v>#NAME?</v>
      </c>
      <c r="M810" s="205" t="e">
        <f ca="1">SUM(Table2[[#This Row],[2025 Tax Amount                   (w/o Reval)                       (Exmption Not Included)]]-Table2[[#This Row],[2024 Tax Amount (Exemption Not Included)]])</f>
        <v>#NAME?</v>
      </c>
      <c r="N810" s="206" t="e">
        <f ca="1">SUM(Table2[[#This Row],[2025 Tax Amount                   (w/o Reval)                       (Exmption Not Included)]]-Table2[[#This Row],[2025 Estimated                      Tax Amount                             (Exemption Not Included)]])</f>
        <v>#NAME?</v>
      </c>
      <c r="O810" s="210" t="e">
        <f ca="1">_xlfn.XLOOKUP(Table2[[#This Row],[Map/Lot]],'Sales Data'!$H$2:$H$185,'Sales Data'!$G$2:$G$185,0)</f>
        <v>#NAME?</v>
      </c>
      <c r="P810" s="211" t="e">
        <f ca="1">_xlfn.XLOOKUP(Table2[[#This Row],[Map/Lot]],'Sales Data'!$H$2:$H$185,'Sales Data'!$F$2:$F$185,0)</f>
        <v>#NAME?</v>
      </c>
      <c r="Q810" s="208">
        <v>1.3</v>
      </c>
      <c r="R810" s="212" t="e">
        <f ca="1">SUM(Table2[[#This Row],[Adjustment for Time Since Sale]]*Table2[[#This Row],[Sale Amount]])</f>
        <v>#NAME?</v>
      </c>
      <c r="S810" s="212" t="e">
        <f ca="1">SUM(Table2[[#This Row],[2025 Estimated                         Tax Assessment                  (Exemption Not Included)]]-Table2[[#This Row],[Adjusted Sale Price]])</f>
        <v>#NAME?</v>
      </c>
      <c r="T810" s="213" t="e">
        <f ca="1">_xlfn.XLOOKUP(Table2[[#This Row],[Map/Lot]],'Sales Data'!$H$2:$H$185,'Sales Data'!$I$2:$I$185,0)</f>
        <v>#NAME?</v>
      </c>
    </row>
    <row r="811" spans="1:20">
      <c r="A811" s="202" t="s">
        <v>56</v>
      </c>
      <c r="B811" s="202">
        <v>1198</v>
      </c>
      <c r="C811" s="195" t="e">
        <f ca="1">_xlfn.XLOOKUP(Table2[[#This Row],[Acct '#]],'2024 Information'!A:A,'2024 Information'!L:L,0)</f>
        <v>#NAME?</v>
      </c>
      <c r="D811" s="196" t="e">
        <f ca="1">SUM(Table2[[#This Row],[2024 Tax Assessment (Exemption Not Included)]]/$E$6)</f>
        <v>#NAME?</v>
      </c>
      <c r="E811" s="206" t="e">
        <f ca="1">SUM(Table2[[#This Row],[2024 Tax Assessment (Exemption Not Included)]]*$E$7)</f>
        <v>#NAME?</v>
      </c>
      <c r="F811" s="195" t="e">
        <f ca="1">_xlfn.XLOOKUP(Table2[[#This Row],[Acct '#]],'2025 Information'!A:A,'2025 Information'!O:O,0)</f>
        <v>#NAME?</v>
      </c>
      <c r="G811" s="196" t="e">
        <f ca="1">SUM(Table2[[#This Row],[2025 Estimated                         Tax Assessment                  (Exemption Not Included)]]/$H$6)</f>
        <v>#NAME?</v>
      </c>
      <c r="H811" s="206" t="e">
        <f ca="1">SUM(Table2[[#This Row],[2025 Estimated                         Tax Assessment                  (Exemption Not Included)]]*$H$7)</f>
        <v>#NAME?</v>
      </c>
      <c r="I811" s="203" t="e">
        <f ca="1">SUM(Table2[[#This Row],[2025 Estimated                         Tax Assessment                  (Exemption Not Included)]]-Table2[[#This Row],[2024 Tax Assessment (Exemption Not Included)]])</f>
        <v>#NAME?</v>
      </c>
      <c r="J811" s="225" t="e">
        <f ca="1">SUM(Table2[[#This Row],[2025 Estimated                      Tax Amount                             (Exemption Not Included)]]-Table2[[#This Row],[2024 Tax Amount (Exemption Not Included)]])</f>
        <v>#NAME?</v>
      </c>
      <c r="K811" s="204" t="e">
        <f ca="1">SUM(Table2[[#This Row],[Overall % Of Town ]]-Table2[[#This Row],[Overall % Of Town]])</f>
        <v>#NAME?</v>
      </c>
      <c r="L811" s="227" t="e">
        <f ca="1">SUM(Table2[[#This Row],[2024 Tax Assessment (Exemption Not Included)]])*$N$7</f>
        <v>#NAME?</v>
      </c>
      <c r="M811" s="205" t="e">
        <f ca="1">SUM(Table2[[#This Row],[2025 Tax Amount                   (w/o Reval)                       (Exmption Not Included)]]-Table2[[#This Row],[2024 Tax Amount (Exemption Not Included)]])</f>
        <v>#NAME?</v>
      </c>
      <c r="N811" s="206" t="e">
        <f ca="1">SUM(Table2[[#This Row],[2025 Tax Amount                   (w/o Reval)                       (Exmption Not Included)]]-Table2[[#This Row],[2025 Estimated                      Tax Amount                             (Exemption Not Included)]])</f>
        <v>#NAME?</v>
      </c>
      <c r="O811" s="210" t="e">
        <f ca="1">_xlfn.XLOOKUP(Table2[[#This Row],[Map/Lot]],'Sales Data'!$H$2:$H$185,'Sales Data'!$G$2:$G$185,0)</f>
        <v>#NAME?</v>
      </c>
      <c r="P811" s="211" t="e">
        <f ca="1">_xlfn.XLOOKUP(Table2[[#This Row],[Map/Lot]],'Sales Data'!$H$2:$H$185,'Sales Data'!$F$2:$F$185,0)</f>
        <v>#NAME?</v>
      </c>
      <c r="Q811" s="208">
        <v>1.3</v>
      </c>
      <c r="R811" s="212" t="e">
        <f ca="1">SUM(Table2[[#This Row],[Adjustment for Time Since Sale]]*Table2[[#This Row],[Sale Amount]])</f>
        <v>#NAME?</v>
      </c>
      <c r="S811" s="212" t="e">
        <f ca="1">SUM(Table2[[#This Row],[2025 Estimated                         Tax Assessment                  (Exemption Not Included)]]-Table2[[#This Row],[Adjusted Sale Price]])</f>
        <v>#NAME?</v>
      </c>
      <c r="T811" s="213" t="e">
        <f ca="1">_xlfn.XLOOKUP(Table2[[#This Row],[Map/Lot]],'Sales Data'!$H$2:$H$185,'Sales Data'!$I$2:$I$185,0)</f>
        <v>#NAME?</v>
      </c>
    </row>
    <row r="812" spans="1:20">
      <c r="A812" s="202" t="s">
        <v>52</v>
      </c>
      <c r="B812" s="202">
        <v>1199</v>
      </c>
      <c r="C812" s="195" t="e">
        <f ca="1">_xlfn.XLOOKUP(Table2[[#This Row],[Acct '#]],'2024 Information'!A:A,'2024 Information'!L:L,0)</f>
        <v>#NAME?</v>
      </c>
      <c r="D812" s="196" t="e">
        <f ca="1">SUM(Table2[[#This Row],[2024 Tax Assessment (Exemption Not Included)]]/$E$6)</f>
        <v>#NAME?</v>
      </c>
      <c r="E812" s="206" t="e">
        <f ca="1">SUM(Table2[[#This Row],[2024 Tax Assessment (Exemption Not Included)]]*$E$7)</f>
        <v>#NAME?</v>
      </c>
      <c r="F812" s="195" t="e">
        <f ca="1">_xlfn.XLOOKUP(Table2[[#This Row],[Acct '#]],'2025 Information'!A:A,'2025 Information'!O:O,0)</f>
        <v>#NAME?</v>
      </c>
      <c r="G812" s="196" t="e">
        <f ca="1">SUM(Table2[[#This Row],[2025 Estimated                         Tax Assessment                  (Exemption Not Included)]]/$H$6)</f>
        <v>#NAME?</v>
      </c>
      <c r="H812" s="206" t="e">
        <f ca="1">SUM(Table2[[#This Row],[2025 Estimated                         Tax Assessment                  (Exemption Not Included)]]*$H$7)</f>
        <v>#NAME?</v>
      </c>
      <c r="I812" s="203" t="e">
        <f ca="1">SUM(Table2[[#This Row],[2025 Estimated                         Tax Assessment                  (Exemption Not Included)]]-Table2[[#This Row],[2024 Tax Assessment (Exemption Not Included)]])</f>
        <v>#NAME?</v>
      </c>
      <c r="J812" s="225" t="e">
        <f ca="1">SUM(Table2[[#This Row],[2025 Estimated                      Tax Amount                             (Exemption Not Included)]]-Table2[[#This Row],[2024 Tax Amount (Exemption Not Included)]])</f>
        <v>#NAME?</v>
      </c>
      <c r="K812" s="204" t="e">
        <f ca="1">SUM(Table2[[#This Row],[Overall % Of Town ]]-Table2[[#This Row],[Overall % Of Town]])</f>
        <v>#NAME?</v>
      </c>
      <c r="L812" s="227" t="e">
        <f ca="1">SUM(Table2[[#This Row],[2024 Tax Assessment (Exemption Not Included)]])*$N$7</f>
        <v>#NAME?</v>
      </c>
      <c r="M812" s="205" t="e">
        <f ca="1">SUM(Table2[[#This Row],[2025 Tax Amount                   (w/o Reval)                       (Exmption Not Included)]]-Table2[[#This Row],[2024 Tax Amount (Exemption Not Included)]])</f>
        <v>#NAME?</v>
      </c>
      <c r="N812" s="206" t="e">
        <f ca="1">SUM(Table2[[#This Row],[2025 Tax Amount                   (w/o Reval)                       (Exmption Not Included)]]-Table2[[#This Row],[2025 Estimated                      Tax Amount                             (Exemption Not Included)]])</f>
        <v>#NAME?</v>
      </c>
      <c r="O812" s="210" t="e">
        <f ca="1">_xlfn.XLOOKUP(Table2[[#This Row],[Map/Lot]],'Sales Data'!$H$2:$H$185,'Sales Data'!$G$2:$G$185,0)</f>
        <v>#NAME?</v>
      </c>
      <c r="P812" s="211" t="e">
        <f ca="1">_xlfn.XLOOKUP(Table2[[#This Row],[Map/Lot]],'Sales Data'!$H$2:$H$185,'Sales Data'!$F$2:$F$185,0)</f>
        <v>#NAME?</v>
      </c>
      <c r="Q812" s="208">
        <v>1.1000000000000001</v>
      </c>
      <c r="R812" s="212" t="e">
        <f ca="1">SUM(Table2[[#This Row],[Adjustment for Time Since Sale]]*Table2[[#This Row],[Sale Amount]])</f>
        <v>#NAME?</v>
      </c>
      <c r="S812" s="212" t="e">
        <f ca="1">SUM(Table2[[#This Row],[2025 Estimated                         Tax Assessment                  (Exemption Not Included)]]-Table2[[#This Row],[Adjusted Sale Price]])</f>
        <v>#NAME?</v>
      </c>
      <c r="T812" s="213" t="e">
        <f ca="1">_xlfn.XLOOKUP(Table2[[#This Row],[Map/Lot]],'Sales Data'!$H$2:$H$185,'Sales Data'!$I$2:$I$185,0)</f>
        <v>#NAME?</v>
      </c>
    </row>
    <row r="813" spans="1:20">
      <c r="A813" s="202" t="s">
        <v>1833</v>
      </c>
      <c r="B813" s="202">
        <v>468</v>
      </c>
      <c r="C813" s="195" t="e">
        <f ca="1">_xlfn.XLOOKUP(Table2[[#This Row],[Acct '#]],'2024 Information'!A:A,'2024 Information'!L:L,0)</f>
        <v>#NAME?</v>
      </c>
      <c r="D813" s="196" t="e">
        <f ca="1">SUM(Table2[[#This Row],[2024 Tax Assessment (Exemption Not Included)]]/$E$6)</f>
        <v>#NAME?</v>
      </c>
      <c r="E813" s="206" t="e">
        <f ca="1">SUM(Table2[[#This Row],[2024 Tax Assessment (Exemption Not Included)]]*$E$7)</f>
        <v>#NAME?</v>
      </c>
      <c r="F813" s="195" t="e">
        <f ca="1">_xlfn.XLOOKUP(Table2[[#This Row],[Acct '#]],'2025 Information'!A:A,'2025 Information'!O:O,0)</f>
        <v>#NAME?</v>
      </c>
      <c r="G813" s="196" t="e">
        <f ca="1">SUM(Table2[[#This Row],[2025 Estimated                         Tax Assessment                  (Exemption Not Included)]]/$H$6)</f>
        <v>#NAME?</v>
      </c>
      <c r="H813" s="206" t="e">
        <f ca="1">SUM(Table2[[#This Row],[2025 Estimated                         Tax Assessment                  (Exemption Not Included)]]*$H$7)</f>
        <v>#NAME?</v>
      </c>
      <c r="I813" s="203" t="e">
        <f ca="1">SUM(Table2[[#This Row],[2025 Estimated                         Tax Assessment                  (Exemption Not Included)]]-Table2[[#This Row],[2024 Tax Assessment (Exemption Not Included)]])</f>
        <v>#NAME?</v>
      </c>
      <c r="J813" s="225" t="e">
        <f ca="1">SUM(Table2[[#This Row],[2025 Estimated                      Tax Amount                             (Exemption Not Included)]]-Table2[[#This Row],[2024 Tax Amount (Exemption Not Included)]])</f>
        <v>#NAME?</v>
      </c>
      <c r="K813" s="204" t="e">
        <f ca="1">SUM(Table2[[#This Row],[Overall % Of Town ]]-Table2[[#This Row],[Overall % Of Town]])</f>
        <v>#NAME?</v>
      </c>
      <c r="L813" s="227" t="e">
        <f ca="1">SUM(Table2[[#This Row],[2024 Tax Assessment (Exemption Not Included)]])*$N$7</f>
        <v>#NAME?</v>
      </c>
      <c r="M813" s="205" t="e">
        <f ca="1">SUM(Table2[[#This Row],[2025 Tax Amount                   (w/o Reval)                       (Exmption Not Included)]]-Table2[[#This Row],[2024 Tax Amount (Exemption Not Included)]])</f>
        <v>#NAME?</v>
      </c>
      <c r="N813" s="206" t="e">
        <f ca="1">SUM(Table2[[#This Row],[2025 Tax Amount                   (w/o Reval)                       (Exmption Not Included)]]-Table2[[#This Row],[2025 Estimated                      Tax Amount                             (Exemption Not Included)]])</f>
        <v>#NAME?</v>
      </c>
      <c r="O813" s="220" t="e">
        <f ca="1">_xlfn.XLOOKUP(Table2[[#This Row],[Map/Lot]],'Sales Data'!$H$2:$H$185,'Sales Data'!$G$2:$G$185,0)</f>
        <v>#NAME?</v>
      </c>
      <c r="P813" s="221" t="e">
        <f ca="1">_xlfn.XLOOKUP(Table2[[#This Row],[Map/Lot]],'Sales Data'!$H$2:$H$185,'Sales Data'!$F$2:$F$185,0)</f>
        <v>#NAME?</v>
      </c>
      <c r="Q813" s="222">
        <v>1.1000000000000001</v>
      </c>
      <c r="R813" s="223" t="e">
        <f ca="1">SUM(Table2[[#This Row],[Adjustment for Time Since Sale]]*Table2[[#This Row],[Sale Amount]])</f>
        <v>#NAME?</v>
      </c>
      <c r="S813" s="223" t="e">
        <f ca="1">SUM(Table2[[#This Row],[2025 Estimated                         Tax Assessment                  (Exemption Not Included)]]-Table2[[#This Row],[Adjusted Sale Price]])</f>
        <v>#NAME?</v>
      </c>
      <c r="T813" s="224" t="e">
        <f ca="1">_xlfn.XLOOKUP(Table2[[#This Row],[Map/Lot]],'Sales Data'!$H$2:$H$185,'Sales Data'!$I$2:$I$185,0)</f>
        <v>#NAME?</v>
      </c>
    </row>
    <row r="814" spans="1:20">
      <c r="A814" s="202" t="s">
        <v>2552</v>
      </c>
      <c r="B814" s="202">
        <v>134</v>
      </c>
      <c r="C814" s="195" t="e">
        <f ca="1">_xlfn.XLOOKUP(Table2[[#This Row],[Acct '#]],'2024 Information'!A:A,'2024 Information'!L:L,0)</f>
        <v>#NAME?</v>
      </c>
      <c r="D814" s="196" t="e">
        <f ca="1">SUM(Table2[[#This Row],[2024 Tax Assessment (Exemption Not Included)]]/$E$6)</f>
        <v>#NAME?</v>
      </c>
      <c r="E814" s="206" t="e">
        <f ca="1">SUM(Table2[[#This Row],[2024 Tax Assessment (Exemption Not Included)]]*$E$7)</f>
        <v>#NAME?</v>
      </c>
      <c r="F814" s="195" t="e">
        <f ca="1">_xlfn.XLOOKUP(Table2[[#This Row],[Acct '#]],'2025 Information'!A:A,'2025 Information'!O:O,0)</f>
        <v>#NAME?</v>
      </c>
      <c r="G814" s="196" t="e">
        <f ca="1">SUM(Table2[[#This Row],[2025 Estimated                         Tax Assessment                  (Exemption Not Included)]]/$H$6)</f>
        <v>#NAME?</v>
      </c>
      <c r="H814" s="206" t="e">
        <f ca="1">SUM(Table2[[#This Row],[2025 Estimated                         Tax Assessment                  (Exemption Not Included)]]*$H$7)</f>
        <v>#NAME?</v>
      </c>
      <c r="I814" s="203" t="e">
        <f ca="1">SUM(Table2[[#This Row],[2025 Estimated                         Tax Assessment                  (Exemption Not Included)]]-Table2[[#This Row],[2024 Tax Assessment (Exemption Not Included)]])</f>
        <v>#NAME?</v>
      </c>
      <c r="J814" s="225" t="e">
        <f ca="1">SUM(Table2[[#This Row],[2025 Estimated                      Tax Amount                             (Exemption Not Included)]]-Table2[[#This Row],[2024 Tax Amount (Exemption Not Included)]])</f>
        <v>#NAME?</v>
      </c>
      <c r="K814" s="204" t="e">
        <f ca="1">SUM(Table2[[#This Row],[Overall % Of Town ]]-Table2[[#This Row],[Overall % Of Town]])</f>
        <v>#NAME?</v>
      </c>
      <c r="L814" s="227" t="e">
        <f ca="1">SUM(Table2[[#This Row],[2024 Tax Assessment (Exemption Not Included)]])*$N$7</f>
        <v>#NAME?</v>
      </c>
      <c r="M814" s="205" t="e">
        <f ca="1">SUM(Table2[[#This Row],[2025 Tax Amount                   (w/o Reval)                       (Exmption Not Included)]]-Table2[[#This Row],[2024 Tax Amount (Exemption Not Included)]])</f>
        <v>#NAME?</v>
      </c>
      <c r="N814" s="206" t="e">
        <f ca="1">SUM(Table2[[#This Row],[2025 Tax Amount                   (w/o Reval)                       (Exmption Not Included)]]-Table2[[#This Row],[2025 Estimated                      Tax Amount                             (Exemption Not Included)]])</f>
        <v>#NAME?</v>
      </c>
      <c r="O814" s="207" t="s">
        <v>7433</v>
      </c>
      <c r="P814" s="208" t="s">
        <v>7433</v>
      </c>
      <c r="Q814" s="208" t="s">
        <v>7433</v>
      </c>
      <c r="R814" s="208" t="s">
        <v>7433</v>
      </c>
      <c r="S814" s="208" t="s">
        <v>7433</v>
      </c>
      <c r="T814" s="209" t="s">
        <v>7433</v>
      </c>
    </row>
    <row r="815" spans="1:20">
      <c r="A815" s="202" t="s">
        <v>722</v>
      </c>
      <c r="B815" s="202">
        <v>950</v>
      </c>
      <c r="C815" s="195" t="e">
        <f ca="1">_xlfn.XLOOKUP(Table2[[#This Row],[Acct '#]],'2024 Information'!A:A,'2024 Information'!L:L,0)</f>
        <v>#NAME?</v>
      </c>
      <c r="D815" s="196" t="e">
        <f ca="1">SUM(Table2[[#This Row],[2024 Tax Assessment (Exemption Not Included)]]/$E$6)</f>
        <v>#NAME?</v>
      </c>
      <c r="E815" s="206" t="e">
        <f ca="1">SUM(Table2[[#This Row],[2024 Tax Assessment (Exemption Not Included)]]*$E$7)</f>
        <v>#NAME?</v>
      </c>
      <c r="F815" s="195" t="e">
        <f ca="1">_xlfn.XLOOKUP(Table2[[#This Row],[Acct '#]],'2025 Information'!A:A,'2025 Information'!O:O,0)</f>
        <v>#NAME?</v>
      </c>
      <c r="G815" s="196" t="e">
        <f ca="1">SUM(Table2[[#This Row],[2025 Estimated                         Tax Assessment                  (Exemption Not Included)]]/$H$6)</f>
        <v>#NAME?</v>
      </c>
      <c r="H815" s="206" t="e">
        <f ca="1">SUM(Table2[[#This Row],[2025 Estimated                         Tax Assessment                  (Exemption Not Included)]]*$H$7)</f>
        <v>#NAME?</v>
      </c>
      <c r="I815" s="203" t="e">
        <f ca="1">SUM(Table2[[#This Row],[2025 Estimated                         Tax Assessment                  (Exemption Not Included)]]-Table2[[#This Row],[2024 Tax Assessment (Exemption Not Included)]])</f>
        <v>#NAME?</v>
      </c>
      <c r="J815" s="225" t="e">
        <f ca="1">SUM(Table2[[#This Row],[2025 Estimated                      Tax Amount                             (Exemption Not Included)]]-Table2[[#This Row],[2024 Tax Amount (Exemption Not Included)]])</f>
        <v>#NAME?</v>
      </c>
      <c r="K815" s="204" t="e">
        <f ca="1">SUM(Table2[[#This Row],[Overall % Of Town ]]-Table2[[#This Row],[Overall % Of Town]])</f>
        <v>#NAME?</v>
      </c>
      <c r="L815" s="227" t="e">
        <f ca="1">SUM(Table2[[#This Row],[2024 Tax Assessment (Exemption Not Included)]])*$N$7</f>
        <v>#NAME?</v>
      </c>
      <c r="M815" s="205" t="e">
        <f ca="1">SUM(Table2[[#This Row],[2025 Tax Amount                   (w/o Reval)                       (Exmption Not Included)]]-Table2[[#This Row],[2024 Tax Amount (Exemption Not Included)]])</f>
        <v>#NAME?</v>
      </c>
      <c r="N815" s="206" t="e">
        <f ca="1">SUM(Table2[[#This Row],[2025 Tax Amount                   (w/o Reval)                       (Exmption Not Included)]]-Table2[[#This Row],[2025 Estimated                      Tax Amount                             (Exemption Not Included)]])</f>
        <v>#NAME?</v>
      </c>
      <c r="O815" s="207" t="s">
        <v>7433</v>
      </c>
      <c r="P815" s="208" t="s">
        <v>7433</v>
      </c>
      <c r="Q815" s="208" t="s">
        <v>7433</v>
      </c>
      <c r="R815" s="208" t="s">
        <v>7433</v>
      </c>
      <c r="S815" s="208" t="s">
        <v>7433</v>
      </c>
      <c r="T815" s="209" t="s">
        <v>7433</v>
      </c>
    </row>
    <row r="816" spans="1:20">
      <c r="A816" s="202" t="s">
        <v>1067</v>
      </c>
      <c r="B816" s="202">
        <v>819</v>
      </c>
      <c r="C816" s="195" t="e">
        <f ca="1">_xlfn.XLOOKUP(Table2[[#This Row],[Acct '#]],'2024 Information'!A:A,'2024 Information'!L:L,0)</f>
        <v>#NAME?</v>
      </c>
      <c r="D816" s="196" t="e">
        <f ca="1">SUM(Table2[[#This Row],[2024 Tax Assessment (Exemption Not Included)]]/$E$6)</f>
        <v>#NAME?</v>
      </c>
      <c r="E816" s="206" t="e">
        <f ca="1">SUM(Table2[[#This Row],[2024 Tax Assessment (Exemption Not Included)]]*$E$7)</f>
        <v>#NAME?</v>
      </c>
      <c r="F816" s="195" t="e">
        <f ca="1">_xlfn.XLOOKUP(Table2[[#This Row],[Acct '#]],'2025 Information'!A:A,'2025 Information'!O:O,0)</f>
        <v>#NAME?</v>
      </c>
      <c r="G816" s="196" t="e">
        <f ca="1">SUM(Table2[[#This Row],[2025 Estimated                         Tax Assessment                  (Exemption Not Included)]]/$H$6)</f>
        <v>#NAME?</v>
      </c>
      <c r="H816" s="206" t="e">
        <f ca="1">SUM(Table2[[#This Row],[2025 Estimated                         Tax Assessment                  (Exemption Not Included)]]*$H$7)</f>
        <v>#NAME?</v>
      </c>
      <c r="I816" s="203" t="e">
        <f ca="1">SUM(Table2[[#This Row],[2025 Estimated                         Tax Assessment                  (Exemption Not Included)]]-Table2[[#This Row],[2024 Tax Assessment (Exemption Not Included)]])</f>
        <v>#NAME?</v>
      </c>
      <c r="J816" s="225" t="e">
        <f ca="1">SUM(Table2[[#This Row],[2025 Estimated                      Tax Amount                             (Exemption Not Included)]]-Table2[[#This Row],[2024 Tax Amount (Exemption Not Included)]])</f>
        <v>#NAME?</v>
      </c>
      <c r="K816" s="204" t="e">
        <f ca="1">SUM(Table2[[#This Row],[Overall % Of Town ]]-Table2[[#This Row],[Overall % Of Town]])</f>
        <v>#NAME?</v>
      </c>
      <c r="L816" s="227" t="e">
        <f ca="1">SUM(Table2[[#This Row],[2024 Tax Assessment (Exemption Not Included)]])*$N$7</f>
        <v>#NAME?</v>
      </c>
      <c r="M816" s="205" t="e">
        <f ca="1">SUM(Table2[[#This Row],[2025 Tax Amount                   (w/o Reval)                       (Exmption Not Included)]]-Table2[[#This Row],[2024 Tax Amount (Exemption Not Included)]])</f>
        <v>#NAME?</v>
      </c>
      <c r="N816" s="206" t="e">
        <f ca="1">SUM(Table2[[#This Row],[2025 Tax Amount                   (w/o Reval)                       (Exmption Not Included)]]-Table2[[#This Row],[2025 Estimated                      Tax Amount                             (Exemption Not Included)]])</f>
        <v>#NAME?</v>
      </c>
      <c r="O816" s="210" t="e">
        <f ca="1">_xlfn.XLOOKUP(Table2[[#This Row],[Map/Lot]],'Sales Data'!$H$2:$H$185,'Sales Data'!$G$2:$G$185,0)</f>
        <v>#NAME?</v>
      </c>
      <c r="P816" s="211" t="e">
        <f ca="1">_xlfn.XLOOKUP(Table2[[#This Row],[Map/Lot]],'Sales Data'!$H$2:$H$185,'Sales Data'!$F$2:$F$185,0)</f>
        <v>#NAME?</v>
      </c>
      <c r="Q816" s="208">
        <v>1.1000000000000001</v>
      </c>
      <c r="R816" s="212" t="e">
        <f ca="1">SUM(Table2[[#This Row],[Adjustment for Time Since Sale]]*Table2[[#This Row],[Sale Amount]])</f>
        <v>#NAME?</v>
      </c>
      <c r="S816" s="212" t="e">
        <f ca="1">SUM(Table2[[#This Row],[2025 Estimated                         Tax Assessment                  (Exemption Not Included)]]-Table2[[#This Row],[Adjusted Sale Price]])</f>
        <v>#NAME?</v>
      </c>
      <c r="T816" s="213" t="e">
        <f ca="1">_xlfn.XLOOKUP(Table2[[#This Row],[Map/Lot]],'Sales Data'!$H$2:$H$185,'Sales Data'!$I$2:$I$185,0)</f>
        <v>#NAME?</v>
      </c>
    </row>
    <row r="817" spans="1:20">
      <c r="A817" s="202" t="s">
        <v>1340</v>
      </c>
      <c r="B817" s="202">
        <v>698</v>
      </c>
      <c r="C817" s="195" t="e">
        <f ca="1">_xlfn.XLOOKUP(Table2[[#This Row],[Acct '#]],'2024 Information'!A:A,'2024 Information'!L:L,0)</f>
        <v>#NAME?</v>
      </c>
      <c r="D817" s="196" t="e">
        <f ca="1">SUM(Table2[[#This Row],[2024 Tax Assessment (Exemption Not Included)]]/$E$6)</f>
        <v>#NAME?</v>
      </c>
      <c r="E817" s="206" t="e">
        <f ca="1">SUM(Table2[[#This Row],[2024 Tax Assessment (Exemption Not Included)]]*$E$7)</f>
        <v>#NAME?</v>
      </c>
      <c r="F817" s="195" t="e">
        <f ca="1">_xlfn.XLOOKUP(Table2[[#This Row],[Acct '#]],'2025 Information'!A:A,'2025 Information'!O:O,0)</f>
        <v>#NAME?</v>
      </c>
      <c r="G817" s="196" t="e">
        <f ca="1">SUM(Table2[[#This Row],[2025 Estimated                         Tax Assessment                  (Exemption Not Included)]]/$H$6)</f>
        <v>#NAME?</v>
      </c>
      <c r="H817" s="206" t="e">
        <f ca="1">SUM(Table2[[#This Row],[2025 Estimated                         Tax Assessment                  (Exemption Not Included)]]*$H$7)</f>
        <v>#NAME?</v>
      </c>
      <c r="I817" s="203" t="e">
        <f ca="1">SUM(Table2[[#This Row],[2025 Estimated                         Tax Assessment                  (Exemption Not Included)]]-Table2[[#This Row],[2024 Tax Assessment (Exemption Not Included)]])</f>
        <v>#NAME?</v>
      </c>
      <c r="J817" s="225" t="e">
        <f ca="1">SUM(Table2[[#This Row],[2025 Estimated                      Tax Amount                             (Exemption Not Included)]]-Table2[[#This Row],[2024 Tax Amount (Exemption Not Included)]])</f>
        <v>#NAME?</v>
      </c>
      <c r="K817" s="204" t="e">
        <f ca="1">SUM(Table2[[#This Row],[Overall % Of Town ]]-Table2[[#This Row],[Overall % Of Town]])</f>
        <v>#NAME?</v>
      </c>
      <c r="L817" s="227" t="e">
        <f ca="1">SUM(Table2[[#This Row],[2024 Tax Assessment (Exemption Not Included)]])*$N$7</f>
        <v>#NAME?</v>
      </c>
      <c r="M817" s="205" t="e">
        <f ca="1">SUM(Table2[[#This Row],[2025 Tax Amount                   (w/o Reval)                       (Exmption Not Included)]]-Table2[[#This Row],[2024 Tax Amount (Exemption Not Included)]])</f>
        <v>#NAME?</v>
      </c>
      <c r="N817" s="206" t="e">
        <f ca="1">SUM(Table2[[#This Row],[2025 Tax Amount                   (w/o Reval)                       (Exmption Not Included)]]-Table2[[#This Row],[2025 Estimated                      Tax Amount                             (Exemption Not Included)]])</f>
        <v>#NAME?</v>
      </c>
      <c r="O817" s="210" t="e">
        <f ca="1">_xlfn.XLOOKUP(Table2[[#This Row],[Map/Lot]],'Sales Data'!$H$2:$H$185,'Sales Data'!$G$2:$G$185,0)</f>
        <v>#NAME?</v>
      </c>
      <c r="P817" s="211" t="e">
        <f ca="1">_xlfn.XLOOKUP(Table2[[#This Row],[Map/Lot]],'Sales Data'!$H$2:$H$185,'Sales Data'!$F$2:$F$185,0)</f>
        <v>#NAME?</v>
      </c>
      <c r="Q817" s="208">
        <v>1</v>
      </c>
      <c r="R817" s="212" t="e">
        <f ca="1">SUM(Table2[[#This Row],[Adjustment for Time Since Sale]]*Table2[[#This Row],[Sale Amount]])</f>
        <v>#NAME?</v>
      </c>
      <c r="S817" s="212" t="e">
        <f ca="1">SUM(Table2[[#This Row],[2025 Estimated                         Tax Assessment                  (Exemption Not Included)]]-Table2[[#This Row],[Adjusted Sale Price]])</f>
        <v>#NAME?</v>
      </c>
      <c r="T817" s="213" t="e">
        <f ca="1">_xlfn.XLOOKUP(Table2[[#This Row],[Map/Lot]],'Sales Data'!$H$2:$H$185,'Sales Data'!$I$2:$I$185,0)</f>
        <v>#NAME?</v>
      </c>
    </row>
    <row r="818" spans="1:20">
      <c r="A818" s="202" t="s">
        <v>559</v>
      </c>
      <c r="B818" s="202">
        <v>1010</v>
      </c>
      <c r="C818" s="195" t="e">
        <f ca="1">_xlfn.XLOOKUP(Table2[[#This Row],[Acct '#]],'2024 Information'!A:A,'2024 Information'!L:L,0)</f>
        <v>#NAME?</v>
      </c>
      <c r="D818" s="196" t="e">
        <f ca="1">SUM(Table2[[#This Row],[2024 Tax Assessment (Exemption Not Included)]]/$E$6)</f>
        <v>#NAME?</v>
      </c>
      <c r="E818" s="206" t="e">
        <f ca="1">SUM(Table2[[#This Row],[2024 Tax Assessment (Exemption Not Included)]]*$E$7)</f>
        <v>#NAME?</v>
      </c>
      <c r="F818" s="195" t="e">
        <f ca="1">_xlfn.XLOOKUP(Table2[[#This Row],[Acct '#]],'2025 Information'!A:A,'2025 Information'!O:O,0)</f>
        <v>#NAME?</v>
      </c>
      <c r="G818" s="196" t="e">
        <f ca="1">SUM(Table2[[#This Row],[2025 Estimated                         Tax Assessment                  (Exemption Not Included)]]/$H$6)</f>
        <v>#NAME?</v>
      </c>
      <c r="H818" s="206" t="e">
        <f ca="1">SUM(Table2[[#This Row],[2025 Estimated                         Tax Assessment                  (Exemption Not Included)]]*$H$7)</f>
        <v>#NAME?</v>
      </c>
      <c r="I818" s="203" t="e">
        <f ca="1">SUM(Table2[[#This Row],[2025 Estimated                         Tax Assessment                  (Exemption Not Included)]]-Table2[[#This Row],[2024 Tax Assessment (Exemption Not Included)]])</f>
        <v>#NAME?</v>
      </c>
      <c r="J818" s="225" t="e">
        <f ca="1">SUM(Table2[[#This Row],[2025 Estimated                      Tax Amount                             (Exemption Not Included)]]-Table2[[#This Row],[2024 Tax Amount (Exemption Not Included)]])</f>
        <v>#NAME?</v>
      </c>
      <c r="K818" s="204" t="e">
        <f ca="1">SUM(Table2[[#This Row],[Overall % Of Town ]]-Table2[[#This Row],[Overall % Of Town]])</f>
        <v>#NAME?</v>
      </c>
      <c r="L818" s="227" t="e">
        <f ca="1">SUM(Table2[[#This Row],[2024 Tax Assessment (Exemption Not Included)]])*$N$7</f>
        <v>#NAME?</v>
      </c>
      <c r="M818" s="205" t="e">
        <f ca="1">SUM(Table2[[#This Row],[2025 Tax Amount                   (w/o Reval)                       (Exmption Not Included)]]-Table2[[#This Row],[2024 Tax Amount (Exemption Not Included)]])</f>
        <v>#NAME?</v>
      </c>
      <c r="N818" s="206" t="e">
        <f ca="1">SUM(Table2[[#This Row],[2025 Tax Amount                   (w/o Reval)                       (Exmption Not Included)]]-Table2[[#This Row],[2025 Estimated                      Tax Amount                             (Exemption Not Included)]])</f>
        <v>#NAME?</v>
      </c>
      <c r="O818" s="207" t="s">
        <v>7433</v>
      </c>
      <c r="P818" s="208" t="s">
        <v>7433</v>
      </c>
      <c r="Q818" s="208" t="s">
        <v>7433</v>
      </c>
      <c r="R818" s="208" t="s">
        <v>7433</v>
      </c>
      <c r="S818" s="208" t="s">
        <v>7433</v>
      </c>
      <c r="T818" s="209" t="s">
        <v>7433</v>
      </c>
    </row>
    <row r="819" spans="1:20">
      <c r="A819" s="202" t="s">
        <v>524</v>
      </c>
      <c r="B819" s="202">
        <v>1022</v>
      </c>
      <c r="C819" s="195" t="e">
        <f ca="1">_xlfn.XLOOKUP(Table2[[#This Row],[Acct '#]],'2024 Information'!A:A,'2024 Information'!L:L,0)</f>
        <v>#NAME?</v>
      </c>
      <c r="D819" s="196" t="e">
        <f ca="1">SUM(Table2[[#This Row],[2024 Tax Assessment (Exemption Not Included)]]/$E$6)</f>
        <v>#NAME?</v>
      </c>
      <c r="E819" s="206" t="e">
        <f ca="1">SUM(Table2[[#This Row],[2024 Tax Assessment (Exemption Not Included)]]*$E$7)</f>
        <v>#NAME?</v>
      </c>
      <c r="F819" s="195" t="e">
        <f ca="1">_xlfn.XLOOKUP(Table2[[#This Row],[Acct '#]],'2025 Information'!A:A,'2025 Information'!O:O,0)</f>
        <v>#NAME?</v>
      </c>
      <c r="G819" s="196" t="e">
        <f ca="1">SUM(Table2[[#This Row],[2025 Estimated                         Tax Assessment                  (Exemption Not Included)]]/$H$6)</f>
        <v>#NAME?</v>
      </c>
      <c r="H819" s="206" t="e">
        <f ca="1">SUM(Table2[[#This Row],[2025 Estimated                         Tax Assessment                  (Exemption Not Included)]]*$H$7)</f>
        <v>#NAME?</v>
      </c>
      <c r="I819" s="203" t="e">
        <f ca="1">SUM(Table2[[#This Row],[2025 Estimated                         Tax Assessment                  (Exemption Not Included)]]-Table2[[#This Row],[2024 Tax Assessment (Exemption Not Included)]])</f>
        <v>#NAME?</v>
      </c>
      <c r="J819" s="225" t="e">
        <f ca="1">SUM(Table2[[#This Row],[2025 Estimated                      Tax Amount                             (Exemption Not Included)]]-Table2[[#This Row],[2024 Tax Amount (Exemption Not Included)]])</f>
        <v>#NAME?</v>
      </c>
      <c r="K819" s="204" t="e">
        <f ca="1">SUM(Table2[[#This Row],[Overall % Of Town ]]-Table2[[#This Row],[Overall % Of Town]])</f>
        <v>#NAME?</v>
      </c>
      <c r="L819" s="227" t="e">
        <f ca="1">SUM(Table2[[#This Row],[2024 Tax Assessment (Exemption Not Included)]])*$N$7</f>
        <v>#NAME?</v>
      </c>
      <c r="M819" s="205" t="e">
        <f ca="1">SUM(Table2[[#This Row],[2025 Tax Amount                   (w/o Reval)                       (Exmption Not Included)]]-Table2[[#This Row],[2024 Tax Amount (Exemption Not Included)]])</f>
        <v>#NAME?</v>
      </c>
      <c r="N819" s="206" t="e">
        <f ca="1">SUM(Table2[[#This Row],[2025 Tax Amount                   (w/o Reval)                       (Exmption Not Included)]]-Table2[[#This Row],[2025 Estimated                      Tax Amount                             (Exemption Not Included)]])</f>
        <v>#NAME?</v>
      </c>
      <c r="O819" s="207" t="s">
        <v>7433</v>
      </c>
      <c r="P819" s="208" t="s">
        <v>7433</v>
      </c>
      <c r="Q819" s="208" t="s">
        <v>7433</v>
      </c>
      <c r="R819" s="208" t="s">
        <v>7433</v>
      </c>
      <c r="S819" s="208" t="s">
        <v>7433</v>
      </c>
      <c r="T819" s="209" t="s">
        <v>7433</v>
      </c>
    </row>
    <row r="820" spans="1:20">
      <c r="A820" s="202" t="s">
        <v>556</v>
      </c>
      <c r="B820" s="202">
        <v>1011</v>
      </c>
      <c r="C820" s="195" t="e">
        <f ca="1">_xlfn.XLOOKUP(Table2[[#This Row],[Acct '#]],'2024 Information'!A:A,'2024 Information'!L:L,0)</f>
        <v>#NAME?</v>
      </c>
      <c r="D820" s="196" t="e">
        <f ca="1">SUM(Table2[[#This Row],[2024 Tax Assessment (Exemption Not Included)]]/$E$6)</f>
        <v>#NAME?</v>
      </c>
      <c r="E820" s="206" t="e">
        <f ca="1">SUM(Table2[[#This Row],[2024 Tax Assessment (Exemption Not Included)]]*$E$7)</f>
        <v>#NAME?</v>
      </c>
      <c r="F820" s="195" t="e">
        <f ca="1">_xlfn.XLOOKUP(Table2[[#This Row],[Acct '#]],'2025 Information'!A:A,'2025 Information'!O:O,0)</f>
        <v>#NAME?</v>
      </c>
      <c r="G820" s="196" t="e">
        <f ca="1">SUM(Table2[[#This Row],[2025 Estimated                         Tax Assessment                  (Exemption Not Included)]]/$H$6)</f>
        <v>#NAME?</v>
      </c>
      <c r="H820" s="206" t="e">
        <f ca="1">SUM(Table2[[#This Row],[2025 Estimated                         Tax Assessment                  (Exemption Not Included)]]*$H$7)</f>
        <v>#NAME?</v>
      </c>
      <c r="I820" s="203" t="e">
        <f ca="1">SUM(Table2[[#This Row],[2025 Estimated                         Tax Assessment                  (Exemption Not Included)]]-Table2[[#This Row],[2024 Tax Assessment (Exemption Not Included)]])</f>
        <v>#NAME?</v>
      </c>
      <c r="J820" s="225" t="e">
        <f ca="1">SUM(Table2[[#This Row],[2025 Estimated                      Tax Amount                             (Exemption Not Included)]]-Table2[[#This Row],[2024 Tax Amount (Exemption Not Included)]])</f>
        <v>#NAME?</v>
      </c>
      <c r="K820" s="204" t="e">
        <f ca="1">SUM(Table2[[#This Row],[Overall % Of Town ]]-Table2[[#This Row],[Overall % Of Town]])</f>
        <v>#NAME?</v>
      </c>
      <c r="L820" s="227" t="e">
        <f ca="1">SUM(Table2[[#This Row],[2024 Tax Assessment (Exemption Not Included)]])*$N$7</f>
        <v>#NAME?</v>
      </c>
      <c r="M820" s="205" t="e">
        <f ca="1">SUM(Table2[[#This Row],[2025 Tax Amount                   (w/o Reval)                       (Exmption Not Included)]]-Table2[[#This Row],[2024 Tax Amount (Exemption Not Included)]])</f>
        <v>#NAME?</v>
      </c>
      <c r="N820" s="206" t="e">
        <f ca="1">SUM(Table2[[#This Row],[2025 Tax Amount                   (w/o Reval)                       (Exmption Not Included)]]-Table2[[#This Row],[2025 Estimated                      Tax Amount                             (Exemption Not Included)]])</f>
        <v>#NAME?</v>
      </c>
      <c r="O820" s="207" t="s">
        <v>7433</v>
      </c>
      <c r="P820" s="208" t="s">
        <v>7433</v>
      </c>
      <c r="Q820" s="208" t="s">
        <v>7433</v>
      </c>
      <c r="R820" s="208" t="s">
        <v>7433</v>
      </c>
      <c r="S820" s="208" t="s">
        <v>7433</v>
      </c>
      <c r="T820" s="209" t="s">
        <v>7433</v>
      </c>
    </row>
    <row r="821" spans="1:20">
      <c r="A821" s="202" t="s">
        <v>521</v>
      </c>
      <c r="B821" s="202">
        <v>1023</v>
      </c>
      <c r="C821" s="195" t="e">
        <f ca="1">_xlfn.XLOOKUP(Table2[[#This Row],[Acct '#]],'2024 Information'!A:A,'2024 Information'!L:L,0)</f>
        <v>#NAME?</v>
      </c>
      <c r="D821" s="196" t="e">
        <f ca="1">SUM(Table2[[#This Row],[2024 Tax Assessment (Exemption Not Included)]]/$E$6)</f>
        <v>#NAME?</v>
      </c>
      <c r="E821" s="206" t="e">
        <f ca="1">SUM(Table2[[#This Row],[2024 Tax Assessment (Exemption Not Included)]]*$E$7)</f>
        <v>#NAME?</v>
      </c>
      <c r="F821" s="195" t="e">
        <f ca="1">_xlfn.XLOOKUP(Table2[[#This Row],[Acct '#]],'2025 Information'!A:A,'2025 Information'!O:O,0)</f>
        <v>#NAME?</v>
      </c>
      <c r="G821" s="196" t="e">
        <f ca="1">SUM(Table2[[#This Row],[2025 Estimated                         Tax Assessment                  (Exemption Not Included)]]/$H$6)</f>
        <v>#NAME?</v>
      </c>
      <c r="H821" s="206" t="e">
        <f ca="1">SUM(Table2[[#This Row],[2025 Estimated                         Tax Assessment                  (Exemption Not Included)]]*$H$7)</f>
        <v>#NAME?</v>
      </c>
      <c r="I821" s="203" t="e">
        <f ca="1">SUM(Table2[[#This Row],[2025 Estimated                         Tax Assessment                  (Exemption Not Included)]]-Table2[[#This Row],[2024 Tax Assessment (Exemption Not Included)]])</f>
        <v>#NAME?</v>
      </c>
      <c r="J821" s="225" t="e">
        <f ca="1">SUM(Table2[[#This Row],[2025 Estimated                      Tax Amount                             (Exemption Not Included)]]-Table2[[#This Row],[2024 Tax Amount (Exemption Not Included)]])</f>
        <v>#NAME?</v>
      </c>
      <c r="K821" s="204" t="e">
        <f ca="1">SUM(Table2[[#This Row],[Overall % Of Town ]]-Table2[[#This Row],[Overall % Of Town]])</f>
        <v>#NAME?</v>
      </c>
      <c r="L821" s="227" t="e">
        <f ca="1">SUM(Table2[[#This Row],[2024 Tax Assessment (Exemption Not Included)]])*$N$7</f>
        <v>#NAME?</v>
      </c>
      <c r="M821" s="205" t="e">
        <f ca="1">SUM(Table2[[#This Row],[2025 Tax Amount                   (w/o Reval)                       (Exmption Not Included)]]-Table2[[#This Row],[2024 Tax Amount (Exemption Not Included)]])</f>
        <v>#NAME?</v>
      </c>
      <c r="N821" s="206" t="e">
        <f ca="1">SUM(Table2[[#This Row],[2025 Tax Amount                   (w/o Reval)                       (Exmption Not Included)]]-Table2[[#This Row],[2025 Estimated                      Tax Amount                             (Exemption Not Included)]])</f>
        <v>#NAME?</v>
      </c>
      <c r="O821" s="207" t="s">
        <v>7433</v>
      </c>
      <c r="P821" s="208" t="s">
        <v>7433</v>
      </c>
      <c r="Q821" s="208" t="s">
        <v>7433</v>
      </c>
      <c r="R821" s="208" t="s">
        <v>7433</v>
      </c>
      <c r="S821" s="208" t="s">
        <v>7433</v>
      </c>
      <c r="T821" s="209" t="s">
        <v>7433</v>
      </c>
    </row>
    <row r="822" spans="1:20">
      <c r="A822" s="202" t="s">
        <v>553</v>
      </c>
      <c r="B822" s="202">
        <v>1012</v>
      </c>
      <c r="C822" s="195" t="e">
        <f ca="1">_xlfn.XLOOKUP(Table2[[#This Row],[Acct '#]],'2024 Information'!A:A,'2024 Information'!L:L,0)</f>
        <v>#NAME?</v>
      </c>
      <c r="D822" s="196" t="e">
        <f ca="1">SUM(Table2[[#This Row],[2024 Tax Assessment (Exemption Not Included)]]/$E$6)</f>
        <v>#NAME?</v>
      </c>
      <c r="E822" s="206" t="e">
        <f ca="1">SUM(Table2[[#This Row],[2024 Tax Assessment (Exemption Not Included)]]*$E$7)</f>
        <v>#NAME?</v>
      </c>
      <c r="F822" s="195" t="e">
        <f ca="1">_xlfn.XLOOKUP(Table2[[#This Row],[Acct '#]],'2025 Information'!A:A,'2025 Information'!O:O,0)</f>
        <v>#NAME?</v>
      </c>
      <c r="G822" s="196" t="e">
        <f ca="1">SUM(Table2[[#This Row],[2025 Estimated                         Tax Assessment                  (Exemption Not Included)]]/$H$6)</f>
        <v>#NAME?</v>
      </c>
      <c r="H822" s="206" t="e">
        <f ca="1">SUM(Table2[[#This Row],[2025 Estimated                         Tax Assessment                  (Exemption Not Included)]]*$H$7)</f>
        <v>#NAME?</v>
      </c>
      <c r="I822" s="203" t="e">
        <f ca="1">SUM(Table2[[#This Row],[2025 Estimated                         Tax Assessment                  (Exemption Not Included)]]-Table2[[#This Row],[2024 Tax Assessment (Exemption Not Included)]])</f>
        <v>#NAME?</v>
      </c>
      <c r="J822" s="225" t="e">
        <f ca="1">SUM(Table2[[#This Row],[2025 Estimated                      Tax Amount                             (Exemption Not Included)]]-Table2[[#This Row],[2024 Tax Amount (Exemption Not Included)]])</f>
        <v>#NAME?</v>
      </c>
      <c r="K822" s="204" t="e">
        <f ca="1">SUM(Table2[[#This Row],[Overall % Of Town ]]-Table2[[#This Row],[Overall % Of Town]])</f>
        <v>#NAME?</v>
      </c>
      <c r="L822" s="227" t="e">
        <f ca="1">SUM(Table2[[#This Row],[2024 Tax Assessment (Exemption Not Included)]])*$N$7</f>
        <v>#NAME?</v>
      </c>
      <c r="M822" s="205" t="e">
        <f ca="1">SUM(Table2[[#This Row],[2025 Tax Amount                   (w/o Reval)                       (Exmption Not Included)]]-Table2[[#This Row],[2024 Tax Amount (Exemption Not Included)]])</f>
        <v>#NAME?</v>
      </c>
      <c r="N822" s="206" t="e">
        <f ca="1">SUM(Table2[[#This Row],[2025 Tax Amount                   (w/o Reval)                       (Exmption Not Included)]]-Table2[[#This Row],[2025 Estimated                      Tax Amount                             (Exemption Not Included)]])</f>
        <v>#NAME?</v>
      </c>
      <c r="O822" s="207" t="s">
        <v>7433</v>
      </c>
      <c r="P822" s="208" t="s">
        <v>7433</v>
      </c>
      <c r="Q822" s="208" t="s">
        <v>7433</v>
      </c>
      <c r="R822" s="208" t="s">
        <v>7433</v>
      </c>
      <c r="S822" s="208" t="s">
        <v>7433</v>
      </c>
      <c r="T822" s="209" t="s">
        <v>7433</v>
      </c>
    </row>
    <row r="823" spans="1:20">
      <c r="A823" s="202" t="s">
        <v>416</v>
      </c>
      <c r="B823" s="202">
        <v>1066</v>
      </c>
      <c r="C823" s="195" t="e">
        <f ca="1">_xlfn.XLOOKUP(Table2[[#This Row],[Acct '#]],'2024 Information'!A:A,'2024 Information'!L:L,0)</f>
        <v>#NAME?</v>
      </c>
      <c r="D823" s="196" t="e">
        <f ca="1">SUM(Table2[[#This Row],[2024 Tax Assessment (Exemption Not Included)]]/$E$6)</f>
        <v>#NAME?</v>
      </c>
      <c r="E823" s="206" t="e">
        <f ca="1">SUM(Table2[[#This Row],[2024 Tax Assessment (Exemption Not Included)]]*$E$7)</f>
        <v>#NAME?</v>
      </c>
      <c r="F823" s="195" t="e">
        <f ca="1">_xlfn.XLOOKUP(Table2[[#This Row],[Acct '#]],'2025 Information'!A:A,'2025 Information'!O:O,0)</f>
        <v>#NAME?</v>
      </c>
      <c r="G823" s="196" t="e">
        <f ca="1">SUM(Table2[[#This Row],[2025 Estimated                         Tax Assessment                  (Exemption Not Included)]]/$H$6)</f>
        <v>#NAME?</v>
      </c>
      <c r="H823" s="206" t="e">
        <f ca="1">SUM(Table2[[#This Row],[2025 Estimated                         Tax Assessment                  (Exemption Not Included)]]*$H$7)</f>
        <v>#NAME?</v>
      </c>
      <c r="I823" s="203" t="e">
        <f ca="1">SUM(Table2[[#This Row],[2025 Estimated                         Tax Assessment                  (Exemption Not Included)]]-Table2[[#This Row],[2024 Tax Assessment (Exemption Not Included)]])</f>
        <v>#NAME?</v>
      </c>
      <c r="J823" s="225" t="e">
        <f ca="1">SUM(Table2[[#This Row],[2025 Estimated                      Tax Amount                             (Exemption Not Included)]]-Table2[[#This Row],[2024 Tax Amount (Exemption Not Included)]])</f>
        <v>#NAME?</v>
      </c>
      <c r="K823" s="204" t="e">
        <f ca="1">SUM(Table2[[#This Row],[Overall % Of Town ]]-Table2[[#This Row],[Overall % Of Town]])</f>
        <v>#NAME?</v>
      </c>
      <c r="L823" s="227" t="e">
        <f ca="1">SUM(Table2[[#This Row],[2024 Tax Assessment (Exemption Not Included)]])*$N$7</f>
        <v>#NAME?</v>
      </c>
      <c r="M823" s="205" t="e">
        <f ca="1">SUM(Table2[[#This Row],[2025 Tax Amount                   (w/o Reval)                       (Exmption Not Included)]]-Table2[[#This Row],[2024 Tax Amount (Exemption Not Included)]])</f>
        <v>#NAME?</v>
      </c>
      <c r="N823" s="206" t="e">
        <f ca="1">SUM(Table2[[#This Row],[2025 Tax Amount                   (w/o Reval)                       (Exmption Not Included)]]-Table2[[#This Row],[2025 Estimated                      Tax Amount                             (Exemption Not Included)]])</f>
        <v>#NAME?</v>
      </c>
      <c r="O823" s="207" t="s">
        <v>7433</v>
      </c>
      <c r="P823" s="208" t="s">
        <v>7433</v>
      </c>
      <c r="Q823" s="208" t="s">
        <v>7433</v>
      </c>
      <c r="R823" s="208" t="s">
        <v>7433</v>
      </c>
      <c r="S823" s="208" t="s">
        <v>7433</v>
      </c>
      <c r="T823" s="209" t="s">
        <v>7433</v>
      </c>
    </row>
    <row r="824" spans="1:20">
      <c r="A824" s="202" t="s">
        <v>551</v>
      </c>
      <c r="B824" s="202">
        <v>1013</v>
      </c>
      <c r="C824" s="195" t="e">
        <f ca="1">_xlfn.XLOOKUP(Table2[[#This Row],[Acct '#]],'2024 Information'!A:A,'2024 Information'!L:L,0)</f>
        <v>#NAME?</v>
      </c>
      <c r="D824" s="196" t="e">
        <f ca="1">SUM(Table2[[#This Row],[2024 Tax Assessment (Exemption Not Included)]]/$E$6)</f>
        <v>#NAME?</v>
      </c>
      <c r="E824" s="206" t="e">
        <f ca="1">SUM(Table2[[#This Row],[2024 Tax Assessment (Exemption Not Included)]]*$E$7)</f>
        <v>#NAME?</v>
      </c>
      <c r="F824" s="195" t="e">
        <f ca="1">_xlfn.XLOOKUP(Table2[[#This Row],[Acct '#]],'2025 Information'!A:A,'2025 Information'!O:O,0)</f>
        <v>#NAME?</v>
      </c>
      <c r="G824" s="196" t="e">
        <f ca="1">SUM(Table2[[#This Row],[2025 Estimated                         Tax Assessment                  (Exemption Not Included)]]/$H$6)</f>
        <v>#NAME?</v>
      </c>
      <c r="H824" s="206" t="e">
        <f ca="1">SUM(Table2[[#This Row],[2025 Estimated                         Tax Assessment                  (Exemption Not Included)]]*$H$7)</f>
        <v>#NAME?</v>
      </c>
      <c r="I824" s="203" t="e">
        <f ca="1">SUM(Table2[[#This Row],[2025 Estimated                         Tax Assessment                  (Exemption Not Included)]]-Table2[[#This Row],[2024 Tax Assessment (Exemption Not Included)]])</f>
        <v>#NAME?</v>
      </c>
      <c r="J824" s="225" t="e">
        <f ca="1">SUM(Table2[[#This Row],[2025 Estimated                      Tax Amount                             (Exemption Not Included)]]-Table2[[#This Row],[2024 Tax Amount (Exemption Not Included)]])</f>
        <v>#NAME?</v>
      </c>
      <c r="K824" s="204" t="e">
        <f ca="1">SUM(Table2[[#This Row],[Overall % Of Town ]]-Table2[[#This Row],[Overall % Of Town]])</f>
        <v>#NAME?</v>
      </c>
      <c r="L824" s="227" t="e">
        <f ca="1">SUM(Table2[[#This Row],[2024 Tax Assessment (Exemption Not Included)]])*$N$7</f>
        <v>#NAME?</v>
      </c>
      <c r="M824" s="205" t="e">
        <f ca="1">SUM(Table2[[#This Row],[2025 Tax Amount                   (w/o Reval)                       (Exmption Not Included)]]-Table2[[#This Row],[2024 Tax Amount (Exemption Not Included)]])</f>
        <v>#NAME?</v>
      </c>
      <c r="N824" s="206" t="e">
        <f ca="1">SUM(Table2[[#This Row],[2025 Tax Amount                   (w/o Reval)                       (Exmption Not Included)]]-Table2[[#This Row],[2025 Estimated                      Tax Amount                             (Exemption Not Included)]])</f>
        <v>#NAME?</v>
      </c>
      <c r="O824" s="207" t="s">
        <v>7433</v>
      </c>
      <c r="P824" s="208" t="s">
        <v>7433</v>
      </c>
      <c r="Q824" s="208" t="s">
        <v>7433</v>
      </c>
      <c r="R824" s="208" t="s">
        <v>7433</v>
      </c>
      <c r="S824" s="208" t="s">
        <v>7433</v>
      </c>
      <c r="T824" s="209" t="s">
        <v>7433</v>
      </c>
    </row>
    <row r="825" spans="1:20">
      <c r="A825" s="202" t="s">
        <v>519</v>
      </c>
      <c r="B825" s="202">
        <v>1024</v>
      </c>
      <c r="C825" s="195" t="e">
        <f ca="1">_xlfn.XLOOKUP(Table2[[#This Row],[Acct '#]],'2024 Information'!A:A,'2024 Information'!L:L,0)</f>
        <v>#NAME?</v>
      </c>
      <c r="D825" s="196" t="e">
        <f ca="1">SUM(Table2[[#This Row],[2024 Tax Assessment (Exemption Not Included)]]/$E$6)</f>
        <v>#NAME?</v>
      </c>
      <c r="E825" s="206" t="e">
        <f ca="1">SUM(Table2[[#This Row],[2024 Tax Assessment (Exemption Not Included)]]*$E$7)</f>
        <v>#NAME?</v>
      </c>
      <c r="F825" s="195" t="e">
        <f ca="1">_xlfn.XLOOKUP(Table2[[#This Row],[Acct '#]],'2025 Information'!A:A,'2025 Information'!O:O,0)</f>
        <v>#NAME?</v>
      </c>
      <c r="G825" s="196" t="e">
        <f ca="1">SUM(Table2[[#This Row],[2025 Estimated                         Tax Assessment                  (Exemption Not Included)]]/$H$6)</f>
        <v>#NAME?</v>
      </c>
      <c r="H825" s="206" t="e">
        <f ca="1">SUM(Table2[[#This Row],[2025 Estimated                         Tax Assessment                  (Exemption Not Included)]]*$H$7)</f>
        <v>#NAME?</v>
      </c>
      <c r="I825" s="203" t="e">
        <f ca="1">SUM(Table2[[#This Row],[2025 Estimated                         Tax Assessment                  (Exemption Not Included)]]-Table2[[#This Row],[2024 Tax Assessment (Exemption Not Included)]])</f>
        <v>#NAME?</v>
      </c>
      <c r="J825" s="225" t="e">
        <f ca="1">SUM(Table2[[#This Row],[2025 Estimated                      Tax Amount                             (Exemption Not Included)]]-Table2[[#This Row],[2024 Tax Amount (Exemption Not Included)]])</f>
        <v>#NAME?</v>
      </c>
      <c r="K825" s="204" t="e">
        <f ca="1">SUM(Table2[[#This Row],[Overall % Of Town ]]-Table2[[#This Row],[Overall % Of Town]])</f>
        <v>#NAME?</v>
      </c>
      <c r="L825" s="227" t="e">
        <f ca="1">SUM(Table2[[#This Row],[2024 Tax Assessment (Exemption Not Included)]])*$N$7</f>
        <v>#NAME?</v>
      </c>
      <c r="M825" s="205" t="e">
        <f ca="1">SUM(Table2[[#This Row],[2025 Tax Amount                   (w/o Reval)                       (Exmption Not Included)]]-Table2[[#This Row],[2024 Tax Amount (Exemption Not Included)]])</f>
        <v>#NAME?</v>
      </c>
      <c r="N825" s="206" t="e">
        <f ca="1">SUM(Table2[[#This Row],[2025 Tax Amount                   (w/o Reval)                       (Exmption Not Included)]]-Table2[[#This Row],[2025 Estimated                      Tax Amount                             (Exemption Not Included)]])</f>
        <v>#NAME?</v>
      </c>
      <c r="O825" s="207" t="s">
        <v>7433</v>
      </c>
      <c r="P825" s="208" t="s">
        <v>7433</v>
      </c>
      <c r="Q825" s="208" t="s">
        <v>7433</v>
      </c>
      <c r="R825" s="208" t="s">
        <v>7433</v>
      </c>
      <c r="S825" s="208" t="s">
        <v>7433</v>
      </c>
      <c r="T825" s="209" t="s">
        <v>7433</v>
      </c>
    </row>
    <row r="826" spans="1:20">
      <c r="A826" s="202" t="s">
        <v>85</v>
      </c>
      <c r="B826" s="202">
        <v>1190</v>
      </c>
      <c r="C826" s="195" t="e">
        <f ca="1">_xlfn.XLOOKUP(Table2[[#This Row],[Acct '#]],'2024 Information'!A:A,'2024 Information'!L:L,0)</f>
        <v>#NAME?</v>
      </c>
      <c r="D826" s="196" t="e">
        <f ca="1">SUM(Table2[[#This Row],[2024 Tax Assessment (Exemption Not Included)]]/$E$6)</f>
        <v>#NAME?</v>
      </c>
      <c r="E826" s="206" t="e">
        <f ca="1">SUM(Table2[[#This Row],[2024 Tax Assessment (Exemption Not Included)]]*$E$7)</f>
        <v>#NAME?</v>
      </c>
      <c r="F826" s="195" t="e">
        <f ca="1">_xlfn.XLOOKUP(Table2[[#This Row],[Acct '#]],'2025 Information'!A:A,'2025 Information'!O:O,0)</f>
        <v>#NAME?</v>
      </c>
      <c r="G826" s="196" t="e">
        <f ca="1">SUM(Table2[[#This Row],[2025 Estimated                         Tax Assessment                  (Exemption Not Included)]]/$H$6)</f>
        <v>#NAME?</v>
      </c>
      <c r="H826" s="206" t="e">
        <f ca="1">SUM(Table2[[#This Row],[2025 Estimated                         Tax Assessment                  (Exemption Not Included)]]*$H$7)</f>
        <v>#NAME?</v>
      </c>
      <c r="I826" s="203" t="e">
        <f ca="1">SUM(Table2[[#This Row],[2025 Estimated                         Tax Assessment                  (Exemption Not Included)]]-Table2[[#This Row],[2024 Tax Assessment (Exemption Not Included)]])</f>
        <v>#NAME?</v>
      </c>
      <c r="J826" s="225" t="e">
        <f ca="1">SUM(Table2[[#This Row],[2025 Estimated                      Tax Amount                             (Exemption Not Included)]]-Table2[[#This Row],[2024 Tax Amount (Exemption Not Included)]])</f>
        <v>#NAME?</v>
      </c>
      <c r="K826" s="204" t="e">
        <f ca="1">SUM(Table2[[#This Row],[Overall % Of Town ]]-Table2[[#This Row],[Overall % Of Town]])</f>
        <v>#NAME?</v>
      </c>
      <c r="L826" s="227" t="e">
        <f ca="1">SUM(Table2[[#This Row],[2024 Tax Assessment (Exemption Not Included)]])*$N$7</f>
        <v>#NAME?</v>
      </c>
      <c r="M826" s="205" t="e">
        <f ca="1">SUM(Table2[[#This Row],[2025 Tax Amount                   (w/o Reval)                       (Exmption Not Included)]]-Table2[[#This Row],[2024 Tax Amount (Exemption Not Included)]])</f>
        <v>#NAME?</v>
      </c>
      <c r="N826" s="206" t="e">
        <f ca="1">SUM(Table2[[#This Row],[2025 Tax Amount                   (w/o Reval)                       (Exmption Not Included)]]-Table2[[#This Row],[2025 Estimated                      Tax Amount                             (Exemption Not Included)]])</f>
        <v>#NAME?</v>
      </c>
      <c r="O826" s="207" t="s">
        <v>7433</v>
      </c>
      <c r="P826" s="208" t="s">
        <v>7433</v>
      </c>
      <c r="Q826" s="208" t="s">
        <v>7433</v>
      </c>
      <c r="R826" s="208" t="s">
        <v>7433</v>
      </c>
      <c r="S826" s="208" t="s">
        <v>7433</v>
      </c>
      <c r="T826" s="209" t="s">
        <v>7433</v>
      </c>
    </row>
    <row r="827" spans="1:20">
      <c r="A827" s="202" t="s">
        <v>548</v>
      </c>
      <c r="B827" s="202">
        <v>1014</v>
      </c>
      <c r="C827" s="195" t="e">
        <f ca="1">_xlfn.XLOOKUP(Table2[[#This Row],[Acct '#]],'2024 Information'!A:A,'2024 Information'!L:L,0)</f>
        <v>#NAME?</v>
      </c>
      <c r="D827" s="196" t="e">
        <f ca="1">SUM(Table2[[#This Row],[2024 Tax Assessment (Exemption Not Included)]]/$E$6)</f>
        <v>#NAME?</v>
      </c>
      <c r="E827" s="206" t="e">
        <f ca="1">SUM(Table2[[#This Row],[2024 Tax Assessment (Exemption Not Included)]]*$E$7)</f>
        <v>#NAME?</v>
      </c>
      <c r="F827" s="195" t="e">
        <f ca="1">_xlfn.XLOOKUP(Table2[[#This Row],[Acct '#]],'2025 Information'!A:A,'2025 Information'!O:O,0)</f>
        <v>#NAME?</v>
      </c>
      <c r="G827" s="196" t="e">
        <f ca="1">SUM(Table2[[#This Row],[2025 Estimated                         Tax Assessment                  (Exemption Not Included)]]/$H$6)</f>
        <v>#NAME?</v>
      </c>
      <c r="H827" s="206" t="e">
        <f ca="1">SUM(Table2[[#This Row],[2025 Estimated                         Tax Assessment                  (Exemption Not Included)]]*$H$7)</f>
        <v>#NAME?</v>
      </c>
      <c r="I827" s="203" t="e">
        <f ca="1">SUM(Table2[[#This Row],[2025 Estimated                         Tax Assessment                  (Exemption Not Included)]]-Table2[[#This Row],[2024 Tax Assessment (Exemption Not Included)]])</f>
        <v>#NAME?</v>
      </c>
      <c r="J827" s="225" t="e">
        <f ca="1">SUM(Table2[[#This Row],[2025 Estimated                      Tax Amount                             (Exemption Not Included)]]-Table2[[#This Row],[2024 Tax Amount (Exemption Not Included)]])</f>
        <v>#NAME?</v>
      </c>
      <c r="K827" s="204" t="e">
        <f ca="1">SUM(Table2[[#This Row],[Overall % Of Town ]]-Table2[[#This Row],[Overall % Of Town]])</f>
        <v>#NAME?</v>
      </c>
      <c r="L827" s="227" t="e">
        <f ca="1">SUM(Table2[[#This Row],[2024 Tax Assessment (Exemption Not Included)]])*$N$7</f>
        <v>#NAME?</v>
      </c>
      <c r="M827" s="205" t="e">
        <f ca="1">SUM(Table2[[#This Row],[2025 Tax Amount                   (w/o Reval)                       (Exmption Not Included)]]-Table2[[#This Row],[2024 Tax Amount (Exemption Not Included)]])</f>
        <v>#NAME?</v>
      </c>
      <c r="N827" s="206" t="e">
        <f ca="1">SUM(Table2[[#This Row],[2025 Tax Amount                   (w/o Reval)                       (Exmption Not Included)]]-Table2[[#This Row],[2025 Estimated                      Tax Amount                             (Exemption Not Included)]])</f>
        <v>#NAME?</v>
      </c>
      <c r="O827" s="207" t="s">
        <v>7433</v>
      </c>
      <c r="P827" s="208" t="s">
        <v>7433</v>
      </c>
      <c r="Q827" s="208" t="s">
        <v>7433</v>
      </c>
      <c r="R827" s="208" t="s">
        <v>7433</v>
      </c>
      <c r="S827" s="208" t="s">
        <v>7433</v>
      </c>
      <c r="T827" s="209" t="s">
        <v>7433</v>
      </c>
    </row>
    <row r="828" spans="1:20">
      <c r="A828" s="202" t="s">
        <v>515</v>
      </c>
      <c r="B828" s="202">
        <v>1025</v>
      </c>
      <c r="C828" s="195" t="e">
        <f ca="1">_xlfn.XLOOKUP(Table2[[#This Row],[Acct '#]],'2024 Information'!A:A,'2024 Information'!L:L,0)</f>
        <v>#NAME?</v>
      </c>
      <c r="D828" s="196" t="e">
        <f ca="1">SUM(Table2[[#This Row],[2024 Tax Assessment (Exemption Not Included)]]/$E$6)</f>
        <v>#NAME?</v>
      </c>
      <c r="E828" s="206" t="e">
        <f ca="1">SUM(Table2[[#This Row],[2024 Tax Assessment (Exemption Not Included)]]*$E$7)</f>
        <v>#NAME?</v>
      </c>
      <c r="F828" s="195" t="e">
        <f ca="1">_xlfn.XLOOKUP(Table2[[#This Row],[Acct '#]],'2025 Information'!A:A,'2025 Information'!O:O,0)</f>
        <v>#NAME?</v>
      </c>
      <c r="G828" s="196" t="e">
        <f ca="1">SUM(Table2[[#This Row],[2025 Estimated                         Tax Assessment                  (Exemption Not Included)]]/$H$6)</f>
        <v>#NAME?</v>
      </c>
      <c r="H828" s="206" t="e">
        <f ca="1">SUM(Table2[[#This Row],[2025 Estimated                         Tax Assessment                  (Exemption Not Included)]]*$H$7)</f>
        <v>#NAME?</v>
      </c>
      <c r="I828" s="203" t="e">
        <f ca="1">SUM(Table2[[#This Row],[2025 Estimated                         Tax Assessment                  (Exemption Not Included)]]-Table2[[#This Row],[2024 Tax Assessment (Exemption Not Included)]])</f>
        <v>#NAME?</v>
      </c>
      <c r="J828" s="225" t="e">
        <f ca="1">SUM(Table2[[#This Row],[2025 Estimated                      Tax Amount                             (Exemption Not Included)]]-Table2[[#This Row],[2024 Tax Amount (Exemption Not Included)]])</f>
        <v>#NAME?</v>
      </c>
      <c r="K828" s="204" t="e">
        <f ca="1">SUM(Table2[[#This Row],[Overall % Of Town ]]-Table2[[#This Row],[Overall % Of Town]])</f>
        <v>#NAME?</v>
      </c>
      <c r="L828" s="227" t="e">
        <f ca="1">SUM(Table2[[#This Row],[2024 Tax Assessment (Exemption Not Included)]])*$N$7</f>
        <v>#NAME?</v>
      </c>
      <c r="M828" s="205" t="e">
        <f ca="1">SUM(Table2[[#This Row],[2025 Tax Amount                   (w/o Reval)                       (Exmption Not Included)]]-Table2[[#This Row],[2024 Tax Amount (Exemption Not Included)]])</f>
        <v>#NAME?</v>
      </c>
      <c r="N828" s="206" t="e">
        <f ca="1">SUM(Table2[[#This Row],[2025 Tax Amount                   (w/o Reval)                       (Exmption Not Included)]]-Table2[[#This Row],[2025 Estimated                      Tax Amount                             (Exemption Not Included)]])</f>
        <v>#NAME?</v>
      </c>
      <c r="O828" s="207" t="s">
        <v>7433</v>
      </c>
      <c r="P828" s="208" t="s">
        <v>7433</v>
      </c>
      <c r="Q828" s="208" t="s">
        <v>7433</v>
      </c>
      <c r="R828" s="208" t="s">
        <v>7433</v>
      </c>
      <c r="S828" s="208" t="s">
        <v>7433</v>
      </c>
      <c r="T828" s="209" t="s">
        <v>7433</v>
      </c>
    </row>
    <row r="829" spans="1:20">
      <c r="A829" s="202" t="s">
        <v>546</v>
      </c>
      <c r="B829" s="202">
        <v>1015</v>
      </c>
      <c r="C829" s="195" t="e">
        <f ca="1">_xlfn.XLOOKUP(Table2[[#This Row],[Acct '#]],'2024 Information'!A:A,'2024 Information'!L:L,0)</f>
        <v>#NAME?</v>
      </c>
      <c r="D829" s="196" t="e">
        <f ca="1">SUM(Table2[[#This Row],[2024 Tax Assessment (Exemption Not Included)]]/$E$6)</f>
        <v>#NAME?</v>
      </c>
      <c r="E829" s="206" t="e">
        <f ca="1">SUM(Table2[[#This Row],[2024 Tax Assessment (Exemption Not Included)]]*$E$7)</f>
        <v>#NAME?</v>
      </c>
      <c r="F829" s="195" t="e">
        <f ca="1">_xlfn.XLOOKUP(Table2[[#This Row],[Acct '#]],'2025 Information'!A:A,'2025 Information'!O:O,0)</f>
        <v>#NAME?</v>
      </c>
      <c r="G829" s="196" t="e">
        <f ca="1">SUM(Table2[[#This Row],[2025 Estimated                         Tax Assessment                  (Exemption Not Included)]]/$H$6)</f>
        <v>#NAME?</v>
      </c>
      <c r="H829" s="206" t="e">
        <f ca="1">SUM(Table2[[#This Row],[2025 Estimated                         Tax Assessment                  (Exemption Not Included)]]*$H$7)</f>
        <v>#NAME?</v>
      </c>
      <c r="I829" s="203" t="e">
        <f ca="1">SUM(Table2[[#This Row],[2025 Estimated                         Tax Assessment                  (Exemption Not Included)]]-Table2[[#This Row],[2024 Tax Assessment (Exemption Not Included)]])</f>
        <v>#NAME?</v>
      </c>
      <c r="J829" s="225" t="e">
        <f ca="1">SUM(Table2[[#This Row],[2025 Estimated                      Tax Amount                             (Exemption Not Included)]]-Table2[[#This Row],[2024 Tax Amount (Exemption Not Included)]])</f>
        <v>#NAME?</v>
      </c>
      <c r="K829" s="204" t="e">
        <f ca="1">SUM(Table2[[#This Row],[Overall % Of Town ]]-Table2[[#This Row],[Overall % Of Town]])</f>
        <v>#NAME?</v>
      </c>
      <c r="L829" s="227" t="e">
        <f ca="1">SUM(Table2[[#This Row],[2024 Tax Assessment (Exemption Not Included)]])*$N$7</f>
        <v>#NAME?</v>
      </c>
      <c r="M829" s="205" t="e">
        <f ca="1">SUM(Table2[[#This Row],[2025 Tax Amount                   (w/o Reval)                       (Exmption Not Included)]]-Table2[[#This Row],[2024 Tax Amount (Exemption Not Included)]])</f>
        <v>#NAME?</v>
      </c>
      <c r="N829" s="206" t="e">
        <f ca="1">SUM(Table2[[#This Row],[2025 Tax Amount                   (w/o Reval)                       (Exmption Not Included)]]-Table2[[#This Row],[2025 Estimated                      Tax Amount                             (Exemption Not Included)]])</f>
        <v>#NAME?</v>
      </c>
      <c r="O829" s="207" t="s">
        <v>7433</v>
      </c>
      <c r="P829" s="208" t="s">
        <v>7433</v>
      </c>
      <c r="Q829" s="208" t="s">
        <v>7433</v>
      </c>
      <c r="R829" s="208" t="s">
        <v>7433</v>
      </c>
      <c r="S829" s="208" t="s">
        <v>7433</v>
      </c>
      <c r="T829" s="209" t="s">
        <v>7433</v>
      </c>
    </row>
    <row r="830" spans="1:20">
      <c r="A830" s="202" t="s">
        <v>511</v>
      </c>
      <c r="B830" s="202">
        <v>1026</v>
      </c>
      <c r="C830" s="195" t="e">
        <f ca="1">_xlfn.XLOOKUP(Table2[[#This Row],[Acct '#]],'2024 Information'!A:A,'2024 Information'!L:L,0)</f>
        <v>#NAME?</v>
      </c>
      <c r="D830" s="196" t="e">
        <f ca="1">SUM(Table2[[#This Row],[2024 Tax Assessment (Exemption Not Included)]]/$E$6)</f>
        <v>#NAME?</v>
      </c>
      <c r="E830" s="206" t="e">
        <f ca="1">SUM(Table2[[#This Row],[2024 Tax Assessment (Exemption Not Included)]]*$E$7)</f>
        <v>#NAME?</v>
      </c>
      <c r="F830" s="195" t="e">
        <f ca="1">_xlfn.XLOOKUP(Table2[[#This Row],[Acct '#]],'2025 Information'!A:A,'2025 Information'!O:O,0)</f>
        <v>#NAME?</v>
      </c>
      <c r="G830" s="196" t="e">
        <f ca="1">SUM(Table2[[#This Row],[2025 Estimated                         Tax Assessment                  (Exemption Not Included)]]/$H$6)</f>
        <v>#NAME?</v>
      </c>
      <c r="H830" s="206" t="e">
        <f ca="1">SUM(Table2[[#This Row],[2025 Estimated                         Tax Assessment                  (Exemption Not Included)]]*$H$7)</f>
        <v>#NAME?</v>
      </c>
      <c r="I830" s="203" t="e">
        <f ca="1">SUM(Table2[[#This Row],[2025 Estimated                         Tax Assessment                  (Exemption Not Included)]]-Table2[[#This Row],[2024 Tax Assessment (Exemption Not Included)]])</f>
        <v>#NAME?</v>
      </c>
      <c r="J830" s="225" t="e">
        <f ca="1">SUM(Table2[[#This Row],[2025 Estimated                      Tax Amount                             (Exemption Not Included)]]-Table2[[#This Row],[2024 Tax Amount (Exemption Not Included)]])</f>
        <v>#NAME?</v>
      </c>
      <c r="K830" s="204" t="e">
        <f ca="1">SUM(Table2[[#This Row],[Overall % Of Town ]]-Table2[[#This Row],[Overall % Of Town]])</f>
        <v>#NAME?</v>
      </c>
      <c r="L830" s="227" t="e">
        <f ca="1">SUM(Table2[[#This Row],[2024 Tax Assessment (Exemption Not Included)]])*$N$7</f>
        <v>#NAME?</v>
      </c>
      <c r="M830" s="205" t="e">
        <f ca="1">SUM(Table2[[#This Row],[2025 Tax Amount                   (w/o Reval)                       (Exmption Not Included)]]-Table2[[#This Row],[2024 Tax Amount (Exemption Not Included)]])</f>
        <v>#NAME?</v>
      </c>
      <c r="N830" s="206" t="e">
        <f ca="1">SUM(Table2[[#This Row],[2025 Tax Amount                   (w/o Reval)                       (Exmption Not Included)]]-Table2[[#This Row],[2025 Estimated                      Tax Amount                             (Exemption Not Included)]])</f>
        <v>#NAME?</v>
      </c>
      <c r="O830" s="207" t="s">
        <v>7433</v>
      </c>
      <c r="P830" s="208" t="s">
        <v>7433</v>
      </c>
      <c r="Q830" s="208" t="s">
        <v>7433</v>
      </c>
      <c r="R830" s="208" t="s">
        <v>7433</v>
      </c>
      <c r="S830" s="208" t="s">
        <v>7433</v>
      </c>
      <c r="T830" s="209" t="s">
        <v>7433</v>
      </c>
    </row>
    <row r="831" spans="1:20">
      <c r="A831" s="202" t="s">
        <v>508</v>
      </c>
      <c r="B831" s="202">
        <v>1027</v>
      </c>
      <c r="C831" s="195" t="e">
        <f ca="1">_xlfn.XLOOKUP(Table2[[#This Row],[Acct '#]],'2024 Information'!A:A,'2024 Information'!L:L,0)</f>
        <v>#NAME?</v>
      </c>
      <c r="D831" s="196" t="e">
        <f ca="1">SUM(Table2[[#This Row],[2024 Tax Assessment (Exemption Not Included)]]/$E$6)</f>
        <v>#NAME?</v>
      </c>
      <c r="E831" s="206" t="e">
        <f ca="1">SUM(Table2[[#This Row],[2024 Tax Assessment (Exemption Not Included)]]*$E$7)</f>
        <v>#NAME?</v>
      </c>
      <c r="F831" s="195" t="e">
        <f ca="1">_xlfn.XLOOKUP(Table2[[#This Row],[Acct '#]],'2025 Information'!A:A,'2025 Information'!O:O,0)</f>
        <v>#NAME?</v>
      </c>
      <c r="G831" s="196" t="e">
        <f ca="1">SUM(Table2[[#This Row],[2025 Estimated                         Tax Assessment                  (Exemption Not Included)]]/$H$6)</f>
        <v>#NAME?</v>
      </c>
      <c r="H831" s="206" t="e">
        <f ca="1">SUM(Table2[[#This Row],[2025 Estimated                         Tax Assessment                  (Exemption Not Included)]]*$H$7)</f>
        <v>#NAME?</v>
      </c>
      <c r="I831" s="203" t="e">
        <f ca="1">SUM(Table2[[#This Row],[2025 Estimated                         Tax Assessment                  (Exemption Not Included)]]-Table2[[#This Row],[2024 Tax Assessment (Exemption Not Included)]])</f>
        <v>#NAME?</v>
      </c>
      <c r="J831" s="225" t="e">
        <f ca="1">SUM(Table2[[#This Row],[2025 Estimated                      Tax Amount                             (Exemption Not Included)]]-Table2[[#This Row],[2024 Tax Amount (Exemption Not Included)]])</f>
        <v>#NAME?</v>
      </c>
      <c r="K831" s="204" t="e">
        <f ca="1">SUM(Table2[[#This Row],[Overall % Of Town ]]-Table2[[#This Row],[Overall % Of Town]])</f>
        <v>#NAME?</v>
      </c>
      <c r="L831" s="227" t="e">
        <f ca="1">SUM(Table2[[#This Row],[2024 Tax Assessment (Exemption Not Included)]])*$N$7</f>
        <v>#NAME?</v>
      </c>
      <c r="M831" s="205" t="e">
        <f ca="1">SUM(Table2[[#This Row],[2025 Tax Amount                   (w/o Reval)                       (Exmption Not Included)]]-Table2[[#This Row],[2024 Tax Amount (Exemption Not Included)]])</f>
        <v>#NAME?</v>
      </c>
      <c r="N831" s="206" t="e">
        <f ca="1">SUM(Table2[[#This Row],[2025 Tax Amount                   (w/o Reval)                       (Exmption Not Included)]]-Table2[[#This Row],[2025 Estimated                      Tax Amount                             (Exemption Not Included)]])</f>
        <v>#NAME?</v>
      </c>
      <c r="O831" s="207" t="s">
        <v>7433</v>
      </c>
      <c r="P831" s="208" t="s">
        <v>7433</v>
      </c>
      <c r="Q831" s="208" t="s">
        <v>7433</v>
      </c>
      <c r="R831" s="208" t="s">
        <v>7433</v>
      </c>
      <c r="S831" s="208" t="s">
        <v>7433</v>
      </c>
      <c r="T831" s="209" t="s">
        <v>7433</v>
      </c>
    </row>
    <row r="832" spans="1:20">
      <c r="A832" s="202" t="s">
        <v>668</v>
      </c>
      <c r="B832" s="202">
        <v>969</v>
      </c>
      <c r="C832" s="195" t="e">
        <f ca="1">_xlfn.XLOOKUP(Table2[[#This Row],[Acct '#]],'2024 Information'!A:A,'2024 Information'!L:L,0)</f>
        <v>#NAME?</v>
      </c>
      <c r="D832" s="196" t="e">
        <f ca="1">SUM(Table2[[#This Row],[2024 Tax Assessment (Exemption Not Included)]]/$E$6)</f>
        <v>#NAME?</v>
      </c>
      <c r="E832" s="206" t="e">
        <f ca="1">SUM(Table2[[#This Row],[2024 Tax Assessment (Exemption Not Included)]]*$E$7)</f>
        <v>#NAME?</v>
      </c>
      <c r="F832" s="195" t="e">
        <f ca="1">_xlfn.XLOOKUP(Table2[[#This Row],[Acct '#]],'2025 Information'!A:A,'2025 Information'!O:O,0)</f>
        <v>#NAME?</v>
      </c>
      <c r="G832" s="196" t="e">
        <f ca="1">SUM(Table2[[#This Row],[2025 Estimated                         Tax Assessment                  (Exemption Not Included)]]/$H$6)</f>
        <v>#NAME?</v>
      </c>
      <c r="H832" s="206" t="e">
        <f ca="1">SUM(Table2[[#This Row],[2025 Estimated                         Tax Assessment                  (Exemption Not Included)]]*$H$7)</f>
        <v>#NAME?</v>
      </c>
      <c r="I832" s="203" t="e">
        <f ca="1">SUM(Table2[[#This Row],[2025 Estimated                         Tax Assessment                  (Exemption Not Included)]]-Table2[[#This Row],[2024 Tax Assessment (Exemption Not Included)]])</f>
        <v>#NAME?</v>
      </c>
      <c r="J832" s="225" t="e">
        <f ca="1">SUM(Table2[[#This Row],[2025 Estimated                      Tax Amount                             (Exemption Not Included)]]-Table2[[#This Row],[2024 Tax Amount (Exemption Not Included)]])</f>
        <v>#NAME?</v>
      </c>
      <c r="K832" s="204" t="e">
        <f ca="1">SUM(Table2[[#This Row],[Overall % Of Town ]]-Table2[[#This Row],[Overall % Of Town]])</f>
        <v>#NAME?</v>
      </c>
      <c r="L832" s="227" t="e">
        <f ca="1">SUM(Table2[[#This Row],[2024 Tax Assessment (Exemption Not Included)]])*$N$7</f>
        <v>#NAME?</v>
      </c>
      <c r="M832" s="205" t="e">
        <f ca="1">SUM(Table2[[#This Row],[2025 Tax Amount                   (w/o Reval)                       (Exmption Not Included)]]-Table2[[#This Row],[2024 Tax Amount (Exemption Not Included)]])</f>
        <v>#NAME?</v>
      </c>
      <c r="N832" s="206" t="e">
        <f ca="1">SUM(Table2[[#This Row],[2025 Tax Amount                   (w/o Reval)                       (Exmption Not Included)]]-Table2[[#This Row],[2025 Estimated                      Tax Amount                             (Exemption Not Included)]])</f>
        <v>#NAME?</v>
      </c>
      <c r="O832" s="207" t="s">
        <v>7433</v>
      </c>
      <c r="P832" s="208" t="s">
        <v>7433</v>
      </c>
      <c r="Q832" s="208" t="s">
        <v>7433</v>
      </c>
      <c r="R832" s="208" t="s">
        <v>7433</v>
      </c>
      <c r="S832" s="208" t="s">
        <v>7433</v>
      </c>
      <c r="T832" s="209" t="s">
        <v>7433</v>
      </c>
    </row>
    <row r="833" spans="1:20">
      <c r="A833" s="202" t="s">
        <v>1578</v>
      </c>
      <c r="B833" s="202">
        <v>585</v>
      </c>
      <c r="C833" s="195" t="e">
        <f ca="1">_xlfn.XLOOKUP(Table2[[#This Row],[Acct '#]],'2024 Information'!A:A,'2024 Information'!L:L,0)</f>
        <v>#NAME?</v>
      </c>
      <c r="D833" s="196" t="e">
        <f ca="1">SUM(Table2[[#This Row],[2024 Tax Assessment (Exemption Not Included)]]/$E$6)</f>
        <v>#NAME?</v>
      </c>
      <c r="E833" s="206" t="e">
        <f ca="1">SUM(Table2[[#This Row],[2024 Tax Assessment (Exemption Not Included)]]*$E$7)</f>
        <v>#NAME?</v>
      </c>
      <c r="F833" s="195" t="e">
        <f ca="1">_xlfn.XLOOKUP(Table2[[#This Row],[Acct '#]],'2025 Information'!A:A,'2025 Information'!O:O,0)</f>
        <v>#NAME?</v>
      </c>
      <c r="G833" s="196" t="e">
        <f ca="1">SUM(Table2[[#This Row],[2025 Estimated                         Tax Assessment                  (Exemption Not Included)]]/$H$6)</f>
        <v>#NAME?</v>
      </c>
      <c r="H833" s="206" t="e">
        <f ca="1">SUM(Table2[[#This Row],[2025 Estimated                         Tax Assessment                  (Exemption Not Included)]]*$H$7)</f>
        <v>#NAME?</v>
      </c>
      <c r="I833" s="203" t="e">
        <f ca="1">SUM(Table2[[#This Row],[2025 Estimated                         Tax Assessment                  (Exemption Not Included)]]-Table2[[#This Row],[2024 Tax Assessment (Exemption Not Included)]])</f>
        <v>#NAME?</v>
      </c>
      <c r="J833" s="225" t="e">
        <f ca="1">SUM(Table2[[#This Row],[2025 Estimated                      Tax Amount                             (Exemption Not Included)]]-Table2[[#This Row],[2024 Tax Amount (Exemption Not Included)]])</f>
        <v>#NAME?</v>
      </c>
      <c r="K833" s="204" t="e">
        <f ca="1">SUM(Table2[[#This Row],[Overall % Of Town ]]-Table2[[#This Row],[Overall % Of Town]])</f>
        <v>#NAME?</v>
      </c>
      <c r="L833" s="227" t="e">
        <f ca="1">SUM(Table2[[#This Row],[2024 Tax Assessment (Exemption Not Included)]])*$N$7</f>
        <v>#NAME?</v>
      </c>
      <c r="M833" s="205" t="e">
        <f ca="1">SUM(Table2[[#This Row],[2025 Tax Amount                   (w/o Reval)                       (Exmption Not Included)]]-Table2[[#This Row],[2024 Tax Amount (Exemption Not Included)]])</f>
        <v>#NAME?</v>
      </c>
      <c r="N833" s="206" t="e">
        <f ca="1">SUM(Table2[[#This Row],[2025 Tax Amount                   (w/o Reval)                       (Exmption Not Included)]]-Table2[[#This Row],[2025 Estimated                      Tax Amount                             (Exemption Not Included)]])</f>
        <v>#NAME?</v>
      </c>
      <c r="O833" s="210" t="e">
        <f ca="1">_xlfn.XLOOKUP(Table2[[#This Row],[Map/Lot]],'Sales Data'!$H$2:$H$185,'Sales Data'!$G$2:$G$185,0)</f>
        <v>#NAME?</v>
      </c>
      <c r="P833" s="211" t="e">
        <f ca="1">_xlfn.XLOOKUP(Table2[[#This Row],[Map/Lot]],'Sales Data'!$H$2:$H$185,'Sales Data'!$F$2:$F$185,0)</f>
        <v>#NAME?</v>
      </c>
      <c r="Q833" s="208">
        <v>1.5</v>
      </c>
      <c r="R833" s="212" t="e">
        <f ca="1">SUM(Table2[[#This Row],[Adjustment for Time Since Sale]]*Table2[[#This Row],[Sale Amount]])</f>
        <v>#NAME?</v>
      </c>
      <c r="S833" s="212" t="e">
        <f ca="1">SUM(Table2[[#This Row],[2025 Estimated                         Tax Assessment                  (Exemption Not Included)]]-Table2[[#This Row],[Adjusted Sale Price]])</f>
        <v>#NAME?</v>
      </c>
      <c r="T833" s="213" t="e">
        <f ca="1">_xlfn.XLOOKUP(Table2[[#This Row],[Map/Lot]],'Sales Data'!$H$2:$H$185,'Sales Data'!$I$2:$I$185,0)</f>
        <v>#NAME?</v>
      </c>
    </row>
    <row r="834" spans="1:20">
      <c r="A834" s="202" t="s">
        <v>1580</v>
      </c>
      <c r="B834" s="202">
        <v>584</v>
      </c>
      <c r="C834" s="195" t="e">
        <f ca="1">_xlfn.XLOOKUP(Table2[[#This Row],[Acct '#]],'2024 Information'!A:A,'2024 Information'!L:L,0)</f>
        <v>#NAME?</v>
      </c>
      <c r="D834" s="196" t="e">
        <f ca="1">SUM(Table2[[#This Row],[2024 Tax Assessment (Exemption Not Included)]]/$E$6)</f>
        <v>#NAME?</v>
      </c>
      <c r="E834" s="206" t="e">
        <f ca="1">SUM(Table2[[#This Row],[2024 Tax Assessment (Exemption Not Included)]]*$E$7)</f>
        <v>#NAME?</v>
      </c>
      <c r="F834" s="195" t="e">
        <f ca="1">_xlfn.XLOOKUP(Table2[[#This Row],[Acct '#]],'2025 Information'!A:A,'2025 Information'!O:O,0)</f>
        <v>#NAME?</v>
      </c>
      <c r="G834" s="196" t="e">
        <f ca="1">SUM(Table2[[#This Row],[2025 Estimated                         Tax Assessment                  (Exemption Not Included)]]/$H$6)</f>
        <v>#NAME?</v>
      </c>
      <c r="H834" s="206" t="e">
        <f ca="1">SUM(Table2[[#This Row],[2025 Estimated                         Tax Assessment                  (Exemption Not Included)]]*$H$7)</f>
        <v>#NAME?</v>
      </c>
      <c r="I834" s="203" t="e">
        <f ca="1">SUM(Table2[[#This Row],[2025 Estimated                         Tax Assessment                  (Exemption Not Included)]]-Table2[[#This Row],[2024 Tax Assessment (Exemption Not Included)]])</f>
        <v>#NAME?</v>
      </c>
      <c r="J834" s="225" t="e">
        <f ca="1">SUM(Table2[[#This Row],[2025 Estimated                      Tax Amount                             (Exemption Not Included)]]-Table2[[#This Row],[2024 Tax Amount (Exemption Not Included)]])</f>
        <v>#NAME?</v>
      </c>
      <c r="K834" s="204" t="e">
        <f ca="1">SUM(Table2[[#This Row],[Overall % Of Town ]]-Table2[[#This Row],[Overall % Of Town]])</f>
        <v>#NAME?</v>
      </c>
      <c r="L834" s="227" t="e">
        <f ca="1">SUM(Table2[[#This Row],[2024 Tax Assessment (Exemption Not Included)]])*$N$7</f>
        <v>#NAME?</v>
      </c>
      <c r="M834" s="205" t="e">
        <f ca="1">SUM(Table2[[#This Row],[2025 Tax Amount                   (w/o Reval)                       (Exmption Not Included)]]-Table2[[#This Row],[2024 Tax Amount (Exemption Not Included)]])</f>
        <v>#NAME?</v>
      </c>
      <c r="N834" s="206" t="e">
        <f ca="1">SUM(Table2[[#This Row],[2025 Tax Amount                   (w/o Reval)                       (Exmption Not Included)]]-Table2[[#This Row],[2025 Estimated                      Tax Amount                             (Exemption Not Included)]])</f>
        <v>#NAME?</v>
      </c>
      <c r="O834" s="207" t="s">
        <v>7433</v>
      </c>
      <c r="P834" s="208" t="s">
        <v>7433</v>
      </c>
      <c r="Q834" s="208" t="s">
        <v>7433</v>
      </c>
      <c r="R834" s="208" t="s">
        <v>7433</v>
      </c>
      <c r="S834" s="208" t="s">
        <v>7433</v>
      </c>
      <c r="T834" s="209" t="s">
        <v>7433</v>
      </c>
    </row>
    <row r="835" spans="1:20">
      <c r="A835" s="202" t="s">
        <v>2201</v>
      </c>
      <c r="B835" s="202">
        <v>297</v>
      </c>
      <c r="C835" s="195" t="e">
        <f ca="1">_xlfn.XLOOKUP(Table2[[#This Row],[Acct '#]],'2024 Information'!A:A,'2024 Information'!L:L,0)</f>
        <v>#NAME?</v>
      </c>
      <c r="D835" s="196" t="e">
        <f ca="1">SUM(Table2[[#This Row],[2024 Tax Assessment (Exemption Not Included)]]/$E$6)</f>
        <v>#NAME?</v>
      </c>
      <c r="E835" s="206" t="e">
        <f ca="1">SUM(Table2[[#This Row],[2024 Tax Assessment (Exemption Not Included)]]*$E$7)</f>
        <v>#NAME?</v>
      </c>
      <c r="F835" s="195" t="e">
        <f ca="1">_xlfn.XLOOKUP(Table2[[#This Row],[Acct '#]],'2025 Information'!A:A,'2025 Information'!O:O,0)</f>
        <v>#NAME?</v>
      </c>
      <c r="G835" s="196" t="e">
        <f ca="1">SUM(Table2[[#This Row],[2025 Estimated                         Tax Assessment                  (Exemption Not Included)]]/$H$6)</f>
        <v>#NAME?</v>
      </c>
      <c r="H835" s="206" t="e">
        <f ca="1">SUM(Table2[[#This Row],[2025 Estimated                         Tax Assessment                  (Exemption Not Included)]]*$H$7)</f>
        <v>#NAME?</v>
      </c>
      <c r="I835" s="203" t="e">
        <f ca="1">SUM(Table2[[#This Row],[2025 Estimated                         Tax Assessment                  (Exemption Not Included)]]-Table2[[#This Row],[2024 Tax Assessment (Exemption Not Included)]])</f>
        <v>#NAME?</v>
      </c>
      <c r="J835" s="225" t="e">
        <f ca="1">SUM(Table2[[#This Row],[2025 Estimated                      Tax Amount                             (Exemption Not Included)]]-Table2[[#This Row],[2024 Tax Amount (Exemption Not Included)]])</f>
        <v>#NAME?</v>
      </c>
      <c r="K835" s="204" t="e">
        <f ca="1">SUM(Table2[[#This Row],[Overall % Of Town ]]-Table2[[#This Row],[Overall % Of Town]])</f>
        <v>#NAME?</v>
      </c>
      <c r="L835" s="227" t="e">
        <f ca="1">SUM(Table2[[#This Row],[2024 Tax Assessment (Exemption Not Included)]])*$N$7</f>
        <v>#NAME?</v>
      </c>
      <c r="M835" s="205" t="e">
        <f ca="1">SUM(Table2[[#This Row],[2025 Tax Amount                   (w/o Reval)                       (Exmption Not Included)]]-Table2[[#This Row],[2024 Tax Amount (Exemption Not Included)]])</f>
        <v>#NAME?</v>
      </c>
      <c r="N835" s="206" t="e">
        <f ca="1">SUM(Table2[[#This Row],[2025 Tax Amount                   (w/o Reval)                       (Exmption Not Included)]]-Table2[[#This Row],[2025 Estimated                      Tax Amount                             (Exemption Not Included)]])</f>
        <v>#NAME?</v>
      </c>
      <c r="O835" s="207" t="s">
        <v>7433</v>
      </c>
      <c r="P835" s="208" t="s">
        <v>7433</v>
      </c>
      <c r="Q835" s="208" t="s">
        <v>7433</v>
      </c>
      <c r="R835" s="208" t="s">
        <v>7433</v>
      </c>
      <c r="S835" s="208" t="s">
        <v>7433</v>
      </c>
      <c r="T835" s="209" t="s">
        <v>7433</v>
      </c>
    </row>
    <row r="836" spans="1:20">
      <c r="A836" s="202" t="s">
        <v>1143</v>
      </c>
      <c r="B836" s="202">
        <v>787</v>
      </c>
      <c r="C836" s="195" t="e">
        <f ca="1">_xlfn.XLOOKUP(Table2[[#This Row],[Acct '#]],'2024 Information'!A:A,'2024 Information'!L:L,0)</f>
        <v>#NAME?</v>
      </c>
      <c r="D836" s="196" t="e">
        <f ca="1">SUM(Table2[[#This Row],[2024 Tax Assessment (Exemption Not Included)]]/$E$6)</f>
        <v>#NAME?</v>
      </c>
      <c r="E836" s="206" t="e">
        <f ca="1">SUM(Table2[[#This Row],[2024 Tax Assessment (Exemption Not Included)]]*$E$7)</f>
        <v>#NAME?</v>
      </c>
      <c r="F836" s="195" t="e">
        <f ca="1">_xlfn.XLOOKUP(Table2[[#This Row],[Acct '#]],'2025 Information'!A:A,'2025 Information'!O:O,0)</f>
        <v>#NAME?</v>
      </c>
      <c r="G836" s="196" t="e">
        <f ca="1">SUM(Table2[[#This Row],[2025 Estimated                         Tax Assessment                  (Exemption Not Included)]]/$H$6)</f>
        <v>#NAME?</v>
      </c>
      <c r="H836" s="206" t="e">
        <f ca="1">SUM(Table2[[#This Row],[2025 Estimated                         Tax Assessment                  (Exemption Not Included)]]*$H$7)</f>
        <v>#NAME?</v>
      </c>
      <c r="I836" s="203" t="e">
        <f ca="1">SUM(Table2[[#This Row],[2025 Estimated                         Tax Assessment                  (Exemption Not Included)]]-Table2[[#This Row],[2024 Tax Assessment (Exemption Not Included)]])</f>
        <v>#NAME?</v>
      </c>
      <c r="J836" s="225" t="e">
        <f ca="1">SUM(Table2[[#This Row],[2025 Estimated                      Tax Amount                             (Exemption Not Included)]]-Table2[[#This Row],[2024 Tax Amount (Exemption Not Included)]])</f>
        <v>#NAME?</v>
      </c>
      <c r="K836" s="204" t="e">
        <f ca="1">SUM(Table2[[#This Row],[Overall % Of Town ]]-Table2[[#This Row],[Overall % Of Town]])</f>
        <v>#NAME?</v>
      </c>
      <c r="L836" s="227" t="e">
        <f ca="1">SUM(Table2[[#This Row],[2024 Tax Assessment (Exemption Not Included)]])*$N$7</f>
        <v>#NAME?</v>
      </c>
      <c r="M836" s="205" t="e">
        <f ca="1">SUM(Table2[[#This Row],[2025 Tax Amount                   (w/o Reval)                       (Exmption Not Included)]]-Table2[[#This Row],[2024 Tax Amount (Exemption Not Included)]])</f>
        <v>#NAME?</v>
      </c>
      <c r="N836" s="206" t="e">
        <f ca="1">SUM(Table2[[#This Row],[2025 Tax Amount                   (w/o Reval)                       (Exmption Not Included)]]-Table2[[#This Row],[2025 Estimated                      Tax Amount                             (Exemption Not Included)]])</f>
        <v>#NAME?</v>
      </c>
      <c r="O836" s="210" t="e">
        <f ca="1">_xlfn.XLOOKUP(Table2[[#This Row],[Map/Lot]],'Sales Data'!$H$2:$H$185,'Sales Data'!$G$2:$G$185,0)</f>
        <v>#NAME?</v>
      </c>
      <c r="P836" s="211" t="e">
        <f ca="1">_xlfn.XLOOKUP(Table2[[#This Row],[Map/Lot]],'Sales Data'!$H$2:$H$185,'Sales Data'!$F$2:$F$185,0)</f>
        <v>#NAME?</v>
      </c>
      <c r="Q836" s="208">
        <v>1.7</v>
      </c>
      <c r="R836" s="212" t="e">
        <f ca="1">SUM(Table2[[#This Row],[Adjustment for Time Since Sale]]*Table2[[#This Row],[Sale Amount]])</f>
        <v>#NAME?</v>
      </c>
      <c r="S836" s="212" t="e">
        <f ca="1">SUM(Table2[[#This Row],[2025 Estimated                         Tax Assessment                  (Exemption Not Included)]]-Table2[[#This Row],[Adjusted Sale Price]])</f>
        <v>#NAME?</v>
      </c>
      <c r="T836" s="213" t="e">
        <f ca="1">_xlfn.XLOOKUP(Table2[[#This Row],[Map/Lot]],'Sales Data'!$H$2:$H$185,'Sales Data'!$I$2:$I$185,0)</f>
        <v>#NAME?</v>
      </c>
    </row>
    <row r="837" spans="1:20">
      <c r="A837" s="202" t="s">
        <v>844</v>
      </c>
      <c r="B837" s="202">
        <v>905</v>
      </c>
      <c r="C837" s="195" t="e">
        <f ca="1">_xlfn.XLOOKUP(Table2[[#This Row],[Acct '#]],'2024 Information'!A:A,'2024 Information'!L:L,0)</f>
        <v>#NAME?</v>
      </c>
      <c r="D837" s="196" t="e">
        <f ca="1">SUM(Table2[[#This Row],[2024 Tax Assessment (Exemption Not Included)]]/$E$6)</f>
        <v>#NAME?</v>
      </c>
      <c r="E837" s="206" t="e">
        <f ca="1">SUM(Table2[[#This Row],[2024 Tax Assessment (Exemption Not Included)]]*$E$7)</f>
        <v>#NAME?</v>
      </c>
      <c r="F837" s="195" t="e">
        <f ca="1">_xlfn.XLOOKUP(Table2[[#This Row],[Acct '#]],'2025 Information'!A:A,'2025 Information'!O:O,0)</f>
        <v>#NAME?</v>
      </c>
      <c r="G837" s="196" t="e">
        <f ca="1">SUM(Table2[[#This Row],[2025 Estimated                         Tax Assessment                  (Exemption Not Included)]]/$H$6)</f>
        <v>#NAME?</v>
      </c>
      <c r="H837" s="206" t="e">
        <f ca="1">SUM(Table2[[#This Row],[2025 Estimated                         Tax Assessment                  (Exemption Not Included)]]*$H$7)</f>
        <v>#NAME?</v>
      </c>
      <c r="I837" s="203" t="e">
        <f ca="1">SUM(Table2[[#This Row],[2025 Estimated                         Tax Assessment                  (Exemption Not Included)]]-Table2[[#This Row],[2024 Tax Assessment (Exemption Not Included)]])</f>
        <v>#NAME?</v>
      </c>
      <c r="J837" s="225" t="e">
        <f ca="1">SUM(Table2[[#This Row],[2025 Estimated                      Tax Amount                             (Exemption Not Included)]]-Table2[[#This Row],[2024 Tax Amount (Exemption Not Included)]])</f>
        <v>#NAME?</v>
      </c>
      <c r="K837" s="204" t="e">
        <f ca="1">SUM(Table2[[#This Row],[Overall % Of Town ]]-Table2[[#This Row],[Overall % Of Town]])</f>
        <v>#NAME?</v>
      </c>
      <c r="L837" s="227" t="e">
        <f ca="1">SUM(Table2[[#This Row],[2024 Tax Assessment (Exemption Not Included)]])*$N$7</f>
        <v>#NAME?</v>
      </c>
      <c r="M837" s="205" t="e">
        <f ca="1">SUM(Table2[[#This Row],[2025 Tax Amount                   (w/o Reval)                       (Exmption Not Included)]]-Table2[[#This Row],[2024 Tax Amount (Exemption Not Included)]])</f>
        <v>#NAME?</v>
      </c>
      <c r="N837" s="206" t="e">
        <f ca="1">SUM(Table2[[#This Row],[2025 Tax Amount                   (w/o Reval)                       (Exmption Not Included)]]-Table2[[#This Row],[2025 Estimated                      Tax Amount                             (Exemption Not Included)]])</f>
        <v>#NAME?</v>
      </c>
      <c r="O837" s="207" t="s">
        <v>7433</v>
      </c>
      <c r="P837" s="208" t="s">
        <v>7433</v>
      </c>
      <c r="Q837" s="208" t="s">
        <v>7433</v>
      </c>
      <c r="R837" s="208" t="s">
        <v>7433</v>
      </c>
      <c r="S837" s="208" t="s">
        <v>7433</v>
      </c>
      <c r="T837" s="209" t="s">
        <v>7433</v>
      </c>
    </row>
    <row r="838" spans="1:20">
      <c r="A838" s="202" t="s">
        <v>1102</v>
      </c>
      <c r="B838" s="202">
        <v>804</v>
      </c>
      <c r="C838" s="195" t="e">
        <f ca="1">_xlfn.XLOOKUP(Table2[[#This Row],[Acct '#]],'2024 Information'!A:A,'2024 Information'!L:L,0)</f>
        <v>#NAME?</v>
      </c>
      <c r="D838" s="196" t="e">
        <f ca="1">SUM(Table2[[#This Row],[2024 Tax Assessment (Exemption Not Included)]]/$E$6)</f>
        <v>#NAME?</v>
      </c>
      <c r="E838" s="206" t="e">
        <f ca="1">SUM(Table2[[#This Row],[2024 Tax Assessment (Exemption Not Included)]]*$E$7)</f>
        <v>#NAME?</v>
      </c>
      <c r="F838" s="195" t="e">
        <f ca="1">_xlfn.XLOOKUP(Table2[[#This Row],[Acct '#]],'2025 Information'!A:A,'2025 Information'!O:O,0)</f>
        <v>#NAME?</v>
      </c>
      <c r="G838" s="196" t="e">
        <f ca="1">SUM(Table2[[#This Row],[2025 Estimated                         Tax Assessment                  (Exemption Not Included)]]/$H$6)</f>
        <v>#NAME?</v>
      </c>
      <c r="H838" s="206" t="e">
        <f ca="1">SUM(Table2[[#This Row],[2025 Estimated                         Tax Assessment                  (Exemption Not Included)]]*$H$7)</f>
        <v>#NAME?</v>
      </c>
      <c r="I838" s="203" t="e">
        <f ca="1">SUM(Table2[[#This Row],[2025 Estimated                         Tax Assessment                  (Exemption Not Included)]]-Table2[[#This Row],[2024 Tax Assessment (Exemption Not Included)]])</f>
        <v>#NAME?</v>
      </c>
      <c r="J838" s="225" t="e">
        <f ca="1">SUM(Table2[[#This Row],[2025 Estimated                      Tax Amount                             (Exemption Not Included)]]-Table2[[#This Row],[2024 Tax Amount (Exemption Not Included)]])</f>
        <v>#NAME?</v>
      </c>
      <c r="K838" s="204" t="e">
        <f ca="1">SUM(Table2[[#This Row],[Overall % Of Town ]]-Table2[[#This Row],[Overall % Of Town]])</f>
        <v>#NAME?</v>
      </c>
      <c r="L838" s="227" t="e">
        <f ca="1">SUM(Table2[[#This Row],[2024 Tax Assessment (Exemption Not Included)]])*$N$7</f>
        <v>#NAME?</v>
      </c>
      <c r="M838" s="205" t="e">
        <f ca="1">SUM(Table2[[#This Row],[2025 Tax Amount                   (w/o Reval)                       (Exmption Not Included)]]-Table2[[#This Row],[2024 Tax Amount (Exemption Not Included)]])</f>
        <v>#NAME?</v>
      </c>
      <c r="N838" s="206" t="e">
        <f ca="1">SUM(Table2[[#This Row],[2025 Tax Amount                   (w/o Reval)                       (Exmption Not Included)]]-Table2[[#This Row],[2025 Estimated                      Tax Amount                             (Exemption Not Included)]])</f>
        <v>#NAME?</v>
      </c>
      <c r="O838" s="220" t="e">
        <f ca="1">_xlfn.XLOOKUP(Table2[[#This Row],[Map/Lot]],'Sales Data'!$H$2:$H$185,'Sales Data'!$G$2:$G$185,0)</f>
        <v>#NAME?</v>
      </c>
      <c r="P838" s="221" t="e">
        <f ca="1">_xlfn.XLOOKUP(Table2[[#This Row],[Map/Lot]],'Sales Data'!$H$2:$H$185,'Sales Data'!$F$2:$F$185,0)</f>
        <v>#NAME?</v>
      </c>
      <c r="Q838" s="222">
        <v>1.7</v>
      </c>
      <c r="R838" s="223" t="e">
        <f ca="1">SUM(Table2[[#This Row],[Adjustment for Time Since Sale]]*Table2[[#This Row],[Sale Amount]])</f>
        <v>#NAME?</v>
      </c>
      <c r="S838" s="223" t="e">
        <f ca="1">SUM(Table2[[#This Row],[2025 Estimated                         Tax Assessment                  (Exemption Not Included)]]-Table2[[#This Row],[Adjusted Sale Price]])</f>
        <v>#NAME?</v>
      </c>
      <c r="T838" s="224" t="e">
        <f ca="1">_xlfn.XLOOKUP(Table2[[#This Row],[Map/Lot]],'Sales Data'!$H$2:$H$185,'Sales Data'!$I$2:$I$185,0)</f>
        <v>#NAME?</v>
      </c>
    </row>
    <row r="839" spans="1:20">
      <c r="A839" s="202" t="s">
        <v>762</v>
      </c>
      <c r="B839" s="202">
        <v>938</v>
      </c>
      <c r="C839" s="195" t="e">
        <f ca="1">_xlfn.XLOOKUP(Table2[[#This Row],[Acct '#]],'2024 Information'!A:A,'2024 Information'!L:L,0)</f>
        <v>#NAME?</v>
      </c>
      <c r="D839" s="196" t="e">
        <f ca="1">SUM(Table2[[#This Row],[2024 Tax Assessment (Exemption Not Included)]]/$E$6)</f>
        <v>#NAME?</v>
      </c>
      <c r="E839" s="206" t="e">
        <f ca="1">SUM(Table2[[#This Row],[2024 Tax Assessment (Exemption Not Included)]]*$E$7)</f>
        <v>#NAME?</v>
      </c>
      <c r="F839" s="195" t="e">
        <f ca="1">_xlfn.XLOOKUP(Table2[[#This Row],[Acct '#]],'2025 Information'!A:A,'2025 Information'!O:O,0)</f>
        <v>#NAME?</v>
      </c>
      <c r="G839" s="196" t="e">
        <f ca="1">SUM(Table2[[#This Row],[2025 Estimated                         Tax Assessment                  (Exemption Not Included)]]/$H$6)</f>
        <v>#NAME?</v>
      </c>
      <c r="H839" s="206" t="e">
        <f ca="1">SUM(Table2[[#This Row],[2025 Estimated                         Tax Assessment                  (Exemption Not Included)]]*$H$7)</f>
        <v>#NAME?</v>
      </c>
      <c r="I839" s="203" t="e">
        <f ca="1">SUM(Table2[[#This Row],[2025 Estimated                         Tax Assessment                  (Exemption Not Included)]]-Table2[[#This Row],[2024 Tax Assessment (Exemption Not Included)]])</f>
        <v>#NAME?</v>
      </c>
      <c r="J839" s="225" t="e">
        <f ca="1">SUM(Table2[[#This Row],[2025 Estimated                      Tax Amount                             (Exemption Not Included)]]-Table2[[#This Row],[2024 Tax Amount (Exemption Not Included)]])</f>
        <v>#NAME?</v>
      </c>
      <c r="K839" s="204" t="e">
        <f ca="1">SUM(Table2[[#This Row],[Overall % Of Town ]]-Table2[[#This Row],[Overall % Of Town]])</f>
        <v>#NAME?</v>
      </c>
      <c r="L839" s="227" t="e">
        <f ca="1">SUM(Table2[[#This Row],[2024 Tax Assessment (Exemption Not Included)]])*$N$7</f>
        <v>#NAME?</v>
      </c>
      <c r="M839" s="205" t="e">
        <f ca="1">SUM(Table2[[#This Row],[2025 Tax Amount                   (w/o Reval)                       (Exmption Not Included)]]-Table2[[#This Row],[2024 Tax Amount (Exemption Not Included)]])</f>
        <v>#NAME?</v>
      </c>
      <c r="N839" s="206" t="e">
        <f ca="1">SUM(Table2[[#This Row],[2025 Tax Amount                   (w/o Reval)                       (Exmption Not Included)]]-Table2[[#This Row],[2025 Estimated                      Tax Amount                             (Exemption Not Included)]])</f>
        <v>#NAME?</v>
      </c>
      <c r="O839" s="207" t="s">
        <v>7433</v>
      </c>
      <c r="P839" s="208" t="s">
        <v>7433</v>
      </c>
      <c r="Q839" s="208" t="s">
        <v>7433</v>
      </c>
      <c r="R839" s="208" t="s">
        <v>7433</v>
      </c>
      <c r="S839" s="208" t="s">
        <v>7433</v>
      </c>
      <c r="T839" s="209" t="s">
        <v>7433</v>
      </c>
    </row>
    <row r="840" spans="1:20">
      <c r="A840" s="202" t="s">
        <v>846</v>
      </c>
      <c r="B840" s="202">
        <v>904</v>
      </c>
      <c r="C840" s="195" t="e">
        <f ca="1">_xlfn.XLOOKUP(Table2[[#This Row],[Acct '#]],'2024 Information'!A:A,'2024 Information'!L:L,0)</f>
        <v>#NAME?</v>
      </c>
      <c r="D840" s="196" t="e">
        <f ca="1">SUM(Table2[[#This Row],[2024 Tax Assessment (Exemption Not Included)]]/$E$6)</f>
        <v>#NAME?</v>
      </c>
      <c r="E840" s="206" t="e">
        <f ca="1">SUM(Table2[[#This Row],[2024 Tax Assessment (Exemption Not Included)]]*$E$7)</f>
        <v>#NAME?</v>
      </c>
      <c r="F840" s="195" t="e">
        <f ca="1">_xlfn.XLOOKUP(Table2[[#This Row],[Acct '#]],'2025 Information'!A:A,'2025 Information'!O:O,0)</f>
        <v>#NAME?</v>
      </c>
      <c r="G840" s="196" t="e">
        <f ca="1">SUM(Table2[[#This Row],[2025 Estimated                         Tax Assessment                  (Exemption Not Included)]]/$H$6)</f>
        <v>#NAME?</v>
      </c>
      <c r="H840" s="206" t="e">
        <f ca="1">SUM(Table2[[#This Row],[2025 Estimated                         Tax Assessment                  (Exemption Not Included)]]*$H$7)</f>
        <v>#NAME?</v>
      </c>
      <c r="I840" s="203" t="e">
        <f ca="1">SUM(Table2[[#This Row],[2025 Estimated                         Tax Assessment                  (Exemption Not Included)]]-Table2[[#This Row],[2024 Tax Assessment (Exemption Not Included)]])</f>
        <v>#NAME?</v>
      </c>
      <c r="J840" s="225" t="e">
        <f ca="1">SUM(Table2[[#This Row],[2025 Estimated                      Tax Amount                             (Exemption Not Included)]]-Table2[[#This Row],[2024 Tax Amount (Exemption Not Included)]])</f>
        <v>#NAME?</v>
      </c>
      <c r="K840" s="204" t="e">
        <f ca="1">SUM(Table2[[#This Row],[Overall % Of Town ]]-Table2[[#This Row],[Overall % Of Town]])</f>
        <v>#NAME?</v>
      </c>
      <c r="L840" s="227" t="e">
        <f ca="1">SUM(Table2[[#This Row],[2024 Tax Assessment (Exemption Not Included)]])*$N$7</f>
        <v>#NAME?</v>
      </c>
      <c r="M840" s="205" t="e">
        <f ca="1">SUM(Table2[[#This Row],[2025 Tax Amount                   (w/o Reval)                       (Exmption Not Included)]]-Table2[[#This Row],[2024 Tax Amount (Exemption Not Included)]])</f>
        <v>#NAME?</v>
      </c>
      <c r="N840" s="206" t="e">
        <f ca="1">SUM(Table2[[#This Row],[2025 Tax Amount                   (w/o Reval)                       (Exmption Not Included)]]-Table2[[#This Row],[2025 Estimated                      Tax Amount                             (Exemption Not Included)]])</f>
        <v>#NAME?</v>
      </c>
      <c r="O840" s="210" t="e">
        <f ca="1">_xlfn.XLOOKUP(Table2[[#This Row],[Map/Lot]],'Sales Data'!$H$2:$H$185,'Sales Data'!$G$2:$G$185,0)</f>
        <v>#NAME?</v>
      </c>
      <c r="P840" s="211" t="e">
        <f ca="1">_xlfn.XLOOKUP(Table2[[#This Row],[Map/Lot]],'Sales Data'!$H$2:$H$185,'Sales Data'!$F$2:$F$185,0)</f>
        <v>#NAME?</v>
      </c>
      <c r="Q840" s="208">
        <v>1.7</v>
      </c>
      <c r="R840" s="212" t="e">
        <f ca="1">SUM(Table2[[#This Row],[Adjustment for Time Since Sale]]*Table2[[#This Row],[Sale Amount]])</f>
        <v>#NAME?</v>
      </c>
      <c r="S840" s="212" t="e">
        <f ca="1">SUM(Table2[[#This Row],[2025 Estimated                         Tax Assessment                  (Exemption Not Included)]]-Table2[[#This Row],[Adjusted Sale Price]])</f>
        <v>#NAME?</v>
      </c>
      <c r="T840" s="213" t="e">
        <f ca="1">_xlfn.XLOOKUP(Table2[[#This Row],[Map/Lot]],'Sales Data'!$H$2:$H$185,'Sales Data'!$I$2:$I$185,0)</f>
        <v>#NAME?</v>
      </c>
    </row>
    <row r="841" spans="1:20">
      <c r="A841" s="202" t="s">
        <v>1018</v>
      </c>
      <c r="B841" s="202">
        <v>838</v>
      </c>
      <c r="C841" s="195" t="e">
        <f ca="1">_xlfn.XLOOKUP(Table2[[#This Row],[Acct '#]],'2024 Information'!A:A,'2024 Information'!L:L,0)</f>
        <v>#NAME?</v>
      </c>
      <c r="D841" s="196" t="e">
        <f ca="1">SUM(Table2[[#This Row],[2024 Tax Assessment (Exemption Not Included)]]/$E$6)</f>
        <v>#NAME?</v>
      </c>
      <c r="E841" s="206" t="e">
        <f ca="1">SUM(Table2[[#This Row],[2024 Tax Assessment (Exemption Not Included)]]*$E$7)</f>
        <v>#NAME?</v>
      </c>
      <c r="F841" s="195" t="e">
        <f ca="1">_xlfn.XLOOKUP(Table2[[#This Row],[Acct '#]],'2025 Information'!A:A,'2025 Information'!O:O,0)</f>
        <v>#NAME?</v>
      </c>
      <c r="G841" s="196" t="e">
        <f ca="1">SUM(Table2[[#This Row],[2025 Estimated                         Tax Assessment                  (Exemption Not Included)]]/$H$6)</f>
        <v>#NAME?</v>
      </c>
      <c r="H841" s="206" t="e">
        <f ca="1">SUM(Table2[[#This Row],[2025 Estimated                         Tax Assessment                  (Exemption Not Included)]]*$H$7)</f>
        <v>#NAME?</v>
      </c>
      <c r="I841" s="203" t="e">
        <f ca="1">SUM(Table2[[#This Row],[2025 Estimated                         Tax Assessment                  (Exemption Not Included)]]-Table2[[#This Row],[2024 Tax Assessment (Exemption Not Included)]])</f>
        <v>#NAME?</v>
      </c>
      <c r="J841" s="225" t="e">
        <f ca="1">SUM(Table2[[#This Row],[2025 Estimated                      Tax Amount                             (Exemption Not Included)]]-Table2[[#This Row],[2024 Tax Amount (Exemption Not Included)]])</f>
        <v>#NAME?</v>
      </c>
      <c r="K841" s="204" t="e">
        <f ca="1">SUM(Table2[[#This Row],[Overall % Of Town ]]-Table2[[#This Row],[Overall % Of Town]])</f>
        <v>#NAME?</v>
      </c>
      <c r="L841" s="227" t="e">
        <f ca="1">SUM(Table2[[#This Row],[2024 Tax Assessment (Exemption Not Included)]])*$N$7</f>
        <v>#NAME?</v>
      </c>
      <c r="M841" s="205" t="e">
        <f ca="1">SUM(Table2[[#This Row],[2025 Tax Amount                   (w/o Reval)                       (Exmption Not Included)]]-Table2[[#This Row],[2024 Tax Amount (Exemption Not Included)]])</f>
        <v>#NAME?</v>
      </c>
      <c r="N841" s="206" t="e">
        <f ca="1">SUM(Table2[[#This Row],[2025 Tax Amount                   (w/o Reval)                       (Exmption Not Included)]]-Table2[[#This Row],[2025 Estimated                      Tax Amount                             (Exemption Not Included)]])</f>
        <v>#NAME?</v>
      </c>
      <c r="O841" s="207" t="s">
        <v>7433</v>
      </c>
      <c r="P841" s="208" t="s">
        <v>7433</v>
      </c>
      <c r="Q841" s="208" t="s">
        <v>7433</v>
      </c>
      <c r="R841" s="208" t="s">
        <v>7433</v>
      </c>
      <c r="S841" s="208" t="s">
        <v>7433</v>
      </c>
      <c r="T841" s="209" t="s">
        <v>7433</v>
      </c>
    </row>
    <row r="842" spans="1:20">
      <c r="A842" s="202" t="s">
        <v>1557</v>
      </c>
      <c r="B842" s="202">
        <v>595</v>
      </c>
      <c r="C842" s="195" t="e">
        <f ca="1">_xlfn.XLOOKUP(Table2[[#This Row],[Acct '#]],'2024 Information'!A:A,'2024 Information'!L:L,0)</f>
        <v>#NAME?</v>
      </c>
      <c r="D842" s="196" t="e">
        <f ca="1">SUM(Table2[[#This Row],[2024 Tax Assessment (Exemption Not Included)]]/$E$6)</f>
        <v>#NAME?</v>
      </c>
      <c r="E842" s="206" t="e">
        <f ca="1">SUM(Table2[[#This Row],[2024 Tax Assessment (Exemption Not Included)]]*$E$7)</f>
        <v>#NAME?</v>
      </c>
      <c r="F842" s="195" t="e">
        <f ca="1">_xlfn.XLOOKUP(Table2[[#This Row],[Acct '#]],'2025 Information'!A:A,'2025 Information'!O:O,0)</f>
        <v>#NAME?</v>
      </c>
      <c r="G842" s="196" t="e">
        <f ca="1">SUM(Table2[[#This Row],[2025 Estimated                         Tax Assessment                  (Exemption Not Included)]]/$H$6)</f>
        <v>#NAME?</v>
      </c>
      <c r="H842" s="206" t="e">
        <f ca="1">SUM(Table2[[#This Row],[2025 Estimated                         Tax Assessment                  (Exemption Not Included)]]*$H$7)</f>
        <v>#NAME?</v>
      </c>
      <c r="I842" s="203" t="e">
        <f ca="1">SUM(Table2[[#This Row],[2025 Estimated                         Tax Assessment                  (Exemption Not Included)]]-Table2[[#This Row],[2024 Tax Assessment (Exemption Not Included)]])</f>
        <v>#NAME?</v>
      </c>
      <c r="J842" s="225" t="e">
        <f ca="1">SUM(Table2[[#This Row],[2025 Estimated                      Tax Amount                             (Exemption Not Included)]]-Table2[[#This Row],[2024 Tax Amount (Exemption Not Included)]])</f>
        <v>#NAME?</v>
      </c>
      <c r="K842" s="204" t="e">
        <f ca="1">SUM(Table2[[#This Row],[Overall % Of Town ]]-Table2[[#This Row],[Overall % Of Town]])</f>
        <v>#NAME?</v>
      </c>
      <c r="L842" s="227" t="e">
        <f ca="1">SUM(Table2[[#This Row],[2024 Tax Assessment (Exemption Not Included)]])*$N$7</f>
        <v>#NAME?</v>
      </c>
      <c r="M842" s="205" t="e">
        <f ca="1">SUM(Table2[[#This Row],[2025 Tax Amount                   (w/o Reval)                       (Exmption Not Included)]]-Table2[[#This Row],[2024 Tax Amount (Exemption Not Included)]])</f>
        <v>#NAME?</v>
      </c>
      <c r="N842" s="206" t="e">
        <f ca="1">SUM(Table2[[#This Row],[2025 Tax Amount                   (w/o Reval)                       (Exmption Not Included)]]-Table2[[#This Row],[2025 Estimated                      Tax Amount                             (Exemption Not Included)]])</f>
        <v>#NAME?</v>
      </c>
      <c r="O842" s="207" t="s">
        <v>7433</v>
      </c>
      <c r="P842" s="208" t="s">
        <v>7433</v>
      </c>
      <c r="Q842" s="208" t="s">
        <v>7433</v>
      </c>
      <c r="R842" s="208" t="s">
        <v>7433</v>
      </c>
      <c r="S842" s="208" t="s">
        <v>7433</v>
      </c>
      <c r="T842" s="209" t="s">
        <v>7433</v>
      </c>
    </row>
    <row r="843" spans="1:20">
      <c r="A843" s="202" t="s">
        <v>210</v>
      </c>
      <c r="B843" s="202">
        <v>1151</v>
      </c>
      <c r="C843" s="195" t="e">
        <f ca="1">_xlfn.XLOOKUP(Table2[[#This Row],[Acct '#]],'2024 Information'!A:A,'2024 Information'!L:L,0)</f>
        <v>#NAME?</v>
      </c>
      <c r="D843" s="196" t="e">
        <f ca="1">SUM(Table2[[#This Row],[2024 Tax Assessment (Exemption Not Included)]]/$E$6)</f>
        <v>#NAME?</v>
      </c>
      <c r="E843" s="206" t="e">
        <f ca="1">SUM(Table2[[#This Row],[2024 Tax Assessment (Exemption Not Included)]]*$E$7)</f>
        <v>#NAME?</v>
      </c>
      <c r="F843" s="195" t="e">
        <f ca="1">_xlfn.XLOOKUP(Table2[[#This Row],[Acct '#]],'2025 Information'!A:A,'2025 Information'!O:O,0)</f>
        <v>#NAME?</v>
      </c>
      <c r="G843" s="196" t="e">
        <f ca="1">SUM(Table2[[#This Row],[2025 Estimated                         Tax Assessment                  (Exemption Not Included)]]/$H$6)</f>
        <v>#NAME?</v>
      </c>
      <c r="H843" s="206" t="e">
        <f ca="1">SUM(Table2[[#This Row],[2025 Estimated                         Tax Assessment                  (Exemption Not Included)]]*$H$7)</f>
        <v>#NAME?</v>
      </c>
      <c r="I843" s="203" t="e">
        <f ca="1">SUM(Table2[[#This Row],[2025 Estimated                         Tax Assessment                  (Exemption Not Included)]]-Table2[[#This Row],[2024 Tax Assessment (Exemption Not Included)]])</f>
        <v>#NAME?</v>
      </c>
      <c r="J843" s="225" t="e">
        <f ca="1">SUM(Table2[[#This Row],[2025 Estimated                      Tax Amount                             (Exemption Not Included)]]-Table2[[#This Row],[2024 Tax Amount (Exemption Not Included)]])</f>
        <v>#NAME?</v>
      </c>
      <c r="K843" s="204" t="e">
        <f ca="1">SUM(Table2[[#This Row],[Overall % Of Town ]]-Table2[[#This Row],[Overall % Of Town]])</f>
        <v>#NAME?</v>
      </c>
      <c r="L843" s="227" t="e">
        <f ca="1">SUM(Table2[[#This Row],[2024 Tax Assessment (Exemption Not Included)]])*$N$7</f>
        <v>#NAME?</v>
      </c>
      <c r="M843" s="205" t="e">
        <f ca="1">SUM(Table2[[#This Row],[2025 Tax Amount                   (w/o Reval)                       (Exmption Not Included)]]-Table2[[#This Row],[2024 Tax Amount (Exemption Not Included)]])</f>
        <v>#NAME?</v>
      </c>
      <c r="N843" s="206" t="e">
        <f ca="1">SUM(Table2[[#This Row],[2025 Tax Amount                   (w/o Reval)                       (Exmption Not Included)]]-Table2[[#This Row],[2025 Estimated                      Tax Amount                             (Exemption Not Included)]])</f>
        <v>#NAME?</v>
      </c>
      <c r="O843" s="207" t="s">
        <v>7433</v>
      </c>
      <c r="P843" s="208" t="s">
        <v>7433</v>
      </c>
      <c r="Q843" s="208" t="s">
        <v>7433</v>
      </c>
      <c r="R843" s="208" t="s">
        <v>7433</v>
      </c>
      <c r="S843" s="208" t="s">
        <v>7433</v>
      </c>
      <c r="T843" s="209" t="s">
        <v>7433</v>
      </c>
    </row>
    <row r="844" spans="1:20">
      <c r="A844" s="202" t="s">
        <v>1324</v>
      </c>
      <c r="B844" s="202">
        <v>704</v>
      </c>
      <c r="C844" s="195" t="e">
        <f ca="1">_xlfn.XLOOKUP(Table2[[#This Row],[Acct '#]],'2024 Information'!A:A,'2024 Information'!L:L,0)</f>
        <v>#NAME?</v>
      </c>
      <c r="D844" s="196" t="e">
        <f ca="1">SUM(Table2[[#This Row],[2024 Tax Assessment (Exemption Not Included)]]/$E$6)</f>
        <v>#NAME?</v>
      </c>
      <c r="E844" s="206" t="e">
        <f ca="1">SUM(Table2[[#This Row],[2024 Tax Assessment (Exemption Not Included)]]*$E$7)</f>
        <v>#NAME?</v>
      </c>
      <c r="F844" s="195" t="e">
        <f ca="1">_xlfn.XLOOKUP(Table2[[#This Row],[Acct '#]],'2025 Information'!A:A,'2025 Information'!O:O,0)</f>
        <v>#NAME?</v>
      </c>
      <c r="G844" s="196" t="e">
        <f ca="1">SUM(Table2[[#This Row],[2025 Estimated                         Tax Assessment                  (Exemption Not Included)]]/$H$6)</f>
        <v>#NAME?</v>
      </c>
      <c r="H844" s="206" t="e">
        <f ca="1">SUM(Table2[[#This Row],[2025 Estimated                         Tax Assessment                  (Exemption Not Included)]]*$H$7)</f>
        <v>#NAME?</v>
      </c>
      <c r="I844" s="203" t="e">
        <f ca="1">SUM(Table2[[#This Row],[2025 Estimated                         Tax Assessment                  (Exemption Not Included)]]-Table2[[#This Row],[2024 Tax Assessment (Exemption Not Included)]])</f>
        <v>#NAME?</v>
      </c>
      <c r="J844" s="225" t="e">
        <f ca="1">SUM(Table2[[#This Row],[2025 Estimated                      Tax Amount                             (Exemption Not Included)]]-Table2[[#This Row],[2024 Tax Amount (Exemption Not Included)]])</f>
        <v>#NAME?</v>
      </c>
      <c r="K844" s="204" t="e">
        <f ca="1">SUM(Table2[[#This Row],[Overall % Of Town ]]-Table2[[#This Row],[Overall % Of Town]])</f>
        <v>#NAME?</v>
      </c>
      <c r="L844" s="227" t="e">
        <f ca="1">SUM(Table2[[#This Row],[2024 Tax Assessment (Exemption Not Included)]])*$N$7</f>
        <v>#NAME?</v>
      </c>
      <c r="M844" s="205" t="e">
        <f ca="1">SUM(Table2[[#This Row],[2025 Tax Amount                   (w/o Reval)                       (Exmption Not Included)]]-Table2[[#This Row],[2024 Tax Amount (Exemption Not Included)]])</f>
        <v>#NAME?</v>
      </c>
      <c r="N844" s="206" t="e">
        <f ca="1">SUM(Table2[[#This Row],[2025 Tax Amount                   (w/o Reval)                       (Exmption Not Included)]]-Table2[[#This Row],[2025 Estimated                      Tax Amount                             (Exemption Not Included)]])</f>
        <v>#NAME?</v>
      </c>
      <c r="O844" s="207" t="s">
        <v>7433</v>
      </c>
      <c r="P844" s="208" t="s">
        <v>7433</v>
      </c>
      <c r="Q844" s="208" t="s">
        <v>7433</v>
      </c>
      <c r="R844" s="208" t="s">
        <v>7433</v>
      </c>
      <c r="S844" s="208" t="s">
        <v>7433</v>
      </c>
      <c r="T844" s="209" t="s">
        <v>7433</v>
      </c>
    </row>
    <row r="845" spans="1:20">
      <c r="A845" s="202" t="s">
        <v>235</v>
      </c>
      <c r="B845" s="202">
        <v>1142</v>
      </c>
      <c r="C845" s="195" t="e">
        <f ca="1">_xlfn.XLOOKUP(Table2[[#This Row],[Acct '#]],'2024 Information'!A:A,'2024 Information'!L:L,0)</f>
        <v>#NAME?</v>
      </c>
      <c r="D845" s="196" t="e">
        <f ca="1">SUM(Table2[[#This Row],[2024 Tax Assessment (Exemption Not Included)]]/$E$6)</f>
        <v>#NAME?</v>
      </c>
      <c r="E845" s="206" t="e">
        <f ca="1">SUM(Table2[[#This Row],[2024 Tax Assessment (Exemption Not Included)]]*$E$7)</f>
        <v>#NAME?</v>
      </c>
      <c r="F845" s="195" t="e">
        <f ca="1">_xlfn.XLOOKUP(Table2[[#This Row],[Acct '#]],'2025 Information'!A:A,'2025 Information'!O:O,0)</f>
        <v>#NAME?</v>
      </c>
      <c r="G845" s="196" t="e">
        <f ca="1">SUM(Table2[[#This Row],[2025 Estimated                         Tax Assessment                  (Exemption Not Included)]]/$H$6)</f>
        <v>#NAME?</v>
      </c>
      <c r="H845" s="206" t="e">
        <f ca="1">SUM(Table2[[#This Row],[2025 Estimated                         Tax Assessment                  (Exemption Not Included)]]*$H$7)</f>
        <v>#NAME?</v>
      </c>
      <c r="I845" s="203" t="e">
        <f ca="1">SUM(Table2[[#This Row],[2025 Estimated                         Tax Assessment                  (Exemption Not Included)]]-Table2[[#This Row],[2024 Tax Assessment (Exemption Not Included)]])</f>
        <v>#NAME?</v>
      </c>
      <c r="J845" s="225" t="e">
        <f ca="1">SUM(Table2[[#This Row],[2025 Estimated                      Tax Amount                             (Exemption Not Included)]]-Table2[[#This Row],[2024 Tax Amount (Exemption Not Included)]])</f>
        <v>#NAME?</v>
      </c>
      <c r="K845" s="204" t="e">
        <f ca="1">SUM(Table2[[#This Row],[Overall % Of Town ]]-Table2[[#This Row],[Overall % Of Town]])</f>
        <v>#NAME?</v>
      </c>
      <c r="L845" s="227" t="e">
        <f ca="1">SUM(Table2[[#This Row],[2024 Tax Assessment (Exemption Not Included)]])*$N$7</f>
        <v>#NAME?</v>
      </c>
      <c r="M845" s="205" t="e">
        <f ca="1">SUM(Table2[[#This Row],[2025 Tax Amount                   (w/o Reval)                       (Exmption Not Included)]]-Table2[[#This Row],[2024 Tax Amount (Exemption Not Included)]])</f>
        <v>#NAME?</v>
      </c>
      <c r="N845" s="206" t="e">
        <f ca="1">SUM(Table2[[#This Row],[2025 Tax Amount                   (w/o Reval)                       (Exmption Not Included)]]-Table2[[#This Row],[2025 Estimated                      Tax Amount                             (Exemption Not Included)]])</f>
        <v>#NAME?</v>
      </c>
      <c r="O845" s="207" t="s">
        <v>7433</v>
      </c>
      <c r="P845" s="208" t="s">
        <v>7433</v>
      </c>
      <c r="Q845" s="208" t="s">
        <v>7433</v>
      </c>
      <c r="R845" s="208" t="s">
        <v>7433</v>
      </c>
      <c r="S845" s="208" t="s">
        <v>7433</v>
      </c>
      <c r="T845" s="209" t="s">
        <v>7433</v>
      </c>
    </row>
    <row r="846" spans="1:20">
      <c r="A846" s="202" t="s">
        <v>1329</v>
      </c>
      <c r="B846" s="202">
        <v>702</v>
      </c>
      <c r="C846" s="195" t="e">
        <f ca="1">_xlfn.XLOOKUP(Table2[[#This Row],[Acct '#]],'2024 Information'!A:A,'2024 Information'!L:L,0)</f>
        <v>#NAME?</v>
      </c>
      <c r="D846" s="196" t="e">
        <f ca="1">SUM(Table2[[#This Row],[2024 Tax Assessment (Exemption Not Included)]]/$E$6)</f>
        <v>#NAME?</v>
      </c>
      <c r="E846" s="206" t="e">
        <f ca="1">SUM(Table2[[#This Row],[2024 Tax Assessment (Exemption Not Included)]]*$E$7)</f>
        <v>#NAME?</v>
      </c>
      <c r="F846" s="195" t="e">
        <f ca="1">_xlfn.XLOOKUP(Table2[[#This Row],[Acct '#]],'2025 Information'!A:A,'2025 Information'!O:O,0)</f>
        <v>#NAME?</v>
      </c>
      <c r="G846" s="196" t="e">
        <f ca="1">SUM(Table2[[#This Row],[2025 Estimated                         Tax Assessment                  (Exemption Not Included)]]/$H$6)</f>
        <v>#NAME?</v>
      </c>
      <c r="H846" s="206" t="e">
        <f ca="1">SUM(Table2[[#This Row],[2025 Estimated                         Tax Assessment                  (Exemption Not Included)]]*$H$7)</f>
        <v>#NAME?</v>
      </c>
      <c r="I846" s="203" t="e">
        <f ca="1">SUM(Table2[[#This Row],[2025 Estimated                         Tax Assessment                  (Exemption Not Included)]]-Table2[[#This Row],[2024 Tax Assessment (Exemption Not Included)]])</f>
        <v>#NAME?</v>
      </c>
      <c r="J846" s="225" t="e">
        <f ca="1">SUM(Table2[[#This Row],[2025 Estimated                      Tax Amount                             (Exemption Not Included)]]-Table2[[#This Row],[2024 Tax Amount (Exemption Not Included)]])</f>
        <v>#NAME?</v>
      </c>
      <c r="K846" s="204" t="e">
        <f ca="1">SUM(Table2[[#This Row],[Overall % Of Town ]]-Table2[[#This Row],[Overall % Of Town]])</f>
        <v>#NAME?</v>
      </c>
      <c r="L846" s="227" t="e">
        <f ca="1">SUM(Table2[[#This Row],[2024 Tax Assessment (Exemption Not Included)]])*$N$7</f>
        <v>#NAME?</v>
      </c>
      <c r="M846" s="205" t="e">
        <f ca="1">SUM(Table2[[#This Row],[2025 Tax Amount                   (w/o Reval)                       (Exmption Not Included)]]-Table2[[#This Row],[2024 Tax Amount (Exemption Not Included)]])</f>
        <v>#NAME?</v>
      </c>
      <c r="N846" s="206" t="e">
        <f ca="1">SUM(Table2[[#This Row],[2025 Tax Amount                   (w/o Reval)                       (Exmption Not Included)]]-Table2[[#This Row],[2025 Estimated                      Tax Amount                             (Exemption Not Included)]])</f>
        <v>#NAME?</v>
      </c>
      <c r="O846" s="210" t="e">
        <f ca="1">_xlfn.XLOOKUP(Table2[[#This Row],[Map/Lot]],'Sales Data'!$H$2:$H$185,'Sales Data'!$G$2:$G$185,0)</f>
        <v>#NAME?</v>
      </c>
      <c r="P846" s="211" t="e">
        <f ca="1">_xlfn.XLOOKUP(Table2[[#This Row],[Map/Lot]],'Sales Data'!$H$2:$H$185,'Sales Data'!$F$2:$F$185,0)</f>
        <v>#NAME?</v>
      </c>
      <c r="Q846" s="208">
        <v>1.5</v>
      </c>
      <c r="R846" s="212" t="e">
        <f ca="1">SUM(Table2[[#This Row],[Adjustment for Time Since Sale]]*Table2[[#This Row],[Sale Amount]])</f>
        <v>#NAME?</v>
      </c>
      <c r="S846" s="212" t="e">
        <f ca="1">SUM(Table2[[#This Row],[2025 Estimated                         Tax Assessment                  (Exemption Not Included)]]-Table2[[#This Row],[Adjusted Sale Price]])</f>
        <v>#NAME?</v>
      </c>
      <c r="T846" s="213" t="e">
        <f ca="1">_xlfn.XLOOKUP(Table2[[#This Row],[Map/Lot]],'Sales Data'!$H$2:$H$185,'Sales Data'!$I$2:$I$185,0)</f>
        <v>#NAME?</v>
      </c>
    </row>
    <row r="847" spans="1:20">
      <c r="A847" s="202" t="s">
        <v>440</v>
      </c>
      <c r="B847" s="202">
        <v>1054</v>
      </c>
      <c r="C847" s="195" t="e">
        <f ca="1">_xlfn.XLOOKUP(Table2[[#This Row],[Acct '#]],'2024 Information'!A:A,'2024 Information'!L:L,0)</f>
        <v>#NAME?</v>
      </c>
      <c r="D847" s="196" t="e">
        <f ca="1">SUM(Table2[[#This Row],[2024 Tax Assessment (Exemption Not Included)]]/$E$6)</f>
        <v>#NAME?</v>
      </c>
      <c r="E847" s="206" t="e">
        <f ca="1">SUM(Table2[[#This Row],[2024 Tax Assessment (Exemption Not Included)]]*$E$7)</f>
        <v>#NAME?</v>
      </c>
      <c r="F847" s="195" t="e">
        <f ca="1">_xlfn.XLOOKUP(Table2[[#This Row],[Acct '#]],'2025 Information'!A:A,'2025 Information'!O:O,0)</f>
        <v>#NAME?</v>
      </c>
      <c r="G847" s="196" t="e">
        <f ca="1">SUM(Table2[[#This Row],[2025 Estimated                         Tax Assessment                  (Exemption Not Included)]]/$H$6)</f>
        <v>#NAME?</v>
      </c>
      <c r="H847" s="206" t="e">
        <f ca="1">SUM(Table2[[#This Row],[2025 Estimated                         Tax Assessment                  (Exemption Not Included)]]*$H$7)</f>
        <v>#NAME?</v>
      </c>
      <c r="I847" s="203" t="e">
        <f ca="1">SUM(Table2[[#This Row],[2025 Estimated                         Tax Assessment                  (Exemption Not Included)]]-Table2[[#This Row],[2024 Tax Assessment (Exemption Not Included)]])</f>
        <v>#NAME?</v>
      </c>
      <c r="J847" s="225" t="e">
        <f ca="1">SUM(Table2[[#This Row],[2025 Estimated                      Tax Amount                             (Exemption Not Included)]]-Table2[[#This Row],[2024 Tax Amount (Exemption Not Included)]])</f>
        <v>#NAME?</v>
      </c>
      <c r="K847" s="204" t="e">
        <f ca="1">SUM(Table2[[#This Row],[Overall % Of Town ]]-Table2[[#This Row],[Overall % Of Town]])</f>
        <v>#NAME?</v>
      </c>
      <c r="L847" s="227" t="e">
        <f ca="1">SUM(Table2[[#This Row],[2024 Tax Assessment (Exemption Not Included)]])*$N$7</f>
        <v>#NAME?</v>
      </c>
      <c r="M847" s="205" t="e">
        <f ca="1">SUM(Table2[[#This Row],[2025 Tax Amount                   (w/o Reval)                       (Exmption Not Included)]]-Table2[[#This Row],[2024 Tax Amount (Exemption Not Included)]])</f>
        <v>#NAME?</v>
      </c>
      <c r="N847" s="206" t="e">
        <f ca="1">SUM(Table2[[#This Row],[2025 Tax Amount                   (w/o Reval)                       (Exmption Not Included)]]-Table2[[#This Row],[2025 Estimated                      Tax Amount                             (Exemption Not Included)]])</f>
        <v>#NAME?</v>
      </c>
      <c r="O847" s="210" t="e">
        <f ca="1">_xlfn.XLOOKUP(Table2[[#This Row],[Map/Lot]],'Sales Data'!$H$2:$H$185,'Sales Data'!$G$2:$G$185,0)</f>
        <v>#NAME?</v>
      </c>
      <c r="P847" s="211" t="e">
        <f ca="1">_xlfn.XLOOKUP(Table2[[#This Row],[Map/Lot]],'Sales Data'!$H$2:$H$185,'Sales Data'!$F$2:$F$185,0)</f>
        <v>#NAME?</v>
      </c>
      <c r="Q847" s="208">
        <v>1.5</v>
      </c>
      <c r="R847" s="212" t="e">
        <f ca="1">SUM(Table2[[#This Row],[Adjustment for Time Since Sale]]*Table2[[#This Row],[Sale Amount]])</f>
        <v>#NAME?</v>
      </c>
      <c r="S847" s="212" t="e">
        <f ca="1">SUM(Table2[[#This Row],[2025 Estimated                         Tax Assessment                  (Exemption Not Included)]]-Table2[[#This Row],[Adjusted Sale Price]])</f>
        <v>#NAME?</v>
      </c>
      <c r="T847" s="213" t="e">
        <f ca="1">_xlfn.XLOOKUP(Table2[[#This Row],[Map/Lot]],'Sales Data'!$H$2:$H$185,'Sales Data'!$I$2:$I$185,0)</f>
        <v>#NAME?</v>
      </c>
    </row>
    <row r="848" spans="1:20">
      <c r="A848" s="202" t="s">
        <v>360</v>
      </c>
      <c r="B848" s="202">
        <v>1095</v>
      </c>
      <c r="C848" s="195" t="e">
        <f ca="1">_xlfn.XLOOKUP(Table2[[#This Row],[Acct '#]],'2024 Information'!A:A,'2024 Information'!L:L,0)</f>
        <v>#NAME?</v>
      </c>
      <c r="D848" s="196" t="e">
        <f ca="1">SUM(Table2[[#This Row],[2024 Tax Assessment (Exemption Not Included)]]/$E$6)</f>
        <v>#NAME?</v>
      </c>
      <c r="E848" s="206" t="e">
        <f ca="1">SUM(Table2[[#This Row],[2024 Tax Assessment (Exemption Not Included)]]*$E$7)</f>
        <v>#NAME?</v>
      </c>
      <c r="F848" s="195" t="e">
        <f ca="1">_xlfn.XLOOKUP(Table2[[#This Row],[Acct '#]],'2025 Information'!A:A,'2025 Information'!O:O,0)</f>
        <v>#NAME?</v>
      </c>
      <c r="G848" s="196" t="e">
        <f ca="1">SUM(Table2[[#This Row],[2025 Estimated                         Tax Assessment                  (Exemption Not Included)]]/$H$6)</f>
        <v>#NAME?</v>
      </c>
      <c r="H848" s="206" t="e">
        <f ca="1">SUM(Table2[[#This Row],[2025 Estimated                         Tax Assessment                  (Exemption Not Included)]]*$H$7)</f>
        <v>#NAME?</v>
      </c>
      <c r="I848" s="203" t="e">
        <f ca="1">SUM(Table2[[#This Row],[2025 Estimated                         Tax Assessment                  (Exemption Not Included)]]-Table2[[#This Row],[2024 Tax Assessment (Exemption Not Included)]])</f>
        <v>#NAME?</v>
      </c>
      <c r="J848" s="225" t="e">
        <f ca="1">SUM(Table2[[#This Row],[2025 Estimated                      Tax Amount                             (Exemption Not Included)]]-Table2[[#This Row],[2024 Tax Amount (Exemption Not Included)]])</f>
        <v>#NAME?</v>
      </c>
      <c r="K848" s="204" t="e">
        <f ca="1">SUM(Table2[[#This Row],[Overall % Of Town ]]-Table2[[#This Row],[Overall % Of Town]])</f>
        <v>#NAME?</v>
      </c>
      <c r="L848" s="227" t="e">
        <f ca="1">SUM(Table2[[#This Row],[2024 Tax Assessment (Exemption Not Included)]])*$N$7</f>
        <v>#NAME?</v>
      </c>
      <c r="M848" s="205" t="e">
        <f ca="1">SUM(Table2[[#This Row],[2025 Tax Amount                   (w/o Reval)                       (Exmption Not Included)]]-Table2[[#This Row],[2024 Tax Amount (Exemption Not Included)]])</f>
        <v>#NAME?</v>
      </c>
      <c r="N848" s="206" t="e">
        <f ca="1">SUM(Table2[[#This Row],[2025 Tax Amount                   (w/o Reval)                       (Exmption Not Included)]]-Table2[[#This Row],[2025 Estimated                      Tax Amount                             (Exemption Not Included)]])</f>
        <v>#NAME?</v>
      </c>
      <c r="O848" s="207" t="s">
        <v>7433</v>
      </c>
      <c r="P848" s="208" t="s">
        <v>7433</v>
      </c>
      <c r="Q848" s="208" t="s">
        <v>7433</v>
      </c>
      <c r="R848" s="208" t="s">
        <v>7433</v>
      </c>
      <c r="S848" s="208" t="s">
        <v>7433</v>
      </c>
      <c r="T848" s="209" t="s">
        <v>7433</v>
      </c>
    </row>
    <row r="849" spans="1:20">
      <c r="A849" s="202" t="s">
        <v>1294</v>
      </c>
      <c r="B849" s="202">
        <v>718</v>
      </c>
      <c r="C849" s="195" t="e">
        <f ca="1">_xlfn.XLOOKUP(Table2[[#This Row],[Acct '#]],'2024 Information'!A:A,'2024 Information'!L:L,0)</f>
        <v>#NAME?</v>
      </c>
      <c r="D849" s="196" t="e">
        <f ca="1">SUM(Table2[[#This Row],[2024 Tax Assessment (Exemption Not Included)]]/$E$6)</f>
        <v>#NAME?</v>
      </c>
      <c r="E849" s="206" t="e">
        <f ca="1">SUM(Table2[[#This Row],[2024 Tax Assessment (Exemption Not Included)]]*$E$7)</f>
        <v>#NAME?</v>
      </c>
      <c r="F849" s="195" t="e">
        <f ca="1">_xlfn.XLOOKUP(Table2[[#This Row],[Acct '#]],'2025 Information'!A:A,'2025 Information'!O:O,0)</f>
        <v>#NAME?</v>
      </c>
      <c r="G849" s="196" t="e">
        <f ca="1">SUM(Table2[[#This Row],[2025 Estimated                         Tax Assessment                  (Exemption Not Included)]]/$H$6)</f>
        <v>#NAME?</v>
      </c>
      <c r="H849" s="206" t="e">
        <f ca="1">SUM(Table2[[#This Row],[2025 Estimated                         Tax Assessment                  (Exemption Not Included)]]*$H$7)</f>
        <v>#NAME?</v>
      </c>
      <c r="I849" s="203" t="e">
        <f ca="1">SUM(Table2[[#This Row],[2025 Estimated                         Tax Assessment                  (Exemption Not Included)]]-Table2[[#This Row],[2024 Tax Assessment (Exemption Not Included)]])</f>
        <v>#NAME?</v>
      </c>
      <c r="J849" s="225" t="e">
        <f ca="1">SUM(Table2[[#This Row],[2025 Estimated                      Tax Amount                             (Exemption Not Included)]]-Table2[[#This Row],[2024 Tax Amount (Exemption Not Included)]])</f>
        <v>#NAME?</v>
      </c>
      <c r="K849" s="204" t="e">
        <f ca="1">SUM(Table2[[#This Row],[Overall % Of Town ]]-Table2[[#This Row],[Overall % Of Town]])</f>
        <v>#NAME?</v>
      </c>
      <c r="L849" s="227" t="e">
        <f ca="1">SUM(Table2[[#This Row],[2024 Tax Assessment (Exemption Not Included)]])*$N$7</f>
        <v>#NAME?</v>
      </c>
      <c r="M849" s="205" t="e">
        <f ca="1">SUM(Table2[[#This Row],[2025 Tax Amount                   (w/o Reval)                       (Exmption Not Included)]]-Table2[[#This Row],[2024 Tax Amount (Exemption Not Included)]])</f>
        <v>#NAME?</v>
      </c>
      <c r="N849" s="206" t="e">
        <f ca="1">SUM(Table2[[#This Row],[2025 Tax Amount                   (w/o Reval)                       (Exmption Not Included)]]-Table2[[#This Row],[2025 Estimated                      Tax Amount                             (Exemption Not Included)]])</f>
        <v>#NAME?</v>
      </c>
      <c r="O849" s="207" t="s">
        <v>7433</v>
      </c>
      <c r="P849" s="208" t="s">
        <v>7433</v>
      </c>
      <c r="Q849" s="208" t="s">
        <v>7433</v>
      </c>
      <c r="R849" s="208" t="s">
        <v>7433</v>
      </c>
      <c r="S849" s="208" t="s">
        <v>7433</v>
      </c>
      <c r="T849" s="209" t="s">
        <v>7433</v>
      </c>
    </row>
    <row r="850" spans="1:20">
      <c r="A850" s="202" t="s">
        <v>2004</v>
      </c>
      <c r="B850" s="202">
        <v>389</v>
      </c>
      <c r="C850" s="195" t="e">
        <f ca="1">_xlfn.XLOOKUP(Table2[[#This Row],[Acct '#]],'2024 Information'!A:A,'2024 Information'!L:L,0)</f>
        <v>#NAME?</v>
      </c>
      <c r="D850" s="196" t="e">
        <f ca="1">SUM(Table2[[#This Row],[2024 Tax Assessment (Exemption Not Included)]]/$E$6)</f>
        <v>#NAME?</v>
      </c>
      <c r="E850" s="206" t="e">
        <f ca="1">SUM(Table2[[#This Row],[2024 Tax Assessment (Exemption Not Included)]]*$E$7)</f>
        <v>#NAME?</v>
      </c>
      <c r="F850" s="195" t="e">
        <f ca="1">_xlfn.XLOOKUP(Table2[[#This Row],[Acct '#]],'2025 Information'!A:A,'2025 Information'!O:O,0)</f>
        <v>#NAME?</v>
      </c>
      <c r="G850" s="196" t="e">
        <f ca="1">SUM(Table2[[#This Row],[2025 Estimated                         Tax Assessment                  (Exemption Not Included)]]/$H$6)</f>
        <v>#NAME?</v>
      </c>
      <c r="H850" s="206" t="e">
        <f ca="1">SUM(Table2[[#This Row],[2025 Estimated                         Tax Assessment                  (Exemption Not Included)]]*$H$7)</f>
        <v>#NAME?</v>
      </c>
      <c r="I850" s="203" t="e">
        <f ca="1">SUM(Table2[[#This Row],[2025 Estimated                         Tax Assessment                  (Exemption Not Included)]]-Table2[[#This Row],[2024 Tax Assessment (Exemption Not Included)]])</f>
        <v>#NAME?</v>
      </c>
      <c r="J850" s="225" t="e">
        <f ca="1">SUM(Table2[[#This Row],[2025 Estimated                      Tax Amount                             (Exemption Not Included)]]-Table2[[#This Row],[2024 Tax Amount (Exemption Not Included)]])</f>
        <v>#NAME?</v>
      </c>
      <c r="K850" s="204" t="e">
        <f ca="1">SUM(Table2[[#This Row],[Overall % Of Town ]]-Table2[[#This Row],[Overall % Of Town]])</f>
        <v>#NAME?</v>
      </c>
      <c r="L850" s="227" t="e">
        <f ca="1">SUM(Table2[[#This Row],[2024 Tax Assessment (Exemption Not Included)]])*$N$7</f>
        <v>#NAME?</v>
      </c>
      <c r="M850" s="205" t="e">
        <f ca="1">SUM(Table2[[#This Row],[2025 Tax Amount                   (w/o Reval)                       (Exmption Not Included)]]-Table2[[#This Row],[2024 Tax Amount (Exemption Not Included)]])</f>
        <v>#NAME?</v>
      </c>
      <c r="N850" s="206" t="e">
        <f ca="1">SUM(Table2[[#This Row],[2025 Tax Amount                   (w/o Reval)                       (Exmption Not Included)]]-Table2[[#This Row],[2025 Estimated                      Tax Amount                             (Exemption Not Included)]])</f>
        <v>#NAME?</v>
      </c>
      <c r="O850" s="207" t="s">
        <v>7433</v>
      </c>
      <c r="P850" s="208" t="s">
        <v>7433</v>
      </c>
      <c r="Q850" s="208" t="s">
        <v>7433</v>
      </c>
      <c r="R850" s="208" t="s">
        <v>7433</v>
      </c>
      <c r="S850" s="208" t="s">
        <v>7433</v>
      </c>
      <c r="T850" s="209" t="s">
        <v>7433</v>
      </c>
    </row>
    <row r="851" spans="1:20">
      <c r="A851" s="202" t="s">
        <v>2053</v>
      </c>
      <c r="B851" s="202">
        <v>366</v>
      </c>
      <c r="C851" s="195" t="e">
        <f ca="1">_xlfn.XLOOKUP(Table2[[#This Row],[Acct '#]],'2024 Information'!A:A,'2024 Information'!L:L,0)</f>
        <v>#NAME?</v>
      </c>
      <c r="D851" s="196" t="e">
        <f ca="1">SUM(Table2[[#This Row],[2024 Tax Assessment (Exemption Not Included)]]/$E$6)</f>
        <v>#NAME?</v>
      </c>
      <c r="E851" s="206" t="e">
        <f ca="1">SUM(Table2[[#This Row],[2024 Tax Assessment (Exemption Not Included)]]*$E$7)</f>
        <v>#NAME?</v>
      </c>
      <c r="F851" s="195" t="e">
        <f ca="1">_xlfn.XLOOKUP(Table2[[#This Row],[Acct '#]],'2025 Information'!A:A,'2025 Information'!O:O,0)</f>
        <v>#NAME?</v>
      </c>
      <c r="G851" s="196" t="e">
        <f ca="1">SUM(Table2[[#This Row],[2025 Estimated                         Tax Assessment                  (Exemption Not Included)]]/$H$6)</f>
        <v>#NAME?</v>
      </c>
      <c r="H851" s="206" t="e">
        <f ca="1">SUM(Table2[[#This Row],[2025 Estimated                         Tax Assessment                  (Exemption Not Included)]]*$H$7)</f>
        <v>#NAME?</v>
      </c>
      <c r="I851" s="203" t="e">
        <f ca="1">SUM(Table2[[#This Row],[2025 Estimated                         Tax Assessment                  (Exemption Not Included)]]-Table2[[#This Row],[2024 Tax Assessment (Exemption Not Included)]])</f>
        <v>#NAME?</v>
      </c>
      <c r="J851" s="225" t="e">
        <f ca="1">SUM(Table2[[#This Row],[2025 Estimated                      Tax Amount                             (Exemption Not Included)]]-Table2[[#This Row],[2024 Tax Amount (Exemption Not Included)]])</f>
        <v>#NAME?</v>
      </c>
      <c r="K851" s="204" t="e">
        <f ca="1">SUM(Table2[[#This Row],[Overall % Of Town ]]-Table2[[#This Row],[Overall % Of Town]])</f>
        <v>#NAME?</v>
      </c>
      <c r="L851" s="227" t="e">
        <f ca="1">SUM(Table2[[#This Row],[2024 Tax Assessment (Exemption Not Included)]])*$N$7</f>
        <v>#NAME?</v>
      </c>
      <c r="M851" s="205" t="e">
        <f ca="1">SUM(Table2[[#This Row],[2025 Tax Amount                   (w/o Reval)                       (Exmption Not Included)]]-Table2[[#This Row],[2024 Tax Amount (Exemption Not Included)]])</f>
        <v>#NAME?</v>
      </c>
      <c r="N851" s="206" t="e">
        <f ca="1">SUM(Table2[[#This Row],[2025 Tax Amount                   (w/o Reval)                       (Exmption Not Included)]]-Table2[[#This Row],[2025 Estimated                      Tax Amount                             (Exemption Not Included)]])</f>
        <v>#NAME?</v>
      </c>
      <c r="O851" s="207" t="s">
        <v>7433</v>
      </c>
      <c r="P851" s="208" t="s">
        <v>7433</v>
      </c>
      <c r="Q851" s="208" t="s">
        <v>7433</v>
      </c>
      <c r="R851" s="208" t="s">
        <v>7433</v>
      </c>
      <c r="S851" s="208" t="s">
        <v>7433</v>
      </c>
      <c r="T851" s="209" t="s">
        <v>7433</v>
      </c>
    </row>
    <row r="852" spans="1:20">
      <c r="A852" s="202" t="s">
        <v>2466</v>
      </c>
      <c r="B852" s="202">
        <v>179</v>
      </c>
      <c r="C852" s="195" t="e">
        <f ca="1">_xlfn.XLOOKUP(Table2[[#This Row],[Acct '#]],'2024 Information'!A:A,'2024 Information'!L:L,0)</f>
        <v>#NAME?</v>
      </c>
      <c r="D852" s="196" t="e">
        <f ca="1">SUM(Table2[[#This Row],[2024 Tax Assessment (Exemption Not Included)]]/$E$6)</f>
        <v>#NAME?</v>
      </c>
      <c r="E852" s="206" t="e">
        <f ca="1">SUM(Table2[[#This Row],[2024 Tax Assessment (Exemption Not Included)]]*$E$7)</f>
        <v>#NAME?</v>
      </c>
      <c r="F852" s="195" t="e">
        <f ca="1">_xlfn.XLOOKUP(Table2[[#This Row],[Acct '#]],'2025 Information'!A:A,'2025 Information'!O:O,0)</f>
        <v>#NAME?</v>
      </c>
      <c r="G852" s="196" t="e">
        <f ca="1">SUM(Table2[[#This Row],[2025 Estimated                         Tax Assessment                  (Exemption Not Included)]]/$H$6)</f>
        <v>#NAME?</v>
      </c>
      <c r="H852" s="206" t="e">
        <f ca="1">SUM(Table2[[#This Row],[2025 Estimated                         Tax Assessment                  (Exemption Not Included)]]*$H$7)</f>
        <v>#NAME?</v>
      </c>
      <c r="I852" s="203" t="e">
        <f ca="1">SUM(Table2[[#This Row],[2025 Estimated                         Tax Assessment                  (Exemption Not Included)]]-Table2[[#This Row],[2024 Tax Assessment (Exemption Not Included)]])</f>
        <v>#NAME?</v>
      </c>
      <c r="J852" s="225" t="e">
        <f ca="1">SUM(Table2[[#This Row],[2025 Estimated                      Tax Amount                             (Exemption Not Included)]]-Table2[[#This Row],[2024 Tax Amount (Exemption Not Included)]])</f>
        <v>#NAME?</v>
      </c>
      <c r="K852" s="204" t="e">
        <f ca="1">SUM(Table2[[#This Row],[Overall % Of Town ]]-Table2[[#This Row],[Overall % Of Town]])</f>
        <v>#NAME?</v>
      </c>
      <c r="L852" s="227" t="e">
        <f ca="1">SUM(Table2[[#This Row],[2024 Tax Assessment (Exemption Not Included)]])*$N$7</f>
        <v>#NAME?</v>
      </c>
      <c r="M852" s="205" t="e">
        <f ca="1">SUM(Table2[[#This Row],[2025 Tax Amount                   (w/o Reval)                       (Exmption Not Included)]]-Table2[[#This Row],[2024 Tax Amount (Exemption Not Included)]])</f>
        <v>#NAME?</v>
      </c>
      <c r="N852" s="206" t="e">
        <f ca="1">SUM(Table2[[#This Row],[2025 Tax Amount                   (w/o Reval)                       (Exmption Not Included)]]-Table2[[#This Row],[2025 Estimated                      Tax Amount                             (Exemption Not Included)]])</f>
        <v>#NAME?</v>
      </c>
      <c r="O852" s="207" t="s">
        <v>7433</v>
      </c>
      <c r="P852" s="208" t="s">
        <v>7433</v>
      </c>
      <c r="Q852" s="208" t="s">
        <v>7433</v>
      </c>
      <c r="R852" s="208" t="s">
        <v>7433</v>
      </c>
      <c r="S852" s="208" t="s">
        <v>7433</v>
      </c>
      <c r="T852" s="209" t="s">
        <v>7433</v>
      </c>
    </row>
    <row r="853" spans="1:20">
      <c r="A853" s="202" t="s">
        <v>1957</v>
      </c>
      <c r="B853" s="202">
        <v>411</v>
      </c>
      <c r="C853" s="195" t="e">
        <f ca="1">_xlfn.XLOOKUP(Table2[[#This Row],[Acct '#]],'2024 Information'!A:A,'2024 Information'!L:L,0)</f>
        <v>#NAME?</v>
      </c>
      <c r="D853" s="196" t="e">
        <f ca="1">SUM(Table2[[#This Row],[2024 Tax Assessment (Exemption Not Included)]]/$E$6)</f>
        <v>#NAME?</v>
      </c>
      <c r="E853" s="206" t="e">
        <f ca="1">SUM(Table2[[#This Row],[2024 Tax Assessment (Exemption Not Included)]]*$E$7)</f>
        <v>#NAME?</v>
      </c>
      <c r="F853" s="195" t="e">
        <f ca="1">_xlfn.XLOOKUP(Table2[[#This Row],[Acct '#]],'2025 Information'!A:A,'2025 Information'!O:O,0)</f>
        <v>#NAME?</v>
      </c>
      <c r="G853" s="196" t="e">
        <f ca="1">SUM(Table2[[#This Row],[2025 Estimated                         Tax Assessment                  (Exemption Not Included)]]/$H$6)</f>
        <v>#NAME?</v>
      </c>
      <c r="H853" s="206" t="e">
        <f ca="1">SUM(Table2[[#This Row],[2025 Estimated                         Tax Assessment                  (Exemption Not Included)]]*$H$7)</f>
        <v>#NAME?</v>
      </c>
      <c r="I853" s="203" t="e">
        <f ca="1">SUM(Table2[[#This Row],[2025 Estimated                         Tax Assessment                  (Exemption Not Included)]]-Table2[[#This Row],[2024 Tax Assessment (Exemption Not Included)]])</f>
        <v>#NAME?</v>
      </c>
      <c r="J853" s="225" t="e">
        <f ca="1">SUM(Table2[[#This Row],[2025 Estimated                      Tax Amount                             (Exemption Not Included)]]-Table2[[#This Row],[2024 Tax Amount (Exemption Not Included)]])</f>
        <v>#NAME?</v>
      </c>
      <c r="K853" s="204" t="e">
        <f ca="1">SUM(Table2[[#This Row],[Overall % Of Town ]]-Table2[[#This Row],[Overall % Of Town]])</f>
        <v>#NAME?</v>
      </c>
      <c r="L853" s="227" t="e">
        <f ca="1">SUM(Table2[[#This Row],[2024 Tax Assessment (Exemption Not Included)]])*$N$7</f>
        <v>#NAME?</v>
      </c>
      <c r="M853" s="205" t="e">
        <f ca="1">SUM(Table2[[#This Row],[2025 Tax Amount                   (w/o Reval)                       (Exmption Not Included)]]-Table2[[#This Row],[2024 Tax Amount (Exemption Not Included)]])</f>
        <v>#NAME?</v>
      </c>
      <c r="N853" s="206" t="e">
        <f ca="1">SUM(Table2[[#This Row],[2025 Tax Amount                   (w/o Reval)                       (Exmption Not Included)]]-Table2[[#This Row],[2025 Estimated                      Tax Amount                             (Exemption Not Included)]])</f>
        <v>#NAME?</v>
      </c>
      <c r="O853" s="207" t="s">
        <v>7433</v>
      </c>
      <c r="P853" s="208" t="s">
        <v>7433</v>
      </c>
      <c r="Q853" s="208" t="s">
        <v>7433</v>
      </c>
      <c r="R853" s="208" t="s">
        <v>7433</v>
      </c>
      <c r="S853" s="208" t="s">
        <v>7433</v>
      </c>
      <c r="T853" s="209" t="s">
        <v>7433</v>
      </c>
    </row>
    <row r="854" spans="1:20">
      <c r="A854" s="202" t="s">
        <v>2274</v>
      </c>
      <c r="B854" s="202">
        <v>262</v>
      </c>
      <c r="C854" s="195" t="e">
        <f ca="1">_xlfn.XLOOKUP(Table2[[#This Row],[Acct '#]],'2024 Information'!A:A,'2024 Information'!L:L,0)</f>
        <v>#NAME?</v>
      </c>
      <c r="D854" s="196" t="e">
        <f ca="1">SUM(Table2[[#This Row],[2024 Tax Assessment (Exemption Not Included)]]/$E$6)</f>
        <v>#NAME?</v>
      </c>
      <c r="E854" s="206" t="e">
        <f ca="1">SUM(Table2[[#This Row],[2024 Tax Assessment (Exemption Not Included)]]*$E$7)</f>
        <v>#NAME?</v>
      </c>
      <c r="F854" s="195" t="e">
        <f ca="1">_xlfn.XLOOKUP(Table2[[#This Row],[Acct '#]],'2025 Information'!A:A,'2025 Information'!O:O,0)</f>
        <v>#NAME?</v>
      </c>
      <c r="G854" s="196" t="e">
        <f ca="1">SUM(Table2[[#This Row],[2025 Estimated                         Tax Assessment                  (Exemption Not Included)]]/$H$6)</f>
        <v>#NAME?</v>
      </c>
      <c r="H854" s="206" t="e">
        <f ca="1">SUM(Table2[[#This Row],[2025 Estimated                         Tax Assessment                  (Exemption Not Included)]]*$H$7)</f>
        <v>#NAME?</v>
      </c>
      <c r="I854" s="203" t="e">
        <f ca="1">SUM(Table2[[#This Row],[2025 Estimated                         Tax Assessment                  (Exemption Not Included)]]-Table2[[#This Row],[2024 Tax Assessment (Exemption Not Included)]])</f>
        <v>#NAME?</v>
      </c>
      <c r="J854" s="225" t="e">
        <f ca="1">SUM(Table2[[#This Row],[2025 Estimated                      Tax Amount                             (Exemption Not Included)]]-Table2[[#This Row],[2024 Tax Amount (Exemption Not Included)]])</f>
        <v>#NAME?</v>
      </c>
      <c r="K854" s="204" t="e">
        <f ca="1">SUM(Table2[[#This Row],[Overall % Of Town ]]-Table2[[#This Row],[Overall % Of Town]])</f>
        <v>#NAME?</v>
      </c>
      <c r="L854" s="227" t="e">
        <f ca="1">SUM(Table2[[#This Row],[2024 Tax Assessment (Exemption Not Included)]])*$N$7</f>
        <v>#NAME?</v>
      </c>
      <c r="M854" s="205" t="e">
        <f ca="1">SUM(Table2[[#This Row],[2025 Tax Amount                   (w/o Reval)                       (Exmption Not Included)]]-Table2[[#This Row],[2024 Tax Amount (Exemption Not Included)]])</f>
        <v>#NAME?</v>
      </c>
      <c r="N854" s="206" t="e">
        <f ca="1">SUM(Table2[[#This Row],[2025 Tax Amount                   (w/o Reval)                       (Exmption Not Included)]]-Table2[[#This Row],[2025 Estimated                      Tax Amount                             (Exemption Not Included)]])</f>
        <v>#NAME?</v>
      </c>
      <c r="O854" s="207" t="s">
        <v>7433</v>
      </c>
      <c r="P854" s="208" t="s">
        <v>7433</v>
      </c>
      <c r="Q854" s="208" t="s">
        <v>7433</v>
      </c>
      <c r="R854" s="208" t="s">
        <v>7433</v>
      </c>
      <c r="S854" s="208" t="s">
        <v>7433</v>
      </c>
      <c r="T854" s="209" t="s">
        <v>7433</v>
      </c>
    </row>
    <row r="855" spans="1:20">
      <c r="A855" s="202" t="s">
        <v>2536</v>
      </c>
      <c r="B855" s="202">
        <v>143</v>
      </c>
      <c r="C855" s="195" t="e">
        <f ca="1">_xlfn.XLOOKUP(Table2[[#This Row],[Acct '#]],'2024 Information'!A:A,'2024 Information'!L:L,0)</f>
        <v>#NAME?</v>
      </c>
      <c r="D855" s="196" t="e">
        <f ca="1">SUM(Table2[[#This Row],[2024 Tax Assessment (Exemption Not Included)]]/$E$6)</f>
        <v>#NAME?</v>
      </c>
      <c r="E855" s="206" t="e">
        <f ca="1">SUM(Table2[[#This Row],[2024 Tax Assessment (Exemption Not Included)]]*$E$7)</f>
        <v>#NAME?</v>
      </c>
      <c r="F855" s="195" t="e">
        <f ca="1">_xlfn.XLOOKUP(Table2[[#This Row],[Acct '#]],'2025 Information'!A:A,'2025 Information'!O:O,0)</f>
        <v>#NAME?</v>
      </c>
      <c r="G855" s="196" t="e">
        <f ca="1">SUM(Table2[[#This Row],[2025 Estimated                         Tax Assessment                  (Exemption Not Included)]]/$H$6)</f>
        <v>#NAME?</v>
      </c>
      <c r="H855" s="206" t="e">
        <f ca="1">SUM(Table2[[#This Row],[2025 Estimated                         Tax Assessment                  (Exemption Not Included)]]*$H$7)</f>
        <v>#NAME?</v>
      </c>
      <c r="I855" s="203" t="e">
        <f ca="1">SUM(Table2[[#This Row],[2025 Estimated                         Tax Assessment                  (Exemption Not Included)]]-Table2[[#This Row],[2024 Tax Assessment (Exemption Not Included)]])</f>
        <v>#NAME?</v>
      </c>
      <c r="J855" s="225" t="e">
        <f ca="1">SUM(Table2[[#This Row],[2025 Estimated                      Tax Amount                             (Exemption Not Included)]]-Table2[[#This Row],[2024 Tax Amount (Exemption Not Included)]])</f>
        <v>#NAME?</v>
      </c>
      <c r="K855" s="204" t="e">
        <f ca="1">SUM(Table2[[#This Row],[Overall % Of Town ]]-Table2[[#This Row],[Overall % Of Town]])</f>
        <v>#NAME?</v>
      </c>
      <c r="L855" s="227" t="e">
        <f ca="1">SUM(Table2[[#This Row],[2024 Tax Assessment (Exemption Not Included)]])*$N$7</f>
        <v>#NAME?</v>
      </c>
      <c r="M855" s="205" t="e">
        <f ca="1">SUM(Table2[[#This Row],[2025 Tax Amount                   (w/o Reval)                       (Exmption Not Included)]]-Table2[[#This Row],[2024 Tax Amount (Exemption Not Included)]])</f>
        <v>#NAME?</v>
      </c>
      <c r="N855" s="206" t="e">
        <f ca="1">SUM(Table2[[#This Row],[2025 Tax Amount                   (w/o Reval)                       (Exmption Not Included)]]-Table2[[#This Row],[2025 Estimated                      Tax Amount                             (Exemption Not Included)]])</f>
        <v>#NAME?</v>
      </c>
      <c r="O855" s="207" t="s">
        <v>7433</v>
      </c>
      <c r="P855" s="208" t="s">
        <v>7433</v>
      </c>
      <c r="Q855" s="208" t="s">
        <v>7433</v>
      </c>
      <c r="R855" s="208" t="s">
        <v>7433</v>
      </c>
      <c r="S855" s="208" t="s">
        <v>7433</v>
      </c>
      <c r="T855" s="209" t="s">
        <v>7433</v>
      </c>
    </row>
    <row r="856" spans="1:20">
      <c r="A856" s="202" t="s">
        <v>871</v>
      </c>
      <c r="B856" s="202">
        <v>895</v>
      </c>
      <c r="C856" s="195" t="e">
        <f ca="1">_xlfn.XLOOKUP(Table2[[#This Row],[Acct '#]],'2024 Information'!A:A,'2024 Information'!L:L,0)</f>
        <v>#NAME?</v>
      </c>
      <c r="D856" s="196" t="e">
        <f ca="1">SUM(Table2[[#This Row],[2024 Tax Assessment (Exemption Not Included)]]/$E$6)</f>
        <v>#NAME?</v>
      </c>
      <c r="E856" s="206" t="e">
        <f ca="1">SUM(Table2[[#This Row],[2024 Tax Assessment (Exemption Not Included)]]*$E$7)</f>
        <v>#NAME?</v>
      </c>
      <c r="F856" s="195" t="e">
        <f ca="1">_xlfn.XLOOKUP(Table2[[#This Row],[Acct '#]],'2025 Information'!A:A,'2025 Information'!O:O,0)</f>
        <v>#NAME?</v>
      </c>
      <c r="G856" s="196" t="e">
        <f ca="1">SUM(Table2[[#This Row],[2025 Estimated                         Tax Assessment                  (Exemption Not Included)]]/$H$6)</f>
        <v>#NAME?</v>
      </c>
      <c r="H856" s="206" t="e">
        <f ca="1">SUM(Table2[[#This Row],[2025 Estimated                         Tax Assessment                  (Exemption Not Included)]]*$H$7)</f>
        <v>#NAME?</v>
      </c>
      <c r="I856" s="203" t="e">
        <f ca="1">SUM(Table2[[#This Row],[2025 Estimated                         Tax Assessment                  (Exemption Not Included)]]-Table2[[#This Row],[2024 Tax Assessment (Exemption Not Included)]])</f>
        <v>#NAME?</v>
      </c>
      <c r="J856" s="225" t="e">
        <f ca="1">SUM(Table2[[#This Row],[2025 Estimated                      Tax Amount                             (Exemption Not Included)]]-Table2[[#This Row],[2024 Tax Amount (Exemption Not Included)]])</f>
        <v>#NAME?</v>
      </c>
      <c r="K856" s="204" t="e">
        <f ca="1">SUM(Table2[[#This Row],[Overall % Of Town ]]-Table2[[#This Row],[Overall % Of Town]])</f>
        <v>#NAME?</v>
      </c>
      <c r="L856" s="227" t="e">
        <f ca="1">SUM(Table2[[#This Row],[2024 Tax Assessment (Exemption Not Included)]])*$N$7</f>
        <v>#NAME?</v>
      </c>
      <c r="M856" s="205" t="e">
        <f ca="1">SUM(Table2[[#This Row],[2025 Tax Amount                   (w/o Reval)                       (Exmption Not Included)]]-Table2[[#This Row],[2024 Tax Amount (Exemption Not Included)]])</f>
        <v>#NAME?</v>
      </c>
      <c r="N856" s="206" t="e">
        <f ca="1">SUM(Table2[[#This Row],[2025 Tax Amount                   (w/o Reval)                       (Exmption Not Included)]]-Table2[[#This Row],[2025 Estimated                      Tax Amount                             (Exemption Not Included)]])</f>
        <v>#NAME?</v>
      </c>
      <c r="O856" s="207" t="s">
        <v>7433</v>
      </c>
      <c r="P856" s="208" t="s">
        <v>7433</v>
      </c>
      <c r="Q856" s="208" t="s">
        <v>7433</v>
      </c>
      <c r="R856" s="208" t="s">
        <v>7433</v>
      </c>
      <c r="S856" s="208" t="s">
        <v>7433</v>
      </c>
      <c r="T856" s="209" t="s">
        <v>7433</v>
      </c>
    </row>
    <row r="857" spans="1:20">
      <c r="A857" s="202" t="s">
        <v>2388</v>
      </c>
      <c r="B857" s="202">
        <v>214</v>
      </c>
      <c r="C857" s="195" t="e">
        <f ca="1">_xlfn.XLOOKUP(Table2[[#This Row],[Acct '#]],'2024 Information'!A:A,'2024 Information'!L:L,0)</f>
        <v>#NAME?</v>
      </c>
      <c r="D857" s="196" t="e">
        <f ca="1">SUM(Table2[[#This Row],[2024 Tax Assessment (Exemption Not Included)]]/$E$6)</f>
        <v>#NAME?</v>
      </c>
      <c r="E857" s="206" t="e">
        <f ca="1">SUM(Table2[[#This Row],[2024 Tax Assessment (Exemption Not Included)]]*$E$7)</f>
        <v>#NAME?</v>
      </c>
      <c r="F857" s="195" t="e">
        <f ca="1">_xlfn.XLOOKUP(Table2[[#This Row],[Acct '#]],'2025 Information'!A:A,'2025 Information'!O:O,0)</f>
        <v>#NAME?</v>
      </c>
      <c r="G857" s="196" t="e">
        <f ca="1">SUM(Table2[[#This Row],[2025 Estimated                         Tax Assessment                  (Exemption Not Included)]]/$H$6)</f>
        <v>#NAME?</v>
      </c>
      <c r="H857" s="206" t="e">
        <f ca="1">SUM(Table2[[#This Row],[2025 Estimated                         Tax Assessment                  (Exemption Not Included)]]*$H$7)</f>
        <v>#NAME?</v>
      </c>
      <c r="I857" s="203" t="e">
        <f ca="1">SUM(Table2[[#This Row],[2025 Estimated                         Tax Assessment                  (Exemption Not Included)]]-Table2[[#This Row],[2024 Tax Assessment (Exemption Not Included)]])</f>
        <v>#NAME?</v>
      </c>
      <c r="J857" s="225" t="e">
        <f ca="1">SUM(Table2[[#This Row],[2025 Estimated                      Tax Amount                             (Exemption Not Included)]]-Table2[[#This Row],[2024 Tax Amount (Exemption Not Included)]])</f>
        <v>#NAME?</v>
      </c>
      <c r="K857" s="204" t="e">
        <f ca="1">SUM(Table2[[#This Row],[Overall % Of Town ]]-Table2[[#This Row],[Overall % Of Town]])</f>
        <v>#NAME?</v>
      </c>
      <c r="L857" s="227" t="e">
        <f ca="1">SUM(Table2[[#This Row],[2024 Tax Assessment (Exemption Not Included)]])*$N$7</f>
        <v>#NAME?</v>
      </c>
      <c r="M857" s="205" t="e">
        <f ca="1">SUM(Table2[[#This Row],[2025 Tax Amount                   (w/o Reval)                       (Exmption Not Included)]]-Table2[[#This Row],[2024 Tax Amount (Exemption Not Included)]])</f>
        <v>#NAME?</v>
      </c>
      <c r="N857" s="206" t="e">
        <f ca="1">SUM(Table2[[#This Row],[2025 Tax Amount                   (w/o Reval)                       (Exmption Not Included)]]-Table2[[#This Row],[2025 Estimated                      Tax Amount                             (Exemption Not Included)]])</f>
        <v>#NAME?</v>
      </c>
      <c r="O857" s="207" t="s">
        <v>7433</v>
      </c>
      <c r="P857" s="208" t="s">
        <v>7433</v>
      </c>
      <c r="Q857" s="208" t="s">
        <v>7433</v>
      </c>
      <c r="R857" s="208" t="s">
        <v>7433</v>
      </c>
      <c r="S857" s="208" t="s">
        <v>7433</v>
      </c>
      <c r="T857" s="209" t="s">
        <v>7433</v>
      </c>
    </row>
    <row r="858" spans="1:20">
      <c r="A858" s="202" t="s">
        <v>362</v>
      </c>
      <c r="B858" s="202">
        <v>1094</v>
      </c>
      <c r="C858" s="195" t="e">
        <f ca="1">_xlfn.XLOOKUP(Table2[[#This Row],[Acct '#]],'2024 Information'!A:A,'2024 Information'!L:L,0)</f>
        <v>#NAME?</v>
      </c>
      <c r="D858" s="196" t="e">
        <f ca="1">SUM(Table2[[#This Row],[2024 Tax Assessment (Exemption Not Included)]]/$E$6)</f>
        <v>#NAME?</v>
      </c>
      <c r="E858" s="206" t="e">
        <f ca="1">SUM(Table2[[#This Row],[2024 Tax Assessment (Exemption Not Included)]]*$E$7)</f>
        <v>#NAME?</v>
      </c>
      <c r="F858" s="195" t="e">
        <f ca="1">_xlfn.XLOOKUP(Table2[[#This Row],[Acct '#]],'2025 Information'!A:A,'2025 Information'!O:O,0)</f>
        <v>#NAME?</v>
      </c>
      <c r="G858" s="196" t="e">
        <f ca="1">SUM(Table2[[#This Row],[2025 Estimated                         Tax Assessment                  (Exemption Not Included)]]/$H$6)</f>
        <v>#NAME?</v>
      </c>
      <c r="H858" s="206" t="e">
        <f ca="1">SUM(Table2[[#This Row],[2025 Estimated                         Tax Assessment                  (Exemption Not Included)]]*$H$7)</f>
        <v>#NAME?</v>
      </c>
      <c r="I858" s="203" t="e">
        <f ca="1">SUM(Table2[[#This Row],[2025 Estimated                         Tax Assessment                  (Exemption Not Included)]]-Table2[[#This Row],[2024 Tax Assessment (Exemption Not Included)]])</f>
        <v>#NAME?</v>
      </c>
      <c r="J858" s="225" t="e">
        <f ca="1">SUM(Table2[[#This Row],[2025 Estimated                      Tax Amount                             (Exemption Not Included)]]-Table2[[#This Row],[2024 Tax Amount (Exemption Not Included)]])</f>
        <v>#NAME?</v>
      </c>
      <c r="K858" s="204" t="e">
        <f ca="1">SUM(Table2[[#This Row],[Overall % Of Town ]]-Table2[[#This Row],[Overall % Of Town]])</f>
        <v>#NAME?</v>
      </c>
      <c r="L858" s="227" t="e">
        <f ca="1">SUM(Table2[[#This Row],[2024 Tax Assessment (Exemption Not Included)]])*$N$7</f>
        <v>#NAME?</v>
      </c>
      <c r="M858" s="205" t="e">
        <f ca="1">SUM(Table2[[#This Row],[2025 Tax Amount                   (w/o Reval)                       (Exmption Not Included)]]-Table2[[#This Row],[2024 Tax Amount (Exemption Not Included)]])</f>
        <v>#NAME?</v>
      </c>
      <c r="N858" s="206" t="e">
        <f ca="1">SUM(Table2[[#This Row],[2025 Tax Amount                   (w/o Reval)                       (Exmption Not Included)]]-Table2[[#This Row],[2025 Estimated                      Tax Amount                             (Exemption Not Included)]])</f>
        <v>#NAME?</v>
      </c>
      <c r="O858" s="207" t="s">
        <v>7433</v>
      </c>
      <c r="P858" s="208" t="s">
        <v>7433</v>
      </c>
      <c r="Q858" s="208" t="s">
        <v>7433</v>
      </c>
      <c r="R858" s="208" t="s">
        <v>7433</v>
      </c>
      <c r="S858" s="208" t="s">
        <v>7433</v>
      </c>
      <c r="T858" s="209" t="s">
        <v>7433</v>
      </c>
    </row>
    <row r="859" spans="1:20">
      <c r="A859" s="202" t="s">
        <v>634</v>
      </c>
      <c r="B859" s="202">
        <v>980</v>
      </c>
      <c r="C859" s="195" t="e">
        <f ca="1">_xlfn.XLOOKUP(Table2[[#This Row],[Acct '#]],'2024 Information'!A:A,'2024 Information'!L:L,0)</f>
        <v>#NAME?</v>
      </c>
      <c r="D859" s="196" t="e">
        <f ca="1">SUM(Table2[[#This Row],[2024 Tax Assessment (Exemption Not Included)]]/$E$6)</f>
        <v>#NAME?</v>
      </c>
      <c r="E859" s="206" t="e">
        <f ca="1">SUM(Table2[[#This Row],[2024 Tax Assessment (Exemption Not Included)]]*$E$7)</f>
        <v>#NAME?</v>
      </c>
      <c r="F859" s="195" t="e">
        <f ca="1">_xlfn.XLOOKUP(Table2[[#This Row],[Acct '#]],'2025 Information'!A:A,'2025 Information'!O:O,0)</f>
        <v>#NAME?</v>
      </c>
      <c r="G859" s="196" t="e">
        <f ca="1">SUM(Table2[[#This Row],[2025 Estimated                         Tax Assessment                  (Exemption Not Included)]]/$H$6)</f>
        <v>#NAME?</v>
      </c>
      <c r="H859" s="206" t="e">
        <f ca="1">SUM(Table2[[#This Row],[2025 Estimated                         Tax Assessment                  (Exemption Not Included)]]*$H$7)</f>
        <v>#NAME?</v>
      </c>
      <c r="I859" s="203" t="e">
        <f ca="1">SUM(Table2[[#This Row],[2025 Estimated                         Tax Assessment                  (Exemption Not Included)]]-Table2[[#This Row],[2024 Tax Assessment (Exemption Not Included)]])</f>
        <v>#NAME?</v>
      </c>
      <c r="J859" s="225" t="e">
        <f ca="1">SUM(Table2[[#This Row],[2025 Estimated                      Tax Amount                             (Exemption Not Included)]]-Table2[[#This Row],[2024 Tax Amount (Exemption Not Included)]])</f>
        <v>#NAME?</v>
      </c>
      <c r="K859" s="204" t="e">
        <f ca="1">SUM(Table2[[#This Row],[Overall % Of Town ]]-Table2[[#This Row],[Overall % Of Town]])</f>
        <v>#NAME?</v>
      </c>
      <c r="L859" s="227" t="e">
        <f ca="1">SUM(Table2[[#This Row],[2024 Tax Assessment (Exemption Not Included)]])*$N$7</f>
        <v>#NAME?</v>
      </c>
      <c r="M859" s="205" t="e">
        <f ca="1">SUM(Table2[[#This Row],[2025 Tax Amount                   (w/o Reval)                       (Exmption Not Included)]]-Table2[[#This Row],[2024 Tax Amount (Exemption Not Included)]])</f>
        <v>#NAME?</v>
      </c>
      <c r="N859" s="206" t="e">
        <f ca="1">SUM(Table2[[#This Row],[2025 Tax Amount                   (w/o Reval)                       (Exmption Not Included)]]-Table2[[#This Row],[2025 Estimated                      Tax Amount                             (Exemption Not Included)]])</f>
        <v>#NAME?</v>
      </c>
      <c r="O859" s="207" t="s">
        <v>7433</v>
      </c>
      <c r="P859" s="208" t="s">
        <v>7433</v>
      </c>
      <c r="Q859" s="208" t="s">
        <v>7433</v>
      </c>
      <c r="R859" s="208" t="s">
        <v>7433</v>
      </c>
      <c r="S859" s="208" t="s">
        <v>7433</v>
      </c>
      <c r="T859" s="209" t="s">
        <v>7433</v>
      </c>
    </row>
    <row r="860" spans="1:20">
      <c r="A860" s="202" t="s">
        <v>1909</v>
      </c>
      <c r="B860" s="202">
        <v>433</v>
      </c>
      <c r="C860" s="195" t="e">
        <f ca="1">_xlfn.XLOOKUP(Table2[[#This Row],[Acct '#]],'2024 Information'!A:A,'2024 Information'!L:L,0)</f>
        <v>#NAME?</v>
      </c>
      <c r="D860" s="196" t="e">
        <f ca="1">SUM(Table2[[#This Row],[2024 Tax Assessment (Exemption Not Included)]]/$E$6)</f>
        <v>#NAME?</v>
      </c>
      <c r="E860" s="206" t="e">
        <f ca="1">SUM(Table2[[#This Row],[2024 Tax Assessment (Exemption Not Included)]]*$E$7)</f>
        <v>#NAME?</v>
      </c>
      <c r="F860" s="195" t="e">
        <f ca="1">_xlfn.XLOOKUP(Table2[[#This Row],[Acct '#]],'2025 Information'!A:A,'2025 Information'!O:O,0)</f>
        <v>#NAME?</v>
      </c>
      <c r="G860" s="196" t="e">
        <f ca="1">SUM(Table2[[#This Row],[2025 Estimated                         Tax Assessment                  (Exemption Not Included)]]/$H$6)</f>
        <v>#NAME?</v>
      </c>
      <c r="H860" s="206" t="e">
        <f ca="1">SUM(Table2[[#This Row],[2025 Estimated                         Tax Assessment                  (Exemption Not Included)]]*$H$7)</f>
        <v>#NAME?</v>
      </c>
      <c r="I860" s="203" t="e">
        <f ca="1">SUM(Table2[[#This Row],[2025 Estimated                         Tax Assessment                  (Exemption Not Included)]]-Table2[[#This Row],[2024 Tax Assessment (Exemption Not Included)]])</f>
        <v>#NAME?</v>
      </c>
      <c r="J860" s="225" t="e">
        <f ca="1">SUM(Table2[[#This Row],[2025 Estimated                      Tax Amount                             (Exemption Not Included)]]-Table2[[#This Row],[2024 Tax Amount (Exemption Not Included)]])</f>
        <v>#NAME?</v>
      </c>
      <c r="K860" s="204" t="e">
        <f ca="1">SUM(Table2[[#This Row],[Overall % Of Town ]]-Table2[[#This Row],[Overall % Of Town]])</f>
        <v>#NAME?</v>
      </c>
      <c r="L860" s="227" t="e">
        <f ca="1">SUM(Table2[[#This Row],[2024 Tax Assessment (Exemption Not Included)]])*$N$7</f>
        <v>#NAME?</v>
      </c>
      <c r="M860" s="205" t="e">
        <f ca="1">SUM(Table2[[#This Row],[2025 Tax Amount                   (w/o Reval)                       (Exmption Not Included)]]-Table2[[#This Row],[2024 Tax Amount (Exemption Not Included)]])</f>
        <v>#NAME?</v>
      </c>
      <c r="N860" s="206" t="e">
        <f ca="1">SUM(Table2[[#This Row],[2025 Tax Amount                   (w/o Reval)                       (Exmption Not Included)]]-Table2[[#This Row],[2025 Estimated                      Tax Amount                             (Exemption Not Included)]])</f>
        <v>#NAME?</v>
      </c>
      <c r="O860" s="207" t="s">
        <v>7433</v>
      </c>
      <c r="P860" s="208" t="s">
        <v>7433</v>
      </c>
      <c r="Q860" s="208" t="s">
        <v>7433</v>
      </c>
      <c r="R860" s="208" t="s">
        <v>7433</v>
      </c>
      <c r="S860" s="208" t="s">
        <v>7433</v>
      </c>
      <c r="T860" s="209" t="s">
        <v>7433</v>
      </c>
    </row>
    <row r="861" spans="1:20">
      <c r="A861" s="202" t="s">
        <v>1777</v>
      </c>
      <c r="B861" s="202">
        <v>493</v>
      </c>
      <c r="C861" s="195" t="e">
        <f ca="1">_xlfn.XLOOKUP(Table2[[#This Row],[Acct '#]],'2024 Information'!A:A,'2024 Information'!L:L,0)</f>
        <v>#NAME?</v>
      </c>
      <c r="D861" s="196" t="e">
        <f ca="1">SUM(Table2[[#This Row],[2024 Tax Assessment (Exemption Not Included)]]/$E$6)</f>
        <v>#NAME?</v>
      </c>
      <c r="E861" s="206" t="e">
        <f ca="1">SUM(Table2[[#This Row],[2024 Tax Assessment (Exemption Not Included)]]*$E$7)</f>
        <v>#NAME?</v>
      </c>
      <c r="F861" s="195" t="e">
        <f ca="1">_xlfn.XLOOKUP(Table2[[#This Row],[Acct '#]],'2025 Information'!A:A,'2025 Information'!O:O,0)</f>
        <v>#NAME?</v>
      </c>
      <c r="G861" s="196" t="e">
        <f ca="1">SUM(Table2[[#This Row],[2025 Estimated                         Tax Assessment                  (Exemption Not Included)]]/$H$6)</f>
        <v>#NAME?</v>
      </c>
      <c r="H861" s="206" t="e">
        <f ca="1">SUM(Table2[[#This Row],[2025 Estimated                         Tax Assessment                  (Exemption Not Included)]]*$H$7)</f>
        <v>#NAME?</v>
      </c>
      <c r="I861" s="203" t="e">
        <f ca="1">SUM(Table2[[#This Row],[2025 Estimated                         Tax Assessment                  (Exemption Not Included)]]-Table2[[#This Row],[2024 Tax Assessment (Exemption Not Included)]])</f>
        <v>#NAME?</v>
      </c>
      <c r="J861" s="225" t="e">
        <f ca="1">SUM(Table2[[#This Row],[2025 Estimated                      Tax Amount                             (Exemption Not Included)]]-Table2[[#This Row],[2024 Tax Amount (Exemption Not Included)]])</f>
        <v>#NAME?</v>
      </c>
      <c r="K861" s="204" t="e">
        <f ca="1">SUM(Table2[[#This Row],[Overall % Of Town ]]-Table2[[#This Row],[Overall % Of Town]])</f>
        <v>#NAME?</v>
      </c>
      <c r="L861" s="227" t="e">
        <f ca="1">SUM(Table2[[#This Row],[2024 Tax Assessment (Exemption Not Included)]])*$N$7</f>
        <v>#NAME?</v>
      </c>
      <c r="M861" s="205" t="e">
        <f ca="1">SUM(Table2[[#This Row],[2025 Tax Amount                   (w/o Reval)                       (Exmption Not Included)]]-Table2[[#This Row],[2024 Tax Amount (Exemption Not Included)]])</f>
        <v>#NAME?</v>
      </c>
      <c r="N861" s="206" t="e">
        <f ca="1">SUM(Table2[[#This Row],[2025 Tax Amount                   (w/o Reval)                       (Exmption Not Included)]]-Table2[[#This Row],[2025 Estimated                      Tax Amount                             (Exemption Not Included)]])</f>
        <v>#NAME?</v>
      </c>
      <c r="O861" s="207" t="s">
        <v>7433</v>
      </c>
      <c r="P861" s="208" t="s">
        <v>7433</v>
      </c>
      <c r="Q861" s="208" t="s">
        <v>7433</v>
      </c>
      <c r="R861" s="208" t="s">
        <v>7433</v>
      </c>
      <c r="S861" s="208" t="s">
        <v>7433</v>
      </c>
      <c r="T861" s="209" t="s">
        <v>7433</v>
      </c>
    </row>
    <row r="862" spans="1:20">
      <c r="A862" s="202" t="s">
        <v>1780</v>
      </c>
      <c r="B862" s="202">
        <v>492</v>
      </c>
      <c r="C862" s="195" t="e">
        <f ca="1">_xlfn.XLOOKUP(Table2[[#This Row],[Acct '#]],'2024 Information'!A:A,'2024 Information'!L:L,0)</f>
        <v>#NAME?</v>
      </c>
      <c r="D862" s="196" t="e">
        <f ca="1">SUM(Table2[[#This Row],[2024 Tax Assessment (Exemption Not Included)]]/$E$6)</f>
        <v>#NAME?</v>
      </c>
      <c r="E862" s="206" t="e">
        <f ca="1">SUM(Table2[[#This Row],[2024 Tax Assessment (Exemption Not Included)]]*$E$7)</f>
        <v>#NAME?</v>
      </c>
      <c r="F862" s="195" t="e">
        <f ca="1">_xlfn.XLOOKUP(Table2[[#This Row],[Acct '#]],'2025 Information'!A:A,'2025 Information'!O:O,0)</f>
        <v>#NAME?</v>
      </c>
      <c r="G862" s="196" t="e">
        <f ca="1">SUM(Table2[[#This Row],[2025 Estimated                         Tax Assessment                  (Exemption Not Included)]]/$H$6)</f>
        <v>#NAME?</v>
      </c>
      <c r="H862" s="206" t="e">
        <f ca="1">SUM(Table2[[#This Row],[2025 Estimated                         Tax Assessment                  (Exemption Not Included)]]*$H$7)</f>
        <v>#NAME?</v>
      </c>
      <c r="I862" s="203" t="e">
        <f ca="1">SUM(Table2[[#This Row],[2025 Estimated                         Tax Assessment                  (Exemption Not Included)]]-Table2[[#This Row],[2024 Tax Assessment (Exemption Not Included)]])</f>
        <v>#NAME?</v>
      </c>
      <c r="J862" s="225" t="e">
        <f ca="1">SUM(Table2[[#This Row],[2025 Estimated                      Tax Amount                             (Exemption Not Included)]]-Table2[[#This Row],[2024 Tax Amount (Exemption Not Included)]])</f>
        <v>#NAME?</v>
      </c>
      <c r="K862" s="204" t="e">
        <f ca="1">SUM(Table2[[#This Row],[Overall % Of Town ]]-Table2[[#This Row],[Overall % Of Town]])</f>
        <v>#NAME?</v>
      </c>
      <c r="L862" s="227" t="e">
        <f ca="1">SUM(Table2[[#This Row],[2024 Tax Assessment (Exemption Not Included)]])*$N$7</f>
        <v>#NAME?</v>
      </c>
      <c r="M862" s="205" t="e">
        <f ca="1">SUM(Table2[[#This Row],[2025 Tax Amount                   (w/o Reval)                       (Exmption Not Included)]]-Table2[[#This Row],[2024 Tax Amount (Exemption Not Included)]])</f>
        <v>#NAME?</v>
      </c>
      <c r="N862" s="206" t="e">
        <f ca="1">SUM(Table2[[#This Row],[2025 Tax Amount                   (w/o Reval)                       (Exmption Not Included)]]-Table2[[#This Row],[2025 Estimated                      Tax Amount                             (Exemption Not Included)]])</f>
        <v>#NAME?</v>
      </c>
      <c r="O862" s="207" t="s">
        <v>7433</v>
      </c>
      <c r="P862" s="208" t="s">
        <v>7433</v>
      </c>
      <c r="Q862" s="208" t="s">
        <v>7433</v>
      </c>
      <c r="R862" s="208" t="s">
        <v>7433</v>
      </c>
      <c r="S862" s="208" t="s">
        <v>7433</v>
      </c>
      <c r="T862" s="209" t="s">
        <v>7433</v>
      </c>
    </row>
    <row r="863" spans="1:20">
      <c r="A863" s="202" t="s">
        <v>2389</v>
      </c>
      <c r="B863" s="202">
        <v>213</v>
      </c>
      <c r="C863" s="195" t="e">
        <f ca="1">_xlfn.XLOOKUP(Table2[[#This Row],[Acct '#]],'2024 Information'!A:A,'2024 Information'!L:L,0)</f>
        <v>#NAME?</v>
      </c>
      <c r="D863" s="196" t="e">
        <f ca="1">SUM(Table2[[#This Row],[2024 Tax Assessment (Exemption Not Included)]]/$E$6)</f>
        <v>#NAME?</v>
      </c>
      <c r="E863" s="206" t="e">
        <f ca="1">SUM(Table2[[#This Row],[2024 Tax Assessment (Exemption Not Included)]]*$E$7)</f>
        <v>#NAME?</v>
      </c>
      <c r="F863" s="195" t="e">
        <f ca="1">_xlfn.XLOOKUP(Table2[[#This Row],[Acct '#]],'2025 Information'!A:A,'2025 Information'!O:O,0)</f>
        <v>#NAME?</v>
      </c>
      <c r="G863" s="196" t="e">
        <f ca="1">SUM(Table2[[#This Row],[2025 Estimated                         Tax Assessment                  (Exemption Not Included)]]/$H$6)</f>
        <v>#NAME?</v>
      </c>
      <c r="H863" s="206" t="e">
        <f ca="1">SUM(Table2[[#This Row],[2025 Estimated                         Tax Assessment                  (Exemption Not Included)]]*$H$7)</f>
        <v>#NAME?</v>
      </c>
      <c r="I863" s="203" t="e">
        <f ca="1">SUM(Table2[[#This Row],[2025 Estimated                         Tax Assessment                  (Exemption Not Included)]]-Table2[[#This Row],[2024 Tax Assessment (Exemption Not Included)]])</f>
        <v>#NAME?</v>
      </c>
      <c r="J863" s="225" t="e">
        <f ca="1">SUM(Table2[[#This Row],[2025 Estimated                      Tax Amount                             (Exemption Not Included)]]-Table2[[#This Row],[2024 Tax Amount (Exemption Not Included)]])</f>
        <v>#NAME?</v>
      </c>
      <c r="K863" s="204" t="e">
        <f ca="1">SUM(Table2[[#This Row],[Overall % Of Town ]]-Table2[[#This Row],[Overall % Of Town]])</f>
        <v>#NAME?</v>
      </c>
      <c r="L863" s="227" t="e">
        <f ca="1">SUM(Table2[[#This Row],[2024 Tax Assessment (Exemption Not Included)]])*$N$7</f>
        <v>#NAME?</v>
      </c>
      <c r="M863" s="205" t="e">
        <f ca="1">SUM(Table2[[#This Row],[2025 Tax Amount                   (w/o Reval)                       (Exmption Not Included)]]-Table2[[#This Row],[2024 Tax Amount (Exemption Not Included)]])</f>
        <v>#NAME?</v>
      </c>
      <c r="N863" s="206" t="e">
        <f ca="1">SUM(Table2[[#This Row],[2025 Tax Amount                   (w/o Reval)                       (Exmption Not Included)]]-Table2[[#This Row],[2025 Estimated                      Tax Amount                             (Exemption Not Included)]])</f>
        <v>#NAME?</v>
      </c>
      <c r="O863" s="207" t="s">
        <v>7433</v>
      </c>
      <c r="P863" s="208" t="s">
        <v>7433</v>
      </c>
      <c r="Q863" s="208" t="s">
        <v>7433</v>
      </c>
      <c r="R863" s="208" t="s">
        <v>7433</v>
      </c>
      <c r="S863" s="208" t="s">
        <v>7433</v>
      </c>
      <c r="T863" s="209" t="s">
        <v>7433</v>
      </c>
    </row>
    <row r="864" spans="1:20">
      <c r="A864" s="202" t="s">
        <v>1065</v>
      </c>
      <c r="B864" s="202">
        <v>820</v>
      </c>
      <c r="C864" s="195" t="e">
        <f ca="1">_xlfn.XLOOKUP(Table2[[#This Row],[Acct '#]],'2024 Information'!A:A,'2024 Information'!L:L,0)</f>
        <v>#NAME?</v>
      </c>
      <c r="D864" s="196" t="e">
        <f ca="1">SUM(Table2[[#This Row],[2024 Tax Assessment (Exemption Not Included)]]/$E$6)</f>
        <v>#NAME?</v>
      </c>
      <c r="E864" s="206" t="e">
        <f ca="1">SUM(Table2[[#This Row],[2024 Tax Assessment (Exemption Not Included)]]*$E$7)</f>
        <v>#NAME?</v>
      </c>
      <c r="F864" s="195" t="e">
        <f ca="1">_xlfn.XLOOKUP(Table2[[#This Row],[Acct '#]],'2025 Information'!A:A,'2025 Information'!O:O,0)</f>
        <v>#NAME?</v>
      </c>
      <c r="G864" s="196" t="e">
        <f ca="1">SUM(Table2[[#This Row],[2025 Estimated                         Tax Assessment                  (Exemption Not Included)]]/$H$6)</f>
        <v>#NAME?</v>
      </c>
      <c r="H864" s="206" t="e">
        <f ca="1">SUM(Table2[[#This Row],[2025 Estimated                         Tax Assessment                  (Exemption Not Included)]]*$H$7)</f>
        <v>#NAME?</v>
      </c>
      <c r="I864" s="203" t="e">
        <f ca="1">SUM(Table2[[#This Row],[2025 Estimated                         Tax Assessment                  (Exemption Not Included)]]-Table2[[#This Row],[2024 Tax Assessment (Exemption Not Included)]])</f>
        <v>#NAME?</v>
      </c>
      <c r="J864" s="225" t="e">
        <f ca="1">SUM(Table2[[#This Row],[2025 Estimated                      Tax Amount                             (Exemption Not Included)]]-Table2[[#This Row],[2024 Tax Amount (Exemption Not Included)]])</f>
        <v>#NAME?</v>
      </c>
      <c r="K864" s="204" t="e">
        <f ca="1">SUM(Table2[[#This Row],[Overall % Of Town ]]-Table2[[#This Row],[Overall % Of Town]])</f>
        <v>#NAME?</v>
      </c>
      <c r="L864" s="227" t="e">
        <f ca="1">SUM(Table2[[#This Row],[2024 Tax Assessment (Exemption Not Included)]])*$N$7</f>
        <v>#NAME?</v>
      </c>
      <c r="M864" s="205" t="e">
        <f ca="1">SUM(Table2[[#This Row],[2025 Tax Amount                   (w/o Reval)                       (Exmption Not Included)]]-Table2[[#This Row],[2024 Tax Amount (Exemption Not Included)]])</f>
        <v>#NAME?</v>
      </c>
      <c r="N864" s="206" t="e">
        <f ca="1">SUM(Table2[[#This Row],[2025 Tax Amount                   (w/o Reval)                       (Exmption Not Included)]]-Table2[[#This Row],[2025 Estimated                      Tax Amount                             (Exemption Not Included)]])</f>
        <v>#NAME?</v>
      </c>
      <c r="O864" s="207" t="s">
        <v>7433</v>
      </c>
      <c r="P864" s="208" t="s">
        <v>7433</v>
      </c>
      <c r="Q864" s="208" t="s">
        <v>7433</v>
      </c>
      <c r="R864" s="208" t="s">
        <v>7433</v>
      </c>
      <c r="S864" s="208" t="s">
        <v>7433</v>
      </c>
      <c r="T864" s="209" t="s">
        <v>7433</v>
      </c>
    </row>
    <row r="865" spans="1:20">
      <c r="A865" s="202" t="s">
        <v>982</v>
      </c>
      <c r="B865" s="202">
        <v>851</v>
      </c>
      <c r="C865" s="195" t="e">
        <f ca="1">_xlfn.XLOOKUP(Table2[[#This Row],[Acct '#]],'2024 Information'!A:A,'2024 Information'!L:L,0)</f>
        <v>#NAME?</v>
      </c>
      <c r="D865" s="196" t="e">
        <f ca="1">SUM(Table2[[#This Row],[2024 Tax Assessment (Exemption Not Included)]]/$E$6)</f>
        <v>#NAME?</v>
      </c>
      <c r="E865" s="206" t="e">
        <f ca="1">SUM(Table2[[#This Row],[2024 Tax Assessment (Exemption Not Included)]]*$E$7)</f>
        <v>#NAME?</v>
      </c>
      <c r="F865" s="195" t="e">
        <f ca="1">_xlfn.XLOOKUP(Table2[[#This Row],[Acct '#]],'2025 Information'!A:A,'2025 Information'!O:O,0)</f>
        <v>#NAME?</v>
      </c>
      <c r="G865" s="196" t="e">
        <f ca="1">SUM(Table2[[#This Row],[2025 Estimated                         Tax Assessment                  (Exemption Not Included)]]/$H$6)</f>
        <v>#NAME?</v>
      </c>
      <c r="H865" s="206" t="e">
        <f ca="1">SUM(Table2[[#This Row],[2025 Estimated                         Tax Assessment                  (Exemption Not Included)]]*$H$7)</f>
        <v>#NAME?</v>
      </c>
      <c r="I865" s="203" t="e">
        <f ca="1">SUM(Table2[[#This Row],[2025 Estimated                         Tax Assessment                  (Exemption Not Included)]]-Table2[[#This Row],[2024 Tax Assessment (Exemption Not Included)]])</f>
        <v>#NAME?</v>
      </c>
      <c r="J865" s="225" t="e">
        <f ca="1">SUM(Table2[[#This Row],[2025 Estimated                      Tax Amount                             (Exemption Not Included)]]-Table2[[#This Row],[2024 Tax Amount (Exemption Not Included)]])</f>
        <v>#NAME?</v>
      </c>
      <c r="K865" s="204" t="e">
        <f ca="1">SUM(Table2[[#This Row],[Overall % Of Town ]]-Table2[[#This Row],[Overall % Of Town]])</f>
        <v>#NAME?</v>
      </c>
      <c r="L865" s="227" t="e">
        <f ca="1">SUM(Table2[[#This Row],[2024 Tax Assessment (Exemption Not Included)]])*$N$7</f>
        <v>#NAME?</v>
      </c>
      <c r="M865" s="205" t="e">
        <f ca="1">SUM(Table2[[#This Row],[2025 Tax Amount                   (w/o Reval)                       (Exmption Not Included)]]-Table2[[#This Row],[2024 Tax Amount (Exemption Not Included)]])</f>
        <v>#NAME?</v>
      </c>
      <c r="N865" s="206" t="e">
        <f ca="1">SUM(Table2[[#This Row],[2025 Tax Amount                   (w/o Reval)                       (Exmption Not Included)]]-Table2[[#This Row],[2025 Estimated                      Tax Amount                             (Exemption Not Included)]])</f>
        <v>#NAME?</v>
      </c>
      <c r="O865" s="207" t="s">
        <v>7433</v>
      </c>
      <c r="P865" s="208" t="s">
        <v>7433</v>
      </c>
      <c r="Q865" s="208" t="s">
        <v>7433</v>
      </c>
      <c r="R865" s="208" t="s">
        <v>7433</v>
      </c>
      <c r="S865" s="208" t="s">
        <v>7433</v>
      </c>
      <c r="T865" s="209" t="s">
        <v>7433</v>
      </c>
    </row>
    <row r="866" spans="1:20">
      <c r="A866" s="202" t="s">
        <v>2397</v>
      </c>
      <c r="B866" s="202">
        <v>209</v>
      </c>
      <c r="C866" s="195" t="e">
        <f ca="1">_xlfn.XLOOKUP(Table2[[#This Row],[Acct '#]],'2024 Information'!A:A,'2024 Information'!L:L,0)</f>
        <v>#NAME?</v>
      </c>
      <c r="D866" s="196" t="e">
        <f ca="1">SUM(Table2[[#This Row],[2024 Tax Assessment (Exemption Not Included)]]/$E$6)</f>
        <v>#NAME?</v>
      </c>
      <c r="E866" s="206" t="e">
        <f ca="1">SUM(Table2[[#This Row],[2024 Tax Assessment (Exemption Not Included)]]*$E$7)</f>
        <v>#NAME?</v>
      </c>
      <c r="F866" s="195" t="e">
        <f ca="1">_xlfn.XLOOKUP(Table2[[#This Row],[Acct '#]],'2025 Information'!A:A,'2025 Information'!O:O,0)</f>
        <v>#NAME?</v>
      </c>
      <c r="G866" s="196" t="e">
        <f ca="1">SUM(Table2[[#This Row],[2025 Estimated                         Tax Assessment                  (Exemption Not Included)]]/$H$6)</f>
        <v>#NAME?</v>
      </c>
      <c r="H866" s="206" t="e">
        <f ca="1">SUM(Table2[[#This Row],[2025 Estimated                         Tax Assessment                  (Exemption Not Included)]]*$H$7)</f>
        <v>#NAME?</v>
      </c>
      <c r="I866" s="203" t="e">
        <f ca="1">SUM(Table2[[#This Row],[2025 Estimated                         Tax Assessment                  (Exemption Not Included)]]-Table2[[#This Row],[2024 Tax Assessment (Exemption Not Included)]])</f>
        <v>#NAME?</v>
      </c>
      <c r="J866" s="225" t="e">
        <f ca="1">SUM(Table2[[#This Row],[2025 Estimated                      Tax Amount                             (Exemption Not Included)]]-Table2[[#This Row],[2024 Tax Amount (Exemption Not Included)]])</f>
        <v>#NAME?</v>
      </c>
      <c r="K866" s="204" t="e">
        <f ca="1">SUM(Table2[[#This Row],[Overall % Of Town ]]-Table2[[#This Row],[Overall % Of Town]])</f>
        <v>#NAME?</v>
      </c>
      <c r="L866" s="227" t="e">
        <f ca="1">SUM(Table2[[#This Row],[2024 Tax Assessment (Exemption Not Included)]])*$N$7</f>
        <v>#NAME?</v>
      </c>
      <c r="M866" s="205" t="e">
        <f ca="1">SUM(Table2[[#This Row],[2025 Tax Amount                   (w/o Reval)                       (Exmption Not Included)]]-Table2[[#This Row],[2024 Tax Amount (Exemption Not Included)]])</f>
        <v>#NAME?</v>
      </c>
      <c r="N866" s="206" t="e">
        <f ca="1">SUM(Table2[[#This Row],[2025 Tax Amount                   (w/o Reval)                       (Exmption Not Included)]]-Table2[[#This Row],[2025 Estimated                      Tax Amount                             (Exemption Not Included)]])</f>
        <v>#NAME?</v>
      </c>
      <c r="O866" s="210" t="e">
        <f ca="1">_xlfn.XLOOKUP(Table2[[#This Row],[Map/Lot]],'Sales Data'!$H$2:$H$185,'Sales Data'!$G$2:$G$185,0)</f>
        <v>#NAME?</v>
      </c>
      <c r="P866" s="211" t="e">
        <f ca="1">_xlfn.XLOOKUP(Table2[[#This Row],[Map/Lot]],'Sales Data'!$H$2:$H$185,'Sales Data'!$F$2:$F$185,0)</f>
        <v>#NAME?</v>
      </c>
      <c r="Q866" s="208">
        <v>1.5</v>
      </c>
      <c r="R866" s="212" t="e">
        <f ca="1">SUM(Table2[[#This Row],[Adjustment for Time Since Sale]]*Table2[[#This Row],[Sale Amount]])</f>
        <v>#NAME?</v>
      </c>
      <c r="S866" s="212" t="e">
        <f ca="1">SUM(Table2[[#This Row],[2025 Estimated                         Tax Assessment                  (Exemption Not Included)]]-Table2[[#This Row],[Adjusted Sale Price]])</f>
        <v>#NAME?</v>
      </c>
      <c r="T866" s="213" t="e">
        <f ca="1">_xlfn.XLOOKUP(Table2[[#This Row],[Map/Lot]],'Sales Data'!$H$2:$H$185,'Sales Data'!$I$2:$I$185,0)</f>
        <v>#NAME?</v>
      </c>
    </row>
    <row r="867" spans="1:20">
      <c r="A867" s="202" t="s">
        <v>2735</v>
      </c>
      <c r="B867" s="202">
        <v>37</v>
      </c>
      <c r="C867" s="195" t="e">
        <f ca="1">_xlfn.XLOOKUP(Table2[[#This Row],[Acct '#]],'2024 Information'!A:A,'2024 Information'!L:L,0)</f>
        <v>#NAME?</v>
      </c>
      <c r="D867" s="196" t="e">
        <f ca="1">SUM(Table2[[#This Row],[2024 Tax Assessment (Exemption Not Included)]]/$E$6)</f>
        <v>#NAME?</v>
      </c>
      <c r="E867" s="206" t="e">
        <f ca="1">SUM(Table2[[#This Row],[2024 Tax Assessment (Exemption Not Included)]]*$E$7)</f>
        <v>#NAME?</v>
      </c>
      <c r="F867" s="195" t="e">
        <f ca="1">_xlfn.XLOOKUP(Table2[[#This Row],[Acct '#]],'2025 Information'!A:A,'2025 Information'!O:O,0)</f>
        <v>#NAME?</v>
      </c>
      <c r="G867" s="196" t="e">
        <f ca="1">SUM(Table2[[#This Row],[2025 Estimated                         Tax Assessment                  (Exemption Not Included)]]/$H$6)</f>
        <v>#NAME?</v>
      </c>
      <c r="H867" s="206" t="e">
        <f ca="1">SUM(Table2[[#This Row],[2025 Estimated                         Tax Assessment                  (Exemption Not Included)]]*$H$7)</f>
        <v>#NAME?</v>
      </c>
      <c r="I867" s="203" t="e">
        <f ca="1">SUM(Table2[[#This Row],[2025 Estimated                         Tax Assessment                  (Exemption Not Included)]]-Table2[[#This Row],[2024 Tax Assessment (Exemption Not Included)]])</f>
        <v>#NAME?</v>
      </c>
      <c r="J867" s="225" t="e">
        <f ca="1">SUM(Table2[[#This Row],[2025 Estimated                      Tax Amount                             (Exemption Not Included)]]-Table2[[#This Row],[2024 Tax Amount (Exemption Not Included)]])</f>
        <v>#NAME?</v>
      </c>
      <c r="K867" s="204" t="e">
        <f ca="1">SUM(Table2[[#This Row],[Overall % Of Town ]]-Table2[[#This Row],[Overall % Of Town]])</f>
        <v>#NAME?</v>
      </c>
      <c r="L867" s="227" t="e">
        <f ca="1">SUM(Table2[[#This Row],[2024 Tax Assessment (Exemption Not Included)]])*$N$7</f>
        <v>#NAME?</v>
      </c>
      <c r="M867" s="205" t="e">
        <f ca="1">SUM(Table2[[#This Row],[2025 Tax Amount                   (w/o Reval)                       (Exmption Not Included)]]-Table2[[#This Row],[2024 Tax Amount (Exemption Not Included)]])</f>
        <v>#NAME?</v>
      </c>
      <c r="N867" s="206" t="e">
        <f ca="1">SUM(Table2[[#This Row],[2025 Tax Amount                   (w/o Reval)                       (Exmption Not Included)]]-Table2[[#This Row],[2025 Estimated                      Tax Amount                             (Exemption Not Included)]])</f>
        <v>#NAME?</v>
      </c>
      <c r="O867" s="207" t="s">
        <v>7433</v>
      </c>
      <c r="P867" s="208" t="s">
        <v>7433</v>
      </c>
      <c r="Q867" s="208" t="s">
        <v>7433</v>
      </c>
      <c r="R867" s="208" t="s">
        <v>7433</v>
      </c>
      <c r="S867" s="208" t="s">
        <v>7433</v>
      </c>
      <c r="T867" s="209" t="s">
        <v>7433</v>
      </c>
    </row>
    <row r="868" spans="1:20">
      <c r="A868" s="202" t="s">
        <v>2065</v>
      </c>
      <c r="B868" s="202">
        <v>361</v>
      </c>
      <c r="C868" s="195" t="e">
        <f ca="1">_xlfn.XLOOKUP(Table2[[#This Row],[Acct '#]],'2024 Information'!A:A,'2024 Information'!L:L,0)</f>
        <v>#NAME?</v>
      </c>
      <c r="D868" s="196" t="e">
        <f ca="1">SUM(Table2[[#This Row],[2024 Tax Assessment (Exemption Not Included)]]/$E$6)</f>
        <v>#NAME?</v>
      </c>
      <c r="E868" s="206" t="e">
        <f ca="1">SUM(Table2[[#This Row],[2024 Tax Assessment (Exemption Not Included)]]*$E$7)</f>
        <v>#NAME?</v>
      </c>
      <c r="F868" s="195" t="e">
        <f ca="1">_xlfn.XLOOKUP(Table2[[#This Row],[Acct '#]],'2025 Information'!A:A,'2025 Information'!O:O,0)</f>
        <v>#NAME?</v>
      </c>
      <c r="G868" s="196" t="e">
        <f ca="1">SUM(Table2[[#This Row],[2025 Estimated                         Tax Assessment                  (Exemption Not Included)]]/$H$6)</f>
        <v>#NAME?</v>
      </c>
      <c r="H868" s="206" t="e">
        <f ca="1">SUM(Table2[[#This Row],[2025 Estimated                         Tax Assessment                  (Exemption Not Included)]]*$H$7)</f>
        <v>#NAME?</v>
      </c>
      <c r="I868" s="203" t="e">
        <f ca="1">SUM(Table2[[#This Row],[2025 Estimated                         Tax Assessment                  (Exemption Not Included)]]-Table2[[#This Row],[2024 Tax Assessment (Exemption Not Included)]])</f>
        <v>#NAME?</v>
      </c>
      <c r="J868" s="225" t="e">
        <f ca="1">SUM(Table2[[#This Row],[2025 Estimated                      Tax Amount                             (Exemption Not Included)]]-Table2[[#This Row],[2024 Tax Amount (Exemption Not Included)]])</f>
        <v>#NAME?</v>
      </c>
      <c r="K868" s="204" t="e">
        <f ca="1">SUM(Table2[[#This Row],[Overall % Of Town ]]-Table2[[#This Row],[Overall % Of Town]])</f>
        <v>#NAME?</v>
      </c>
      <c r="L868" s="227" t="e">
        <f ca="1">SUM(Table2[[#This Row],[2024 Tax Assessment (Exemption Not Included)]])*$N$7</f>
        <v>#NAME?</v>
      </c>
      <c r="M868" s="205" t="e">
        <f ca="1">SUM(Table2[[#This Row],[2025 Tax Amount                   (w/o Reval)                       (Exmption Not Included)]]-Table2[[#This Row],[2024 Tax Amount (Exemption Not Included)]])</f>
        <v>#NAME?</v>
      </c>
      <c r="N868" s="206" t="e">
        <f ca="1">SUM(Table2[[#This Row],[2025 Tax Amount                   (w/o Reval)                       (Exmption Not Included)]]-Table2[[#This Row],[2025 Estimated                      Tax Amount                             (Exemption Not Included)]])</f>
        <v>#NAME?</v>
      </c>
      <c r="O868" s="207" t="s">
        <v>7433</v>
      </c>
      <c r="P868" s="208" t="s">
        <v>7433</v>
      </c>
      <c r="Q868" s="208" t="s">
        <v>7433</v>
      </c>
      <c r="R868" s="208" t="s">
        <v>7433</v>
      </c>
      <c r="S868" s="208" t="s">
        <v>7433</v>
      </c>
      <c r="T868" s="209" t="s">
        <v>7433</v>
      </c>
    </row>
    <row r="869" spans="1:20">
      <c r="A869" s="202" t="s">
        <v>1450</v>
      </c>
      <c r="B869" s="202">
        <v>644</v>
      </c>
      <c r="C869" s="195" t="e">
        <f ca="1">_xlfn.XLOOKUP(Table2[[#This Row],[Acct '#]],'2024 Information'!A:A,'2024 Information'!L:L,0)</f>
        <v>#NAME?</v>
      </c>
      <c r="D869" s="196" t="e">
        <f ca="1">SUM(Table2[[#This Row],[2024 Tax Assessment (Exemption Not Included)]]/$E$6)</f>
        <v>#NAME?</v>
      </c>
      <c r="E869" s="206" t="e">
        <f ca="1">SUM(Table2[[#This Row],[2024 Tax Assessment (Exemption Not Included)]]*$E$7)</f>
        <v>#NAME?</v>
      </c>
      <c r="F869" s="195" t="e">
        <f ca="1">_xlfn.XLOOKUP(Table2[[#This Row],[Acct '#]],'2025 Information'!A:A,'2025 Information'!O:O,0)</f>
        <v>#NAME?</v>
      </c>
      <c r="G869" s="196" t="e">
        <f ca="1">SUM(Table2[[#This Row],[2025 Estimated                         Tax Assessment                  (Exemption Not Included)]]/$H$6)</f>
        <v>#NAME?</v>
      </c>
      <c r="H869" s="206" t="e">
        <f ca="1">SUM(Table2[[#This Row],[2025 Estimated                         Tax Assessment                  (Exemption Not Included)]]*$H$7)</f>
        <v>#NAME?</v>
      </c>
      <c r="I869" s="203" t="e">
        <f ca="1">SUM(Table2[[#This Row],[2025 Estimated                         Tax Assessment                  (Exemption Not Included)]]-Table2[[#This Row],[2024 Tax Assessment (Exemption Not Included)]])</f>
        <v>#NAME?</v>
      </c>
      <c r="J869" s="225" t="e">
        <f ca="1">SUM(Table2[[#This Row],[2025 Estimated                      Tax Amount                             (Exemption Not Included)]]-Table2[[#This Row],[2024 Tax Amount (Exemption Not Included)]])</f>
        <v>#NAME?</v>
      </c>
      <c r="K869" s="204" t="e">
        <f ca="1">SUM(Table2[[#This Row],[Overall % Of Town ]]-Table2[[#This Row],[Overall % Of Town]])</f>
        <v>#NAME?</v>
      </c>
      <c r="L869" s="227" t="e">
        <f ca="1">SUM(Table2[[#This Row],[2024 Tax Assessment (Exemption Not Included)]])*$N$7</f>
        <v>#NAME?</v>
      </c>
      <c r="M869" s="205" t="e">
        <f ca="1">SUM(Table2[[#This Row],[2025 Tax Amount                   (w/o Reval)                       (Exmption Not Included)]]-Table2[[#This Row],[2024 Tax Amount (Exemption Not Included)]])</f>
        <v>#NAME?</v>
      </c>
      <c r="N869" s="206" t="e">
        <f ca="1">SUM(Table2[[#This Row],[2025 Tax Amount                   (w/o Reval)                       (Exmption Not Included)]]-Table2[[#This Row],[2025 Estimated                      Tax Amount                             (Exemption Not Included)]])</f>
        <v>#NAME?</v>
      </c>
      <c r="O869" s="210" t="e">
        <f ca="1">_xlfn.XLOOKUP(Table2[[#This Row],[Map/Lot]],'Sales Data'!$H$2:$H$185,'Sales Data'!$G$2:$G$185,0)</f>
        <v>#NAME?</v>
      </c>
      <c r="P869" s="211" t="e">
        <f ca="1">_xlfn.XLOOKUP(Table2[[#This Row],[Map/Lot]],'Sales Data'!$H$2:$H$185,'Sales Data'!$F$2:$F$185,0)</f>
        <v>#NAME?</v>
      </c>
      <c r="Q869" s="208">
        <v>1.1000000000000001</v>
      </c>
      <c r="R869" s="212" t="e">
        <f ca="1">SUM(Table2[[#This Row],[Adjustment for Time Since Sale]]*Table2[[#This Row],[Sale Amount]])</f>
        <v>#NAME?</v>
      </c>
      <c r="S869" s="212" t="e">
        <f ca="1">SUM(Table2[[#This Row],[2025 Estimated                         Tax Assessment                  (Exemption Not Included)]]-Table2[[#This Row],[Adjusted Sale Price]])</f>
        <v>#NAME?</v>
      </c>
      <c r="T869" s="213" t="e">
        <f ca="1">_xlfn.XLOOKUP(Table2[[#This Row],[Map/Lot]],'Sales Data'!$H$2:$H$185,'Sales Data'!$I$2:$I$185,0)</f>
        <v>#NAME?</v>
      </c>
    </row>
    <row r="870" spans="1:20">
      <c r="A870" s="202" t="s">
        <v>2037</v>
      </c>
      <c r="B870" s="202">
        <v>375</v>
      </c>
      <c r="C870" s="195" t="e">
        <f ca="1">_xlfn.XLOOKUP(Table2[[#This Row],[Acct '#]],'2024 Information'!A:A,'2024 Information'!L:L,0)</f>
        <v>#NAME?</v>
      </c>
      <c r="D870" s="196" t="e">
        <f ca="1">SUM(Table2[[#This Row],[2024 Tax Assessment (Exemption Not Included)]]/$E$6)</f>
        <v>#NAME?</v>
      </c>
      <c r="E870" s="206" t="e">
        <f ca="1">SUM(Table2[[#This Row],[2024 Tax Assessment (Exemption Not Included)]]*$E$7)</f>
        <v>#NAME?</v>
      </c>
      <c r="F870" s="195" t="e">
        <f ca="1">_xlfn.XLOOKUP(Table2[[#This Row],[Acct '#]],'2025 Information'!A:A,'2025 Information'!O:O,0)</f>
        <v>#NAME?</v>
      </c>
      <c r="G870" s="196" t="e">
        <f ca="1">SUM(Table2[[#This Row],[2025 Estimated                         Tax Assessment                  (Exemption Not Included)]]/$H$6)</f>
        <v>#NAME?</v>
      </c>
      <c r="H870" s="206" t="e">
        <f ca="1">SUM(Table2[[#This Row],[2025 Estimated                         Tax Assessment                  (Exemption Not Included)]]*$H$7)</f>
        <v>#NAME?</v>
      </c>
      <c r="I870" s="203" t="e">
        <f ca="1">SUM(Table2[[#This Row],[2025 Estimated                         Tax Assessment                  (Exemption Not Included)]]-Table2[[#This Row],[2024 Tax Assessment (Exemption Not Included)]])</f>
        <v>#NAME?</v>
      </c>
      <c r="J870" s="225" t="e">
        <f ca="1">SUM(Table2[[#This Row],[2025 Estimated                      Tax Amount                             (Exemption Not Included)]]-Table2[[#This Row],[2024 Tax Amount (Exemption Not Included)]])</f>
        <v>#NAME?</v>
      </c>
      <c r="K870" s="204" t="e">
        <f ca="1">SUM(Table2[[#This Row],[Overall % Of Town ]]-Table2[[#This Row],[Overall % Of Town]])</f>
        <v>#NAME?</v>
      </c>
      <c r="L870" s="227" t="e">
        <f ca="1">SUM(Table2[[#This Row],[2024 Tax Assessment (Exemption Not Included)]])*$N$7</f>
        <v>#NAME?</v>
      </c>
      <c r="M870" s="205" t="e">
        <f ca="1">SUM(Table2[[#This Row],[2025 Tax Amount                   (w/o Reval)                       (Exmption Not Included)]]-Table2[[#This Row],[2024 Tax Amount (Exemption Not Included)]])</f>
        <v>#NAME?</v>
      </c>
      <c r="N870" s="206" t="e">
        <f ca="1">SUM(Table2[[#This Row],[2025 Tax Amount                   (w/o Reval)                       (Exmption Not Included)]]-Table2[[#This Row],[2025 Estimated                      Tax Amount                             (Exemption Not Included)]])</f>
        <v>#NAME?</v>
      </c>
      <c r="O870" s="207" t="s">
        <v>7433</v>
      </c>
      <c r="P870" s="208" t="s">
        <v>7433</v>
      </c>
      <c r="Q870" s="208" t="s">
        <v>7433</v>
      </c>
      <c r="R870" s="208" t="s">
        <v>7433</v>
      </c>
      <c r="S870" s="208" t="s">
        <v>7433</v>
      </c>
      <c r="T870" s="209" t="s">
        <v>7433</v>
      </c>
    </row>
    <row r="871" spans="1:20">
      <c r="A871" s="202" t="s">
        <v>2617</v>
      </c>
      <c r="B871" s="202">
        <v>100</v>
      </c>
      <c r="C871" s="195" t="e">
        <f ca="1">_xlfn.XLOOKUP(Table2[[#This Row],[Acct '#]],'2024 Information'!A:A,'2024 Information'!L:L,0)</f>
        <v>#NAME?</v>
      </c>
      <c r="D871" s="196" t="e">
        <f ca="1">SUM(Table2[[#This Row],[2024 Tax Assessment (Exemption Not Included)]]/$E$6)</f>
        <v>#NAME?</v>
      </c>
      <c r="E871" s="206" t="e">
        <f ca="1">SUM(Table2[[#This Row],[2024 Tax Assessment (Exemption Not Included)]]*$E$7)</f>
        <v>#NAME?</v>
      </c>
      <c r="F871" s="195" t="e">
        <f ca="1">_xlfn.XLOOKUP(Table2[[#This Row],[Acct '#]],'2025 Information'!A:A,'2025 Information'!O:O,0)</f>
        <v>#NAME?</v>
      </c>
      <c r="G871" s="196" t="e">
        <f ca="1">SUM(Table2[[#This Row],[2025 Estimated                         Tax Assessment                  (Exemption Not Included)]]/$H$6)</f>
        <v>#NAME?</v>
      </c>
      <c r="H871" s="206" t="e">
        <f ca="1">SUM(Table2[[#This Row],[2025 Estimated                         Tax Assessment                  (Exemption Not Included)]]*$H$7)</f>
        <v>#NAME?</v>
      </c>
      <c r="I871" s="203" t="e">
        <f ca="1">SUM(Table2[[#This Row],[2025 Estimated                         Tax Assessment                  (Exemption Not Included)]]-Table2[[#This Row],[2024 Tax Assessment (Exemption Not Included)]])</f>
        <v>#NAME?</v>
      </c>
      <c r="J871" s="225" t="e">
        <f ca="1">SUM(Table2[[#This Row],[2025 Estimated                      Tax Amount                             (Exemption Not Included)]]-Table2[[#This Row],[2024 Tax Amount (Exemption Not Included)]])</f>
        <v>#NAME?</v>
      </c>
      <c r="K871" s="204" t="e">
        <f ca="1">SUM(Table2[[#This Row],[Overall % Of Town ]]-Table2[[#This Row],[Overall % Of Town]])</f>
        <v>#NAME?</v>
      </c>
      <c r="L871" s="227" t="e">
        <f ca="1">SUM(Table2[[#This Row],[2024 Tax Assessment (Exemption Not Included)]])*$N$7</f>
        <v>#NAME?</v>
      </c>
      <c r="M871" s="205" t="e">
        <f ca="1">SUM(Table2[[#This Row],[2025 Tax Amount                   (w/o Reval)                       (Exmption Not Included)]]-Table2[[#This Row],[2024 Tax Amount (Exemption Not Included)]])</f>
        <v>#NAME?</v>
      </c>
      <c r="N871" s="206" t="e">
        <f ca="1">SUM(Table2[[#This Row],[2025 Tax Amount                   (w/o Reval)                       (Exmption Not Included)]]-Table2[[#This Row],[2025 Estimated                      Tax Amount                             (Exemption Not Included)]])</f>
        <v>#NAME?</v>
      </c>
      <c r="O871" s="207" t="s">
        <v>7433</v>
      </c>
      <c r="P871" s="208" t="s">
        <v>7433</v>
      </c>
      <c r="Q871" s="208" t="s">
        <v>7433</v>
      </c>
      <c r="R871" s="208" t="s">
        <v>7433</v>
      </c>
      <c r="S871" s="208" t="s">
        <v>7433</v>
      </c>
      <c r="T871" s="209" t="s">
        <v>7433</v>
      </c>
    </row>
    <row r="872" spans="1:20">
      <c r="A872" s="202" t="s">
        <v>2290</v>
      </c>
      <c r="B872" s="202">
        <v>255</v>
      </c>
      <c r="C872" s="195" t="e">
        <f ca="1">_xlfn.XLOOKUP(Table2[[#This Row],[Acct '#]],'2024 Information'!A:A,'2024 Information'!L:L,0)</f>
        <v>#NAME?</v>
      </c>
      <c r="D872" s="196" t="e">
        <f ca="1">SUM(Table2[[#This Row],[2024 Tax Assessment (Exemption Not Included)]]/$E$6)</f>
        <v>#NAME?</v>
      </c>
      <c r="E872" s="206" t="e">
        <f ca="1">SUM(Table2[[#This Row],[2024 Tax Assessment (Exemption Not Included)]]*$E$7)</f>
        <v>#NAME?</v>
      </c>
      <c r="F872" s="195" t="e">
        <f ca="1">_xlfn.XLOOKUP(Table2[[#This Row],[Acct '#]],'2025 Information'!A:A,'2025 Information'!O:O,0)</f>
        <v>#NAME?</v>
      </c>
      <c r="G872" s="196" t="e">
        <f ca="1">SUM(Table2[[#This Row],[2025 Estimated                         Tax Assessment                  (Exemption Not Included)]]/$H$6)</f>
        <v>#NAME?</v>
      </c>
      <c r="H872" s="206" t="e">
        <f ca="1">SUM(Table2[[#This Row],[2025 Estimated                         Tax Assessment                  (Exemption Not Included)]]*$H$7)</f>
        <v>#NAME?</v>
      </c>
      <c r="I872" s="203" t="e">
        <f ca="1">SUM(Table2[[#This Row],[2025 Estimated                         Tax Assessment                  (Exemption Not Included)]]-Table2[[#This Row],[2024 Tax Assessment (Exemption Not Included)]])</f>
        <v>#NAME?</v>
      </c>
      <c r="J872" s="225" t="e">
        <f ca="1">SUM(Table2[[#This Row],[2025 Estimated                      Tax Amount                             (Exemption Not Included)]]-Table2[[#This Row],[2024 Tax Amount (Exemption Not Included)]])</f>
        <v>#NAME?</v>
      </c>
      <c r="K872" s="204" t="e">
        <f ca="1">SUM(Table2[[#This Row],[Overall % Of Town ]]-Table2[[#This Row],[Overall % Of Town]])</f>
        <v>#NAME?</v>
      </c>
      <c r="L872" s="227" t="e">
        <f ca="1">SUM(Table2[[#This Row],[2024 Tax Assessment (Exemption Not Included)]])*$N$7</f>
        <v>#NAME?</v>
      </c>
      <c r="M872" s="205" t="e">
        <f ca="1">SUM(Table2[[#This Row],[2025 Tax Amount                   (w/o Reval)                       (Exmption Not Included)]]-Table2[[#This Row],[2024 Tax Amount (Exemption Not Included)]])</f>
        <v>#NAME?</v>
      </c>
      <c r="N872" s="206" t="e">
        <f ca="1">SUM(Table2[[#This Row],[2025 Tax Amount                   (w/o Reval)                       (Exmption Not Included)]]-Table2[[#This Row],[2025 Estimated                      Tax Amount                             (Exemption Not Included)]])</f>
        <v>#NAME?</v>
      </c>
      <c r="O872" s="207" t="s">
        <v>7433</v>
      </c>
      <c r="P872" s="208" t="s">
        <v>7433</v>
      </c>
      <c r="Q872" s="208" t="s">
        <v>7433</v>
      </c>
      <c r="R872" s="208" t="s">
        <v>7433</v>
      </c>
      <c r="S872" s="208" t="s">
        <v>7433</v>
      </c>
      <c r="T872" s="209" t="s">
        <v>7433</v>
      </c>
    </row>
    <row r="873" spans="1:20">
      <c r="A873" s="202" t="s">
        <v>1960</v>
      </c>
      <c r="B873" s="202">
        <v>410</v>
      </c>
      <c r="C873" s="195" t="e">
        <f ca="1">_xlfn.XLOOKUP(Table2[[#This Row],[Acct '#]],'2024 Information'!A:A,'2024 Information'!L:L,0)</f>
        <v>#NAME?</v>
      </c>
      <c r="D873" s="196" t="e">
        <f ca="1">SUM(Table2[[#This Row],[2024 Tax Assessment (Exemption Not Included)]]/$E$6)</f>
        <v>#NAME?</v>
      </c>
      <c r="E873" s="206" t="e">
        <f ca="1">SUM(Table2[[#This Row],[2024 Tax Assessment (Exemption Not Included)]]*$E$7)</f>
        <v>#NAME?</v>
      </c>
      <c r="F873" s="195" t="e">
        <f ca="1">_xlfn.XLOOKUP(Table2[[#This Row],[Acct '#]],'2025 Information'!A:A,'2025 Information'!O:O,0)</f>
        <v>#NAME?</v>
      </c>
      <c r="G873" s="196" t="e">
        <f ca="1">SUM(Table2[[#This Row],[2025 Estimated                         Tax Assessment                  (Exemption Not Included)]]/$H$6)</f>
        <v>#NAME?</v>
      </c>
      <c r="H873" s="206" t="e">
        <f ca="1">SUM(Table2[[#This Row],[2025 Estimated                         Tax Assessment                  (Exemption Not Included)]]*$H$7)</f>
        <v>#NAME?</v>
      </c>
      <c r="I873" s="203" t="e">
        <f ca="1">SUM(Table2[[#This Row],[2025 Estimated                         Tax Assessment                  (Exemption Not Included)]]-Table2[[#This Row],[2024 Tax Assessment (Exemption Not Included)]])</f>
        <v>#NAME?</v>
      </c>
      <c r="J873" s="225" t="e">
        <f ca="1">SUM(Table2[[#This Row],[2025 Estimated                      Tax Amount                             (Exemption Not Included)]]-Table2[[#This Row],[2024 Tax Amount (Exemption Not Included)]])</f>
        <v>#NAME?</v>
      </c>
      <c r="K873" s="204" t="e">
        <f ca="1">SUM(Table2[[#This Row],[Overall % Of Town ]]-Table2[[#This Row],[Overall % Of Town]])</f>
        <v>#NAME?</v>
      </c>
      <c r="L873" s="227" t="e">
        <f ca="1">SUM(Table2[[#This Row],[2024 Tax Assessment (Exemption Not Included)]])*$N$7</f>
        <v>#NAME?</v>
      </c>
      <c r="M873" s="205" t="e">
        <f ca="1">SUM(Table2[[#This Row],[2025 Tax Amount                   (w/o Reval)                       (Exmption Not Included)]]-Table2[[#This Row],[2024 Tax Amount (Exemption Not Included)]])</f>
        <v>#NAME?</v>
      </c>
      <c r="N873" s="206" t="e">
        <f ca="1">SUM(Table2[[#This Row],[2025 Tax Amount                   (w/o Reval)                       (Exmption Not Included)]]-Table2[[#This Row],[2025 Estimated                      Tax Amount                             (Exemption Not Included)]])</f>
        <v>#NAME?</v>
      </c>
      <c r="O873" s="207" t="s">
        <v>7433</v>
      </c>
      <c r="P873" s="208" t="s">
        <v>7433</v>
      </c>
      <c r="Q873" s="208" t="s">
        <v>7433</v>
      </c>
      <c r="R873" s="208" t="s">
        <v>7433</v>
      </c>
      <c r="S873" s="208" t="s">
        <v>7433</v>
      </c>
      <c r="T873" s="209" t="s">
        <v>7433</v>
      </c>
    </row>
    <row r="874" spans="1:20">
      <c r="A874" s="202" t="s">
        <v>2331</v>
      </c>
      <c r="B874" s="202">
        <v>239</v>
      </c>
      <c r="C874" s="195" t="e">
        <f ca="1">_xlfn.XLOOKUP(Table2[[#This Row],[Acct '#]],'2024 Information'!A:A,'2024 Information'!L:L,0)</f>
        <v>#NAME?</v>
      </c>
      <c r="D874" s="196" t="e">
        <f ca="1">SUM(Table2[[#This Row],[2024 Tax Assessment (Exemption Not Included)]]/$E$6)</f>
        <v>#NAME?</v>
      </c>
      <c r="E874" s="206" t="e">
        <f ca="1">SUM(Table2[[#This Row],[2024 Tax Assessment (Exemption Not Included)]]*$E$7)</f>
        <v>#NAME?</v>
      </c>
      <c r="F874" s="195" t="e">
        <f ca="1">_xlfn.XLOOKUP(Table2[[#This Row],[Acct '#]],'2025 Information'!A:A,'2025 Information'!O:O,0)</f>
        <v>#NAME?</v>
      </c>
      <c r="G874" s="196" t="e">
        <f ca="1">SUM(Table2[[#This Row],[2025 Estimated                         Tax Assessment                  (Exemption Not Included)]]/$H$6)</f>
        <v>#NAME?</v>
      </c>
      <c r="H874" s="206" t="e">
        <f ca="1">SUM(Table2[[#This Row],[2025 Estimated                         Tax Assessment                  (Exemption Not Included)]]*$H$7)</f>
        <v>#NAME?</v>
      </c>
      <c r="I874" s="203" t="e">
        <f ca="1">SUM(Table2[[#This Row],[2025 Estimated                         Tax Assessment                  (Exemption Not Included)]]-Table2[[#This Row],[2024 Tax Assessment (Exemption Not Included)]])</f>
        <v>#NAME?</v>
      </c>
      <c r="J874" s="225" t="e">
        <f ca="1">SUM(Table2[[#This Row],[2025 Estimated                      Tax Amount                             (Exemption Not Included)]]-Table2[[#This Row],[2024 Tax Amount (Exemption Not Included)]])</f>
        <v>#NAME?</v>
      </c>
      <c r="K874" s="204" t="e">
        <f ca="1">SUM(Table2[[#This Row],[Overall % Of Town ]]-Table2[[#This Row],[Overall % Of Town]])</f>
        <v>#NAME?</v>
      </c>
      <c r="L874" s="227" t="e">
        <f ca="1">SUM(Table2[[#This Row],[2024 Tax Assessment (Exemption Not Included)]])*$N$7</f>
        <v>#NAME?</v>
      </c>
      <c r="M874" s="205" t="e">
        <f ca="1">SUM(Table2[[#This Row],[2025 Tax Amount                   (w/o Reval)                       (Exmption Not Included)]]-Table2[[#This Row],[2024 Tax Amount (Exemption Not Included)]])</f>
        <v>#NAME?</v>
      </c>
      <c r="N874" s="206" t="e">
        <f ca="1">SUM(Table2[[#This Row],[2025 Tax Amount                   (w/o Reval)                       (Exmption Not Included)]]-Table2[[#This Row],[2025 Estimated                      Tax Amount                             (Exemption Not Included)]])</f>
        <v>#NAME?</v>
      </c>
      <c r="O874" s="207" t="s">
        <v>7433</v>
      </c>
      <c r="P874" s="208" t="s">
        <v>7433</v>
      </c>
      <c r="Q874" s="208" t="s">
        <v>7433</v>
      </c>
      <c r="R874" s="208" t="s">
        <v>7433</v>
      </c>
      <c r="S874" s="208" t="s">
        <v>7433</v>
      </c>
      <c r="T874" s="209" t="s">
        <v>7433</v>
      </c>
    </row>
    <row r="875" spans="1:20">
      <c r="A875" s="202" t="s">
        <v>2019</v>
      </c>
      <c r="B875" s="202">
        <v>383</v>
      </c>
      <c r="C875" s="195" t="e">
        <f ca="1">_xlfn.XLOOKUP(Table2[[#This Row],[Acct '#]],'2024 Information'!A:A,'2024 Information'!L:L,0)</f>
        <v>#NAME?</v>
      </c>
      <c r="D875" s="196" t="e">
        <f ca="1">SUM(Table2[[#This Row],[2024 Tax Assessment (Exemption Not Included)]]/$E$6)</f>
        <v>#NAME?</v>
      </c>
      <c r="E875" s="206" t="e">
        <f ca="1">SUM(Table2[[#This Row],[2024 Tax Assessment (Exemption Not Included)]]*$E$7)</f>
        <v>#NAME?</v>
      </c>
      <c r="F875" s="195" t="e">
        <f ca="1">_xlfn.XLOOKUP(Table2[[#This Row],[Acct '#]],'2025 Information'!A:A,'2025 Information'!O:O,0)</f>
        <v>#NAME?</v>
      </c>
      <c r="G875" s="196" t="e">
        <f ca="1">SUM(Table2[[#This Row],[2025 Estimated                         Tax Assessment                  (Exemption Not Included)]]/$H$6)</f>
        <v>#NAME?</v>
      </c>
      <c r="H875" s="206" t="e">
        <f ca="1">SUM(Table2[[#This Row],[2025 Estimated                         Tax Assessment                  (Exemption Not Included)]]*$H$7)</f>
        <v>#NAME?</v>
      </c>
      <c r="I875" s="203" t="e">
        <f ca="1">SUM(Table2[[#This Row],[2025 Estimated                         Tax Assessment                  (Exemption Not Included)]]-Table2[[#This Row],[2024 Tax Assessment (Exemption Not Included)]])</f>
        <v>#NAME?</v>
      </c>
      <c r="J875" s="225" t="e">
        <f ca="1">SUM(Table2[[#This Row],[2025 Estimated                      Tax Amount                             (Exemption Not Included)]]-Table2[[#This Row],[2024 Tax Amount (Exemption Not Included)]])</f>
        <v>#NAME?</v>
      </c>
      <c r="K875" s="204" t="e">
        <f ca="1">SUM(Table2[[#This Row],[Overall % Of Town ]]-Table2[[#This Row],[Overall % Of Town]])</f>
        <v>#NAME?</v>
      </c>
      <c r="L875" s="227" t="e">
        <f ca="1">SUM(Table2[[#This Row],[2024 Tax Assessment (Exemption Not Included)]])*$N$7</f>
        <v>#NAME?</v>
      </c>
      <c r="M875" s="205" t="e">
        <f ca="1">SUM(Table2[[#This Row],[2025 Tax Amount                   (w/o Reval)                       (Exmption Not Included)]]-Table2[[#This Row],[2024 Tax Amount (Exemption Not Included)]])</f>
        <v>#NAME?</v>
      </c>
      <c r="N875" s="206" t="e">
        <f ca="1">SUM(Table2[[#This Row],[2025 Tax Amount                   (w/o Reval)                       (Exmption Not Included)]]-Table2[[#This Row],[2025 Estimated                      Tax Amount                             (Exemption Not Included)]])</f>
        <v>#NAME?</v>
      </c>
      <c r="O875" s="207" t="s">
        <v>7433</v>
      </c>
      <c r="P875" s="208" t="s">
        <v>7433</v>
      </c>
      <c r="Q875" s="208" t="s">
        <v>7433</v>
      </c>
      <c r="R875" s="208" t="s">
        <v>7433</v>
      </c>
      <c r="S875" s="208" t="s">
        <v>7433</v>
      </c>
      <c r="T875" s="209" t="s">
        <v>7433</v>
      </c>
    </row>
    <row r="876" spans="1:20">
      <c r="A876" s="202" t="s">
        <v>1992</v>
      </c>
      <c r="B876" s="202">
        <v>394</v>
      </c>
      <c r="C876" s="195" t="e">
        <f ca="1">_xlfn.XLOOKUP(Table2[[#This Row],[Acct '#]],'2024 Information'!A:A,'2024 Information'!L:L,0)</f>
        <v>#NAME?</v>
      </c>
      <c r="D876" s="196" t="e">
        <f ca="1">SUM(Table2[[#This Row],[2024 Tax Assessment (Exemption Not Included)]]/$E$6)</f>
        <v>#NAME?</v>
      </c>
      <c r="E876" s="206" t="e">
        <f ca="1">SUM(Table2[[#This Row],[2024 Tax Assessment (Exemption Not Included)]]*$E$7)</f>
        <v>#NAME?</v>
      </c>
      <c r="F876" s="195" t="e">
        <f ca="1">_xlfn.XLOOKUP(Table2[[#This Row],[Acct '#]],'2025 Information'!A:A,'2025 Information'!O:O,0)</f>
        <v>#NAME?</v>
      </c>
      <c r="G876" s="196" t="e">
        <f ca="1">SUM(Table2[[#This Row],[2025 Estimated                         Tax Assessment                  (Exemption Not Included)]]/$H$6)</f>
        <v>#NAME?</v>
      </c>
      <c r="H876" s="206" t="e">
        <f ca="1">SUM(Table2[[#This Row],[2025 Estimated                         Tax Assessment                  (Exemption Not Included)]]*$H$7)</f>
        <v>#NAME?</v>
      </c>
      <c r="I876" s="203" t="e">
        <f ca="1">SUM(Table2[[#This Row],[2025 Estimated                         Tax Assessment                  (Exemption Not Included)]]-Table2[[#This Row],[2024 Tax Assessment (Exemption Not Included)]])</f>
        <v>#NAME?</v>
      </c>
      <c r="J876" s="225" t="e">
        <f ca="1">SUM(Table2[[#This Row],[2025 Estimated                      Tax Amount                             (Exemption Not Included)]]-Table2[[#This Row],[2024 Tax Amount (Exemption Not Included)]])</f>
        <v>#NAME?</v>
      </c>
      <c r="K876" s="204" t="e">
        <f ca="1">SUM(Table2[[#This Row],[Overall % Of Town ]]-Table2[[#This Row],[Overall % Of Town]])</f>
        <v>#NAME?</v>
      </c>
      <c r="L876" s="227" t="e">
        <f ca="1">SUM(Table2[[#This Row],[2024 Tax Assessment (Exemption Not Included)]])*$N$7</f>
        <v>#NAME?</v>
      </c>
      <c r="M876" s="205" t="e">
        <f ca="1">SUM(Table2[[#This Row],[2025 Tax Amount                   (w/o Reval)                       (Exmption Not Included)]]-Table2[[#This Row],[2024 Tax Amount (Exemption Not Included)]])</f>
        <v>#NAME?</v>
      </c>
      <c r="N876" s="206" t="e">
        <f ca="1">SUM(Table2[[#This Row],[2025 Tax Amount                   (w/o Reval)                       (Exmption Not Included)]]-Table2[[#This Row],[2025 Estimated                      Tax Amount                             (Exemption Not Included)]])</f>
        <v>#NAME?</v>
      </c>
      <c r="O876" s="207" t="s">
        <v>7433</v>
      </c>
      <c r="P876" s="208" t="s">
        <v>7433</v>
      </c>
      <c r="Q876" s="208" t="s">
        <v>7433</v>
      </c>
      <c r="R876" s="208" t="s">
        <v>7433</v>
      </c>
      <c r="S876" s="208" t="s">
        <v>7433</v>
      </c>
      <c r="T876" s="209" t="s">
        <v>7433</v>
      </c>
    </row>
    <row r="877" spans="1:20">
      <c r="A877" s="202" t="s">
        <v>2330</v>
      </c>
      <c r="B877" s="202">
        <v>240</v>
      </c>
      <c r="C877" s="195" t="e">
        <f ca="1">_xlfn.XLOOKUP(Table2[[#This Row],[Acct '#]],'2024 Information'!A:A,'2024 Information'!L:L,0)</f>
        <v>#NAME?</v>
      </c>
      <c r="D877" s="196" t="e">
        <f ca="1">SUM(Table2[[#This Row],[2024 Tax Assessment (Exemption Not Included)]]/$E$6)</f>
        <v>#NAME?</v>
      </c>
      <c r="E877" s="206" t="e">
        <f ca="1">SUM(Table2[[#This Row],[2024 Tax Assessment (Exemption Not Included)]]*$E$7)</f>
        <v>#NAME?</v>
      </c>
      <c r="F877" s="195" t="e">
        <f ca="1">_xlfn.XLOOKUP(Table2[[#This Row],[Acct '#]],'2025 Information'!A:A,'2025 Information'!O:O,0)</f>
        <v>#NAME?</v>
      </c>
      <c r="G877" s="196" t="e">
        <f ca="1">SUM(Table2[[#This Row],[2025 Estimated                         Tax Assessment                  (Exemption Not Included)]]/$H$6)</f>
        <v>#NAME?</v>
      </c>
      <c r="H877" s="206" t="e">
        <f ca="1">SUM(Table2[[#This Row],[2025 Estimated                         Tax Assessment                  (Exemption Not Included)]]*$H$7)</f>
        <v>#NAME?</v>
      </c>
      <c r="I877" s="203" t="e">
        <f ca="1">SUM(Table2[[#This Row],[2025 Estimated                         Tax Assessment                  (Exemption Not Included)]]-Table2[[#This Row],[2024 Tax Assessment (Exemption Not Included)]])</f>
        <v>#NAME?</v>
      </c>
      <c r="J877" s="225" t="e">
        <f ca="1">SUM(Table2[[#This Row],[2025 Estimated                      Tax Amount                             (Exemption Not Included)]]-Table2[[#This Row],[2024 Tax Amount (Exemption Not Included)]])</f>
        <v>#NAME?</v>
      </c>
      <c r="K877" s="204" t="e">
        <f ca="1">SUM(Table2[[#This Row],[Overall % Of Town ]]-Table2[[#This Row],[Overall % Of Town]])</f>
        <v>#NAME?</v>
      </c>
      <c r="L877" s="227" t="e">
        <f ca="1">SUM(Table2[[#This Row],[2024 Tax Assessment (Exemption Not Included)]])*$N$7</f>
        <v>#NAME?</v>
      </c>
      <c r="M877" s="205" t="e">
        <f ca="1">SUM(Table2[[#This Row],[2025 Tax Amount                   (w/o Reval)                       (Exmption Not Included)]]-Table2[[#This Row],[2024 Tax Amount (Exemption Not Included)]])</f>
        <v>#NAME?</v>
      </c>
      <c r="N877" s="206" t="e">
        <f ca="1">SUM(Table2[[#This Row],[2025 Tax Amount                   (w/o Reval)                       (Exmption Not Included)]]-Table2[[#This Row],[2025 Estimated                      Tax Amount                             (Exemption Not Included)]])</f>
        <v>#NAME?</v>
      </c>
      <c r="O877" s="207" t="s">
        <v>7433</v>
      </c>
      <c r="P877" s="208" t="s">
        <v>7433</v>
      </c>
      <c r="Q877" s="208" t="s">
        <v>7433</v>
      </c>
      <c r="R877" s="208" t="s">
        <v>7433</v>
      </c>
      <c r="S877" s="208" t="s">
        <v>7433</v>
      </c>
      <c r="T877" s="209" t="s">
        <v>7433</v>
      </c>
    </row>
    <row r="878" spans="1:20">
      <c r="A878" s="202" t="s">
        <v>2358</v>
      </c>
      <c r="B878" s="202">
        <v>228</v>
      </c>
      <c r="C878" s="195" t="e">
        <f ca="1">_xlfn.XLOOKUP(Table2[[#This Row],[Acct '#]],'2024 Information'!A:A,'2024 Information'!L:L,0)</f>
        <v>#NAME?</v>
      </c>
      <c r="D878" s="196" t="e">
        <f ca="1">SUM(Table2[[#This Row],[2024 Tax Assessment (Exemption Not Included)]]/$E$6)</f>
        <v>#NAME?</v>
      </c>
      <c r="E878" s="206" t="e">
        <f ca="1">SUM(Table2[[#This Row],[2024 Tax Assessment (Exemption Not Included)]]*$E$7)</f>
        <v>#NAME?</v>
      </c>
      <c r="F878" s="195" t="e">
        <f ca="1">_xlfn.XLOOKUP(Table2[[#This Row],[Acct '#]],'2025 Information'!A:A,'2025 Information'!O:O,0)</f>
        <v>#NAME?</v>
      </c>
      <c r="G878" s="196" t="e">
        <f ca="1">SUM(Table2[[#This Row],[2025 Estimated                         Tax Assessment                  (Exemption Not Included)]]/$H$6)</f>
        <v>#NAME?</v>
      </c>
      <c r="H878" s="206" t="e">
        <f ca="1">SUM(Table2[[#This Row],[2025 Estimated                         Tax Assessment                  (Exemption Not Included)]]*$H$7)</f>
        <v>#NAME?</v>
      </c>
      <c r="I878" s="203" t="e">
        <f ca="1">SUM(Table2[[#This Row],[2025 Estimated                         Tax Assessment                  (Exemption Not Included)]]-Table2[[#This Row],[2024 Tax Assessment (Exemption Not Included)]])</f>
        <v>#NAME?</v>
      </c>
      <c r="J878" s="225" t="e">
        <f ca="1">SUM(Table2[[#This Row],[2025 Estimated                      Tax Amount                             (Exemption Not Included)]]-Table2[[#This Row],[2024 Tax Amount (Exemption Not Included)]])</f>
        <v>#NAME?</v>
      </c>
      <c r="K878" s="204" t="e">
        <f ca="1">SUM(Table2[[#This Row],[Overall % Of Town ]]-Table2[[#This Row],[Overall % Of Town]])</f>
        <v>#NAME?</v>
      </c>
      <c r="L878" s="227" t="e">
        <f ca="1">SUM(Table2[[#This Row],[2024 Tax Assessment (Exemption Not Included)]])*$N$7</f>
        <v>#NAME?</v>
      </c>
      <c r="M878" s="205" t="e">
        <f ca="1">SUM(Table2[[#This Row],[2025 Tax Amount                   (w/o Reval)                       (Exmption Not Included)]]-Table2[[#This Row],[2024 Tax Amount (Exemption Not Included)]])</f>
        <v>#NAME?</v>
      </c>
      <c r="N878" s="206" t="e">
        <f ca="1">SUM(Table2[[#This Row],[2025 Tax Amount                   (w/o Reval)                       (Exmption Not Included)]]-Table2[[#This Row],[2025 Estimated                      Tax Amount                             (Exemption Not Included)]])</f>
        <v>#NAME?</v>
      </c>
      <c r="O878" s="207" t="s">
        <v>7433</v>
      </c>
      <c r="P878" s="208" t="s">
        <v>7433</v>
      </c>
      <c r="Q878" s="208" t="s">
        <v>7433</v>
      </c>
      <c r="R878" s="208" t="s">
        <v>7433</v>
      </c>
      <c r="S878" s="208" t="s">
        <v>7433</v>
      </c>
      <c r="T878" s="209" t="s">
        <v>7433</v>
      </c>
    </row>
    <row r="879" spans="1:20">
      <c r="A879" s="202" t="s">
        <v>1742</v>
      </c>
      <c r="B879" s="202">
        <v>511</v>
      </c>
      <c r="C879" s="195" t="e">
        <f ca="1">_xlfn.XLOOKUP(Table2[[#This Row],[Acct '#]],'2024 Information'!A:A,'2024 Information'!L:L,0)</f>
        <v>#NAME?</v>
      </c>
      <c r="D879" s="196" t="e">
        <f ca="1">SUM(Table2[[#This Row],[2024 Tax Assessment (Exemption Not Included)]]/$E$6)</f>
        <v>#NAME?</v>
      </c>
      <c r="E879" s="206" t="e">
        <f ca="1">SUM(Table2[[#This Row],[2024 Tax Assessment (Exemption Not Included)]]*$E$7)</f>
        <v>#NAME?</v>
      </c>
      <c r="F879" s="195" t="e">
        <f ca="1">_xlfn.XLOOKUP(Table2[[#This Row],[Acct '#]],'2025 Information'!A:A,'2025 Information'!O:O,0)</f>
        <v>#NAME?</v>
      </c>
      <c r="G879" s="196" t="e">
        <f ca="1">SUM(Table2[[#This Row],[2025 Estimated                         Tax Assessment                  (Exemption Not Included)]]/$H$6)</f>
        <v>#NAME?</v>
      </c>
      <c r="H879" s="206" t="e">
        <f ca="1">SUM(Table2[[#This Row],[2025 Estimated                         Tax Assessment                  (Exemption Not Included)]]*$H$7)</f>
        <v>#NAME?</v>
      </c>
      <c r="I879" s="203" t="e">
        <f ca="1">SUM(Table2[[#This Row],[2025 Estimated                         Tax Assessment                  (Exemption Not Included)]]-Table2[[#This Row],[2024 Tax Assessment (Exemption Not Included)]])</f>
        <v>#NAME?</v>
      </c>
      <c r="J879" s="225" t="e">
        <f ca="1">SUM(Table2[[#This Row],[2025 Estimated                      Tax Amount                             (Exemption Not Included)]]-Table2[[#This Row],[2024 Tax Amount (Exemption Not Included)]])</f>
        <v>#NAME?</v>
      </c>
      <c r="K879" s="204" t="e">
        <f ca="1">SUM(Table2[[#This Row],[Overall % Of Town ]]-Table2[[#This Row],[Overall % Of Town]])</f>
        <v>#NAME?</v>
      </c>
      <c r="L879" s="227" t="e">
        <f ca="1">SUM(Table2[[#This Row],[2024 Tax Assessment (Exemption Not Included)]])*$N$7</f>
        <v>#NAME?</v>
      </c>
      <c r="M879" s="205" t="e">
        <f ca="1">SUM(Table2[[#This Row],[2025 Tax Amount                   (w/o Reval)                       (Exmption Not Included)]]-Table2[[#This Row],[2024 Tax Amount (Exemption Not Included)]])</f>
        <v>#NAME?</v>
      </c>
      <c r="N879" s="206" t="e">
        <f ca="1">SUM(Table2[[#This Row],[2025 Tax Amount                   (w/o Reval)                       (Exmption Not Included)]]-Table2[[#This Row],[2025 Estimated                      Tax Amount                             (Exemption Not Included)]])</f>
        <v>#NAME?</v>
      </c>
      <c r="O879" s="207" t="s">
        <v>7433</v>
      </c>
      <c r="P879" s="208" t="s">
        <v>7433</v>
      </c>
      <c r="Q879" s="208" t="s">
        <v>7433</v>
      </c>
      <c r="R879" s="208" t="s">
        <v>7433</v>
      </c>
      <c r="S879" s="208" t="s">
        <v>7433</v>
      </c>
      <c r="T879" s="209" t="s">
        <v>7433</v>
      </c>
    </row>
    <row r="880" spans="1:20">
      <c r="A880" s="202" t="s">
        <v>504</v>
      </c>
      <c r="B880" s="202">
        <v>1029</v>
      </c>
      <c r="C880" s="195" t="e">
        <f ca="1">_xlfn.XLOOKUP(Table2[[#This Row],[Acct '#]],'2024 Information'!A:A,'2024 Information'!L:L,0)</f>
        <v>#NAME?</v>
      </c>
      <c r="D880" s="196" t="e">
        <f ca="1">SUM(Table2[[#This Row],[2024 Tax Assessment (Exemption Not Included)]]/$E$6)</f>
        <v>#NAME?</v>
      </c>
      <c r="E880" s="206" t="e">
        <f ca="1">SUM(Table2[[#This Row],[2024 Tax Assessment (Exemption Not Included)]]*$E$7)</f>
        <v>#NAME?</v>
      </c>
      <c r="F880" s="195" t="e">
        <f ca="1">_xlfn.XLOOKUP(Table2[[#This Row],[Acct '#]],'2025 Information'!A:A,'2025 Information'!O:O,0)</f>
        <v>#NAME?</v>
      </c>
      <c r="G880" s="196" t="e">
        <f ca="1">SUM(Table2[[#This Row],[2025 Estimated                         Tax Assessment                  (Exemption Not Included)]]/$H$6)</f>
        <v>#NAME?</v>
      </c>
      <c r="H880" s="206" t="e">
        <f ca="1">SUM(Table2[[#This Row],[2025 Estimated                         Tax Assessment                  (Exemption Not Included)]]*$H$7)</f>
        <v>#NAME?</v>
      </c>
      <c r="I880" s="203" t="e">
        <f ca="1">SUM(Table2[[#This Row],[2025 Estimated                         Tax Assessment                  (Exemption Not Included)]]-Table2[[#This Row],[2024 Tax Assessment (Exemption Not Included)]])</f>
        <v>#NAME?</v>
      </c>
      <c r="J880" s="225" t="e">
        <f ca="1">SUM(Table2[[#This Row],[2025 Estimated                      Tax Amount                             (Exemption Not Included)]]-Table2[[#This Row],[2024 Tax Amount (Exemption Not Included)]])</f>
        <v>#NAME?</v>
      </c>
      <c r="K880" s="204" t="e">
        <f ca="1">SUM(Table2[[#This Row],[Overall % Of Town ]]-Table2[[#This Row],[Overall % Of Town]])</f>
        <v>#NAME?</v>
      </c>
      <c r="L880" s="227" t="e">
        <f ca="1">SUM(Table2[[#This Row],[2024 Tax Assessment (Exemption Not Included)]])*$N$7</f>
        <v>#NAME?</v>
      </c>
      <c r="M880" s="205" t="e">
        <f ca="1">SUM(Table2[[#This Row],[2025 Tax Amount                   (w/o Reval)                       (Exmption Not Included)]]-Table2[[#This Row],[2024 Tax Amount (Exemption Not Included)]])</f>
        <v>#NAME?</v>
      </c>
      <c r="N880" s="206" t="e">
        <f ca="1">SUM(Table2[[#This Row],[2025 Tax Amount                   (w/o Reval)                       (Exmption Not Included)]]-Table2[[#This Row],[2025 Estimated                      Tax Amount                             (Exemption Not Included)]])</f>
        <v>#NAME?</v>
      </c>
      <c r="O880" s="207" t="s">
        <v>7433</v>
      </c>
      <c r="P880" s="208" t="s">
        <v>7433</v>
      </c>
      <c r="Q880" s="208" t="s">
        <v>7433</v>
      </c>
      <c r="R880" s="208" t="s">
        <v>7433</v>
      </c>
      <c r="S880" s="208" t="s">
        <v>7433</v>
      </c>
      <c r="T880" s="209" t="s">
        <v>7433</v>
      </c>
    </row>
    <row r="881" spans="1:20">
      <c r="A881" s="202" t="s">
        <v>804</v>
      </c>
      <c r="B881" s="202">
        <v>921</v>
      </c>
      <c r="C881" s="195" t="e">
        <f ca="1">_xlfn.XLOOKUP(Table2[[#This Row],[Acct '#]],'2024 Information'!A:A,'2024 Information'!L:L,0)</f>
        <v>#NAME?</v>
      </c>
      <c r="D881" s="196" t="e">
        <f ca="1">SUM(Table2[[#This Row],[2024 Tax Assessment (Exemption Not Included)]]/$E$6)</f>
        <v>#NAME?</v>
      </c>
      <c r="E881" s="206" t="e">
        <f ca="1">SUM(Table2[[#This Row],[2024 Tax Assessment (Exemption Not Included)]]*$E$7)</f>
        <v>#NAME?</v>
      </c>
      <c r="F881" s="195" t="e">
        <f ca="1">_xlfn.XLOOKUP(Table2[[#This Row],[Acct '#]],'2025 Information'!A:A,'2025 Information'!O:O,0)</f>
        <v>#NAME?</v>
      </c>
      <c r="G881" s="196" t="e">
        <f ca="1">SUM(Table2[[#This Row],[2025 Estimated                         Tax Assessment                  (Exemption Not Included)]]/$H$6)</f>
        <v>#NAME?</v>
      </c>
      <c r="H881" s="206" t="e">
        <f ca="1">SUM(Table2[[#This Row],[2025 Estimated                         Tax Assessment                  (Exemption Not Included)]]*$H$7)</f>
        <v>#NAME?</v>
      </c>
      <c r="I881" s="203" t="e">
        <f ca="1">SUM(Table2[[#This Row],[2025 Estimated                         Tax Assessment                  (Exemption Not Included)]]-Table2[[#This Row],[2024 Tax Assessment (Exemption Not Included)]])</f>
        <v>#NAME?</v>
      </c>
      <c r="J881" s="225" t="e">
        <f ca="1">SUM(Table2[[#This Row],[2025 Estimated                      Tax Amount                             (Exemption Not Included)]]-Table2[[#This Row],[2024 Tax Amount (Exemption Not Included)]])</f>
        <v>#NAME?</v>
      </c>
      <c r="K881" s="204" t="e">
        <f ca="1">SUM(Table2[[#This Row],[Overall % Of Town ]]-Table2[[#This Row],[Overall % Of Town]])</f>
        <v>#NAME?</v>
      </c>
      <c r="L881" s="227" t="e">
        <f ca="1">SUM(Table2[[#This Row],[2024 Tax Assessment (Exemption Not Included)]])*$N$7</f>
        <v>#NAME?</v>
      </c>
      <c r="M881" s="205" t="e">
        <f ca="1">SUM(Table2[[#This Row],[2025 Tax Amount                   (w/o Reval)                       (Exmption Not Included)]]-Table2[[#This Row],[2024 Tax Amount (Exemption Not Included)]])</f>
        <v>#NAME?</v>
      </c>
      <c r="N881" s="206" t="e">
        <f ca="1">SUM(Table2[[#This Row],[2025 Tax Amount                   (w/o Reval)                       (Exmption Not Included)]]-Table2[[#This Row],[2025 Estimated                      Tax Amount                             (Exemption Not Included)]])</f>
        <v>#NAME?</v>
      </c>
      <c r="O881" s="207" t="s">
        <v>7433</v>
      </c>
      <c r="P881" s="208" t="s">
        <v>7433</v>
      </c>
      <c r="Q881" s="208" t="s">
        <v>7433</v>
      </c>
      <c r="R881" s="208" t="s">
        <v>7433</v>
      </c>
      <c r="S881" s="208" t="s">
        <v>7433</v>
      </c>
      <c r="T881" s="209" t="s">
        <v>7433</v>
      </c>
    </row>
    <row r="882" spans="1:20">
      <c r="A882" s="202" t="s">
        <v>967</v>
      </c>
      <c r="B882" s="202">
        <v>856</v>
      </c>
      <c r="C882" s="195" t="e">
        <f ca="1">_xlfn.XLOOKUP(Table2[[#This Row],[Acct '#]],'2024 Information'!A:A,'2024 Information'!L:L,0)</f>
        <v>#NAME?</v>
      </c>
      <c r="D882" s="196" t="e">
        <f ca="1">SUM(Table2[[#This Row],[2024 Tax Assessment (Exemption Not Included)]]/$E$6)</f>
        <v>#NAME?</v>
      </c>
      <c r="E882" s="206" t="e">
        <f ca="1">SUM(Table2[[#This Row],[2024 Tax Assessment (Exemption Not Included)]]*$E$7)</f>
        <v>#NAME?</v>
      </c>
      <c r="F882" s="195" t="e">
        <f ca="1">_xlfn.XLOOKUP(Table2[[#This Row],[Acct '#]],'2025 Information'!A:A,'2025 Information'!O:O,0)</f>
        <v>#NAME?</v>
      </c>
      <c r="G882" s="196" t="e">
        <f ca="1">SUM(Table2[[#This Row],[2025 Estimated                         Tax Assessment                  (Exemption Not Included)]]/$H$6)</f>
        <v>#NAME?</v>
      </c>
      <c r="H882" s="206" t="e">
        <f ca="1">SUM(Table2[[#This Row],[2025 Estimated                         Tax Assessment                  (Exemption Not Included)]]*$H$7)</f>
        <v>#NAME?</v>
      </c>
      <c r="I882" s="203" t="e">
        <f ca="1">SUM(Table2[[#This Row],[2025 Estimated                         Tax Assessment                  (Exemption Not Included)]]-Table2[[#This Row],[2024 Tax Assessment (Exemption Not Included)]])</f>
        <v>#NAME?</v>
      </c>
      <c r="J882" s="225" t="e">
        <f ca="1">SUM(Table2[[#This Row],[2025 Estimated                      Tax Amount                             (Exemption Not Included)]]-Table2[[#This Row],[2024 Tax Amount (Exemption Not Included)]])</f>
        <v>#NAME?</v>
      </c>
      <c r="K882" s="204" t="e">
        <f ca="1">SUM(Table2[[#This Row],[Overall % Of Town ]]-Table2[[#This Row],[Overall % Of Town]])</f>
        <v>#NAME?</v>
      </c>
      <c r="L882" s="227" t="e">
        <f ca="1">SUM(Table2[[#This Row],[2024 Tax Assessment (Exemption Not Included)]])*$N$7</f>
        <v>#NAME?</v>
      </c>
      <c r="M882" s="205" t="e">
        <f ca="1">SUM(Table2[[#This Row],[2025 Tax Amount                   (w/o Reval)                       (Exmption Not Included)]]-Table2[[#This Row],[2024 Tax Amount (Exemption Not Included)]])</f>
        <v>#NAME?</v>
      </c>
      <c r="N882" s="206" t="e">
        <f ca="1">SUM(Table2[[#This Row],[2025 Tax Amount                   (w/o Reval)                       (Exmption Not Included)]]-Table2[[#This Row],[2025 Estimated                      Tax Amount                             (Exemption Not Included)]])</f>
        <v>#NAME?</v>
      </c>
      <c r="O882" s="207" t="s">
        <v>7433</v>
      </c>
      <c r="P882" s="208" t="s">
        <v>7433</v>
      </c>
      <c r="Q882" s="208" t="s">
        <v>7433</v>
      </c>
      <c r="R882" s="208" t="s">
        <v>7433</v>
      </c>
      <c r="S882" s="208" t="s">
        <v>7433</v>
      </c>
      <c r="T882" s="209" t="s">
        <v>7433</v>
      </c>
    </row>
    <row r="883" spans="1:20">
      <c r="A883" s="202" t="s">
        <v>2061</v>
      </c>
      <c r="B883" s="202">
        <v>363</v>
      </c>
      <c r="C883" s="195" t="e">
        <f ca="1">_xlfn.XLOOKUP(Table2[[#This Row],[Acct '#]],'2024 Information'!A:A,'2024 Information'!L:L,0)</f>
        <v>#NAME?</v>
      </c>
      <c r="D883" s="196" t="e">
        <f ca="1">SUM(Table2[[#This Row],[2024 Tax Assessment (Exemption Not Included)]]/$E$6)</f>
        <v>#NAME?</v>
      </c>
      <c r="E883" s="206" t="e">
        <f ca="1">SUM(Table2[[#This Row],[2024 Tax Assessment (Exemption Not Included)]]*$E$7)</f>
        <v>#NAME?</v>
      </c>
      <c r="F883" s="195" t="e">
        <f ca="1">_xlfn.XLOOKUP(Table2[[#This Row],[Acct '#]],'2025 Information'!A:A,'2025 Information'!O:O,0)</f>
        <v>#NAME?</v>
      </c>
      <c r="G883" s="196" t="e">
        <f ca="1">SUM(Table2[[#This Row],[2025 Estimated                         Tax Assessment                  (Exemption Not Included)]]/$H$6)</f>
        <v>#NAME?</v>
      </c>
      <c r="H883" s="206" t="e">
        <f ca="1">SUM(Table2[[#This Row],[2025 Estimated                         Tax Assessment                  (Exemption Not Included)]]*$H$7)</f>
        <v>#NAME?</v>
      </c>
      <c r="I883" s="203" t="e">
        <f ca="1">SUM(Table2[[#This Row],[2025 Estimated                         Tax Assessment                  (Exemption Not Included)]]-Table2[[#This Row],[2024 Tax Assessment (Exemption Not Included)]])</f>
        <v>#NAME?</v>
      </c>
      <c r="J883" s="225" t="e">
        <f ca="1">SUM(Table2[[#This Row],[2025 Estimated                      Tax Amount                             (Exemption Not Included)]]-Table2[[#This Row],[2024 Tax Amount (Exemption Not Included)]])</f>
        <v>#NAME?</v>
      </c>
      <c r="K883" s="204" t="e">
        <f ca="1">SUM(Table2[[#This Row],[Overall % Of Town ]]-Table2[[#This Row],[Overall % Of Town]])</f>
        <v>#NAME?</v>
      </c>
      <c r="L883" s="227" t="e">
        <f ca="1">SUM(Table2[[#This Row],[2024 Tax Assessment (Exemption Not Included)]])*$N$7</f>
        <v>#NAME?</v>
      </c>
      <c r="M883" s="205" t="e">
        <f ca="1">SUM(Table2[[#This Row],[2025 Tax Amount                   (w/o Reval)                       (Exmption Not Included)]]-Table2[[#This Row],[2024 Tax Amount (Exemption Not Included)]])</f>
        <v>#NAME?</v>
      </c>
      <c r="N883" s="206" t="e">
        <f ca="1">SUM(Table2[[#This Row],[2025 Tax Amount                   (w/o Reval)                       (Exmption Not Included)]]-Table2[[#This Row],[2025 Estimated                      Tax Amount                             (Exemption Not Included)]])</f>
        <v>#NAME?</v>
      </c>
      <c r="O883" s="207" t="s">
        <v>7433</v>
      </c>
      <c r="P883" s="208" t="s">
        <v>7433</v>
      </c>
      <c r="Q883" s="208" t="s">
        <v>7433</v>
      </c>
      <c r="R883" s="208" t="s">
        <v>7433</v>
      </c>
      <c r="S883" s="208" t="s">
        <v>7433</v>
      </c>
      <c r="T883" s="209" t="s">
        <v>7433</v>
      </c>
    </row>
    <row r="884" spans="1:20">
      <c r="A884" s="202" t="s">
        <v>1738</v>
      </c>
      <c r="B884" s="202">
        <v>513</v>
      </c>
      <c r="C884" s="195" t="e">
        <f ca="1">_xlfn.XLOOKUP(Table2[[#This Row],[Acct '#]],'2024 Information'!A:A,'2024 Information'!L:L,0)</f>
        <v>#NAME?</v>
      </c>
      <c r="D884" s="196" t="e">
        <f ca="1">SUM(Table2[[#This Row],[2024 Tax Assessment (Exemption Not Included)]]/$E$6)</f>
        <v>#NAME?</v>
      </c>
      <c r="E884" s="206" t="e">
        <f ca="1">SUM(Table2[[#This Row],[2024 Tax Assessment (Exemption Not Included)]]*$E$7)</f>
        <v>#NAME?</v>
      </c>
      <c r="F884" s="195" t="e">
        <f ca="1">_xlfn.XLOOKUP(Table2[[#This Row],[Acct '#]],'2025 Information'!A:A,'2025 Information'!O:O,0)</f>
        <v>#NAME?</v>
      </c>
      <c r="G884" s="196" t="e">
        <f ca="1">SUM(Table2[[#This Row],[2025 Estimated                         Tax Assessment                  (Exemption Not Included)]]/$H$6)</f>
        <v>#NAME?</v>
      </c>
      <c r="H884" s="206" t="e">
        <f ca="1">SUM(Table2[[#This Row],[2025 Estimated                         Tax Assessment                  (Exemption Not Included)]]*$H$7)</f>
        <v>#NAME?</v>
      </c>
      <c r="I884" s="203" t="e">
        <f ca="1">SUM(Table2[[#This Row],[2025 Estimated                         Tax Assessment                  (Exemption Not Included)]]-Table2[[#This Row],[2024 Tax Assessment (Exemption Not Included)]])</f>
        <v>#NAME?</v>
      </c>
      <c r="J884" s="225" t="e">
        <f ca="1">SUM(Table2[[#This Row],[2025 Estimated                      Tax Amount                             (Exemption Not Included)]]-Table2[[#This Row],[2024 Tax Amount (Exemption Not Included)]])</f>
        <v>#NAME?</v>
      </c>
      <c r="K884" s="204" t="e">
        <f ca="1">SUM(Table2[[#This Row],[Overall % Of Town ]]-Table2[[#This Row],[Overall % Of Town]])</f>
        <v>#NAME?</v>
      </c>
      <c r="L884" s="227" t="e">
        <f ca="1">SUM(Table2[[#This Row],[2024 Tax Assessment (Exemption Not Included)]])*$N$7</f>
        <v>#NAME?</v>
      </c>
      <c r="M884" s="205" t="e">
        <f ca="1">SUM(Table2[[#This Row],[2025 Tax Amount                   (w/o Reval)                       (Exmption Not Included)]]-Table2[[#This Row],[2024 Tax Amount (Exemption Not Included)]])</f>
        <v>#NAME?</v>
      </c>
      <c r="N884" s="206" t="e">
        <f ca="1">SUM(Table2[[#This Row],[2025 Tax Amount                   (w/o Reval)                       (Exmption Not Included)]]-Table2[[#This Row],[2025 Estimated                      Tax Amount                             (Exemption Not Included)]])</f>
        <v>#NAME?</v>
      </c>
      <c r="O884" s="207" t="s">
        <v>7433</v>
      </c>
      <c r="P884" s="208" t="s">
        <v>7433</v>
      </c>
      <c r="Q884" s="208" t="s">
        <v>7433</v>
      </c>
      <c r="R884" s="208" t="s">
        <v>7433</v>
      </c>
      <c r="S884" s="208" t="s">
        <v>7433</v>
      </c>
      <c r="T884" s="209" t="s">
        <v>7433</v>
      </c>
    </row>
    <row r="885" spans="1:20">
      <c r="A885" s="202" t="s">
        <v>874</v>
      </c>
      <c r="B885" s="202">
        <v>894</v>
      </c>
      <c r="C885" s="195" t="e">
        <f ca="1">_xlfn.XLOOKUP(Table2[[#This Row],[Acct '#]],'2024 Information'!A:A,'2024 Information'!L:L,0)</f>
        <v>#NAME?</v>
      </c>
      <c r="D885" s="196" t="e">
        <f ca="1">SUM(Table2[[#This Row],[2024 Tax Assessment (Exemption Not Included)]]/$E$6)</f>
        <v>#NAME?</v>
      </c>
      <c r="E885" s="206" t="e">
        <f ca="1">SUM(Table2[[#This Row],[2024 Tax Assessment (Exemption Not Included)]]*$E$7)</f>
        <v>#NAME?</v>
      </c>
      <c r="F885" s="195" t="e">
        <f ca="1">_xlfn.XLOOKUP(Table2[[#This Row],[Acct '#]],'2025 Information'!A:A,'2025 Information'!O:O,0)</f>
        <v>#NAME?</v>
      </c>
      <c r="G885" s="196" t="e">
        <f ca="1">SUM(Table2[[#This Row],[2025 Estimated                         Tax Assessment                  (Exemption Not Included)]]/$H$6)</f>
        <v>#NAME?</v>
      </c>
      <c r="H885" s="206" t="e">
        <f ca="1">SUM(Table2[[#This Row],[2025 Estimated                         Tax Assessment                  (Exemption Not Included)]]*$H$7)</f>
        <v>#NAME?</v>
      </c>
      <c r="I885" s="203" t="e">
        <f ca="1">SUM(Table2[[#This Row],[2025 Estimated                         Tax Assessment                  (Exemption Not Included)]]-Table2[[#This Row],[2024 Tax Assessment (Exemption Not Included)]])</f>
        <v>#NAME?</v>
      </c>
      <c r="J885" s="225" t="e">
        <f ca="1">SUM(Table2[[#This Row],[2025 Estimated                      Tax Amount                             (Exemption Not Included)]]-Table2[[#This Row],[2024 Tax Amount (Exemption Not Included)]])</f>
        <v>#NAME?</v>
      </c>
      <c r="K885" s="204" t="e">
        <f ca="1">SUM(Table2[[#This Row],[Overall % Of Town ]]-Table2[[#This Row],[Overall % Of Town]])</f>
        <v>#NAME?</v>
      </c>
      <c r="L885" s="227" t="e">
        <f ca="1">SUM(Table2[[#This Row],[2024 Tax Assessment (Exemption Not Included)]])*$N$7</f>
        <v>#NAME?</v>
      </c>
      <c r="M885" s="205" t="e">
        <f ca="1">SUM(Table2[[#This Row],[2025 Tax Amount                   (w/o Reval)                       (Exmption Not Included)]]-Table2[[#This Row],[2024 Tax Amount (Exemption Not Included)]])</f>
        <v>#NAME?</v>
      </c>
      <c r="N885" s="206" t="e">
        <f ca="1">SUM(Table2[[#This Row],[2025 Tax Amount                   (w/o Reval)                       (Exmption Not Included)]]-Table2[[#This Row],[2025 Estimated                      Tax Amount                             (Exemption Not Included)]])</f>
        <v>#NAME?</v>
      </c>
      <c r="O885" s="207" t="s">
        <v>7433</v>
      </c>
      <c r="P885" s="208" t="s">
        <v>7433</v>
      </c>
      <c r="Q885" s="208" t="s">
        <v>7433</v>
      </c>
      <c r="R885" s="208" t="s">
        <v>7433</v>
      </c>
      <c r="S885" s="208" t="s">
        <v>7433</v>
      </c>
      <c r="T885" s="209" t="s">
        <v>7433</v>
      </c>
    </row>
    <row r="886" spans="1:20">
      <c r="A886" s="202" t="s">
        <v>1444</v>
      </c>
      <c r="B886" s="202">
        <v>647</v>
      </c>
      <c r="C886" s="195" t="e">
        <f ca="1">_xlfn.XLOOKUP(Table2[[#This Row],[Acct '#]],'2024 Information'!A:A,'2024 Information'!L:L,0)</f>
        <v>#NAME?</v>
      </c>
      <c r="D886" s="196" t="e">
        <f ca="1">SUM(Table2[[#This Row],[2024 Tax Assessment (Exemption Not Included)]]/$E$6)</f>
        <v>#NAME?</v>
      </c>
      <c r="E886" s="206" t="e">
        <f ca="1">SUM(Table2[[#This Row],[2024 Tax Assessment (Exemption Not Included)]]*$E$7)</f>
        <v>#NAME?</v>
      </c>
      <c r="F886" s="195" t="e">
        <f ca="1">_xlfn.XLOOKUP(Table2[[#This Row],[Acct '#]],'2025 Information'!A:A,'2025 Information'!O:O,0)</f>
        <v>#NAME?</v>
      </c>
      <c r="G886" s="196" t="e">
        <f ca="1">SUM(Table2[[#This Row],[2025 Estimated                         Tax Assessment                  (Exemption Not Included)]]/$H$6)</f>
        <v>#NAME?</v>
      </c>
      <c r="H886" s="206" t="e">
        <f ca="1">SUM(Table2[[#This Row],[2025 Estimated                         Tax Assessment                  (Exemption Not Included)]]*$H$7)</f>
        <v>#NAME?</v>
      </c>
      <c r="I886" s="203" t="e">
        <f ca="1">SUM(Table2[[#This Row],[2025 Estimated                         Tax Assessment                  (Exemption Not Included)]]-Table2[[#This Row],[2024 Tax Assessment (Exemption Not Included)]])</f>
        <v>#NAME?</v>
      </c>
      <c r="J886" s="225" t="e">
        <f ca="1">SUM(Table2[[#This Row],[2025 Estimated                      Tax Amount                             (Exemption Not Included)]]-Table2[[#This Row],[2024 Tax Amount (Exemption Not Included)]])</f>
        <v>#NAME?</v>
      </c>
      <c r="K886" s="204" t="e">
        <f ca="1">SUM(Table2[[#This Row],[Overall % Of Town ]]-Table2[[#This Row],[Overall % Of Town]])</f>
        <v>#NAME?</v>
      </c>
      <c r="L886" s="227" t="e">
        <f ca="1">SUM(Table2[[#This Row],[2024 Tax Assessment (Exemption Not Included)]])*$N$7</f>
        <v>#NAME?</v>
      </c>
      <c r="M886" s="205" t="e">
        <f ca="1">SUM(Table2[[#This Row],[2025 Tax Amount                   (w/o Reval)                       (Exmption Not Included)]]-Table2[[#This Row],[2024 Tax Amount (Exemption Not Included)]])</f>
        <v>#NAME?</v>
      </c>
      <c r="N886" s="206" t="e">
        <f ca="1">SUM(Table2[[#This Row],[2025 Tax Amount                   (w/o Reval)                       (Exmption Not Included)]]-Table2[[#This Row],[2025 Estimated                      Tax Amount                             (Exemption Not Included)]])</f>
        <v>#NAME?</v>
      </c>
      <c r="O886" s="207" t="s">
        <v>7433</v>
      </c>
      <c r="P886" s="208" t="s">
        <v>7433</v>
      </c>
      <c r="Q886" s="208" t="s">
        <v>7433</v>
      </c>
      <c r="R886" s="208" t="s">
        <v>7433</v>
      </c>
      <c r="S886" s="208" t="s">
        <v>7433</v>
      </c>
      <c r="T886" s="209" t="s">
        <v>7433</v>
      </c>
    </row>
    <row r="887" spans="1:20">
      <c r="A887" s="202" t="s">
        <v>2155</v>
      </c>
      <c r="B887" s="202">
        <v>319</v>
      </c>
      <c r="C887" s="195" t="e">
        <f ca="1">_xlfn.XLOOKUP(Table2[[#This Row],[Acct '#]],'2024 Information'!A:A,'2024 Information'!L:L,0)</f>
        <v>#NAME?</v>
      </c>
      <c r="D887" s="196" t="e">
        <f ca="1">SUM(Table2[[#This Row],[2024 Tax Assessment (Exemption Not Included)]]/$E$6)</f>
        <v>#NAME?</v>
      </c>
      <c r="E887" s="206" t="e">
        <f ca="1">SUM(Table2[[#This Row],[2024 Tax Assessment (Exemption Not Included)]]*$E$7)</f>
        <v>#NAME?</v>
      </c>
      <c r="F887" s="195" t="e">
        <f ca="1">_xlfn.XLOOKUP(Table2[[#This Row],[Acct '#]],'2025 Information'!A:A,'2025 Information'!O:O,0)</f>
        <v>#NAME?</v>
      </c>
      <c r="G887" s="196" t="e">
        <f ca="1">SUM(Table2[[#This Row],[2025 Estimated                         Tax Assessment                  (Exemption Not Included)]]/$H$6)</f>
        <v>#NAME?</v>
      </c>
      <c r="H887" s="206" t="e">
        <f ca="1">SUM(Table2[[#This Row],[2025 Estimated                         Tax Assessment                  (Exemption Not Included)]]*$H$7)</f>
        <v>#NAME?</v>
      </c>
      <c r="I887" s="203" t="e">
        <f ca="1">SUM(Table2[[#This Row],[2025 Estimated                         Tax Assessment                  (Exemption Not Included)]]-Table2[[#This Row],[2024 Tax Assessment (Exemption Not Included)]])</f>
        <v>#NAME?</v>
      </c>
      <c r="J887" s="225" t="e">
        <f ca="1">SUM(Table2[[#This Row],[2025 Estimated                      Tax Amount                             (Exemption Not Included)]]-Table2[[#This Row],[2024 Tax Amount (Exemption Not Included)]])</f>
        <v>#NAME?</v>
      </c>
      <c r="K887" s="204" t="e">
        <f ca="1">SUM(Table2[[#This Row],[Overall % Of Town ]]-Table2[[#This Row],[Overall % Of Town]])</f>
        <v>#NAME?</v>
      </c>
      <c r="L887" s="227" t="e">
        <f ca="1">SUM(Table2[[#This Row],[2024 Tax Assessment (Exemption Not Included)]])*$N$7</f>
        <v>#NAME?</v>
      </c>
      <c r="M887" s="205" t="e">
        <f ca="1">SUM(Table2[[#This Row],[2025 Tax Amount                   (w/o Reval)                       (Exmption Not Included)]]-Table2[[#This Row],[2024 Tax Amount (Exemption Not Included)]])</f>
        <v>#NAME?</v>
      </c>
      <c r="N887" s="206" t="e">
        <f ca="1">SUM(Table2[[#This Row],[2025 Tax Amount                   (w/o Reval)                       (Exmption Not Included)]]-Table2[[#This Row],[2025 Estimated                      Tax Amount                             (Exemption Not Included)]])</f>
        <v>#NAME?</v>
      </c>
      <c r="O887" s="207" t="s">
        <v>7433</v>
      </c>
      <c r="P887" s="208" t="s">
        <v>7433</v>
      </c>
      <c r="Q887" s="208" t="s">
        <v>7433</v>
      </c>
      <c r="R887" s="208" t="s">
        <v>7433</v>
      </c>
      <c r="S887" s="208" t="s">
        <v>7433</v>
      </c>
      <c r="T887" s="209" t="s">
        <v>7433</v>
      </c>
    </row>
    <row r="888" spans="1:20">
      <c r="A888" s="202" t="s">
        <v>651</v>
      </c>
      <c r="B888" s="202">
        <v>976</v>
      </c>
      <c r="C888" s="195" t="e">
        <f ca="1">_xlfn.XLOOKUP(Table2[[#This Row],[Acct '#]],'2024 Information'!A:A,'2024 Information'!L:L,0)</f>
        <v>#NAME?</v>
      </c>
      <c r="D888" s="196" t="e">
        <f ca="1">SUM(Table2[[#This Row],[2024 Tax Assessment (Exemption Not Included)]]/$E$6)</f>
        <v>#NAME?</v>
      </c>
      <c r="E888" s="206" t="e">
        <f ca="1">SUM(Table2[[#This Row],[2024 Tax Assessment (Exemption Not Included)]]*$E$7)</f>
        <v>#NAME?</v>
      </c>
      <c r="F888" s="195" t="e">
        <f ca="1">_xlfn.XLOOKUP(Table2[[#This Row],[Acct '#]],'2025 Information'!A:A,'2025 Information'!O:O,0)</f>
        <v>#NAME?</v>
      </c>
      <c r="G888" s="196" t="e">
        <f ca="1">SUM(Table2[[#This Row],[2025 Estimated                         Tax Assessment                  (Exemption Not Included)]]/$H$6)</f>
        <v>#NAME?</v>
      </c>
      <c r="H888" s="206" t="e">
        <f ca="1">SUM(Table2[[#This Row],[2025 Estimated                         Tax Assessment                  (Exemption Not Included)]]*$H$7)</f>
        <v>#NAME?</v>
      </c>
      <c r="I888" s="203" t="e">
        <f ca="1">SUM(Table2[[#This Row],[2025 Estimated                         Tax Assessment                  (Exemption Not Included)]]-Table2[[#This Row],[2024 Tax Assessment (Exemption Not Included)]])</f>
        <v>#NAME?</v>
      </c>
      <c r="J888" s="225" t="e">
        <f ca="1">SUM(Table2[[#This Row],[2025 Estimated                      Tax Amount                             (Exemption Not Included)]]-Table2[[#This Row],[2024 Tax Amount (Exemption Not Included)]])</f>
        <v>#NAME?</v>
      </c>
      <c r="K888" s="204" t="e">
        <f ca="1">SUM(Table2[[#This Row],[Overall % Of Town ]]-Table2[[#This Row],[Overall % Of Town]])</f>
        <v>#NAME?</v>
      </c>
      <c r="L888" s="227" t="e">
        <f ca="1">SUM(Table2[[#This Row],[2024 Tax Assessment (Exemption Not Included)]])*$N$7</f>
        <v>#NAME?</v>
      </c>
      <c r="M888" s="205" t="e">
        <f ca="1">SUM(Table2[[#This Row],[2025 Tax Amount                   (w/o Reval)                       (Exmption Not Included)]]-Table2[[#This Row],[2024 Tax Amount (Exemption Not Included)]])</f>
        <v>#NAME?</v>
      </c>
      <c r="N888" s="206" t="e">
        <f ca="1">SUM(Table2[[#This Row],[2025 Tax Amount                   (w/o Reval)                       (Exmption Not Included)]]-Table2[[#This Row],[2025 Estimated                      Tax Amount                             (Exemption Not Included)]])</f>
        <v>#NAME?</v>
      </c>
      <c r="O888" s="207" t="s">
        <v>7433</v>
      </c>
      <c r="P888" s="208" t="s">
        <v>7433</v>
      </c>
      <c r="Q888" s="208" t="s">
        <v>7433</v>
      </c>
      <c r="R888" s="208" t="s">
        <v>7433</v>
      </c>
      <c r="S888" s="208" t="s">
        <v>7433</v>
      </c>
      <c r="T888" s="209" t="s">
        <v>7433</v>
      </c>
    </row>
    <row r="889" spans="1:20">
      <c r="A889" s="202" t="s">
        <v>677</v>
      </c>
      <c r="B889" s="202">
        <v>966</v>
      </c>
      <c r="C889" s="195" t="e">
        <f ca="1">_xlfn.XLOOKUP(Table2[[#This Row],[Acct '#]],'2024 Information'!A:A,'2024 Information'!L:L,0)</f>
        <v>#NAME?</v>
      </c>
      <c r="D889" s="196" t="e">
        <f ca="1">SUM(Table2[[#This Row],[2024 Tax Assessment (Exemption Not Included)]]/$E$6)</f>
        <v>#NAME?</v>
      </c>
      <c r="E889" s="206" t="e">
        <f ca="1">SUM(Table2[[#This Row],[2024 Tax Assessment (Exemption Not Included)]]*$E$7)</f>
        <v>#NAME?</v>
      </c>
      <c r="F889" s="195" t="e">
        <f ca="1">_xlfn.XLOOKUP(Table2[[#This Row],[Acct '#]],'2025 Information'!A:A,'2025 Information'!O:O,0)</f>
        <v>#NAME?</v>
      </c>
      <c r="G889" s="196" t="e">
        <f ca="1">SUM(Table2[[#This Row],[2025 Estimated                         Tax Assessment                  (Exemption Not Included)]]/$H$6)</f>
        <v>#NAME?</v>
      </c>
      <c r="H889" s="206" t="e">
        <f ca="1">SUM(Table2[[#This Row],[2025 Estimated                         Tax Assessment                  (Exemption Not Included)]]*$H$7)</f>
        <v>#NAME?</v>
      </c>
      <c r="I889" s="203" t="e">
        <f ca="1">SUM(Table2[[#This Row],[2025 Estimated                         Tax Assessment                  (Exemption Not Included)]]-Table2[[#This Row],[2024 Tax Assessment (Exemption Not Included)]])</f>
        <v>#NAME?</v>
      </c>
      <c r="J889" s="225" t="e">
        <f ca="1">SUM(Table2[[#This Row],[2025 Estimated                      Tax Amount                             (Exemption Not Included)]]-Table2[[#This Row],[2024 Tax Amount (Exemption Not Included)]])</f>
        <v>#NAME?</v>
      </c>
      <c r="K889" s="204" t="e">
        <f ca="1">SUM(Table2[[#This Row],[Overall % Of Town ]]-Table2[[#This Row],[Overall % Of Town]])</f>
        <v>#NAME?</v>
      </c>
      <c r="L889" s="227" t="e">
        <f ca="1">SUM(Table2[[#This Row],[2024 Tax Assessment (Exemption Not Included)]])*$N$7</f>
        <v>#NAME?</v>
      </c>
      <c r="M889" s="205" t="e">
        <f ca="1">SUM(Table2[[#This Row],[2025 Tax Amount                   (w/o Reval)                       (Exmption Not Included)]]-Table2[[#This Row],[2024 Tax Amount (Exemption Not Included)]])</f>
        <v>#NAME?</v>
      </c>
      <c r="N889" s="206" t="e">
        <f ca="1">SUM(Table2[[#This Row],[2025 Tax Amount                   (w/o Reval)                       (Exmption Not Included)]]-Table2[[#This Row],[2025 Estimated                      Tax Amount                             (Exemption Not Included)]])</f>
        <v>#NAME?</v>
      </c>
      <c r="O889" s="210" t="e">
        <f ca="1">_xlfn.XLOOKUP(Table2[[#This Row],[Map/Lot]],'Sales Data'!$H$2:$H$185,'Sales Data'!$G$2:$G$185,0)</f>
        <v>#NAME?</v>
      </c>
      <c r="P889" s="211" t="e">
        <f ca="1">_xlfn.XLOOKUP(Table2[[#This Row],[Map/Lot]],'Sales Data'!$H$2:$H$185,'Sales Data'!$F$2:$F$185,0)</f>
        <v>#NAME?</v>
      </c>
      <c r="Q889" s="208">
        <v>1.7</v>
      </c>
      <c r="R889" s="212" t="e">
        <f ca="1">SUM(Table2[[#This Row],[Adjustment for Time Since Sale]]*Table2[[#This Row],[Sale Amount]])</f>
        <v>#NAME?</v>
      </c>
      <c r="S889" s="212" t="e">
        <f ca="1">SUM(Table2[[#This Row],[2025 Estimated                         Tax Assessment                  (Exemption Not Included)]]-Table2[[#This Row],[Adjusted Sale Price]])</f>
        <v>#NAME?</v>
      </c>
      <c r="T889" s="213" t="e">
        <f ca="1">_xlfn.XLOOKUP(Table2[[#This Row],[Map/Lot]],'Sales Data'!$H$2:$H$185,'Sales Data'!$I$2:$I$185,0)</f>
        <v>#NAME?</v>
      </c>
    </row>
    <row r="890" spans="1:20">
      <c r="A890" s="202" t="s">
        <v>1609</v>
      </c>
      <c r="B890" s="202">
        <v>571</v>
      </c>
      <c r="C890" s="195" t="e">
        <f ca="1">_xlfn.XLOOKUP(Table2[[#This Row],[Acct '#]],'2024 Information'!A:A,'2024 Information'!L:L,0)</f>
        <v>#NAME?</v>
      </c>
      <c r="D890" s="196" t="e">
        <f ca="1">SUM(Table2[[#This Row],[2024 Tax Assessment (Exemption Not Included)]]/$E$6)</f>
        <v>#NAME?</v>
      </c>
      <c r="E890" s="206" t="e">
        <f ca="1">SUM(Table2[[#This Row],[2024 Tax Assessment (Exemption Not Included)]]*$E$7)</f>
        <v>#NAME?</v>
      </c>
      <c r="F890" s="195" t="e">
        <f ca="1">_xlfn.XLOOKUP(Table2[[#This Row],[Acct '#]],'2025 Information'!A:A,'2025 Information'!O:O,0)</f>
        <v>#NAME?</v>
      </c>
      <c r="G890" s="196" t="e">
        <f ca="1">SUM(Table2[[#This Row],[2025 Estimated                         Tax Assessment                  (Exemption Not Included)]]/$H$6)</f>
        <v>#NAME?</v>
      </c>
      <c r="H890" s="206" t="e">
        <f ca="1">SUM(Table2[[#This Row],[2025 Estimated                         Tax Assessment                  (Exemption Not Included)]]*$H$7)</f>
        <v>#NAME?</v>
      </c>
      <c r="I890" s="203" t="e">
        <f ca="1">SUM(Table2[[#This Row],[2025 Estimated                         Tax Assessment                  (Exemption Not Included)]]-Table2[[#This Row],[2024 Tax Assessment (Exemption Not Included)]])</f>
        <v>#NAME?</v>
      </c>
      <c r="J890" s="225" t="e">
        <f ca="1">SUM(Table2[[#This Row],[2025 Estimated                      Tax Amount                             (Exemption Not Included)]]-Table2[[#This Row],[2024 Tax Amount (Exemption Not Included)]])</f>
        <v>#NAME?</v>
      </c>
      <c r="K890" s="204" t="e">
        <f ca="1">SUM(Table2[[#This Row],[Overall % Of Town ]]-Table2[[#This Row],[Overall % Of Town]])</f>
        <v>#NAME?</v>
      </c>
      <c r="L890" s="227" t="e">
        <f ca="1">SUM(Table2[[#This Row],[2024 Tax Assessment (Exemption Not Included)]])*$N$7</f>
        <v>#NAME?</v>
      </c>
      <c r="M890" s="205" t="e">
        <f ca="1">SUM(Table2[[#This Row],[2025 Tax Amount                   (w/o Reval)                       (Exmption Not Included)]]-Table2[[#This Row],[2024 Tax Amount (Exemption Not Included)]])</f>
        <v>#NAME?</v>
      </c>
      <c r="N890" s="206" t="e">
        <f ca="1">SUM(Table2[[#This Row],[2025 Tax Amount                   (w/o Reval)                       (Exmption Not Included)]]-Table2[[#This Row],[2025 Estimated                      Tax Amount                             (Exemption Not Included)]])</f>
        <v>#NAME?</v>
      </c>
      <c r="O890" s="207" t="s">
        <v>7433</v>
      </c>
      <c r="P890" s="208" t="s">
        <v>7433</v>
      </c>
      <c r="Q890" s="208" t="s">
        <v>7433</v>
      </c>
      <c r="R890" s="208" t="s">
        <v>7433</v>
      </c>
      <c r="S890" s="208" t="s">
        <v>7433</v>
      </c>
      <c r="T890" s="209" t="s">
        <v>7433</v>
      </c>
    </row>
    <row r="891" spans="1:20">
      <c r="A891" s="202" t="s">
        <v>2199</v>
      </c>
      <c r="B891" s="202">
        <v>298</v>
      </c>
      <c r="C891" s="195" t="e">
        <f ca="1">_xlfn.XLOOKUP(Table2[[#This Row],[Acct '#]],'2024 Information'!A:A,'2024 Information'!L:L,0)</f>
        <v>#NAME?</v>
      </c>
      <c r="D891" s="196" t="e">
        <f ca="1">SUM(Table2[[#This Row],[2024 Tax Assessment (Exemption Not Included)]]/$E$6)</f>
        <v>#NAME?</v>
      </c>
      <c r="E891" s="206" t="e">
        <f ca="1">SUM(Table2[[#This Row],[2024 Tax Assessment (Exemption Not Included)]]*$E$7)</f>
        <v>#NAME?</v>
      </c>
      <c r="F891" s="195" t="e">
        <f ca="1">_xlfn.XLOOKUP(Table2[[#This Row],[Acct '#]],'2025 Information'!A:A,'2025 Information'!O:O,0)</f>
        <v>#NAME?</v>
      </c>
      <c r="G891" s="196" t="e">
        <f ca="1">SUM(Table2[[#This Row],[2025 Estimated                         Tax Assessment                  (Exemption Not Included)]]/$H$6)</f>
        <v>#NAME?</v>
      </c>
      <c r="H891" s="206" t="e">
        <f ca="1">SUM(Table2[[#This Row],[2025 Estimated                         Tax Assessment                  (Exemption Not Included)]]*$H$7)</f>
        <v>#NAME?</v>
      </c>
      <c r="I891" s="203" t="e">
        <f ca="1">SUM(Table2[[#This Row],[2025 Estimated                         Tax Assessment                  (Exemption Not Included)]]-Table2[[#This Row],[2024 Tax Assessment (Exemption Not Included)]])</f>
        <v>#NAME?</v>
      </c>
      <c r="J891" s="225" t="e">
        <f ca="1">SUM(Table2[[#This Row],[2025 Estimated                      Tax Amount                             (Exemption Not Included)]]-Table2[[#This Row],[2024 Tax Amount (Exemption Not Included)]])</f>
        <v>#NAME?</v>
      </c>
      <c r="K891" s="204" t="e">
        <f ca="1">SUM(Table2[[#This Row],[Overall % Of Town ]]-Table2[[#This Row],[Overall % Of Town]])</f>
        <v>#NAME?</v>
      </c>
      <c r="L891" s="227" t="e">
        <f ca="1">SUM(Table2[[#This Row],[2024 Tax Assessment (Exemption Not Included)]])*$N$7</f>
        <v>#NAME?</v>
      </c>
      <c r="M891" s="205" t="e">
        <f ca="1">SUM(Table2[[#This Row],[2025 Tax Amount                   (w/o Reval)                       (Exmption Not Included)]]-Table2[[#This Row],[2024 Tax Amount (Exemption Not Included)]])</f>
        <v>#NAME?</v>
      </c>
      <c r="N891" s="206" t="e">
        <f ca="1">SUM(Table2[[#This Row],[2025 Tax Amount                   (w/o Reval)                       (Exmption Not Included)]]-Table2[[#This Row],[2025 Estimated                      Tax Amount                             (Exemption Not Included)]])</f>
        <v>#NAME?</v>
      </c>
      <c r="O891" s="207" t="s">
        <v>7433</v>
      </c>
      <c r="P891" s="208" t="s">
        <v>7433</v>
      </c>
      <c r="Q891" s="208" t="s">
        <v>7433</v>
      </c>
      <c r="R891" s="208" t="s">
        <v>7433</v>
      </c>
      <c r="S891" s="208" t="s">
        <v>7433</v>
      </c>
      <c r="T891" s="209" t="s">
        <v>7433</v>
      </c>
    </row>
    <row r="892" spans="1:20">
      <c r="A892" s="202" t="s">
        <v>2722</v>
      </c>
      <c r="B892" s="202">
        <v>43</v>
      </c>
      <c r="C892" s="195" t="e">
        <f ca="1">_xlfn.XLOOKUP(Table2[[#This Row],[Acct '#]],'2024 Information'!A:A,'2024 Information'!L:L,0)</f>
        <v>#NAME?</v>
      </c>
      <c r="D892" s="196" t="e">
        <f ca="1">SUM(Table2[[#This Row],[2024 Tax Assessment (Exemption Not Included)]]/$E$6)</f>
        <v>#NAME?</v>
      </c>
      <c r="E892" s="206" t="e">
        <f ca="1">SUM(Table2[[#This Row],[2024 Tax Assessment (Exemption Not Included)]]*$E$7)</f>
        <v>#NAME?</v>
      </c>
      <c r="F892" s="195" t="e">
        <f ca="1">_xlfn.XLOOKUP(Table2[[#This Row],[Acct '#]],'2025 Information'!A:A,'2025 Information'!O:O,0)</f>
        <v>#NAME?</v>
      </c>
      <c r="G892" s="196" t="e">
        <f ca="1">SUM(Table2[[#This Row],[2025 Estimated                         Tax Assessment                  (Exemption Not Included)]]/$H$6)</f>
        <v>#NAME?</v>
      </c>
      <c r="H892" s="206" t="e">
        <f ca="1">SUM(Table2[[#This Row],[2025 Estimated                         Tax Assessment                  (Exemption Not Included)]]*$H$7)</f>
        <v>#NAME?</v>
      </c>
      <c r="I892" s="203" t="e">
        <f ca="1">SUM(Table2[[#This Row],[2025 Estimated                         Tax Assessment                  (Exemption Not Included)]]-Table2[[#This Row],[2024 Tax Assessment (Exemption Not Included)]])</f>
        <v>#NAME?</v>
      </c>
      <c r="J892" s="225" t="e">
        <f ca="1">SUM(Table2[[#This Row],[2025 Estimated                      Tax Amount                             (Exemption Not Included)]]-Table2[[#This Row],[2024 Tax Amount (Exemption Not Included)]])</f>
        <v>#NAME?</v>
      </c>
      <c r="K892" s="204" t="e">
        <f ca="1">SUM(Table2[[#This Row],[Overall % Of Town ]]-Table2[[#This Row],[Overall % Of Town]])</f>
        <v>#NAME?</v>
      </c>
      <c r="L892" s="227" t="e">
        <f ca="1">SUM(Table2[[#This Row],[2024 Tax Assessment (Exemption Not Included)]])*$N$7</f>
        <v>#NAME?</v>
      </c>
      <c r="M892" s="205" t="e">
        <f ca="1">SUM(Table2[[#This Row],[2025 Tax Amount                   (w/o Reval)                       (Exmption Not Included)]]-Table2[[#This Row],[2024 Tax Amount (Exemption Not Included)]])</f>
        <v>#NAME?</v>
      </c>
      <c r="N892" s="206" t="e">
        <f ca="1">SUM(Table2[[#This Row],[2025 Tax Amount                   (w/o Reval)                       (Exmption Not Included)]]-Table2[[#This Row],[2025 Estimated                      Tax Amount                             (Exemption Not Included)]])</f>
        <v>#NAME?</v>
      </c>
      <c r="O892" s="207" t="s">
        <v>7433</v>
      </c>
      <c r="P892" s="208" t="s">
        <v>7433</v>
      </c>
      <c r="Q892" s="208" t="s">
        <v>7433</v>
      </c>
      <c r="R892" s="208" t="s">
        <v>7433</v>
      </c>
      <c r="S892" s="208" t="s">
        <v>7433</v>
      </c>
      <c r="T892" s="209" t="s">
        <v>7433</v>
      </c>
    </row>
    <row r="893" spans="1:20">
      <c r="A893" s="202" t="s">
        <v>2077</v>
      </c>
      <c r="B893" s="202">
        <v>356</v>
      </c>
      <c r="C893" s="195" t="e">
        <f ca="1">_xlfn.XLOOKUP(Table2[[#This Row],[Acct '#]],'2024 Information'!A:A,'2024 Information'!L:L,0)</f>
        <v>#NAME?</v>
      </c>
      <c r="D893" s="196" t="e">
        <f ca="1">SUM(Table2[[#This Row],[2024 Tax Assessment (Exemption Not Included)]]/$E$6)</f>
        <v>#NAME?</v>
      </c>
      <c r="E893" s="206" t="e">
        <f ca="1">SUM(Table2[[#This Row],[2024 Tax Assessment (Exemption Not Included)]]*$E$7)</f>
        <v>#NAME?</v>
      </c>
      <c r="F893" s="195" t="e">
        <f ca="1">_xlfn.XLOOKUP(Table2[[#This Row],[Acct '#]],'2025 Information'!A:A,'2025 Information'!O:O,0)</f>
        <v>#NAME?</v>
      </c>
      <c r="G893" s="196" t="e">
        <f ca="1">SUM(Table2[[#This Row],[2025 Estimated                         Tax Assessment                  (Exemption Not Included)]]/$H$6)</f>
        <v>#NAME?</v>
      </c>
      <c r="H893" s="206" t="e">
        <f ca="1">SUM(Table2[[#This Row],[2025 Estimated                         Tax Assessment                  (Exemption Not Included)]]*$H$7)</f>
        <v>#NAME?</v>
      </c>
      <c r="I893" s="203" t="e">
        <f ca="1">SUM(Table2[[#This Row],[2025 Estimated                         Tax Assessment                  (Exemption Not Included)]]-Table2[[#This Row],[2024 Tax Assessment (Exemption Not Included)]])</f>
        <v>#NAME?</v>
      </c>
      <c r="J893" s="225" t="e">
        <f ca="1">SUM(Table2[[#This Row],[2025 Estimated                      Tax Amount                             (Exemption Not Included)]]-Table2[[#This Row],[2024 Tax Amount (Exemption Not Included)]])</f>
        <v>#NAME?</v>
      </c>
      <c r="K893" s="204" t="e">
        <f ca="1">SUM(Table2[[#This Row],[Overall % Of Town ]]-Table2[[#This Row],[Overall % Of Town]])</f>
        <v>#NAME?</v>
      </c>
      <c r="L893" s="227" t="e">
        <f ca="1">SUM(Table2[[#This Row],[2024 Tax Assessment (Exemption Not Included)]])*$N$7</f>
        <v>#NAME?</v>
      </c>
      <c r="M893" s="205" t="e">
        <f ca="1">SUM(Table2[[#This Row],[2025 Tax Amount                   (w/o Reval)                       (Exmption Not Included)]]-Table2[[#This Row],[2024 Tax Amount (Exemption Not Included)]])</f>
        <v>#NAME?</v>
      </c>
      <c r="N893" s="206" t="e">
        <f ca="1">SUM(Table2[[#This Row],[2025 Tax Amount                   (w/o Reval)                       (Exmption Not Included)]]-Table2[[#This Row],[2025 Estimated                      Tax Amount                             (Exemption Not Included)]])</f>
        <v>#NAME?</v>
      </c>
      <c r="O893" s="207" t="s">
        <v>7433</v>
      </c>
      <c r="P893" s="208" t="s">
        <v>7433</v>
      </c>
      <c r="Q893" s="208" t="s">
        <v>7433</v>
      </c>
      <c r="R893" s="208" t="s">
        <v>7433</v>
      </c>
      <c r="S893" s="208" t="s">
        <v>7433</v>
      </c>
      <c r="T893" s="209" t="s">
        <v>7433</v>
      </c>
    </row>
    <row r="894" spans="1:20">
      <c r="A894" s="202" t="s">
        <v>2030</v>
      </c>
      <c r="B894" s="202">
        <v>378</v>
      </c>
      <c r="C894" s="195" t="e">
        <f ca="1">_xlfn.XLOOKUP(Table2[[#This Row],[Acct '#]],'2024 Information'!A:A,'2024 Information'!L:L,0)</f>
        <v>#NAME?</v>
      </c>
      <c r="D894" s="196" t="e">
        <f ca="1">SUM(Table2[[#This Row],[2024 Tax Assessment (Exemption Not Included)]]/$E$6)</f>
        <v>#NAME?</v>
      </c>
      <c r="E894" s="206" t="e">
        <f ca="1">SUM(Table2[[#This Row],[2024 Tax Assessment (Exemption Not Included)]]*$E$7)</f>
        <v>#NAME?</v>
      </c>
      <c r="F894" s="195" t="e">
        <f ca="1">_xlfn.XLOOKUP(Table2[[#This Row],[Acct '#]],'2025 Information'!A:A,'2025 Information'!O:O,0)</f>
        <v>#NAME?</v>
      </c>
      <c r="G894" s="196" t="e">
        <f ca="1">SUM(Table2[[#This Row],[2025 Estimated                         Tax Assessment                  (Exemption Not Included)]]/$H$6)</f>
        <v>#NAME?</v>
      </c>
      <c r="H894" s="206" t="e">
        <f ca="1">SUM(Table2[[#This Row],[2025 Estimated                         Tax Assessment                  (Exemption Not Included)]]*$H$7)</f>
        <v>#NAME?</v>
      </c>
      <c r="I894" s="203" t="e">
        <f ca="1">SUM(Table2[[#This Row],[2025 Estimated                         Tax Assessment                  (Exemption Not Included)]]-Table2[[#This Row],[2024 Tax Assessment (Exemption Not Included)]])</f>
        <v>#NAME?</v>
      </c>
      <c r="J894" s="225" t="e">
        <f ca="1">SUM(Table2[[#This Row],[2025 Estimated                      Tax Amount                             (Exemption Not Included)]]-Table2[[#This Row],[2024 Tax Amount (Exemption Not Included)]])</f>
        <v>#NAME?</v>
      </c>
      <c r="K894" s="204" t="e">
        <f ca="1">SUM(Table2[[#This Row],[Overall % Of Town ]]-Table2[[#This Row],[Overall % Of Town]])</f>
        <v>#NAME?</v>
      </c>
      <c r="L894" s="227" t="e">
        <f ca="1">SUM(Table2[[#This Row],[2024 Tax Assessment (Exemption Not Included)]])*$N$7</f>
        <v>#NAME?</v>
      </c>
      <c r="M894" s="205" t="e">
        <f ca="1">SUM(Table2[[#This Row],[2025 Tax Amount                   (w/o Reval)                       (Exmption Not Included)]]-Table2[[#This Row],[2024 Tax Amount (Exemption Not Included)]])</f>
        <v>#NAME?</v>
      </c>
      <c r="N894" s="206" t="e">
        <f ca="1">SUM(Table2[[#This Row],[2025 Tax Amount                   (w/o Reval)                       (Exmption Not Included)]]-Table2[[#This Row],[2025 Estimated                      Tax Amount                             (Exemption Not Included)]])</f>
        <v>#NAME?</v>
      </c>
      <c r="O894" s="207" t="s">
        <v>7433</v>
      </c>
      <c r="P894" s="208" t="s">
        <v>7433</v>
      </c>
      <c r="Q894" s="208" t="s">
        <v>7433</v>
      </c>
      <c r="R894" s="208" t="s">
        <v>7433</v>
      </c>
      <c r="S894" s="208" t="s">
        <v>7433</v>
      </c>
      <c r="T894" s="209" t="s">
        <v>7433</v>
      </c>
    </row>
    <row r="895" spans="1:20">
      <c r="A895" s="202" t="s">
        <v>2691</v>
      </c>
      <c r="B895" s="202">
        <v>60</v>
      </c>
      <c r="C895" s="195" t="e">
        <f ca="1">_xlfn.XLOOKUP(Table2[[#This Row],[Acct '#]],'2024 Information'!A:A,'2024 Information'!L:L,0)</f>
        <v>#NAME?</v>
      </c>
      <c r="D895" s="196" t="e">
        <f ca="1">SUM(Table2[[#This Row],[2024 Tax Assessment (Exemption Not Included)]]/$E$6)</f>
        <v>#NAME?</v>
      </c>
      <c r="E895" s="206" t="e">
        <f ca="1">SUM(Table2[[#This Row],[2024 Tax Assessment (Exemption Not Included)]]*$E$7)</f>
        <v>#NAME?</v>
      </c>
      <c r="F895" s="195" t="e">
        <f ca="1">_xlfn.XLOOKUP(Table2[[#This Row],[Acct '#]],'2025 Information'!A:A,'2025 Information'!O:O,0)</f>
        <v>#NAME?</v>
      </c>
      <c r="G895" s="196" t="e">
        <f ca="1">SUM(Table2[[#This Row],[2025 Estimated                         Tax Assessment                  (Exemption Not Included)]]/$H$6)</f>
        <v>#NAME?</v>
      </c>
      <c r="H895" s="206" t="e">
        <f ca="1">SUM(Table2[[#This Row],[2025 Estimated                         Tax Assessment                  (Exemption Not Included)]]*$H$7)</f>
        <v>#NAME?</v>
      </c>
      <c r="I895" s="203" t="e">
        <f ca="1">SUM(Table2[[#This Row],[2025 Estimated                         Tax Assessment                  (Exemption Not Included)]]-Table2[[#This Row],[2024 Tax Assessment (Exemption Not Included)]])</f>
        <v>#NAME?</v>
      </c>
      <c r="J895" s="225" t="e">
        <f ca="1">SUM(Table2[[#This Row],[2025 Estimated                      Tax Amount                             (Exemption Not Included)]]-Table2[[#This Row],[2024 Tax Amount (Exemption Not Included)]])</f>
        <v>#NAME?</v>
      </c>
      <c r="K895" s="204" t="e">
        <f ca="1">SUM(Table2[[#This Row],[Overall % Of Town ]]-Table2[[#This Row],[Overall % Of Town]])</f>
        <v>#NAME?</v>
      </c>
      <c r="L895" s="227" t="e">
        <f ca="1">SUM(Table2[[#This Row],[2024 Tax Assessment (Exemption Not Included)]])*$N$7</f>
        <v>#NAME?</v>
      </c>
      <c r="M895" s="205" t="e">
        <f ca="1">SUM(Table2[[#This Row],[2025 Tax Amount                   (w/o Reval)                       (Exmption Not Included)]]-Table2[[#This Row],[2024 Tax Amount (Exemption Not Included)]])</f>
        <v>#NAME?</v>
      </c>
      <c r="N895" s="206" t="e">
        <f ca="1">SUM(Table2[[#This Row],[2025 Tax Amount                   (w/o Reval)                       (Exmption Not Included)]]-Table2[[#This Row],[2025 Estimated                      Tax Amount                             (Exemption Not Included)]])</f>
        <v>#NAME?</v>
      </c>
      <c r="O895" s="207" t="s">
        <v>7433</v>
      </c>
      <c r="P895" s="208" t="s">
        <v>7433</v>
      </c>
      <c r="Q895" s="208" t="s">
        <v>7433</v>
      </c>
      <c r="R895" s="208" t="s">
        <v>7433</v>
      </c>
      <c r="S895" s="208" t="s">
        <v>7433</v>
      </c>
      <c r="T895" s="209" t="s">
        <v>7433</v>
      </c>
    </row>
    <row r="896" spans="1:20">
      <c r="A896" s="202" t="s">
        <v>2223</v>
      </c>
      <c r="B896" s="202">
        <v>286</v>
      </c>
      <c r="C896" s="195" t="e">
        <f ca="1">_xlfn.XLOOKUP(Table2[[#This Row],[Acct '#]],'2024 Information'!A:A,'2024 Information'!L:L,0)</f>
        <v>#NAME?</v>
      </c>
      <c r="D896" s="196" t="e">
        <f ca="1">SUM(Table2[[#This Row],[2024 Tax Assessment (Exemption Not Included)]]/$E$6)</f>
        <v>#NAME?</v>
      </c>
      <c r="E896" s="206" t="e">
        <f ca="1">SUM(Table2[[#This Row],[2024 Tax Assessment (Exemption Not Included)]]*$E$7)</f>
        <v>#NAME?</v>
      </c>
      <c r="F896" s="195" t="e">
        <f ca="1">_xlfn.XLOOKUP(Table2[[#This Row],[Acct '#]],'2025 Information'!A:A,'2025 Information'!O:O,0)</f>
        <v>#NAME?</v>
      </c>
      <c r="G896" s="196" t="e">
        <f ca="1">SUM(Table2[[#This Row],[2025 Estimated                         Tax Assessment                  (Exemption Not Included)]]/$H$6)</f>
        <v>#NAME?</v>
      </c>
      <c r="H896" s="206" t="e">
        <f ca="1">SUM(Table2[[#This Row],[2025 Estimated                         Tax Assessment                  (Exemption Not Included)]]*$H$7)</f>
        <v>#NAME?</v>
      </c>
      <c r="I896" s="203" t="e">
        <f ca="1">SUM(Table2[[#This Row],[2025 Estimated                         Tax Assessment                  (Exemption Not Included)]]-Table2[[#This Row],[2024 Tax Assessment (Exemption Not Included)]])</f>
        <v>#NAME?</v>
      </c>
      <c r="J896" s="225" t="e">
        <f ca="1">SUM(Table2[[#This Row],[2025 Estimated                      Tax Amount                             (Exemption Not Included)]]-Table2[[#This Row],[2024 Tax Amount (Exemption Not Included)]])</f>
        <v>#NAME?</v>
      </c>
      <c r="K896" s="204" t="e">
        <f ca="1">SUM(Table2[[#This Row],[Overall % Of Town ]]-Table2[[#This Row],[Overall % Of Town]])</f>
        <v>#NAME?</v>
      </c>
      <c r="L896" s="227" t="e">
        <f ca="1">SUM(Table2[[#This Row],[2024 Tax Assessment (Exemption Not Included)]])*$N$7</f>
        <v>#NAME?</v>
      </c>
      <c r="M896" s="205" t="e">
        <f ca="1">SUM(Table2[[#This Row],[2025 Tax Amount                   (w/o Reval)                       (Exmption Not Included)]]-Table2[[#This Row],[2024 Tax Amount (Exemption Not Included)]])</f>
        <v>#NAME?</v>
      </c>
      <c r="N896" s="206" t="e">
        <f ca="1">SUM(Table2[[#This Row],[2025 Tax Amount                   (w/o Reval)                       (Exmption Not Included)]]-Table2[[#This Row],[2025 Estimated                      Tax Amount                             (Exemption Not Included)]])</f>
        <v>#NAME?</v>
      </c>
      <c r="O896" s="207" t="s">
        <v>7433</v>
      </c>
      <c r="P896" s="208" t="s">
        <v>7433</v>
      </c>
      <c r="Q896" s="208" t="s">
        <v>7433</v>
      </c>
      <c r="R896" s="208" t="s">
        <v>7433</v>
      </c>
      <c r="S896" s="208" t="s">
        <v>7433</v>
      </c>
      <c r="T896" s="209" t="s">
        <v>7433</v>
      </c>
    </row>
    <row r="897" spans="1:20">
      <c r="A897" s="202" t="s">
        <v>1528</v>
      </c>
      <c r="B897" s="202">
        <v>608</v>
      </c>
      <c r="C897" s="195" t="e">
        <f ca="1">_xlfn.XLOOKUP(Table2[[#This Row],[Acct '#]],'2024 Information'!A:A,'2024 Information'!L:L,0)</f>
        <v>#NAME?</v>
      </c>
      <c r="D897" s="196" t="e">
        <f ca="1">SUM(Table2[[#This Row],[2024 Tax Assessment (Exemption Not Included)]]/$E$6)</f>
        <v>#NAME?</v>
      </c>
      <c r="E897" s="206" t="e">
        <f ca="1">SUM(Table2[[#This Row],[2024 Tax Assessment (Exemption Not Included)]]*$E$7)</f>
        <v>#NAME?</v>
      </c>
      <c r="F897" s="195" t="e">
        <f ca="1">_xlfn.XLOOKUP(Table2[[#This Row],[Acct '#]],'2025 Information'!A:A,'2025 Information'!O:O,0)</f>
        <v>#NAME?</v>
      </c>
      <c r="G897" s="196" t="e">
        <f ca="1">SUM(Table2[[#This Row],[2025 Estimated                         Tax Assessment                  (Exemption Not Included)]]/$H$6)</f>
        <v>#NAME?</v>
      </c>
      <c r="H897" s="206" t="e">
        <f ca="1">SUM(Table2[[#This Row],[2025 Estimated                         Tax Assessment                  (Exemption Not Included)]]*$H$7)</f>
        <v>#NAME?</v>
      </c>
      <c r="I897" s="203" t="e">
        <f ca="1">SUM(Table2[[#This Row],[2025 Estimated                         Tax Assessment                  (Exemption Not Included)]]-Table2[[#This Row],[2024 Tax Assessment (Exemption Not Included)]])</f>
        <v>#NAME?</v>
      </c>
      <c r="J897" s="225" t="e">
        <f ca="1">SUM(Table2[[#This Row],[2025 Estimated                      Tax Amount                             (Exemption Not Included)]]-Table2[[#This Row],[2024 Tax Amount (Exemption Not Included)]])</f>
        <v>#NAME?</v>
      </c>
      <c r="K897" s="204" t="e">
        <f ca="1">SUM(Table2[[#This Row],[Overall % Of Town ]]-Table2[[#This Row],[Overall % Of Town]])</f>
        <v>#NAME?</v>
      </c>
      <c r="L897" s="227" t="e">
        <f ca="1">SUM(Table2[[#This Row],[2024 Tax Assessment (Exemption Not Included)]])*$N$7</f>
        <v>#NAME?</v>
      </c>
      <c r="M897" s="205" t="e">
        <f ca="1">SUM(Table2[[#This Row],[2025 Tax Amount                   (w/o Reval)                       (Exmption Not Included)]]-Table2[[#This Row],[2024 Tax Amount (Exemption Not Included)]])</f>
        <v>#NAME?</v>
      </c>
      <c r="N897" s="206" t="e">
        <f ca="1">SUM(Table2[[#This Row],[2025 Tax Amount                   (w/o Reval)                       (Exmption Not Included)]]-Table2[[#This Row],[2025 Estimated                      Tax Amount                             (Exemption Not Included)]])</f>
        <v>#NAME?</v>
      </c>
      <c r="O897" s="207" t="s">
        <v>7433</v>
      </c>
      <c r="P897" s="208" t="s">
        <v>7433</v>
      </c>
      <c r="Q897" s="208" t="s">
        <v>7433</v>
      </c>
      <c r="R897" s="208" t="s">
        <v>7433</v>
      </c>
      <c r="S897" s="208" t="s">
        <v>7433</v>
      </c>
      <c r="T897" s="209" t="s">
        <v>7433</v>
      </c>
    </row>
    <row r="898" spans="1:20">
      <c r="A898" s="202" t="s">
        <v>1354</v>
      </c>
      <c r="B898" s="202">
        <v>689</v>
      </c>
      <c r="C898" s="195" t="e">
        <f ca="1">_xlfn.XLOOKUP(Table2[[#This Row],[Acct '#]],'2024 Information'!A:A,'2024 Information'!L:L,0)</f>
        <v>#NAME?</v>
      </c>
      <c r="D898" s="196" t="e">
        <f ca="1">SUM(Table2[[#This Row],[2024 Tax Assessment (Exemption Not Included)]]/$E$6)</f>
        <v>#NAME?</v>
      </c>
      <c r="E898" s="206" t="e">
        <f ca="1">SUM(Table2[[#This Row],[2024 Tax Assessment (Exemption Not Included)]]*$E$7)</f>
        <v>#NAME?</v>
      </c>
      <c r="F898" s="195" t="e">
        <f ca="1">_xlfn.XLOOKUP(Table2[[#This Row],[Acct '#]],'2025 Information'!A:A,'2025 Information'!O:O,0)</f>
        <v>#NAME?</v>
      </c>
      <c r="G898" s="196" t="e">
        <f ca="1">SUM(Table2[[#This Row],[2025 Estimated                         Tax Assessment                  (Exemption Not Included)]]/$H$6)</f>
        <v>#NAME?</v>
      </c>
      <c r="H898" s="206" t="e">
        <f ca="1">SUM(Table2[[#This Row],[2025 Estimated                         Tax Assessment                  (Exemption Not Included)]]*$H$7)</f>
        <v>#NAME?</v>
      </c>
      <c r="I898" s="203" t="e">
        <f ca="1">SUM(Table2[[#This Row],[2025 Estimated                         Tax Assessment                  (Exemption Not Included)]]-Table2[[#This Row],[2024 Tax Assessment (Exemption Not Included)]])</f>
        <v>#NAME?</v>
      </c>
      <c r="J898" s="225" t="e">
        <f ca="1">SUM(Table2[[#This Row],[2025 Estimated                      Tax Amount                             (Exemption Not Included)]]-Table2[[#This Row],[2024 Tax Amount (Exemption Not Included)]])</f>
        <v>#NAME?</v>
      </c>
      <c r="K898" s="204" t="e">
        <f ca="1">SUM(Table2[[#This Row],[Overall % Of Town ]]-Table2[[#This Row],[Overall % Of Town]])</f>
        <v>#NAME?</v>
      </c>
      <c r="L898" s="227" t="e">
        <f ca="1">SUM(Table2[[#This Row],[2024 Tax Assessment (Exemption Not Included)]])*$N$7</f>
        <v>#NAME?</v>
      </c>
      <c r="M898" s="205" t="e">
        <f ca="1">SUM(Table2[[#This Row],[2025 Tax Amount                   (w/o Reval)                       (Exmption Not Included)]]-Table2[[#This Row],[2024 Tax Amount (Exemption Not Included)]])</f>
        <v>#NAME?</v>
      </c>
      <c r="N898" s="206" t="e">
        <f ca="1">SUM(Table2[[#This Row],[2025 Tax Amount                   (w/o Reval)                       (Exmption Not Included)]]-Table2[[#This Row],[2025 Estimated                      Tax Amount                             (Exemption Not Included)]])</f>
        <v>#NAME?</v>
      </c>
      <c r="O898" s="207" t="s">
        <v>7433</v>
      </c>
      <c r="P898" s="208" t="s">
        <v>7433</v>
      </c>
      <c r="Q898" s="208" t="s">
        <v>7433</v>
      </c>
      <c r="R898" s="208" t="s">
        <v>7433</v>
      </c>
      <c r="S898" s="208" t="s">
        <v>7433</v>
      </c>
      <c r="T898" s="209" t="s">
        <v>7433</v>
      </c>
    </row>
    <row r="899" spans="1:20">
      <c r="A899" s="202" t="s">
        <v>868</v>
      </c>
      <c r="B899" s="202">
        <v>896</v>
      </c>
      <c r="C899" s="195" t="e">
        <f ca="1">_xlfn.XLOOKUP(Table2[[#This Row],[Acct '#]],'2024 Information'!A:A,'2024 Information'!L:L,0)</f>
        <v>#NAME?</v>
      </c>
      <c r="D899" s="196" t="e">
        <f ca="1">SUM(Table2[[#This Row],[2024 Tax Assessment (Exemption Not Included)]]/$E$6)</f>
        <v>#NAME?</v>
      </c>
      <c r="E899" s="206" t="e">
        <f ca="1">SUM(Table2[[#This Row],[2024 Tax Assessment (Exemption Not Included)]]*$E$7)</f>
        <v>#NAME?</v>
      </c>
      <c r="F899" s="195" t="e">
        <f ca="1">_xlfn.XLOOKUP(Table2[[#This Row],[Acct '#]],'2025 Information'!A:A,'2025 Information'!O:O,0)</f>
        <v>#NAME?</v>
      </c>
      <c r="G899" s="196" t="e">
        <f ca="1">SUM(Table2[[#This Row],[2025 Estimated                         Tax Assessment                  (Exemption Not Included)]]/$H$6)</f>
        <v>#NAME?</v>
      </c>
      <c r="H899" s="206" t="e">
        <f ca="1">SUM(Table2[[#This Row],[2025 Estimated                         Tax Assessment                  (Exemption Not Included)]]*$H$7)</f>
        <v>#NAME?</v>
      </c>
      <c r="I899" s="203" t="e">
        <f ca="1">SUM(Table2[[#This Row],[2025 Estimated                         Tax Assessment                  (Exemption Not Included)]]-Table2[[#This Row],[2024 Tax Assessment (Exemption Not Included)]])</f>
        <v>#NAME?</v>
      </c>
      <c r="J899" s="225" t="e">
        <f ca="1">SUM(Table2[[#This Row],[2025 Estimated                      Tax Amount                             (Exemption Not Included)]]-Table2[[#This Row],[2024 Tax Amount (Exemption Not Included)]])</f>
        <v>#NAME?</v>
      </c>
      <c r="K899" s="204" t="e">
        <f ca="1">SUM(Table2[[#This Row],[Overall % Of Town ]]-Table2[[#This Row],[Overall % Of Town]])</f>
        <v>#NAME?</v>
      </c>
      <c r="L899" s="227" t="e">
        <f ca="1">SUM(Table2[[#This Row],[2024 Tax Assessment (Exemption Not Included)]])*$N$7</f>
        <v>#NAME?</v>
      </c>
      <c r="M899" s="205" t="e">
        <f ca="1">SUM(Table2[[#This Row],[2025 Tax Amount                   (w/o Reval)                       (Exmption Not Included)]]-Table2[[#This Row],[2024 Tax Amount (Exemption Not Included)]])</f>
        <v>#NAME?</v>
      </c>
      <c r="N899" s="206" t="e">
        <f ca="1">SUM(Table2[[#This Row],[2025 Tax Amount                   (w/o Reval)                       (Exmption Not Included)]]-Table2[[#This Row],[2025 Estimated                      Tax Amount                             (Exemption Not Included)]])</f>
        <v>#NAME?</v>
      </c>
      <c r="O899" s="207" t="s">
        <v>7433</v>
      </c>
      <c r="P899" s="208" t="s">
        <v>7433</v>
      </c>
      <c r="Q899" s="208" t="s">
        <v>7433</v>
      </c>
      <c r="R899" s="208" t="s">
        <v>7433</v>
      </c>
      <c r="S899" s="208" t="s">
        <v>7433</v>
      </c>
      <c r="T899" s="209" t="s">
        <v>7433</v>
      </c>
    </row>
    <row r="900" spans="1:20">
      <c r="A900" s="202" t="s">
        <v>1830</v>
      </c>
      <c r="B900" s="202">
        <v>470</v>
      </c>
      <c r="C900" s="195" t="e">
        <f ca="1">_xlfn.XLOOKUP(Table2[[#This Row],[Acct '#]],'2024 Information'!A:A,'2024 Information'!L:L,0)</f>
        <v>#NAME?</v>
      </c>
      <c r="D900" s="196" t="e">
        <f ca="1">SUM(Table2[[#This Row],[2024 Tax Assessment (Exemption Not Included)]]/$E$6)</f>
        <v>#NAME?</v>
      </c>
      <c r="E900" s="206" t="e">
        <f ca="1">SUM(Table2[[#This Row],[2024 Tax Assessment (Exemption Not Included)]]*$E$7)</f>
        <v>#NAME?</v>
      </c>
      <c r="F900" s="195" t="e">
        <f ca="1">_xlfn.XLOOKUP(Table2[[#This Row],[Acct '#]],'2025 Information'!A:A,'2025 Information'!O:O,0)</f>
        <v>#NAME?</v>
      </c>
      <c r="G900" s="196" t="e">
        <f ca="1">SUM(Table2[[#This Row],[2025 Estimated                         Tax Assessment                  (Exemption Not Included)]]/$H$6)</f>
        <v>#NAME?</v>
      </c>
      <c r="H900" s="206" t="e">
        <f ca="1">SUM(Table2[[#This Row],[2025 Estimated                         Tax Assessment                  (Exemption Not Included)]]*$H$7)</f>
        <v>#NAME?</v>
      </c>
      <c r="I900" s="203" t="e">
        <f ca="1">SUM(Table2[[#This Row],[2025 Estimated                         Tax Assessment                  (Exemption Not Included)]]-Table2[[#This Row],[2024 Tax Assessment (Exemption Not Included)]])</f>
        <v>#NAME?</v>
      </c>
      <c r="J900" s="225" t="e">
        <f ca="1">SUM(Table2[[#This Row],[2025 Estimated                      Tax Amount                             (Exemption Not Included)]]-Table2[[#This Row],[2024 Tax Amount (Exemption Not Included)]])</f>
        <v>#NAME?</v>
      </c>
      <c r="K900" s="204" t="e">
        <f ca="1">SUM(Table2[[#This Row],[Overall % Of Town ]]-Table2[[#This Row],[Overall % Of Town]])</f>
        <v>#NAME?</v>
      </c>
      <c r="L900" s="227" t="e">
        <f ca="1">SUM(Table2[[#This Row],[2024 Tax Assessment (Exemption Not Included)]])*$N$7</f>
        <v>#NAME?</v>
      </c>
      <c r="M900" s="205" t="e">
        <f ca="1">SUM(Table2[[#This Row],[2025 Tax Amount                   (w/o Reval)                       (Exmption Not Included)]]-Table2[[#This Row],[2024 Tax Amount (Exemption Not Included)]])</f>
        <v>#NAME?</v>
      </c>
      <c r="N900" s="206" t="e">
        <f ca="1">SUM(Table2[[#This Row],[2025 Tax Amount                   (w/o Reval)                       (Exmption Not Included)]]-Table2[[#This Row],[2025 Estimated                      Tax Amount                             (Exemption Not Included)]])</f>
        <v>#NAME?</v>
      </c>
      <c r="O900" s="207" t="s">
        <v>7433</v>
      </c>
      <c r="P900" s="208" t="s">
        <v>7433</v>
      </c>
      <c r="Q900" s="208" t="s">
        <v>7433</v>
      </c>
      <c r="R900" s="208" t="s">
        <v>7433</v>
      </c>
      <c r="S900" s="208" t="s">
        <v>7433</v>
      </c>
      <c r="T900" s="209" t="s">
        <v>7433</v>
      </c>
    </row>
    <row r="901" spans="1:20">
      <c r="A901" s="202" t="s">
        <v>2566</v>
      </c>
      <c r="B901" s="202">
        <v>128</v>
      </c>
      <c r="C901" s="195" t="e">
        <f ca="1">_xlfn.XLOOKUP(Table2[[#This Row],[Acct '#]],'2024 Information'!A:A,'2024 Information'!L:L,0)</f>
        <v>#NAME?</v>
      </c>
      <c r="D901" s="196" t="e">
        <f ca="1">SUM(Table2[[#This Row],[2024 Tax Assessment (Exemption Not Included)]]/$E$6)</f>
        <v>#NAME?</v>
      </c>
      <c r="E901" s="206" t="e">
        <f ca="1">SUM(Table2[[#This Row],[2024 Tax Assessment (Exemption Not Included)]]*$E$7)</f>
        <v>#NAME?</v>
      </c>
      <c r="F901" s="195" t="e">
        <f ca="1">_xlfn.XLOOKUP(Table2[[#This Row],[Acct '#]],'2025 Information'!A:A,'2025 Information'!O:O,0)</f>
        <v>#NAME?</v>
      </c>
      <c r="G901" s="196" t="e">
        <f ca="1">SUM(Table2[[#This Row],[2025 Estimated                         Tax Assessment                  (Exemption Not Included)]]/$H$6)</f>
        <v>#NAME?</v>
      </c>
      <c r="H901" s="206" t="e">
        <f ca="1">SUM(Table2[[#This Row],[2025 Estimated                         Tax Assessment                  (Exemption Not Included)]]*$H$7)</f>
        <v>#NAME?</v>
      </c>
      <c r="I901" s="203" t="e">
        <f ca="1">SUM(Table2[[#This Row],[2025 Estimated                         Tax Assessment                  (Exemption Not Included)]]-Table2[[#This Row],[2024 Tax Assessment (Exemption Not Included)]])</f>
        <v>#NAME?</v>
      </c>
      <c r="J901" s="225" t="e">
        <f ca="1">SUM(Table2[[#This Row],[2025 Estimated                      Tax Amount                             (Exemption Not Included)]]-Table2[[#This Row],[2024 Tax Amount (Exemption Not Included)]])</f>
        <v>#NAME?</v>
      </c>
      <c r="K901" s="204" t="e">
        <f ca="1">SUM(Table2[[#This Row],[Overall % Of Town ]]-Table2[[#This Row],[Overall % Of Town]])</f>
        <v>#NAME?</v>
      </c>
      <c r="L901" s="227" t="e">
        <f ca="1">SUM(Table2[[#This Row],[2024 Tax Assessment (Exemption Not Included)]])*$N$7</f>
        <v>#NAME?</v>
      </c>
      <c r="M901" s="205" t="e">
        <f ca="1">SUM(Table2[[#This Row],[2025 Tax Amount                   (w/o Reval)                       (Exmption Not Included)]]-Table2[[#This Row],[2024 Tax Amount (Exemption Not Included)]])</f>
        <v>#NAME?</v>
      </c>
      <c r="N901" s="206" t="e">
        <f ca="1">SUM(Table2[[#This Row],[2025 Tax Amount                   (w/o Reval)                       (Exmption Not Included)]]-Table2[[#This Row],[2025 Estimated                      Tax Amount                             (Exemption Not Included)]])</f>
        <v>#NAME?</v>
      </c>
      <c r="O901" s="207" t="s">
        <v>7433</v>
      </c>
      <c r="P901" s="208" t="s">
        <v>7433</v>
      </c>
      <c r="Q901" s="208" t="s">
        <v>7433</v>
      </c>
      <c r="R901" s="208" t="s">
        <v>7433</v>
      </c>
      <c r="S901" s="208" t="s">
        <v>7433</v>
      </c>
      <c r="T901" s="209" t="s">
        <v>7433</v>
      </c>
    </row>
    <row r="902" spans="1:20">
      <c r="A902" s="202" t="s">
        <v>99</v>
      </c>
      <c r="B902" s="202">
        <v>603</v>
      </c>
      <c r="C902" s="195" t="e">
        <f ca="1">_xlfn.XLOOKUP(Table2[[#This Row],[Acct '#]],'2024 Information'!A:A,'2024 Information'!L:L,0)</f>
        <v>#NAME?</v>
      </c>
      <c r="D902" s="196" t="e">
        <f ca="1">SUM(Table2[[#This Row],[2024 Tax Assessment (Exemption Not Included)]]/$E$6)</f>
        <v>#NAME?</v>
      </c>
      <c r="E902" s="206" t="e">
        <f ca="1">SUM(Table2[[#This Row],[2024 Tax Assessment (Exemption Not Included)]]*$E$7)</f>
        <v>#NAME?</v>
      </c>
      <c r="F902" s="195" t="e">
        <f ca="1">_xlfn.XLOOKUP(Table2[[#This Row],[Acct '#]],'2025 Information'!A:A,'2025 Information'!O:O,0)</f>
        <v>#NAME?</v>
      </c>
      <c r="G902" s="196" t="e">
        <f ca="1">SUM(Table2[[#This Row],[2025 Estimated                         Tax Assessment                  (Exemption Not Included)]]/$H$6)</f>
        <v>#NAME?</v>
      </c>
      <c r="H902" s="206" t="e">
        <f ca="1">SUM(Table2[[#This Row],[2025 Estimated                         Tax Assessment                  (Exemption Not Included)]]*$H$7)</f>
        <v>#NAME?</v>
      </c>
      <c r="I902" s="203" t="e">
        <f ca="1">SUM(Table2[[#This Row],[2025 Estimated                         Tax Assessment                  (Exemption Not Included)]]-Table2[[#This Row],[2024 Tax Assessment (Exemption Not Included)]])</f>
        <v>#NAME?</v>
      </c>
      <c r="J902" s="225" t="e">
        <f ca="1">SUM(Table2[[#This Row],[2025 Estimated                      Tax Amount                             (Exemption Not Included)]]-Table2[[#This Row],[2024 Tax Amount (Exemption Not Included)]])</f>
        <v>#NAME?</v>
      </c>
      <c r="K902" s="204" t="e">
        <f ca="1">SUM(Table2[[#This Row],[Overall % Of Town ]]-Table2[[#This Row],[Overall % Of Town]])</f>
        <v>#NAME?</v>
      </c>
      <c r="L902" s="227" t="e">
        <f ca="1">SUM(Table2[[#This Row],[2024 Tax Assessment (Exemption Not Included)]])*$N$7</f>
        <v>#NAME?</v>
      </c>
      <c r="M902" s="205" t="e">
        <f ca="1">SUM(Table2[[#This Row],[2025 Tax Amount                   (w/o Reval)                       (Exmption Not Included)]]-Table2[[#This Row],[2024 Tax Amount (Exemption Not Included)]])</f>
        <v>#NAME?</v>
      </c>
      <c r="N902" s="206" t="e">
        <f ca="1">SUM(Table2[[#This Row],[2025 Tax Amount                   (w/o Reval)                       (Exmption Not Included)]]-Table2[[#This Row],[2025 Estimated                      Tax Amount                             (Exemption Not Included)]])</f>
        <v>#NAME?</v>
      </c>
      <c r="O902" s="207" t="s">
        <v>7433</v>
      </c>
      <c r="P902" s="208" t="s">
        <v>7433</v>
      </c>
      <c r="Q902" s="208" t="s">
        <v>7433</v>
      </c>
      <c r="R902" s="208" t="s">
        <v>7433</v>
      </c>
      <c r="S902" s="208" t="s">
        <v>7433</v>
      </c>
      <c r="T902" s="209" t="s">
        <v>7433</v>
      </c>
    </row>
    <row r="903" spans="1:20">
      <c r="A903" s="202" t="s">
        <v>4317</v>
      </c>
      <c r="B903" s="202">
        <v>462</v>
      </c>
      <c r="C903" s="195" t="e">
        <f ca="1">_xlfn.XLOOKUP(Table2[[#This Row],[Acct '#]],'2024 Information'!A:A,'2024 Information'!L:L,0)</f>
        <v>#NAME?</v>
      </c>
      <c r="D903" s="196" t="e">
        <f ca="1">SUM(Table2[[#This Row],[2024 Tax Assessment (Exemption Not Included)]]/$E$6)</f>
        <v>#NAME?</v>
      </c>
      <c r="E903" s="206" t="e">
        <f ca="1">SUM(Table2[[#This Row],[2024 Tax Assessment (Exemption Not Included)]]*$E$7)</f>
        <v>#NAME?</v>
      </c>
      <c r="F903" s="195" t="e">
        <f ca="1">_xlfn.XLOOKUP(Table2[[#This Row],[Acct '#]],'2025 Information'!A:A,'2025 Information'!O:O,0)</f>
        <v>#NAME?</v>
      </c>
      <c r="G903" s="196" t="e">
        <f ca="1">SUM(Table2[[#This Row],[2025 Estimated                         Tax Assessment                  (Exemption Not Included)]]/$H$6)</f>
        <v>#NAME?</v>
      </c>
      <c r="H903" s="206" t="e">
        <f ca="1">SUM(Table2[[#This Row],[2025 Estimated                         Tax Assessment                  (Exemption Not Included)]]*$H$7)</f>
        <v>#NAME?</v>
      </c>
      <c r="I903" s="203" t="e">
        <f ca="1">SUM(Table2[[#This Row],[2025 Estimated                         Tax Assessment                  (Exemption Not Included)]]-Table2[[#This Row],[2024 Tax Assessment (Exemption Not Included)]])</f>
        <v>#NAME?</v>
      </c>
      <c r="J903" s="225" t="e">
        <f ca="1">SUM(Table2[[#This Row],[2025 Estimated                      Tax Amount                             (Exemption Not Included)]]-Table2[[#This Row],[2024 Tax Amount (Exemption Not Included)]])</f>
        <v>#NAME?</v>
      </c>
      <c r="K903" s="204" t="e">
        <f ca="1">SUM(Table2[[#This Row],[Overall % Of Town ]]-Table2[[#This Row],[Overall % Of Town]])</f>
        <v>#NAME?</v>
      </c>
      <c r="L903" s="227" t="e">
        <f ca="1">SUM(Table2[[#This Row],[2024 Tax Assessment (Exemption Not Included)]])*$N$7</f>
        <v>#NAME?</v>
      </c>
      <c r="M903" s="205" t="e">
        <f ca="1">SUM(Table2[[#This Row],[2025 Tax Amount                   (w/o Reval)                       (Exmption Not Included)]]-Table2[[#This Row],[2024 Tax Amount (Exemption Not Included)]])</f>
        <v>#NAME?</v>
      </c>
      <c r="N903" s="206" t="e">
        <f ca="1">SUM(Table2[[#This Row],[2025 Tax Amount                   (w/o Reval)                       (Exmption Not Included)]]-Table2[[#This Row],[2025 Estimated                      Tax Amount                             (Exemption Not Included)]])</f>
        <v>#NAME?</v>
      </c>
      <c r="O903" s="207" t="s">
        <v>7433</v>
      </c>
      <c r="P903" s="208" t="s">
        <v>7433</v>
      </c>
      <c r="Q903" s="208" t="s">
        <v>7433</v>
      </c>
      <c r="R903" s="208" t="s">
        <v>7433</v>
      </c>
      <c r="S903" s="208" t="s">
        <v>7433</v>
      </c>
      <c r="T903" s="209" t="s">
        <v>7433</v>
      </c>
    </row>
    <row r="904" spans="1:20">
      <c r="A904" s="202" t="s">
        <v>6658</v>
      </c>
      <c r="B904" s="202">
        <v>1186</v>
      </c>
      <c r="C904" s="195" t="e">
        <f ca="1">_xlfn.XLOOKUP(Table2[[#This Row],[Acct '#]],'2024 Information'!A:A,'2024 Information'!L:L,0)</f>
        <v>#NAME?</v>
      </c>
      <c r="D904" s="196" t="e">
        <f ca="1">SUM(Table2[[#This Row],[2024 Tax Assessment (Exemption Not Included)]]/$E$6)</f>
        <v>#NAME?</v>
      </c>
      <c r="E904" s="206" t="e">
        <f ca="1">SUM(Table2[[#This Row],[2024 Tax Assessment (Exemption Not Included)]]*$E$7)</f>
        <v>#NAME?</v>
      </c>
      <c r="F904" s="195" t="e">
        <f ca="1">_xlfn.XLOOKUP(Table2[[#This Row],[Acct '#]],'2025 Information'!A:A,'2025 Information'!O:O,0)</f>
        <v>#NAME?</v>
      </c>
      <c r="G904" s="196" t="e">
        <f ca="1">SUM(Table2[[#This Row],[2025 Estimated                         Tax Assessment                  (Exemption Not Included)]]/$H$6)</f>
        <v>#NAME?</v>
      </c>
      <c r="H904" s="206" t="e">
        <f ca="1">SUM(Table2[[#This Row],[2025 Estimated                         Tax Assessment                  (Exemption Not Included)]]*$H$7)</f>
        <v>#NAME?</v>
      </c>
      <c r="I904" s="203" t="e">
        <f ca="1">SUM(Table2[[#This Row],[2025 Estimated                         Tax Assessment                  (Exemption Not Included)]]-Table2[[#This Row],[2024 Tax Assessment (Exemption Not Included)]])</f>
        <v>#NAME?</v>
      </c>
      <c r="J904" s="225" t="e">
        <f ca="1">SUM(Table2[[#This Row],[2025 Estimated                      Tax Amount                             (Exemption Not Included)]]-Table2[[#This Row],[2024 Tax Amount (Exemption Not Included)]])</f>
        <v>#NAME?</v>
      </c>
      <c r="K904" s="204" t="e">
        <f ca="1">SUM(Table2[[#This Row],[Overall % Of Town ]]-Table2[[#This Row],[Overall % Of Town]])</f>
        <v>#NAME?</v>
      </c>
      <c r="L904" s="227" t="e">
        <f ca="1">SUM(Table2[[#This Row],[2024 Tax Assessment (Exemption Not Included)]])*$N$7</f>
        <v>#NAME?</v>
      </c>
      <c r="M904" s="205" t="e">
        <f ca="1">SUM(Table2[[#This Row],[2025 Tax Amount                   (w/o Reval)                       (Exmption Not Included)]]-Table2[[#This Row],[2024 Tax Amount (Exemption Not Included)]])</f>
        <v>#NAME?</v>
      </c>
      <c r="N904" s="206" t="e">
        <f ca="1">SUM(Table2[[#This Row],[2025 Tax Amount                   (w/o Reval)                       (Exmption Not Included)]]-Table2[[#This Row],[2025 Estimated                      Tax Amount                             (Exemption Not Included)]])</f>
        <v>#NAME?</v>
      </c>
      <c r="O904" s="207" t="s">
        <v>7433</v>
      </c>
      <c r="P904" s="208" t="s">
        <v>7433</v>
      </c>
      <c r="Q904" s="208" t="s">
        <v>7433</v>
      </c>
      <c r="R904" s="208" t="s">
        <v>7433</v>
      </c>
      <c r="S904" s="208" t="s">
        <v>7433</v>
      </c>
      <c r="T904" s="209" t="s">
        <v>7433</v>
      </c>
    </row>
    <row r="905" spans="1:20">
      <c r="A905" s="202" t="s">
        <v>1846</v>
      </c>
      <c r="B905" s="202">
        <v>461</v>
      </c>
      <c r="C905" s="195" t="e">
        <f ca="1">_xlfn.XLOOKUP(Table2[[#This Row],[Acct '#]],'2024 Information'!A:A,'2024 Information'!L:L,0)</f>
        <v>#NAME?</v>
      </c>
      <c r="D905" s="196" t="e">
        <f ca="1">SUM(Table2[[#This Row],[2024 Tax Assessment (Exemption Not Included)]]/$E$6)</f>
        <v>#NAME?</v>
      </c>
      <c r="E905" s="206" t="e">
        <f ca="1">SUM(Table2[[#This Row],[2024 Tax Assessment (Exemption Not Included)]]*$E$7)</f>
        <v>#NAME?</v>
      </c>
      <c r="F905" s="195" t="e">
        <f ca="1">_xlfn.XLOOKUP(Table2[[#This Row],[Acct '#]],'2025 Information'!A:A,'2025 Information'!O:O,0)</f>
        <v>#NAME?</v>
      </c>
      <c r="G905" s="196" t="e">
        <f ca="1">SUM(Table2[[#This Row],[2025 Estimated                         Tax Assessment                  (Exemption Not Included)]]/$H$6)</f>
        <v>#NAME?</v>
      </c>
      <c r="H905" s="206" t="e">
        <f ca="1">SUM(Table2[[#This Row],[2025 Estimated                         Tax Assessment                  (Exemption Not Included)]]*$H$7)</f>
        <v>#NAME?</v>
      </c>
      <c r="I905" s="203" t="e">
        <f ca="1">SUM(Table2[[#This Row],[2025 Estimated                         Tax Assessment                  (Exemption Not Included)]]-Table2[[#This Row],[2024 Tax Assessment (Exemption Not Included)]])</f>
        <v>#NAME?</v>
      </c>
      <c r="J905" s="225" t="e">
        <f ca="1">SUM(Table2[[#This Row],[2025 Estimated                      Tax Amount                             (Exemption Not Included)]]-Table2[[#This Row],[2024 Tax Amount (Exemption Not Included)]])</f>
        <v>#NAME?</v>
      </c>
      <c r="K905" s="204" t="e">
        <f ca="1">SUM(Table2[[#This Row],[Overall % Of Town ]]-Table2[[#This Row],[Overall % Of Town]])</f>
        <v>#NAME?</v>
      </c>
      <c r="L905" s="227" t="e">
        <f ca="1">SUM(Table2[[#This Row],[2024 Tax Assessment (Exemption Not Included)]])*$N$7</f>
        <v>#NAME?</v>
      </c>
      <c r="M905" s="205" t="e">
        <f ca="1">SUM(Table2[[#This Row],[2025 Tax Amount                   (w/o Reval)                       (Exmption Not Included)]]-Table2[[#This Row],[2024 Tax Amount (Exemption Not Included)]])</f>
        <v>#NAME?</v>
      </c>
      <c r="N905" s="206" t="e">
        <f ca="1">SUM(Table2[[#This Row],[2025 Tax Amount                   (w/o Reval)                       (Exmption Not Included)]]-Table2[[#This Row],[2025 Estimated                      Tax Amount                             (Exemption Not Included)]])</f>
        <v>#NAME?</v>
      </c>
      <c r="O905" s="207" t="s">
        <v>7433</v>
      </c>
      <c r="P905" s="208" t="s">
        <v>7433</v>
      </c>
      <c r="Q905" s="208" t="s">
        <v>7433</v>
      </c>
      <c r="R905" s="208" t="s">
        <v>7433</v>
      </c>
      <c r="S905" s="208" t="s">
        <v>7433</v>
      </c>
      <c r="T905" s="209" t="s">
        <v>7433</v>
      </c>
    </row>
    <row r="906" spans="1:20">
      <c r="A906" s="202" t="s">
        <v>2762</v>
      </c>
      <c r="B906" s="202">
        <v>22</v>
      </c>
      <c r="C906" s="195" t="e">
        <f ca="1">_xlfn.XLOOKUP(Table2[[#This Row],[Acct '#]],'2024 Information'!A:A,'2024 Information'!L:L,0)</f>
        <v>#NAME?</v>
      </c>
      <c r="D906" s="196" t="e">
        <f ca="1">SUM(Table2[[#This Row],[2024 Tax Assessment (Exemption Not Included)]]/$E$6)</f>
        <v>#NAME?</v>
      </c>
      <c r="E906" s="206" t="e">
        <f ca="1">SUM(Table2[[#This Row],[2024 Tax Assessment (Exemption Not Included)]]*$E$7)</f>
        <v>#NAME?</v>
      </c>
      <c r="F906" s="195" t="e">
        <f ca="1">_xlfn.XLOOKUP(Table2[[#This Row],[Acct '#]],'2025 Information'!A:A,'2025 Information'!O:O,0)</f>
        <v>#NAME?</v>
      </c>
      <c r="G906" s="196" t="e">
        <f ca="1">SUM(Table2[[#This Row],[2025 Estimated                         Tax Assessment                  (Exemption Not Included)]]/$H$6)</f>
        <v>#NAME?</v>
      </c>
      <c r="H906" s="206" t="e">
        <f ca="1">SUM(Table2[[#This Row],[2025 Estimated                         Tax Assessment                  (Exemption Not Included)]]*$H$7)</f>
        <v>#NAME?</v>
      </c>
      <c r="I906" s="203" t="e">
        <f ca="1">SUM(Table2[[#This Row],[2025 Estimated                         Tax Assessment                  (Exemption Not Included)]]-Table2[[#This Row],[2024 Tax Assessment (Exemption Not Included)]])</f>
        <v>#NAME?</v>
      </c>
      <c r="J906" s="225" t="e">
        <f ca="1">SUM(Table2[[#This Row],[2025 Estimated                      Tax Amount                             (Exemption Not Included)]]-Table2[[#This Row],[2024 Tax Amount (Exemption Not Included)]])</f>
        <v>#NAME?</v>
      </c>
      <c r="K906" s="204" t="e">
        <f ca="1">SUM(Table2[[#This Row],[Overall % Of Town ]]-Table2[[#This Row],[Overall % Of Town]])</f>
        <v>#NAME?</v>
      </c>
      <c r="L906" s="227" t="e">
        <f ca="1">SUM(Table2[[#This Row],[2024 Tax Assessment (Exemption Not Included)]])*$N$7</f>
        <v>#NAME?</v>
      </c>
      <c r="M906" s="205" t="e">
        <f ca="1">SUM(Table2[[#This Row],[2025 Tax Amount                   (w/o Reval)                       (Exmption Not Included)]]-Table2[[#This Row],[2024 Tax Amount (Exemption Not Included)]])</f>
        <v>#NAME?</v>
      </c>
      <c r="N906" s="206" t="e">
        <f ca="1">SUM(Table2[[#This Row],[2025 Tax Amount                   (w/o Reval)                       (Exmption Not Included)]]-Table2[[#This Row],[2025 Estimated                      Tax Amount                             (Exemption Not Included)]])</f>
        <v>#NAME?</v>
      </c>
      <c r="O906" s="207" t="s">
        <v>7433</v>
      </c>
      <c r="P906" s="208" t="s">
        <v>7433</v>
      </c>
      <c r="Q906" s="208" t="s">
        <v>7433</v>
      </c>
      <c r="R906" s="208" t="s">
        <v>7433</v>
      </c>
      <c r="S906" s="208" t="s">
        <v>7433</v>
      </c>
      <c r="T906" s="209" t="s">
        <v>7433</v>
      </c>
    </row>
    <row r="907" spans="1:20">
      <c r="A907" s="202" t="s">
        <v>1634</v>
      </c>
      <c r="B907" s="202">
        <v>560</v>
      </c>
      <c r="C907" s="195" t="e">
        <f ca="1">_xlfn.XLOOKUP(Table2[[#This Row],[Acct '#]],'2024 Information'!A:A,'2024 Information'!L:L,0)</f>
        <v>#NAME?</v>
      </c>
      <c r="D907" s="196" t="e">
        <f ca="1">SUM(Table2[[#This Row],[2024 Tax Assessment (Exemption Not Included)]]/$E$6)</f>
        <v>#NAME?</v>
      </c>
      <c r="E907" s="206" t="e">
        <f ca="1">SUM(Table2[[#This Row],[2024 Tax Assessment (Exemption Not Included)]]*$E$7)</f>
        <v>#NAME?</v>
      </c>
      <c r="F907" s="195" t="e">
        <f ca="1">_xlfn.XLOOKUP(Table2[[#This Row],[Acct '#]],'2025 Information'!A:A,'2025 Information'!O:O,0)</f>
        <v>#NAME?</v>
      </c>
      <c r="G907" s="196" t="e">
        <f ca="1">SUM(Table2[[#This Row],[2025 Estimated                         Tax Assessment                  (Exemption Not Included)]]/$H$6)</f>
        <v>#NAME?</v>
      </c>
      <c r="H907" s="206" t="e">
        <f ca="1">SUM(Table2[[#This Row],[2025 Estimated                         Tax Assessment                  (Exemption Not Included)]]*$H$7)</f>
        <v>#NAME?</v>
      </c>
      <c r="I907" s="203" t="e">
        <f ca="1">SUM(Table2[[#This Row],[2025 Estimated                         Tax Assessment                  (Exemption Not Included)]]-Table2[[#This Row],[2024 Tax Assessment (Exemption Not Included)]])</f>
        <v>#NAME?</v>
      </c>
      <c r="J907" s="225" t="e">
        <f ca="1">SUM(Table2[[#This Row],[2025 Estimated                      Tax Amount                             (Exemption Not Included)]]-Table2[[#This Row],[2024 Tax Amount (Exemption Not Included)]])</f>
        <v>#NAME?</v>
      </c>
      <c r="K907" s="204" t="e">
        <f ca="1">SUM(Table2[[#This Row],[Overall % Of Town ]]-Table2[[#This Row],[Overall % Of Town]])</f>
        <v>#NAME?</v>
      </c>
      <c r="L907" s="227" t="e">
        <f ca="1">SUM(Table2[[#This Row],[2024 Tax Assessment (Exemption Not Included)]])*$N$7</f>
        <v>#NAME?</v>
      </c>
      <c r="M907" s="205" t="e">
        <f ca="1">SUM(Table2[[#This Row],[2025 Tax Amount                   (w/o Reval)                       (Exmption Not Included)]]-Table2[[#This Row],[2024 Tax Amount (Exemption Not Included)]])</f>
        <v>#NAME?</v>
      </c>
      <c r="N907" s="206" t="e">
        <f ca="1">SUM(Table2[[#This Row],[2025 Tax Amount                   (w/o Reval)                       (Exmption Not Included)]]-Table2[[#This Row],[2025 Estimated                      Tax Amount                             (Exemption Not Included)]])</f>
        <v>#NAME?</v>
      </c>
      <c r="O907" s="207" t="s">
        <v>7433</v>
      </c>
      <c r="P907" s="208" t="s">
        <v>7433</v>
      </c>
      <c r="Q907" s="208" t="s">
        <v>7433</v>
      </c>
      <c r="R907" s="208" t="s">
        <v>7433</v>
      </c>
      <c r="S907" s="208" t="s">
        <v>7433</v>
      </c>
      <c r="T907" s="209" t="s">
        <v>7433</v>
      </c>
    </row>
    <row r="908" spans="1:20">
      <c r="A908" s="202" t="s">
        <v>1999</v>
      </c>
      <c r="B908" s="202">
        <v>391</v>
      </c>
      <c r="C908" s="195" t="e">
        <f ca="1">_xlfn.XLOOKUP(Table2[[#This Row],[Acct '#]],'2024 Information'!A:A,'2024 Information'!L:L,0)</f>
        <v>#NAME?</v>
      </c>
      <c r="D908" s="196" t="e">
        <f ca="1">SUM(Table2[[#This Row],[2024 Tax Assessment (Exemption Not Included)]]/$E$6)</f>
        <v>#NAME?</v>
      </c>
      <c r="E908" s="206" t="e">
        <f ca="1">SUM(Table2[[#This Row],[2024 Tax Assessment (Exemption Not Included)]]*$E$7)</f>
        <v>#NAME?</v>
      </c>
      <c r="F908" s="195" t="e">
        <f ca="1">_xlfn.XLOOKUP(Table2[[#This Row],[Acct '#]],'2025 Information'!A:A,'2025 Information'!O:O,0)</f>
        <v>#NAME?</v>
      </c>
      <c r="G908" s="196" t="e">
        <f ca="1">SUM(Table2[[#This Row],[2025 Estimated                         Tax Assessment                  (Exemption Not Included)]]/$H$6)</f>
        <v>#NAME?</v>
      </c>
      <c r="H908" s="206" t="e">
        <f ca="1">SUM(Table2[[#This Row],[2025 Estimated                         Tax Assessment                  (Exemption Not Included)]]*$H$7)</f>
        <v>#NAME?</v>
      </c>
      <c r="I908" s="203" t="e">
        <f ca="1">SUM(Table2[[#This Row],[2025 Estimated                         Tax Assessment                  (Exemption Not Included)]]-Table2[[#This Row],[2024 Tax Assessment (Exemption Not Included)]])</f>
        <v>#NAME?</v>
      </c>
      <c r="J908" s="225" t="e">
        <f ca="1">SUM(Table2[[#This Row],[2025 Estimated                      Tax Amount                             (Exemption Not Included)]]-Table2[[#This Row],[2024 Tax Amount (Exemption Not Included)]])</f>
        <v>#NAME?</v>
      </c>
      <c r="K908" s="204" t="e">
        <f ca="1">SUM(Table2[[#This Row],[Overall % Of Town ]]-Table2[[#This Row],[Overall % Of Town]])</f>
        <v>#NAME?</v>
      </c>
      <c r="L908" s="227" t="e">
        <f ca="1">SUM(Table2[[#This Row],[2024 Tax Assessment (Exemption Not Included)]])*$N$7</f>
        <v>#NAME?</v>
      </c>
      <c r="M908" s="205" t="e">
        <f ca="1">SUM(Table2[[#This Row],[2025 Tax Amount                   (w/o Reval)                       (Exmption Not Included)]]-Table2[[#This Row],[2024 Tax Amount (Exemption Not Included)]])</f>
        <v>#NAME?</v>
      </c>
      <c r="N908" s="206" t="e">
        <f ca="1">SUM(Table2[[#This Row],[2025 Tax Amount                   (w/o Reval)                       (Exmption Not Included)]]-Table2[[#This Row],[2025 Estimated                      Tax Amount                             (Exemption Not Included)]])</f>
        <v>#NAME?</v>
      </c>
      <c r="O908" s="210" t="e">
        <f ca="1">_xlfn.XLOOKUP(Table2[[#This Row],[Map/Lot]],'Sales Data'!$H$2:$H$185,'Sales Data'!$G$2:$G$185,0)</f>
        <v>#NAME?</v>
      </c>
      <c r="P908" s="211" t="e">
        <f ca="1">_xlfn.XLOOKUP(Table2[[#This Row],[Map/Lot]],'Sales Data'!$H$2:$H$185,'Sales Data'!$F$2:$F$185,0)</f>
        <v>#NAME?</v>
      </c>
      <c r="Q908" s="208">
        <v>1.5</v>
      </c>
      <c r="R908" s="212" t="e">
        <f ca="1">SUM(Table2[[#This Row],[Adjustment for Time Since Sale]]*Table2[[#This Row],[Sale Amount]])</f>
        <v>#NAME?</v>
      </c>
      <c r="S908" s="212" t="e">
        <f ca="1">SUM(Table2[[#This Row],[2025 Estimated                         Tax Assessment                  (Exemption Not Included)]]-Table2[[#This Row],[Adjusted Sale Price]])</f>
        <v>#NAME?</v>
      </c>
      <c r="T908" s="213" t="e">
        <f ca="1">_xlfn.XLOOKUP(Table2[[#This Row],[Map/Lot]],'Sales Data'!$H$2:$H$185,'Sales Data'!$I$2:$I$185,0)</f>
        <v>#NAME?</v>
      </c>
    </row>
    <row r="909" spans="1:20">
      <c r="A909" s="202" t="s">
        <v>2725</v>
      </c>
      <c r="B909" s="202">
        <v>41</v>
      </c>
      <c r="C909" s="195" t="e">
        <f ca="1">_xlfn.XLOOKUP(Table2[[#This Row],[Acct '#]],'2024 Information'!A:A,'2024 Information'!L:L,0)</f>
        <v>#NAME?</v>
      </c>
      <c r="D909" s="196" t="e">
        <f ca="1">SUM(Table2[[#This Row],[2024 Tax Assessment (Exemption Not Included)]]/$E$6)</f>
        <v>#NAME?</v>
      </c>
      <c r="E909" s="206" t="e">
        <f ca="1">SUM(Table2[[#This Row],[2024 Tax Assessment (Exemption Not Included)]]*$E$7)</f>
        <v>#NAME?</v>
      </c>
      <c r="F909" s="195" t="e">
        <f ca="1">_xlfn.XLOOKUP(Table2[[#This Row],[Acct '#]],'2025 Information'!A:A,'2025 Information'!O:O,0)</f>
        <v>#NAME?</v>
      </c>
      <c r="G909" s="196" t="e">
        <f ca="1">SUM(Table2[[#This Row],[2025 Estimated                         Tax Assessment                  (Exemption Not Included)]]/$H$6)</f>
        <v>#NAME?</v>
      </c>
      <c r="H909" s="206" t="e">
        <f ca="1">SUM(Table2[[#This Row],[2025 Estimated                         Tax Assessment                  (Exemption Not Included)]]*$H$7)</f>
        <v>#NAME?</v>
      </c>
      <c r="I909" s="203" t="e">
        <f ca="1">SUM(Table2[[#This Row],[2025 Estimated                         Tax Assessment                  (Exemption Not Included)]]-Table2[[#This Row],[2024 Tax Assessment (Exemption Not Included)]])</f>
        <v>#NAME?</v>
      </c>
      <c r="J909" s="225" t="e">
        <f ca="1">SUM(Table2[[#This Row],[2025 Estimated                      Tax Amount                             (Exemption Not Included)]]-Table2[[#This Row],[2024 Tax Amount (Exemption Not Included)]])</f>
        <v>#NAME?</v>
      </c>
      <c r="K909" s="204" t="e">
        <f ca="1">SUM(Table2[[#This Row],[Overall % Of Town ]]-Table2[[#This Row],[Overall % Of Town]])</f>
        <v>#NAME?</v>
      </c>
      <c r="L909" s="227" t="e">
        <f ca="1">SUM(Table2[[#This Row],[2024 Tax Assessment (Exemption Not Included)]])*$N$7</f>
        <v>#NAME?</v>
      </c>
      <c r="M909" s="205" t="e">
        <f ca="1">SUM(Table2[[#This Row],[2025 Tax Amount                   (w/o Reval)                       (Exmption Not Included)]]-Table2[[#This Row],[2024 Tax Amount (Exemption Not Included)]])</f>
        <v>#NAME?</v>
      </c>
      <c r="N909" s="206" t="e">
        <f ca="1">SUM(Table2[[#This Row],[2025 Tax Amount                   (w/o Reval)                       (Exmption Not Included)]]-Table2[[#This Row],[2025 Estimated                      Tax Amount                             (Exemption Not Included)]])</f>
        <v>#NAME?</v>
      </c>
      <c r="O909" s="207" t="s">
        <v>7433</v>
      </c>
      <c r="P909" s="208" t="s">
        <v>7433</v>
      </c>
      <c r="Q909" s="208" t="s">
        <v>7433</v>
      </c>
      <c r="R909" s="208" t="s">
        <v>7433</v>
      </c>
      <c r="S909" s="208" t="s">
        <v>7433</v>
      </c>
      <c r="T909" s="209" t="s">
        <v>7433</v>
      </c>
    </row>
    <row r="910" spans="1:20">
      <c r="A910" s="202" t="s">
        <v>2550</v>
      </c>
      <c r="B910" s="202">
        <v>135</v>
      </c>
      <c r="C910" s="195" t="e">
        <f ca="1">_xlfn.XLOOKUP(Table2[[#This Row],[Acct '#]],'2024 Information'!A:A,'2024 Information'!L:L,0)</f>
        <v>#NAME?</v>
      </c>
      <c r="D910" s="196" t="e">
        <f ca="1">SUM(Table2[[#This Row],[2024 Tax Assessment (Exemption Not Included)]]/$E$6)</f>
        <v>#NAME?</v>
      </c>
      <c r="E910" s="206" t="e">
        <f ca="1">SUM(Table2[[#This Row],[2024 Tax Assessment (Exemption Not Included)]]*$E$7)</f>
        <v>#NAME?</v>
      </c>
      <c r="F910" s="195" t="e">
        <f ca="1">_xlfn.XLOOKUP(Table2[[#This Row],[Acct '#]],'2025 Information'!A:A,'2025 Information'!O:O,0)</f>
        <v>#NAME?</v>
      </c>
      <c r="G910" s="196" t="e">
        <f ca="1">SUM(Table2[[#This Row],[2025 Estimated                         Tax Assessment                  (Exemption Not Included)]]/$H$6)</f>
        <v>#NAME?</v>
      </c>
      <c r="H910" s="206" t="e">
        <f ca="1">SUM(Table2[[#This Row],[2025 Estimated                         Tax Assessment                  (Exemption Not Included)]]*$H$7)</f>
        <v>#NAME?</v>
      </c>
      <c r="I910" s="203" t="e">
        <f ca="1">SUM(Table2[[#This Row],[2025 Estimated                         Tax Assessment                  (Exemption Not Included)]]-Table2[[#This Row],[2024 Tax Assessment (Exemption Not Included)]])</f>
        <v>#NAME?</v>
      </c>
      <c r="J910" s="225" t="e">
        <f ca="1">SUM(Table2[[#This Row],[2025 Estimated                      Tax Amount                             (Exemption Not Included)]]-Table2[[#This Row],[2024 Tax Amount (Exemption Not Included)]])</f>
        <v>#NAME?</v>
      </c>
      <c r="K910" s="204" t="e">
        <f ca="1">SUM(Table2[[#This Row],[Overall % Of Town ]]-Table2[[#This Row],[Overall % Of Town]])</f>
        <v>#NAME?</v>
      </c>
      <c r="L910" s="227" t="e">
        <f ca="1">SUM(Table2[[#This Row],[2024 Tax Assessment (Exemption Not Included)]])*$N$7</f>
        <v>#NAME?</v>
      </c>
      <c r="M910" s="205" t="e">
        <f ca="1">SUM(Table2[[#This Row],[2025 Tax Amount                   (w/o Reval)                       (Exmption Not Included)]]-Table2[[#This Row],[2024 Tax Amount (Exemption Not Included)]])</f>
        <v>#NAME?</v>
      </c>
      <c r="N910" s="206" t="e">
        <f ca="1">SUM(Table2[[#This Row],[2025 Tax Amount                   (w/o Reval)                       (Exmption Not Included)]]-Table2[[#This Row],[2025 Estimated                      Tax Amount                             (Exemption Not Included)]])</f>
        <v>#NAME?</v>
      </c>
      <c r="O910" s="207" t="s">
        <v>7433</v>
      </c>
      <c r="P910" s="208" t="s">
        <v>7433</v>
      </c>
      <c r="Q910" s="208" t="s">
        <v>7433</v>
      </c>
      <c r="R910" s="208" t="s">
        <v>7433</v>
      </c>
      <c r="S910" s="208" t="s">
        <v>7433</v>
      </c>
      <c r="T910" s="209" t="s">
        <v>7433</v>
      </c>
    </row>
    <row r="911" spans="1:20">
      <c r="A911" s="202" t="s">
        <v>2462</v>
      </c>
      <c r="B911" s="202">
        <v>180</v>
      </c>
      <c r="C911" s="195" t="e">
        <f ca="1">_xlfn.XLOOKUP(Table2[[#This Row],[Acct '#]],'2024 Information'!A:A,'2024 Information'!L:L,0)</f>
        <v>#NAME?</v>
      </c>
      <c r="D911" s="196" t="e">
        <f ca="1">SUM(Table2[[#This Row],[2024 Tax Assessment (Exemption Not Included)]]/$E$6)</f>
        <v>#NAME?</v>
      </c>
      <c r="E911" s="206" t="e">
        <f ca="1">SUM(Table2[[#This Row],[2024 Tax Assessment (Exemption Not Included)]]*$E$7)</f>
        <v>#NAME?</v>
      </c>
      <c r="F911" s="195" t="e">
        <f ca="1">_xlfn.XLOOKUP(Table2[[#This Row],[Acct '#]],'2025 Information'!A:A,'2025 Information'!O:O,0)</f>
        <v>#NAME?</v>
      </c>
      <c r="G911" s="196" t="e">
        <f ca="1">SUM(Table2[[#This Row],[2025 Estimated                         Tax Assessment                  (Exemption Not Included)]]/$H$6)</f>
        <v>#NAME?</v>
      </c>
      <c r="H911" s="206" t="e">
        <f ca="1">SUM(Table2[[#This Row],[2025 Estimated                         Tax Assessment                  (Exemption Not Included)]]*$H$7)</f>
        <v>#NAME?</v>
      </c>
      <c r="I911" s="203" t="e">
        <f ca="1">SUM(Table2[[#This Row],[2025 Estimated                         Tax Assessment                  (Exemption Not Included)]]-Table2[[#This Row],[2024 Tax Assessment (Exemption Not Included)]])</f>
        <v>#NAME?</v>
      </c>
      <c r="J911" s="225" t="e">
        <f ca="1">SUM(Table2[[#This Row],[2025 Estimated                      Tax Amount                             (Exemption Not Included)]]-Table2[[#This Row],[2024 Tax Amount (Exemption Not Included)]])</f>
        <v>#NAME?</v>
      </c>
      <c r="K911" s="204" t="e">
        <f ca="1">SUM(Table2[[#This Row],[Overall % Of Town ]]-Table2[[#This Row],[Overall % Of Town]])</f>
        <v>#NAME?</v>
      </c>
      <c r="L911" s="227" t="e">
        <f ca="1">SUM(Table2[[#This Row],[2024 Tax Assessment (Exemption Not Included)]])*$N$7</f>
        <v>#NAME?</v>
      </c>
      <c r="M911" s="205" t="e">
        <f ca="1">SUM(Table2[[#This Row],[2025 Tax Amount                   (w/o Reval)                       (Exmption Not Included)]]-Table2[[#This Row],[2024 Tax Amount (Exemption Not Included)]])</f>
        <v>#NAME?</v>
      </c>
      <c r="N911" s="206" t="e">
        <f ca="1">SUM(Table2[[#This Row],[2025 Tax Amount                   (w/o Reval)                       (Exmption Not Included)]]-Table2[[#This Row],[2025 Estimated                      Tax Amount                             (Exemption Not Included)]])</f>
        <v>#NAME?</v>
      </c>
      <c r="O911" s="207" t="s">
        <v>7433</v>
      </c>
      <c r="P911" s="208" t="s">
        <v>7433</v>
      </c>
      <c r="Q911" s="208" t="s">
        <v>7433</v>
      </c>
      <c r="R911" s="208" t="s">
        <v>7433</v>
      </c>
      <c r="S911" s="208" t="s">
        <v>7433</v>
      </c>
      <c r="T911" s="209" t="s">
        <v>7433</v>
      </c>
    </row>
    <row r="912" spans="1:20">
      <c r="A912" s="202" t="s">
        <v>2518</v>
      </c>
      <c r="B912" s="202">
        <v>152</v>
      </c>
      <c r="C912" s="195" t="e">
        <f ca="1">_xlfn.XLOOKUP(Table2[[#This Row],[Acct '#]],'2024 Information'!A:A,'2024 Information'!L:L,0)</f>
        <v>#NAME?</v>
      </c>
      <c r="D912" s="196" t="e">
        <f ca="1">SUM(Table2[[#This Row],[2024 Tax Assessment (Exemption Not Included)]]/$E$6)</f>
        <v>#NAME?</v>
      </c>
      <c r="E912" s="206" t="e">
        <f ca="1">SUM(Table2[[#This Row],[2024 Tax Assessment (Exemption Not Included)]]*$E$7)</f>
        <v>#NAME?</v>
      </c>
      <c r="F912" s="195" t="e">
        <f ca="1">_xlfn.XLOOKUP(Table2[[#This Row],[Acct '#]],'2025 Information'!A:A,'2025 Information'!O:O,0)</f>
        <v>#NAME?</v>
      </c>
      <c r="G912" s="196" t="e">
        <f ca="1">SUM(Table2[[#This Row],[2025 Estimated                         Tax Assessment                  (Exemption Not Included)]]/$H$6)</f>
        <v>#NAME?</v>
      </c>
      <c r="H912" s="206" t="e">
        <f ca="1">SUM(Table2[[#This Row],[2025 Estimated                         Tax Assessment                  (Exemption Not Included)]]*$H$7)</f>
        <v>#NAME?</v>
      </c>
      <c r="I912" s="203" t="e">
        <f ca="1">SUM(Table2[[#This Row],[2025 Estimated                         Tax Assessment                  (Exemption Not Included)]]-Table2[[#This Row],[2024 Tax Assessment (Exemption Not Included)]])</f>
        <v>#NAME?</v>
      </c>
      <c r="J912" s="225" t="e">
        <f ca="1">SUM(Table2[[#This Row],[2025 Estimated                      Tax Amount                             (Exemption Not Included)]]-Table2[[#This Row],[2024 Tax Amount (Exemption Not Included)]])</f>
        <v>#NAME?</v>
      </c>
      <c r="K912" s="204" t="e">
        <f ca="1">SUM(Table2[[#This Row],[Overall % Of Town ]]-Table2[[#This Row],[Overall % Of Town]])</f>
        <v>#NAME?</v>
      </c>
      <c r="L912" s="227" t="e">
        <f ca="1">SUM(Table2[[#This Row],[2024 Tax Assessment (Exemption Not Included)]])*$N$7</f>
        <v>#NAME?</v>
      </c>
      <c r="M912" s="205" t="e">
        <f ca="1">SUM(Table2[[#This Row],[2025 Tax Amount                   (w/o Reval)                       (Exmption Not Included)]]-Table2[[#This Row],[2024 Tax Amount (Exemption Not Included)]])</f>
        <v>#NAME?</v>
      </c>
      <c r="N912" s="206" t="e">
        <f ca="1">SUM(Table2[[#This Row],[2025 Tax Amount                   (w/o Reval)                       (Exmption Not Included)]]-Table2[[#This Row],[2025 Estimated                      Tax Amount                             (Exemption Not Included)]])</f>
        <v>#NAME?</v>
      </c>
      <c r="O912" s="207" t="s">
        <v>7433</v>
      </c>
      <c r="P912" s="208" t="s">
        <v>7433</v>
      </c>
      <c r="Q912" s="208" t="s">
        <v>7433</v>
      </c>
      <c r="R912" s="208" t="s">
        <v>7433</v>
      </c>
      <c r="S912" s="208" t="s">
        <v>7433</v>
      </c>
      <c r="T912" s="209" t="s">
        <v>7433</v>
      </c>
    </row>
    <row r="913" spans="1:20">
      <c r="A913" s="202" t="s">
        <v>1161</v>
      </c>
      <c r="B913" s="202">
        <v>779</v>
      </c>
      <c r="C913" s="195" t="e">
        <f ca="1">_xlfn.XLOOKUP(Table2[[#This Row],[Acct '#]],'2024 Information'!A:A,'2024 Information'!L:L,0)</f>
        <v>#NAME?</v>
      </c>
      <c r="D913" s="196" t="e">
        <f ca="1">SUM(Table2[[#This Row],[2024 Tax Assessment (Exemption Not Included)]]/$E$6)</f>
        <v>#NAME?</v>
      </c>
      <c r="E913" s="206" t="e">
        <f ca="1">SUM(Table2[[#This Row],[2024 Tax Assessment (Exemption Not Included)]]*$E$7)</f>
        <v>#NAME?</v>
      </c>
      <c r="F913" s="195" t="e">
        <f ca="1">_xlfn.XLOOKUP(Table2[[#This Row],[Acct '#]],'2025 Information'!A:A,'2025 Information'!O:O,0)</f>
        <v>#NAME?</v>
      </c>
      <c r="G913" s="196" t="e">
        <f ca="1">SUM(Table2[[#This Row],[2025 Estimated                         Tax Assessment                  (Exemption Not Included)]]/$H$6)</f>
        <v>#NAME?</v>
      </c>
      <c r="H913" s="206" t="e">
        <f ca="1">SUM(Table2[[#This Row],[2025 Estimated                         Tax Assessment                  (Exemption Not Included)]]*$H$7)</f>
        <v>#NAME?</v>
      </c>
      <c r="I913" s="203" t="e">
        <f ca="1">SUM(Table2[[#This Row],[2025 Estimated                         Tax Assessment                  (Exemption Not Included)]]-Table2[[#This Row],[2024 Tax Assessment (Exemption Not Included)]])</f>
        <v>#NAME?</v>
      </c>
      <c r="J913" s="225" t="e">
        <f ca="1">SUM(Table2[[#This Row],[2025 Estimated                      Tax Amount                             (Exemption Not Included)]]-Table2[[#This Row],[2024 Tax Amount (Exemption Not Included)]])</f>
        <v>#NAME?</v>
      </c>
      <c r="K913" s="204" t="e">
        <f ca="1">SUM(Table2[[#This Row],[Overall % Of Town ]]-Table2[[#This Row],[Overall % Of Town]])</f>
        <v>#NAME?</v>
      </c>
      <c r="L913" s="227" t="e">
        <f ca="1">SUM(Table2[[#This Row],[2024 Tax Assessment (Exemption Not Included)]])*$N$7</f>
        <v>#NAME?</v>
      </c>
      <c r="M913" s="205" t="e">
        <f ca="1">SUM(Table2[[#This Row],[2025 Tax Amount                   (w/o Reval)                       (Exmption Not Included)]]-Table2[[#This Row],[2024 Tax Amount (Exemption Not Included)]])</f>
        <v>#NAME?</v>
      </c>
      <c r="N913" s="206" t="e">
        <f ca="1">SUM(Table2[[#This Row],[2025 Tax Amount                   (w/o Reval)                       (Exmption Not Included)]]-Table2[[#This Row],[2025 Estimated                      Tax Amount                             (Exemption Not Included)]])</f>
        <v>#NAME?</v>
      </c>
      <c r="O913" s="207" t="s">
        <v>7433</v>
      </c>
      <c r="P913" s="208" t="s">
        <v>7433</v>
      </c>
      <c r="Q913" s="208" t="s">
        <v>7433</v>
      </c>
      <c r="R913" s="208" t="s">
        <v>7433</v>
      </c>
      <c r="S913" s="208" t="s">
        <v>7433</v>
      </c>
      <c r="T913" s="209" t="s">
        <v>7433</v>
      </c>
    </row>
    <row r="914" spans="1:20">
      <c r="A914" s="202" t="s">
        <v>1995</v>
      </c>
      <c r="B914" s="202">
        <v>393</v>
      </c>
      <c r="C914" s="195" t="e">
        <f ca="1">_xlfn.XLOOKUP(Table2[[#This Row],[Acct '#]],'2024 Information'!A:A,'2024 Information'!L:L,0)</f>
        <v>#NAME?</v>
      </c>
      <c r="D914" s="196" t="e">
        <f ca="1">SUM(Table2[[#This Row],[2024 Tax Assessment (Exemption Not Included)]]/$E$6)</f>
        <v>#NAME?</v>
      </c>
      <c r="E914" s="206" t="e">
        <f ca="1">SUM(Table2[[#This Row],[2024 Tax Assessment (Exemption Not Included)]]*$E$7)</f>
        <v>#NAME?</v>
      </c>
      <c r="F914" s="195" t="e">
        <f ca="1">_xlfn.XLOOKUP(Table2[[#This Row],[Acct '#]],'2025 Information'!A:A,'2025 Information'!O:O,0)</f>
        <v>#NAME?</v>
      </c>
      <c r="G914" s="196" t="e">
        <f ca="1">SUM(Table2[[#This Row],[2025 Estimated                         Tax Assessment                  (Exemption Not Included)]]/$H$6)</f>
        <v>#NAME?</v>
      </c>
      <c r="H914" s="206" t="e">
        <f ca="1">SUM(Table2[[#This Row],[2025 Estimated                         Tax Assessment                  (Exemption Not Included)]]*$H$7)</f>
        <v>#NAME?</v>
      </c>
      <c r="I914" s="203" t="e">
        <f ca="1">SUM(Table2[[#This Row],[2025 Estimated                         Tax Assessment                  (Exemption Not Included)]]-Table2[[#This Row],[2024 Tax Assessment (Exemption Not Included)]])</f>
        <v>#NAME?</v>
      </c>
      <c r="J914" s="225" t="e">
        <f ca="1">SUM(Table2[[#This Row],[2025 Estimated                      Tax Amount                             (Exemption Not Included)]]-Table2[[#This Row],[2024 Tax Amount (Exemption Not Included)]])</f>
        <v>#NAME?</v>
      </c>
      <c r="K914" s="204" t="e">
        <f ca="1">SUM(Table2[[#This Row],[Overall % Of Town ]]-Table2[[#This Row],[Overall % Of Town]])</f>
        <v>#NAME?</v>
      </c>
      <c r="L914" s="227" t="e">
        <f ca="1">SUM(Table2[[#This Row],[2024 Tax Assessment (Exemption Not Included)]])*$N$7</f>
        <v>#NAME?</v>
      </c>
      <c r="M914" s="205" t="e">
        <f ca="1">SUM(Table2[[#This Row],[2025 Tax Amount                   (w/o Reval)                       (Exmption Not Included)]]-Table2[[#This Row],[2024 Tax Amount (Exemption Not Included)]])</f>
        <v>#NAME?</v>
      </c>
      <c r="N914" s="206" t="e">
        <f ca="1">SUM(Table2[[#This Row],[2025 Tax Amount                   (w/o Reval)                       (Exmption Not Included)]]-Table2[[#This Row],[2025 Estimated                      Tax Amount                             (Exemption Not Included)]])</f>
        <v>#NAME?</v>
      </c>
      <c r="O914" s="210" t="e">
        <f ca="1">_xlfn.XLOOKUP(Table2[[#This Row],[Map/Lot]],'Sales Data'!$H$2:$H$185,'Sales Data'!$G$2:$G$185,0)</f>
        <v>#NAME?</v>
      </c>
      <c r="P914" s="211" t="e">
        <f ca="1">_xlfn.XLOOKUP(Table2[[#This Row],[Map/Lot]],'Sales Data'!$H$2:$H$185,'Sales Data'!$F$2:$F$185,0)</f>
        <v>#NAME?</v>
      </c>
      <c r="Q914" s="208">
        <v>1.1000000000000001</v>
      </c>
      <c r="R914" s="212" t="e">
        <f ca="1">SUM(Table2[[#This Row],[Adjustment for Time Since Sale]]*Table2[[#This Row],[Sale Amount]])</f>
        <v>#NAME?</v>
      </c>
      <c r="S914" s="212" t="e">
        <f ca="1">SUM(Table2[[#This Row],[2025 Estimated                         Tax Assessment                  (Exemption Not Included)]]-Table2[[#This Row],[Adjusted Sale Price]])</f>
        <v>#NAME?</v>
      </c>
      <c r="T914" s="213" t="e">
        <f ca="1">_xlfn.XLOOKUP(Table2[[#This Row],[Map/Lot]],'Sales Data'!$H$2:$H$185,'Sales Data'!$I$2:$I$185,0)</f>
        <v>#NAME?</v>
      </c>
    </row>
    <row r="915" spans="1:20">
      <c r="A915" s="202" t="s">
        <v>2524</v>
      </c>
      <c r="B915" s="202">
        <v>149</v>
      </c>
      <c r="C915" s="195" t="e">
        <f ca="1">_xlfn.XLOOKUP(Table2[[#This Row],[Acct '#]],'2024 Information'!A:A,'2024 Information'!L:L,0)</f>
        <v>#NAME?</v>
      </c>
      <c r="D915" s="196" t="e">
        <f ca="1">SUM(Table2[[#This Row],[2024 Tax Assessment (Exemption Not Included)]]/$E$6)</f>
        <v>#NAME?</v>
      </c>
      <c r="E915" s="206" t="e">
        <f ca="1">SUM(Table2[[#This Row],[2024 Tax Assessment (Exemption Not Included)]]*$E$7)</f>
        <v>#NAME?</v>
      </c>
      <c r="F915" s="195" t="e">
        <f ca="1">_xlfn.XLOOKUP(Table2[[#This Row],[Acct '#]],'2025 Information'!A:A,'2025 Information'!O:O,0)</f>
        <v>#NAME?</v>
      </c>
      <c r="G915" s="196" t="e">
        <f ca="1">SUM(Table2[[#This Row],[2025 Estimated                         Tax Assessment                  (Exemption Not Included)]]/$H$6)</f>
        <v>#NAME?</v>
      </c>
      <c r="H915" s="206" t="e">
        <f ca="1">SUM(Table2[[#This Row],[2025 Estimated                         Tax Assessment                  (Exemption Not Included)]]*$H$7)</f>
        <v>#NAME?</v>
      </c>
      <c r="I915" s="203" t="e">
        <f ca="1">SUM(Table2[[#This Row],[2025 Estimated                         Tax Assessment                  (Exemption Not Included)]]-Table2[[#This Row],[2024 Tax Assessment (Exemption Not Included)]])</f>
        <v>#NAME?</v>
      </c>
      <c r="J915" s="225" t="e">
        <f ca="1">SUM(Table2[[#This Row],[2025 Estimated                      Tax Amount                             (Exemption Not Included)]]-Table2[[#This Row],[2024 Tax Amount (Exemption Not Included)]])</f>
        <v>#NAME?</v>
      </c>
      <c r="K915" s="204" t="e">
        <f ca="1">SUM(Table2[[#This Row],[Overall % Of Town ]]-Table2[[#This Row],[Overall % Of Town]])</f>
        <v>#NAME?</v>
      </c>
      <c r="L915" s="227" t="e">
        <f ca="1">SUM(Table2[[#This Row],[2024 Tax Assessment (Exemption Not Included)]])*$N$7</f>
        <v>#NAME?</v>
      </c>
      <c r="M915" s="205" t="e">
        <f ca="1">SUM(Table2[[#This Row],[2025 Tax Amount                   (w/o Reval)                       (Exmption Not Included)]]-Table2[[#This Row],[2024 Tax Amount (Exemption Not Included)]])</f>
        <v>#NAME?</v>
      </c>
      <c r="N915" s="206" t="e">
        <f ca="1">SUM(Table2[[#This Row],[2025 Tax Amount                   (w/o Reval)                       (Exmption Not Included)]]-Table2[[#This Row],[2025 Estimated                      Tax Amount                             (Exemption Not Included)]])</f>
        <v>#NAME?</v>
      </c>
      <c r="O915" s="210" t="e">
        <f ca="1">_xlfn.XLOOKUP(Table2[[#This Row],[Map/Lot]],'Sales Data'!$H$2:$H$185,'Sales Data'!$G$2:$G$185,0)</f>
        <v>#NAME?</v>
      </c>
      <c r="P915" s="211" t="e">
        <f ca="1">_xlfn.XLOOKUP(Table2[[#This Row],[Map/Lot]],'Sales Data'!$H$2:$H$185,'Sales Data'!$F$2:$F$185,0)</f>
        <v>#NAME?</v>
      </c>
      <c r="Q915" s="208">
        <v>1.1000000000000001</v>
      </c>
      <c r="R915" s="212" t="e">
        <f ca="1">SUM(Table2[[#This Row],[Adjustment for Time Since Sale]]*Table2[[#This Row],[Sale Amount]])</f>
        <v>#NAME?</v>
      </c>
      <c r="S915" s="212" t="e">
        <f ca="1">SUM(Table2[[#This Row],[2025 Estimated                         Tax Assessment                  (Exemption Not Included)]]-Table2[[#This Row],[Adjusted Sale Price]])</f>
        <v>#NAME?</v>
      </c>
      <c r="T915" s="213" t="e">
        <f ca="1">_xlfn.XLOOKUP(Table2[[#This Row],[Map/Lot]],'Sales Data'!$H$2:$H$185,'Sales Data'!$I$2:$I$185,0)</f>
        <v>#NAME?</v>
      </c>
    </row>
    <row r="916" spans="1:20">
      <c r="A916" s="202" t="s">
        <v>2522</v>
      </c>
      <c r="B916" s="202">
        <v>150</v>
      </c>
      <c r="C916" s="195" t="e">
        <f ca="1">_xlfn.XLOOKUP(Table2[[#This Row],[Acct '#]],'2024 Information'!A:A,'2024 Information'!L:L,0)</f>
        <v>#NAME?</v>
      </c>
      <c r="D916" s="196" t="e">
        <f ca="1">SUM(Table2[[#This Row],[2024 Tax Assessment (Exemption Not Included)]]/$E$6)</f>
        <v>#NAME?</v>
      </c>
      <c r="E916" s="206" t="e">
        <f ca="1">SUM(Table2[[#This Row],[2024 Tax Assessment (Exemption Not Included)]]*$E$7)</f>
        <v>#NAME?</v>
      </c>
      <c r="F916" s="195" t="e">
        <f ca="1">_xlfn.XLOOKUP(Table2[[#This Row],[Acct '#]],'2025 Information'!A:A,'2025 Information'!O:O,0)</f>
        <v>#NAME?</v>
      </c>
      <c r="G916" s="196" t="e">
        <f ca="1">SUM(Table2[[#This Row],[2025 Estimated                         Tax Assessment                  (Exemption Not Included)]]/$H$6)</f>
        <v>#NAME?</v>
      </c>
      <c r="H916" s="206" t="e">
        <f ca="1">SUM(Table2[[#This Row],[2025 Estimated                         Tax Assessment                  (Exemption Not Included)]]*$H$7)</f>
        <v>#NAME?</v>
      </c>
      <c r="I916" s="203" t="e">
        <f ca="1">SUM(Table2[[#This Row],[2025 Estimated                         Tax Assessment                  (Exemption Not Included)]]-Table2[[#This Row],[2024 Tax Assessment (Exemption Not Included)]])</f>
        <v>#NAME?</v>
      </c>
      <c r="J916" s="225" t="e">
        <f ca="1">SUM(Table2[[#This Row],[2025 Estimated                      Tax Amount                             (Exemption Not Included)]]-Table2[[#This Row],[2024 Tax Amount (Exemption Not Included)]])</f>
        <v>#NAME?</v>
      </c>
      <c r="K916" s="204" t="e">
        <f ca="1">SUM(Table2[[#This Row],[Overall % Of Town ]]-Table2[[#This Row],[Overall % Of Town]])</f>
        <v>#NAME?</v>
      </c>
      <c r="L916" s="227" t="e">
        <f ca="1">SUM(Table2[[#This Row],[2024 Tax Assessment (Exemption Not Included)]])*$N$7</f>
        <v>#NAME?</v>
      </c>
      <c r="M916" s="205" t="e">
        <f ca="1">SUM(Table2[[#This Row],[2025 Tax Amount                   (w/o Reval)                       (Exmption Not Included)]]-Table2[[#This Row],[2024 Tax Amount (Exemption Not Included)]])</f>
        <v>#NAME?</v>
      </c>
      <c r="N916" s="206" t="e">
        <f ca="1">SUM(Table2[[#This Row],[2025 Tax Amount                   (w/o Reval)                       (Exmption Not Included)]]-Table2[[#This Row],[2025 Estimated                      Tax Amount                             (Exemption Not Included)]])</f>
        <v>#NAME?</v>
      </c>
      <c r="O916" s="207" t="s">
        <v>7433</v>
      </c>
      <c r="P916" s="208" t="s">
        <v>7433</v>
      </c>
      <c r="Q916" s="208" t="s">
        <v>7433</v>
      </c>
      <c r="R916" s="208" t="s">
        <v>7433</v>
      </c>
      <c r="S916" s="208" t="s">
        <v>7433</v>
      </c>
      <c r="T916" s="209" t="s">
        <v>7433</v>
      </c>
    </row>
    <row r="917" spans="1:20">
      <c r="A917" s="202" t="s">
        <v>787</v>
      </c>
      <c r="B917" s="202">
        <v>927</v>
      </c>
      <c r="C917" s="195" t="e">
        <f ca="1">_xlfn.XLOOKUP(Table2[[#This Row],[Acct '#]],'2024 Information'!A:A,'2024 Information'!L:L,0)</f>
        <v>#NAME?</v>
      </c>
      <c r="D917" s="196" t="e">
        <f ca="1">SUM(Table2[[#This Row],[2024 Tax Assessment (Exemption Not Included)]]/$E$6)</f>
        <v>#NAME?</v>
      </c>
      <c r="E917" s="206" t="e">
        <f ca="1">SUM(Table2[[#This Row],[2024 Tax Assessment (Exemption Not Included)]]*$E$7)</f>
        <v>#NAME?</v>
      </c>
      <c r="F917" s="195" t="e">
        <f ca="1">_xlfn.XLOOKUP(Table2[[#This Row],[Acct '#]],'2025 Information'!A:A,'2025 Information'!O:O,0)</f>
        <v>#NAME?</v>
      </c>
      <c r="G917" s="196" t="e">
        <f ca="1">SUM(Table2[[#This Row],[2025 Estimated                         Tax Assessment                  (Exemption Not Included)]]/$H$6)</f>
        <v>#NAME?</v>
      </c>
      <c r="H917" s="206" t="e">
        <f ca="1">SUM(Table2[[#This Row],[2025 Estimated                         Tax Assessment                  (Exemption Not Included)]]*$H$7)</f>
        <v>#NAME?</v>
      </c>
      <c r="I917" s="203" t="e">
        <f ca="1">SUM(Table2[[#This Row],[2025 Estimated                         Tax Assessment                  (Exemption Not Included)]]-Table2[[#This Row],[2024 Tax Assessment (Exemption Not Included)]])</f>
        <v>#NAME?</v>
      </c>
      <c r="J917" s="225" t="e">
        <f ca="1">SUM(Table2[[#This Row],[2025 Estimated                      Tax Amount                             (Exemption Not Included)]]-Table2[[#This Row],[2024 Tax Amount (Exemption Not Included)]])</f>
        <v>#NAME?</v>
      </c>
      <c r="K917" s="204" t="e">
        <f ca="1">SUM(Table2[[#This Row],[Overall % Of Town ]]-Table2[[#This Row],[Overall % Of Town]])</f>
        <v>#NAME?</v>
      </c>
      <c r="L917" s="227" t="e">
        <f ca="1">SUM(Table2[[#This Row],[2024 Tax Assessment (Exemption Not Included)]])*$N$7</f>
        <v>#NAME?</v>
      </c>
      <c r="M917" s="205" t="e">
        <f ca="1">SUM(Table2[[#This Row],[2025 Tax Amount                   (w/o Reval)                       (Exmption Not Included)]]-Table2[[#This Row],[2024 Tax Amount (Exemption Not Included)]])</f>
        <v>#NAME?</v>
      </c>
      <c r="N917" s="206" t="e">
        <f ca="1">SUM(Table2[[#This Row],[2025 Tax Amount                   (w/o Reval)                       (Exmption Not Included)]]-Table2[[#This Row],[2025 Estimated                      Tax Amount                             (Exemption Not Included)]])</f>
        <v>#NAME?</v>
      </c>
      <c r="O917" s="207" t="s">
        <v>7433</v>
      </c>
      <c r="P917" s="208" t="s">
        <v>7433</v>
      </c>
      <c r="Q917" s="208" t="s">
        <v>7433</v>
      </c>
      <c r="R917" s="208" t="s">
        <v>7433</v>
      </c>
      <c r="S917" s="208" t="s">
        <v>7433</v>
      </c>
      <c r="T917" s="209" t="s">
        <v>7433</v>
      </c>
    </row>
    <row r="918" spans="1:20">
      <c r="A918" s="202" t="s">
        <v>785</v>
      </c>
      <c r="B918" s="202">
        <v>928</v>
      </c>
      <c r="C918" s="195" t="e">
        <f ca="1">_xlfn.XLOOKUP(Table2[[#This Row],[Acct '#]],'2024 Information'!A:A,'2024 Information'!L:L,0)</f>
        <v>#NAME?</v>
      </c>
      <c r="D918" s="196" t="e">
        <f ca="1">SUM(Table2[[#This Row],[2024 Tax Assessment (Exemption Not Included)]]/$E$6)</f>
        <v>#NAME?</v>
      </c>
      <c r="E918" s="206" t="e">
        <f ca="1">SUM(Table2[[#This Row],[2024 Tax Assessment (Exemption Not Included)]]*$E$7)</f>
        <v>#NAME?</v>
      </c>
      <c r="F918" s="195" t="e">
        <f ca="1">_xlfn.XLOOKUP(Table2[[#This Row],[Acct '#]],'2025 Information'!A:A,'2025 Information'!O:O,0)</f>
        <v>#NAME?</v>
      </c>
      <c r="G918" s="196" t="e">
        <f ca="1">SUM(Table2[[#This Row],[2025 Estimated                         Tax Assessment                  (Exemption Not Included)]]/$H$6)</f>
        <v>#NAME?</v>
      </c>
      <c r="H918" s="206" t="e">
        <f ca="1">SUM(Table2[[#This Row],[2025 Estimated                         Tax Assessment                  (Exemption Not Included)]]*$H$7)</f>
        <v>#NAME?</v>
      </c>
      <c r="I918" s="203" t="e">
        <f ca="1">SUM(Table2[[#This Row],[2025 Estimated                         Tax Assessment                  (Exemption Not Included)]]-Table2[[#This Row],[2024 Tax Assessment (Exemption Not Included)]])</f>
        <v>#NAME?</v>
      </c>
      <c r="J918" s="225" t="e">
        <f ca="1">SUM(Table2[[#This Row],[2025 Estimated                      Tax Amount                             (Exemption Not Included)]]-Table2[[#This Row],[2024 Tax Amount (Exemption Not Included)]])</f>
        <v>#NAME?</v>
      </c>
      <c r="K918" s="204" t="e">
        <f ca="1">SUM(Table2[[#This Row],[Overall % Of Town ]]-Table2[[#This Row],[Overall % Of Town]])</f>
        <v>#NAME?</v>
      </c>
      <c r="L918" s="227" t="e">
        <f ca="1">SUM(Table2[[#This Row],[2024 Tax Assessment (Exemption Not Included)]])*$N$7</f>
        <v>#NAME?</v>
      </c>
      <c r="M918" s="205" t="e">
        <f ca="1">SUM(Table2[[#This Row],[2025 Tax Amount                   (w/o Reval)                       (Exmption Not Included)]]-Table2[[#This Row],[2024 Tax Amount (Exemption Not Included)]])</f>
        <v>#NAME?</v>
      </c>
      <c r="N918" s="206" t="e">
        <f ca="1">SUM(Table2[[#This Row],[2025 Tax Amount                   (w/o Reval)                       (Exmption Not Included)]]-Table2[[#This Row],[2025 Estimated                      Tax Amount                             (Exemption Not Included)]])</f>
        <v>#NAME?</v>
      </c>
      <c r="O918" s="207" t="s">
        <v>7433</v>
      </c>
      <c r="P918" s="208" t="s">
        <v>7433</v>
      </c>
      <c r="Q918" s="208" t="s">
        <v>7433</v>
      </c>
      <c r="R918" s="208" t="s">
        <v>7433</v>
      </c>
      <c r="S918" s="208" t="s">
        <v>7433</v>
      </c>
      <c r="T918" s="209" t="s">
        <v>7433</v>
      </c>
    </row>
    <row r="919" spans="1:20">
      <c r="A919" s="202" t="s">
        <v>1936</v>
      </c>
      <c r="B919" s="202">
        <v>420</v>
      </c>
      <c r="C919" s="195" t="e">
        <f ca="1">_xlfn.XLOOKUP(Table2[[#This Row],[Acct '#]],'2024 Information'!A:A,'2024 Information'!L:L,0)</f>
        <v>#NAME?</v>
      </c>
      <c r="D919" s="196" t="e">
        <f ca="1">SUM(Table2[[#This Row],[2024 Tax Assessment (Exemption Not Included)]]/$E$6)</f>
        <v>#NAME?</v>
      </c>
      <c r="E919" s="206" t="e">
        <f ca="1">SUM(Table2[[#This Row],[2024 Tax Assessment (Exemption Not Included)]]*$E$7)</f>
        <v>#NAME?</v>
      </c>
      <c r="F919" s="195" t="e">
        <f ca="1">_xlfn.XLOOKUP(Table2[[#This Row],[Acct '#]],'2025 Information'!A:A,'2025 Information'!O:O,0)</f>
        <v>#NAME?</v>
      </c>
      <c r="G919" s="196" t="e">
        <f ca="1">SUM(Table2[[#This Row],[2025 Estimated                         Tax Assessment                  (Exemption Not Included)]]/$H$6)</f>
        <v>#NAME?</v>
      </c>
      <c r="H919" s="206" t="e">
        <f ca="1">SUM(Table2[[#This Row],[2025 Estimated                         Tax Assessment                  (Exemption Not Included)]]*$H$7)</f>
        <v>#NAME?</v>
      </c>
      <c r="I919" s="203" t="e">
        <f ca="1">SUM(Table2[[#This Row],[2025 Estimated                         Tax Assessment                  (Exemption Not Included)]]-Table2[[#This Row],[2024 Tax Assessment (Exemption Not Included)]])</f>
        <v>#NAME?</v>
      </c>
      <c r="J919" s="225" t="e">
        <f ca="1">SUM(Table2[[#This Row],[2025 Estimated                      Tax Amount                             (Exemption Not Included)]]-Table2[[#This Row],[2024 Tax Amount (Exemption Not Included)]])</f>
        <v>#NAME?</v>
      </c>
      <c r="K919" s="204" t="e">
        <f ca="1">SUM(Table2[[#This Row],[Overall % Of Town ]]-Table2[[#This Row],[Overall % Of Town]])</f>
        <v>#NAME?</v>
      </c>
      <c r="L919" s="227" t="e">
        <f ca="1">SUM(Table2[[#This Row],[2024 Tax Assessment (Exemption Not Included)]])*$N$7</f>
        <v>#NAME?</v>
      </c>
      <c r="M919" s="205" t="e">
        <f ca="1">SUM(Table2[[#This Row],[2025 Tax Amount                   (w/o Reval)                       (Exmption Not Included)]]-Table2[[#This Row],[2024 Tax Amount (Exemption Not Included)]])</f>
        <v>#NAME?</v>
      </c>
      <c r="N919" s="206" t="e">
        <f ca="1">SUM(Table2[[#This Row],[2025 Tax Amount                   (w/o Reval)                       (Exmption Not Included)]]-Table2[[#This Row],[2025 Estimated                      Tax Amount                             (Exemption Not Included)]])</f>
        <v>#NAME?</v>
      </c>
      <c r="O919" s="207" t="s">
        <v>7433</v>
      </c>
      <c r="P919" s="208" t="s">
        <v>7433</v>
      </c>
      <c r="Q919" s="208" t="s">
        <v>7433</v>
      </c>
      <c r="R919" s="208" t="s">
        <v>7433</v>
      </c>
      <c r="S919" s="208" t="s">
        <v>7433</v>
      </c>
      <c r="T919" s="209" t="s">
        <v>7433</v>
      </c>
    </row>
    <row r="920" spans="1:20">
      <c r="A920" s="202" t="s">
        <v>733</v>
      </c>
      <c r="B920" s="202">
        <v>947</v>
      </c>
      <c r="C920" s="195" t="e">
        <f ca="1">_xlfn.XLOOKUP(Table2[[#This Row],[Acct '#]],'2024 Information'!A:A,'2024 Information'!L:L,0)</f>
        <v>#NAME?</v>
      </c>
      <c r="D920" s="196" t="e">
        <f ca="1">SUM(Table2[[#This Row],[2024 Tax Assessment (Exemption Not Included)]]/$E$6)</f>
        <v>#NAME?</v>
      </c>
      <c r="E920" s="206" t="e">
        <f ca="1">SUM(Table2[[#This Row],[2024 Tax Assessment (Exemption Not Included)]]*$E$7)</f>
        <v>#NAME?</v>
      </c>
      <c r="F920" s="195" t="e">
        <f ca="1">_xlfn.XLOOKUP(Table2[[#This Row],[Acct '#]],'2025 Information'!A:A,'2025 Information'!O:O,0)</f>
        <v>#NAME?</v>
      </c>
      <c r="G920" s="196" t="e">
        <f ca="1">SUM(Table2[[#This Row],[2025 Estimated                         Tax Assessment                  (Exemption Not Included)]]/$H$6)</f>
        <v>#NAME?</v>
      </c>
      <c r="H920" s="206" t="e">
        <f ca="1">SUM(Table2[[#This Row],[2025 Estimated                         Tax Assessment                  (Exemption Not Included)]]*$H$7)</f>
        <v>#NAME?</v>
      </c>
      <c r="I920" s="203" t="e">
        <f ca="1">SUM(Table2[[#This Row],[2025 Estimated                         Tax Assessment                  (Exemption Not Included)]]-Table2[[#This Row],[2024 Tax Assessment (Exemption Not Included)]])</f>
        <v>#NAME?</v>
      </c>
      <c r="J920" s="225" t="e">
        <f ca="1">SUM(Table2[[#This Row],[2025 Estimated                      Tax Amount                             (Exemption Not Included)]]-Table2[[#This Row],[2024 Tax Amount (Exemption Not Included)]])</f>
        <v>#NAME?</v>
      </c>
      <c r="K920" s="204" t="e">
        <f ca="1">SUM(Table2[[#This Row],[Overall % Of Town ]]-Table2[[#This Row],[Overall % Of Town]])</f>
        <v>#NAME?</v>
      </c>
      <c r="L920" s="227" t="e">
        <f ca="1">SUM(Table2[[#This Row],[2024 Tax Assessment (Exemption Not Included)]])*$N$7</f>
        <v>#NAME?</v>
      </c>
      <c r="M920" s="205" t="e">
        <f ca="1">SUM(Table2[[#This Row],[2025 Tax Amount                   (w/o Reval)                       (Exmption Not Included)]]-Table2[[#This Row],[2024 Tax Amount (Exemption Not Included)]])</f>
        <v>#NAME?</v>
      </c>
      <c r="N920" s="206" t="e">
        <f ca="1">SUM(Table2[[#This Row],[2025 Tax Amount                   (w/o Reval)                       (Exmption Not Included)]]-Table2[[#This Row],[2025 Estimated                      Tax Amount                             (Exemption Not Included)]])</f>
        <v>#NAME?</v>
      </c>
      <c r="O920" s="207" t="s">
        <v>7433</v>
      </c>
      <c r="P920" s="208" t="s">
        <v>7433</v>
      </c>
      <c r="Q920" s="208" t="s">
        <v>7433</v>
      </c>
      <c r="R920" s="208" t="s">
        <v>7433</v>
      </c>
      <c r="S920" s="208" t="s">
        <v>7433</v>
      </c>
      <c r="T920" s="209" t="s">
        <v>7433</v>
      </c>
    </row>
    <row r="921" spans="1:20">
      <c r="A921" s="202" t="s">
        <v>1277</v>
      </c>
      <c r="B921" s="202">
        <v>724</v>
      </c>
      <c r="C921" s="195" t="e">
        <f ca="1">_xlfn.XLOOKUP(Table2[[#This Row],[Acct '#]],'2024 Information'!A:A,'2024 Information'!L:L,0)</f>
        <v>#NAME?</v>
      </c>
      <c r="D921" s="196" t="e">
        <f ca="1">SUM(Table2[[#This Row],[2024 Tax Assessment (Exemption Not Included)]]/$E$6)</f>
        <v>#NAME?</v>
      </c>
      <c r="E921" s="206" t="e">
        <f ca="1">SUM(Table2[[#This Row],[2024 Tax Assessment (Exemption Not Included)]]*$E$7)</f>
        <v>#NAME?</v>
      </c>
      <c r="F921" s="195" t="e">
        <f ca="1">_xlfn.XLOOKUP(Table2[[#This Row],[Acct '#]],'2025 Information'!A:A,'2025 Information'!O:O,0)</f>
        <v>#NAME?</v>
      </c>
      <c r="G921" s="196" t="e">
        <f ca="1">SUM(Table2[[#This Row],[2025 Estimated                         Tax Assessment                  (Exemption Not Included)]]/$H$6)</f>
        <v>#NAME?</v>
      </c>
      <c r="H921" s="206" t="e">
        <f ca="1">SUM(Table2[[#This Row],[2025 Estimated                         Tax Assessment                  (Exemption Not Included)]]*$H$7)</f>
        <v>#NAME?</v>
      </c>
      <c r="I921" s="203" t="e">
        <f ca="1">SUM(Table2[[#This Row],[2025 Estimated                         Tax Assessment                  (Exemption Not Included)]]-Table2[[#This Row],[2024 Tax Assessment (Exemption Not Included)]])</f>
        <v>#NAME?</v>
      </c>
      <c r="J921" s="225" t="e">
        <f ca="1">SUM(Table2[[#This Row],[2025 Estimated                      Tax Amount                             (Exemption Not Included)]]-Table2[[#This Row],[2024 Tax Amount (Exemption Not Included)]])</f>
        <v>#NAME?</v>
      </c>
      <c r="K921" s="204" t="e">
        <f ca="1">SUM(Table2[[#This Row],[Overall % Of Town ]]-Table2[[#This Row],[Overall % Of Town]])</f>
        <v>#NAME?</v>
      </c>
      <c r="L921" s="227" t="e">
        <f ca="1">SUM(Table2[[#This Row],[2024 Tax Assessment (Exemption Not Included)]])*$N$7</f>
        <v>#NAME?</v>
      </c>
      <c r="M921" s="205" t="e">
        <f ca="1">SUM(Table2[[#This Row],[2025 Tax Amount                   (w/o Reval)                       (Exmption Not Included)]]-Table2[[#This Row],[2024 Tax Amount (Exemption Not Included)]])</f>
        <v>#NAME?</v>
      </c>
      <c r="N921" s="206" t="e">
        <f ca="1">SUM(Table2[[#This Row],[2025 Tax Amount                   (w/o Reval)                       (Exmption Not Included)]]-Table2[[#This Row],[2025 Estimated                      Tax Amount                             (Exemption Not Included)]])</f>
        <v>#NAME?</v>
      </c>
      <c r="O921" s="207" t="s">
        <v>7433</v>
      </c>
      <c r="P921" s="208" t="s">
        <v>7433</v>
      </c>
      <c r="Q921" s="208" t="s">
        <v>7433</v>
      </c>
      <c r="R921" s="208" t="s">
        <v>7433</v>
      </c>
      <c r="S921" s="208" t="s">
        <v>7433</v>
      </c>
      <c r="T921" s="209" t="s">
        <v>7433</v>
      </c>
    </row>
    <row r="922" spans="1:20">
      <c r="A922" s="202" t="s">
        <v>1949</v>
      </c>
      <c r="B922" s="202">
        <v>414</v>
      </c>
      <c r="C922" s="195" t="e">
        <f ca="1">_xlfn.XLOOKUP(Table2[[#This Row],[Acct '#]],'2024 Information'!A:A,'2024 Information'!L:L,0)</f>
        <v>#NAME?</v>
      </c>
      <c r="D922" s="196" t="e">
        <f ca="1">SUM(Table2[[#This Row],[2024 Tax Assessment (Exemption Not Included)]]/$E$6)</f>
        <v>#NAME?</v>
      </c>
      <c r="E922" s="206" t="e">
        <f ca="1">SUM(Table2[[#This Row],[2024 Tax Assessment (Exemption Not Included)]]*$E$7)</f>
        <v>#NAME?</v>
      </c>
      <c r="F922" s="195" t="e">
        <f ca="1">_xlfn.XLOOKUP(Table2[[#This Row],[Acct '#]],'2025 Information'!A:A,'2025 Information'!O:O,0)</f>
        <v>#NAME?</v>
      </c>
      <c r="G922" s="196" t="e">
        <f ca="1">SUM(Table2[[#This Row],[2025 Estimated                         Tax Assessment                  (Exemption Not Included)]]/$H$6)</f>
        <v>#NAME?</v>
      </c>
      <c r="H922" s="206" t="e">
        <f ca="1">SUM(Table2[[#This Row],[2025 Estimated                         Tax Assessment                  (Exemption Not Included)]]*$H$7)</f>
        <v>#NAME?</v>
      </c>
      <c r="I922" s="203" t="e">
        <f ca="1">SUM(Table2[[#This Row],[2025 Estimated                         Tax Assessment                  (Exemption Not Included)]]-Table2[[#This Row],[2024 Tax Assessment (Exemption Not Included)]])</f>
        <v>#NAME?</v>
      </c>
      <c r="J922" s="225" t="e">
        <f ca="1">SUM(Table2[[#This Row],[2025 Estimated                      Tax Amount                             (Exemption Not Included)]]-Table2[[#This Row],[2024 Tax Amount (Exemption Not Included)]])</f>
        <v>#NAME?</v>
      </c>
      <c r="K922" s="204" t="e">
        <f ca="1">SUM(Table2[[#This Row],[Overall % Of Town ]]-Table2[[#This Row],[Overall % Of Town]])</f>
        <v>#NAME?</v>
      </c>
      <c r="L922" s="227" t="e">
        <f ca="1">SUM(Table2[[#This Row],[2024 Tax Assessment (Exemption Not Included)]])*$N$7</f>
        <v>#NAME?</v>
      </c>
      <c r="M922" s="205" t="e">
        <f ca="1">SUM(Table2[[#This Row],[2025 Tax Amount                   (w/o Reval)                       (Exmption Not Included)]]-Table2[[#This Row],[2024 Tax Amount (Exemption Not Included)]])</f>
        <v>#NAME?</v>
      </c>
      <c r="N922" s="206" t="e">
        <f ca="1">SUM(Table2[[#This Row],[2025 Tax Amount                   (w/o Reval)                       (Exmption Not Included)]]-Table2[[#This Row],[2025 Estimated                      Tax Amount                             (Exemption Not Included)]])</f>
        <v>#NAME?</v>
      </c>
      <c r="O922" s="207" t="s">
        <v>7433</v>
      </c>
      <c r="P922" s="208" t="s">
        <v>7433</v>
      </c>
      <c r="Q922" s="208" t="s">
        <v>7433</v>
      </c>
      <c r="R922" s="208" t="s">
        <v>7433</v>
      </c>
      <c r="S922" s="208" t="s">
        <v>7433</v>
      </c>
      <c r="T922" s="209" t="s">
        <v>7433</v>
      </c>
    </row>
    <row r="923" spans="1:20">
      <c r="A923" s="202" t="s">
        <v>2693</v>
      </c>
      <c r="B923" s="202">
        <v>59</v>
      </c>
      <c r="C923" s="195" t="e">
        <f ca="1">_xlfn.XLOOKUP(Table2[[#This Row],[Acct '#]],'2024 Information'!A:A,'2024 Information'!L:L,0)</f>
        <v>#NAME?</v>
      </c>
      <c r="D923" s="196" t="e">
        <f ca="1">SUM(Table2[[#This Row],[2024 Tax Assessment (Exemption Not Included)]]/$E$6)</f>
        <v>#NAME?</v>
      </c>
      <c r="E923" s="206" t="e">
        <f ca="1">SUM(Table2[[#This Row],[2024 Tax Assessment (Exemption Not Included)]]*$E$7)</f>
        <v>#NAME?</v>
      </c>
      <c r="F923" s="195" t="e">
        <f ca="1">_xlfn.XLOOKUP(Table2[[#This Row],[Acct '#]],'2025 Information'!A:A,'2025 Information'!O:O,0)</f>
        <v>#NAME?</v>
      </c>
      <c r="G923" s="196" t="e">
        <f ca="1">SUM(Table2[[#This Row],[2025 Estimated                         Tax Assessment                  (Exemption Not Included)]]/$H$6)</f>
        <v>#NAME?</v>
      </c>
      <c r="H923" s="206" t="e">
        <f ca="1">SUM(Table2[[#This Row],[2025 Estimated                         Tax Assessment                  (Exemption Not Included)]]*$H$7)</f>
        <v>#NAME?</v>
      </c>
      <c r="I923" s="203" t="e">
        <f ca="1">SUM(Table2[[#This Row],[2025 Estimated                         Tax Assessment                  (Exemption Not Included)]]-Table2[[#This Row],[2024 Tax Assessment (Exemption Not Included)]])</f>
        <v>#NAME?</v>
      </c>
      <c r="J923" s="225" t="e">
        <f ca="1">SUM(Table2[[#This Row],[2025 Estimated                      Tax Amount                             (Exemption Not Included)]]-Table2[[#This Row],[2024 Tax Amount (Exemption Not Included)]])</f>
        <v>#NAME?</v>
      </c>
      <c r="K923" s="204" t="e">
        <f ca="1">SUM(Table2[[#This Row],[Overall % Of Town ]]-Table2[[#This Row],[Overall % Of Town]])</f>
        <v>#NAME?</v>
      </c>
      <c r="L923" s="227" t="e">
        <f ca="1">SUM(Table2[[#This Row],[2024 Tax Assessment (Exemption Not Included)]])*$N$7</f>
        <v>#NAME?</v>
      </c>
      <c r="M923" s="205" t="e">
        <f ca="1">SUM(Table2[[#This Row],[2025 Tax Amount                   (w/o Reval)                       (Exmption Not Included)]]-Table2[[#This Row],[2024 Tax Amount (Exemption Not Included)]])</f>
        <v>#NAME?</v>
      </c>
      <c r="N923" s="206" t="e">
        <f ca="1">SUM(Table2[[#This Row],[2025 Tax Amount                   (w/o Reval)                       (Exmption Not Included)]]-Table2[[#This Row],[2025 Estimated                      Tax Amount                             (Exemption Not Included)]])</f>
        <v>#NAME?</v>
      </c>
      <c r="O923" s="210" t="e">
        <f ca="1">_xlfn.XLOOKUP(Table2[[#This Row],[Map/Lot]],'Sales Data'!$H$2:$H$185,'Sales Data'!$G$2:$G$185,0)</f>
        <v>#NAME?</v>
      </c>
      <c r="P923" s="211" t="e">
        <f ca="1">_xlfn.XLOOKUP(Table2[[#This Row],[Map/Lot]],'Sales Data'!$H$2:$H$185,'Sales Data'!$F$2:$F$185,0)</f>
        <v>#NAME?</v>
      </c>
      <c r="Q923" s="208">
        <v>1.5</v>
      </c>
      <c r="R923" s="212" t="e">
        <f ca="1">SUM(Table2[[#This Row],[Adjustment for Time Since Sale]]*Table2[[#This Row],[Sale Amount]])</f>
        <v>#NAME?</v>
      </c>
      <c r="S923" s="212" t="e">
        <f ca="1">SUM(Table2[[#This Row],[2025 Estimated                         Tax Assessment                  (Exemption Not Included)]]-Table2[[#This Row],[Adjusted Sale Price]])</f>
        <v>#NAME?</v>
      </c>
      <c r="T923" s="213" t="e">
        <f ca="1">_xlfn.XLOOKUP(Table2[[#This Row],[Map/Lot]],'Sales Data'!$H$2:$H$185,'Sales Data'!$I$2:$I$185,0)</f>
        <v>#NAME?</v>
      </c>
    </row>
    <row r="924" spans="1:20">
      <c r="A924" s="202" t="s">
        <v>2082</v>
      </c>
      <c r="B924" s="202">
        <v>354</v>
      </c>
      <c r="C924" s="195" t="e">
        <f ca="1">_xlfn.XLOOKUP(Table2[[#This Row],[Acct '#]],'2024 Information'!A:A,'2024 Information'!L:L,0)</f>
        <v>#NAME?</v>
      </c>
      <c r="D924" s="196" t="e">
        <f ca="1">SUM(Table2[[#This Row],[2024 Tax Assessment (Exemption Not Included)]]/$E$6)</f>
        <v>#NAME?</v>
      </c>
      <c r="E924" s="206" t="e">
        <f ca="1">SUM(Table2[[#This Row],[2024 Tax Assessment (Exemption Not Included)]]*$E$7)</f>
        <v>#NAME?</v>
      </c>
      <c r="F924" s="195" t="e">
        <f ca="1">_xlfn.XLOOKUP(Table2[[#This Row],[Acct '#]],'2025 Information'!A:A,'2025 Information'!O:O,0)</f>
        <v>#NAME?</v>
      </c>
      <c r="G924" s="196" t="e">
        <f ca="1">SUM(Table2[[#This Row],[2025 Estimated                         Tax Assessment                  (Exemption Not Included)]]/$H$6)</f>
        <v>#NAME?</v>
      </c>
      <c r="H924" s="206" t="e">
        <f ca="1">SUM(Table2[[#This Row],[2025 Estimated                         Tax Assessment                  (Exemption Not Included)]]*$H$7)</f>
        <v>#NAME?</v>
      </c>
      <c r="I924" s="203" t="e">
        <f ca="1">SUM(Table2[[#This Row],[2025 Estimated                         Tax Assessment                  (Exemption Not Included)]]-Table2[[#This Row],[2024 Tax Assessment (Exemption Not Included)]])</f>
        <v>#NAME?</v>
      </c>
      <c r="J924" s="225" t="e">
        <f ca="1">SUM(Table2[[#This Row],[2025 Estimated                      Tax Amount                             (Exemption Not Included)]]-Table2[[#This Row],[2024 Tax Amount (Exemption Not Included)]])</f>
        <v>#NAME?</v>
      </c>
      <c r="K924" s="204" t="e">
        <f ca="1">SUM(Table2[[#This Row],[Overall % Of Town ]]-Table2[[#This Row],[Overall % Of Town]])</f>
        <v>#NAME?</v>
      </c>
      <c r="L924" s="227" t="e">
        <f ca="1">SUM(Table2[[#This Row],[2024 Tax Assessment (Exemption Not Included)]])*$N$7</f>
        <v>#NAME?</v>
      </c>
      <c r="M924" s="205" t="e">
        <f ca="1">SUM(Table2[[#This Row],[2025 Tax Amount                   (w/o Reval)                       (Exmption Not Included)]]-Table2[[#This Row],[2024 Tax Amount (Exemption Not Included)]])</f>
        <v>#NAME?</v>
      </c>
      <c r="N924" s="206" t="e">
        <f ca="1">SUM(Table2[[#This Row],[2025 Tax Amount                   (w/o Reval)                       (Exmption Not Included)]]-Table2[[#This Row],[2025 Estimated                      Tax Amount                             (Exemption Not Included)]])</f>
        <v>#NAME?</v>
      </c>
      <c r="O924" s="207" t="s">
        <v>7433</v>
      </c>
      <c r="P924" s="208" t="s">
        <v>7433</v>
      </c>
      <c r="Q924" s="208" t="s">
        <v>7433</v>
      </c>
      <c r="R924" s="208" t="s">
        <v>7433</v>
      </c>
      <c r="S924" s="208" t="s">
        <v>7433</v>
      </c>
      <c r="T924" s="209" t="s">
        <v>7433</v>
      </c>
    </row>
    <row r="925" spans="1:20">
      <c r="A925" s="202" t="s">
        <v>1732</v>
      </c>
      <c r="B925" s="202">
        <v>516</v>
      </c>
      <c r="C925" s="195" t="e">
        <f ca="1">_xlfn.XLOOKUP(Table2[[#This Row],[Acct '#]],'2024 Information'!A:A,'2024 Information'!L:L,0)</f>
        <v>#NAME?</v>
      </c>
      <c r="D925" s="196" t="e">
        <f ca="1">SUM(Table2[[#This Row],[2024 Tax Assessment (Exemption Not Included)]]/$E$6)</f>
        <v>#NAME?</v>
      </c>
      <c r="E925" s="206" t="e">
        <f ca="1">SUM(Table2[[#This Row],[2024 Tax Assessment (Exemption Not Included)]]*$E$7)</f>
        <v>#NAME?</v>
      </c>
      <c r="F925" s="195" t="e">
        <f ca="1">_xlfn.XLOOKUP(Table2[[#This Row],[Acct '#]],'2025 Information'!A:A,'2025 Information'!O:O,0)</f>
        <v>#NAME?</v>
      </c>
      <c r="G925" s="196" t="e">
        <f ca="1">SUM(Table2[[#This Row],[2025 Estimated                         Tax Assessment                  (Exemption Not Included)]]/$H$6)</f>
        <v>#NAME?</v>
      </c>
      <c r="H925" s="206" t="e">
        <f ca="1">SUM(Table2[[#This Row],[2025 Estimated                         Tax Assessment                  (Exemption Not Included)]]*$H$7)</f>
        <v>#NAME?</v>
      </c>
      <c r="I925" s="203" t="e">
        <f ca="1">SUM(Table2[[#This Row],[2025 Estimated                         Tax Assessment                  (Exemption Not Included)]]-Table2[[#This Row],[2024 Tax Assessment (Exemption Not Included)]])</f>
        <v>#NAME?</v>
      </c>
      <c r="J925" s="225" t="e">
        <f ca="1">SUM(Table2[[#This Row],[2025 Estimated                      Tax Amount                             (Exemption Not Included)]]-Table2[[#This Row],[2024 Tax Amount (Exemption Not Included)]])</f>
        <v>#NAME?</v>
      </c>
      <c r="K925" s="204" t="e">
        <f ca="1">SUM(Table2[[#This Row],[Overall % Of Town ]]-Table2[[#This Row],[Overall % Of Town]])</f>
        <v>#NAME?</v>
      </c>
      <c r="L925" s="227" t="e">
        <f ca="1">SUM(Table2[[#This Row],[2024 Tax Assessment (Exemption Not Included)]])*$N$7</f>
        <v>#NAME?</v>
      </c>
      <c r="M925" s="205" t="e">
        <f ca="1">SUM(Table2[[#This Row],[2025 Tax Amount                   (w/o Reval)                       (Exmption Not Included)]]-Table2[[#This Row],[2024 Tax Amount (Exemption Not Included)]])</f>
        <v>#NAME?</v>
      </c>
      <c r="N925" s="206" t="e">
        <f ca="1">SUM(Table2[[#This Row],[2025 Tax Amount                   (w/o Reval)                       (Exmption Not Included)]]-Table2[[#This Row],[2025 Estimated                      Tax Amount                             (Exemption Not Included)]])</f>
        <v>#NAME?</v>
      </c>
      <c r="O925" s="207" t="s">
        <v>7433</v>
      </c>
      <c r="P925" s="208" t="s">
        <v>7433</v>
      </c>
      <c r="Q925" s="208" t="s">
        <v>7433</v>
      </c>
      <c r="R925" s="208" t="s">
        <v>7433</v>
      </c>
      <c r="S925" s="208" t="s">
        <v>7433</v>
      </c>
      <c r="T925" s="209" t="s">
        <v>7433</v>
      </c>
    </row>
    <row r="926" spans="1:20">
      <c r="A926" s="202" t="s">
        <v>2607</v>
      </c>
      <c r="B926" s="202">
        <v>104</v>
      </c>
      <c r="C926" s="195" t="e">
        <f ca="1">_xlfn.XLOOKUP(Table2[[#This Row],[Acct '#]],'2024 Information'!A:A,'2024 Information'!L:L,0)</f>
        <v>#NAME?</v>
      </c>
      <c r="D926" s="196" t="e">
        <f ca="1">SUM(Table2[[#This Row],[2024 Tax Assessment (Exemption Not Included)]]/$E$6)</f>
        <v>#NAME?</v>
      </c>
      <c r="E926" s="206" t="e">
        <f ca="1">SUM(Table2[[#This Row],[2024 Tax Assessment (Exemption Not Included)]]*$E$7)</f>
        <v>#NAME?</v>
      </c>
      <c r="F926" s="195" t="e">
        <f ca="1">_xlfn.XLOOKUP(Table2[[#This Row],[Acct '#]],'2025 Information'!A:A,'2025 Information'!O:O,0)</f>
        <v>#NAME?</v>
      </c>
      <c r="G926" s="196" t="e">
        <f ca="1">SUM(Table2[[#This Row],[2025 Estimated                         Tax Assessment                  (Exemption Not Included)]]/$H$6)</f>
        <v>#NAME?</v>
      </c>
      <c r="H926" s="206" t="e">
        <f ca="1">SUM(Table2[[#This Row],[2025 Estimated                         Tax Assessment                  (Exemption Not Included)]]*$H$7)</f>
        <v>#NAME?</v>
      </c>
      <c r="I926" s="203" t="e">
        <f ca="1">SUM(Table2[[#This Row],[2025 Estimated                         Tax Assessment                  (Exemption Not Included)]]-Table2[[#This Row],[2024 Tax Assessment (Exemption Not Included)]])</f>
        <v>#NAME?</v>
      </c>
      <c r="J926" s="225" t="e">
        <f ca="1">SUM(Table2[[#This Row],[2025 Estimated                      Tax Amount                             (Exemption Not Included)]]-Table2[[#This Row],[2024 Tax Amount (Exemption Not Included)]])</f>
        <v>#NAME?</v>
      </c>
      <c r="K926" s="204" t="e">
        <f ca="1">SUM(Table2[[#This Row],[Overall % Of Town ]]-Table2[[#This Row],[Overall % Of Town]])</f>
        <v>#NAME?</v>
      </c>
      <c r="L926" s="227" t="e">
        <f ca="1">SUM(Table2[[#This Row],[2024 Tax Assessment (Exemption Not Included)]])*$N$7</f>
        <v>#NAME?</v>
      </c>
      <c r="M926" s="205" t="e">
        <f ca="1">SUM(Table2[[#This Row],[2025 Tax Amount                   (w/o Reval)                       (Exmption Not Included)]]-Table2[[#This Row],[2024 Tax Amount (Exemption Not Included)]])</f>
        <v>#NAME?</v>
      </c>
      <c r="N926" s="206" t="e">
        <f ca="1">SUM(Table2[[#This Row],[2025 Tax Amount                   (w/o Reval)                       (Exmption Not Included)]]-Table2[[#This Row],[2025 Estimated                      Tax Amount                             (Exemption Not Included)]])</f>
        <v>#NAME?</v>
      </c>
      <c r="O926" s="207" t="s">
        <v>7433</v>
      </c>
      <c r="P926" s="208" t="s">
        <v>7433</v>
      </c>
      <c r="Q926" s="208" t="s">
        <v>7433</v>
      </c>
      <c r="R926" s="208" t="s">
        <v>7433</v>
      </c>
      <c r="S926" s="208" t="s">
        <v>7433</v>
      </c>
      <c r="T926" s="209" t="s">
        <v>7433</v>
      </c>
    </row>
    <row r="927" spans="1:20">
      <c r="A927" s="202" t="s">
        <v>2302</v>
      </c>
      <c r="B927" s="202">
        <v>249</v>
      </c>
      <c r="C927" s="195" t="e">
        <f ca="1">_xlfn.XLOOKUP(Table2[[#This Row],[Acct '#]],'2024 Information'!A:A,'2024 Information'!L:L,0)</f>
        <v>#NAME?</v>
      </c>
      <c r="D927" s="196" t="e">
        <f ca="1">SUM(Table2[[#This Row],[2024 Tax Assessment (Exemption Not Included)]]/$E$6)</f>
        <v>#NAME?</v>
      </c>
      <c r="E927" s="206" t="e">
        <f ca="1">SUM(Table2[[#This Row],[2024 Tax Assessment (Exemption Not Included)]]*$E$7)</f>
        <v>#NAME?</v>
      </c>
      <c r="F927" s="195" t="e">
        <f ca="1">_xlfn.XLOOKUP(Table2[[#This Row],[Acct '#]],'2025 Information'!A:A,'2025 Information'!O:O,0)</f>
        <v>#NAME?</v>
      </c>
      <c r="G927" s="196" t="e">
        <f ca="1">SUM(Table2[[#This Row],[2025 Estimated                         Tax Assessment                  (Exemption Not Included)]]/$H$6)</f>
        <v>#NAME?</v>
      </c>
      <c r="H927" s="206" t="e">
        <f ca="1">SUM(Table2[[#This Row],[2025 Estimated                         Tax Assessment                  (Exemption Not Included)]]*$H$7)</f>
        <v>#NAME?</v>
      </c>
      <c r="I927" s="203" t="e">
        <f ca="1">SUM(Table2[[#This Row],[2025 Estimated                         Tax Assessment                  (Exemption Not Included)]]-Table2[[#This Row],[2024 Tax Assessment (Exemption Not Included)]])</f>
        <v>#NAME?</v>
      </c>
      <c r="J927" s="225" t="e">
        <f ca="1">SUM(Table2[[#This Row],[2025 Estimated                      Tax Amount                             (Exemption Not Included)]]-Table2[[#This Row],[2024 Tax Amount (Exemption Not Included)]])</f>
        <v>#NAME?</v>
      </c>
      <c r="K927" s="204" t="e">
        <f ca="1">SUM(Table2[[#This Row],[Overall % Of Town ]]-Table2[[#This Row],[Overall % Of Town]])</f>
        <v>#NAME?</v>
      </c>
      <c r="L927" s="227" t="e">
        <f ca="1">SUM(Table2[[#This Row],[2024 Tax Assessment (Exemption Not Included)]])*$N$7</f>
        <v>#NAME?</v>
      </c>
      <c r="M927" s="205" t="e">
        <f ca="1">SUM(Table2[[#This Row],[2025 Tax Amount                   (w/o Reval)                       (Exmption Not Included)]]-Table2[[#This Row],[2024 Tax Amount (Exemption Not Included)]])</f>
        <v>#NAME?</v>
      </c>
      <c r="N927" s="206" t="e">
        <f ca="1">SUM(Table2[[#This Row],[2025 Tax Amount                   (w/o Reval)                       (Exmption Not Included)]]-Table2[[#This Row],[2025 Estimated                      Tax Amount                             (Exemption Not Included)]])</f>
        <v>#NAME?</v>
      </c>
      <c r="O927" s="207" t="s">
        <v>7433</v>
      </c>
      <c r="P927" s="208" t="s">
        <v>7433</v>
      </c>
      <c r="Q927" s="208" t="s">
        <v>7433</v>
      </c>
      <c r="R927" s="208" t="s">
        <v>7433</v>
      </c>
      <c r="S927" s="208" t="s">
        <v>7433</v>
      </c>
      <c r="T927" s="209" t="s">
        <v>7433</v>
      </c>
    </row>
    <row r="928" spans="1:20">
      <c r="A928" s="202" t="s">
        <v>2267</v>
      </c>
      <c r="B928" s="202">
        <v>266</v>
      </c>
      <c r="C928" s="195" t="e">
        <f ca="1">_xlfn.XLOOKUP(Table2[[#This Row],[Acct '#]],'2024 Information'!A:A,'2024 Information'!L:L,0)</f>
        <v>#NAME?</v>
      </c>
      <c r="D928" s="196" t="e">
        <f ca="1">SUM(Table2[[#This Row],[2024 Tax Assessment (Exemption Not Included)]]/$E$6)</f>
        <v>#NAME?</v>
      </c>
      <c r="E928" s="206" t="e">
        <f ca="1">SUM(Table2[[#This Row],[2024 Tax Assessment (Exemption Not Included)]]*$E$7)</f>
        <v>#NAME?</v>
      </c>
      <c r="F928" s="195" t="e">
        <f ca="1">_xlfn.XLOOKUP(Table2[[#This Row],[Acct '#]],'2025 Information'!A:A,'2025 Information'!O:O,0)</f>
        <v>#NAME?</v>
      </c>
      <c r="G928" s="196" t="e">
        <f ca="1">SUM(Table2[[#This Row],[2025 Estimated                         Tax Assessment                  (Exemption Not Included)]]/$H$6)</f>
        <v>#NAME?</v>
      </c>
      <c r="H928" s="206" t="e">
        <f ca="1">SUM(Table2[[#This Row],[2025 Estimated                         Tax Assessment                  (Exemption Not Included)]]*$H$7)</f>
        <v>#NAME?</v>
      </c>
      <c r="I928" s="203" t="e">
        <f ca="1">SUM(Table2[[#This Row],[2025 Estimated                         Tax Assessment                  (Exemption Not Included)]]-Table2[[#This Row],[2024 Tax Assessment (Exemption Not Included)]])</f>
        <v>#NAME?</v>
      </c>
      <c r="J928" s="225" t="e">
        <f ca="1">SUM(Table2[[#This Row],[2025 Estimated                      Tax Amount                             (Exemption Not Included)]]-Table2[[#This Row],[2024 Tax Amount (Exemption Not Included)]])</f>
        <v>#NAME?</v>
      </c>
      <c r="K928" s="204" t="e">
        <f ca="1">SUM(Table2[[#This Row],[Overall % Of Town ]]-Table2[[#This Row],[Overall % Of Town]])</f>
        <v>#NAME?</v>
      </c>
      <c r="L928" s="227" t="e">
        <f ca="1">SUM(Table2[[#This Row],[2024 Tax Assessment (Exemption Not Included)]])*$N$7</f>
        <v>#NAME?</v>
      </c>
      <c r="M928" s="205" t="e">
        <f ca="1">SUM(Table2[[#This Row],[2025 Tax Amount                   (w/o Reval)                       (Exmption Not Included)]]-Table2[[#This Row],[2024 Tax Amount (Exemption Not Included)]])</f>
        <v>#NAME?</v>
      </c>
      <c r="N928" s="206" t="e">
        <f ca="1">SUM(Table2[[#This Row],[2025 Tax Amount                   (w/o Reval)                       (Exmption Not Included)]]-Table2[[#This Row],[2025 Estimated                      Tax Amount                             (Exemption Not Included)]])</f>
        <v>#NAME?</v>
      </c>
      <c r="O928" s="207" t="s">
        <v>7433</v>
      </c>
      <c r="P928" s="208" t="s">
        <v>7433</v>
      </c>
      <c r="Q928" s="208" t="s">
        <v>7433</v>
      </c>
      <c r="R928" s="208" t="s">
        <v>7433</v>
      </c>
      <c r="S928" s="208" t="s">
        <v>7433</v>
      </c>
      <c r="T928" s="209" t="s">
        <v>7433</v>
      </c>
    </row>
    <row r="929" spans="1:20">
      <c r="A929" s="202" t="s">
        <v>2294</v>
      </c>
      <c r="B929" s="202">
        <v>253</v>
      </c>
      <c r="C929" s="195" t="e">
        <f ca="1">_xlfn.XLOOKUP(Table2[[#This Row],[Acct '#]],'2024 Information'!A:A,'2024 Information'!L:L,0)</f>
        <v>#NAME?</v>
      </c>
      <c r="D929" s="196" t="e">
        <f ca="1">SUM(Table2[[#This Row],[2024 Tax Assessment (Exemption Not Included)]]/$E$6)</f>
        <v>#NAME?</v>
      </c>
      <c r="E929" s="206" t="e">
        <f ca="1">SUM(Table2[[#This Row],[2024 Tax Assessment (Exemption Not Included)]]*$E$7)</f>
        <v>#NAME?</v>
      </c>
      <c r="F929" s="195" t="e">
        <f ca="1">_xlfn.XLOOKUP(Table2[[#This Row],[Acct '#]],'2025 Information'!A:A,'2025 Information'!O:O,0)</f>
        <v>#NAME?</v>
      </c>
      <c r="G929" s="196" t="e">
        <f ca="1">SUM(Table2[[#This Row],[2025 Estimated                         Tax Assessment                  (Exemption Not Included)]]/$H$6)</f>
        <v>#NAME?</v>
      </c>
      <c r="H929" s="206" t="e">
        <f ca="1">SUM(Table2[[#This Row],[2025 Estimated                         Tax Assessment                  (Exemption Not Included)]]*$H$7)</f>
        <v>#NAME?</v>
      </c>
      <c r="I929" s="203" t="e">
        <f ca="1">SUM(Table2[[#This Row],[2025 Estimated                         Tax Assessment                  (Exemption Not Included)]]-Table2[[#This Row],[2024 Tax Assessment (Exemption Not Included)]])</f>
        <v>#NAME?</v>
      </c>
      <c r="J929" s="225" t="e">
        <f ca="1">SUM(Table2[[#This Row],[2025 Estimated                      Tax Amount                             (Exemption Not Included)]]-Table2[[#This Row],[2024 Tax Amount (Exemption Not Included)]])</f>
        <v>#NAME?</v>
      </c>
      <c r="K929" s="204" t="e">
        <f ca="1">SUM(Table2[[#This Row],[Overall % Of Town ]]-Table2[[#This Row],[Overall % Of Town]])</f>
        <v>#NAME?</v>
      </c>
      <c r="L929" s="227" t="e">
        <f ca="1">SUM(Table2[[#This Row],[2024 Tax Assessment (Exemption Not Included)]])*$N$7</f>
        <v>#NAME?</v>
      </c>
      <c r="M929" s="205" t="e">
        <f ca="1">SUM(Table2[[#This Row],[2025 Tax Amount                   (w/o Reval)                       (Exmption Not Included)]]-Table2[[#This Row],[2024 Tax Amount (Exemption Not Included)]])</f>
        <v>#NAME?</v>
      </c>
      <c r="N929" s="206" t="e">
        <f ca="1">SUM(Table2[[#This Row],[2025 Tax Amount                   (w/o Reval)                       (Exmption Not Included)]]-Table2[[#This Row],[2025 Estimated                      Tax Amount                             (Exemption Not Included)]])</f>
        <v>#NAME?</v>
      </c>
      <c r="O929" s="207" t="s">
        <v>7433</v>
      </c>
      <c r="P929" s="208" t="s">
        <v>7433</v>
      </c>
      <c r="Q929" s="208" t="s">
        <v>7433</v>
      </c>
      <c r="R929" s="208" t="s">
        <v>7433</v>
      </c>
      <c r="S929" s="208" t="s">
        <v>7433</v>
      </c>
      <c r="T929" s="209" t="s">
        <v>7433</v>
      </c>
    </row>
    <row r="930" spans="1:20">
      <c r="A930" s="202" t="s">
        <v>2677</v>
      </c>
      <c r="B930" s="202">
        <v>70</v>
      </c>
      <c r="C930" s="195" t="e">
        <f ca="1">_xlfn.XLOOKUP(Table2[[#This Row],[Acct '#]],'2024 Information'!A:A,'2024 Information'!L:L,0)</f>
        <v>#NAME?</v>
      </c>
      <c r="D930" s="196" t="e">
        <f ca="1">SUM(Table2[[#This Row],[2024 Tax Assessment (Exemption Not Included)]]/$E$6)</f>
        <v>#NAME?</v>
      </c>
      <c r="E930" s="206" t="e">
        <f ca="1">SUM(Table2[[#This Row],[2024 Tax Assessment (Exemption Not Included)]]*$E$7)</f>
        <v>#NAME?</v>
      </c>
      <c r="F930" s="195" t="e">
        <f ca="1">_xlfn.XLOOKUP(Table2[[#This Row],[Acct '#]],'2025 Information'!A:A,'2025 Information'!O:O,0)</f>
        <v>#NAME?</v>
      </c>
      <c r="G930" s="196" t="e">
        <f ca="1">SUM(Table2[[#This Row],[2025 Estimated                         Tax Assessment                  (Exemption Not Included)]]/$H$6)</f>
        <v>#NAME?</v>
      </c>
      <c r="H930" s="206" t="e">
        <f ca="1">SUM(Table2[[#This Row],[2025 Estimated                         Tax Assessment                  (Exemption Not Included)]]*$H$7)</f>
        <v>#NAME?</v>
      </c>
      <c r="I930" s="203" t="e">
        <f ca="1">SUM(Table2[[#This Row],[2025 Estimated                         Tax Assessment                  (Exemption Not Included)]]-Table2[[#This Row],[2024 Tax Assessment (Exemption Not Included)]])</f>
        <v>#NAME?</v>
      </c>
      <c r="J930" s="225" t="e">
        <f ca="1">SUM(Table2[[#This Row],[2025 Estimated                      Tax Amount                             (Exemption Not Included)]]-Table2[[#This Row],[2024 Tax Amount (Exemption Not Included)]])</f>
        <v>#NAME?</v>
      </c>
      <c r="K930" s="204" t="e">
        <f ca="1">SUM(Table2[[#This Row],[Overall % Of Town ]]-Table2[[#This Row],[Overall % Of Town]])</f>
        <v>#NAME?</v>
      </c>
      <c r="L930" s="227" t="e">
        <f ca="1">SUM(Table2[[#This Row],[2024 Tax Assessment (Exemption Not Included)]])*$N$7</f>
        <v>#NAME?</v>
      </c>
      <c r="M930" s="205" t="e">
        <f ca="1">SUM(Table2[[#This Row],[2025 Tax Amount                   (w/o Reval)                       (Exmption Not Included)]]-Table2[[#This Row],[2024 Tax Amount (Exemption Not Included)]])</f>
        <v>#NAME?</v>
      </c>
      <c r="N930" s="206" t="e">
        <f ca="1">SUM(Table2[[#This Row],[2025 Tax Amount                   (w/o Reval)                       (Exmption Not Included)]]-Table2[[#This Row],[2025 Estimated                      Tax Amount                             (Exemption Not Included)]])</f>
        <v>#NAME?</v>
      </c>
      <c r="O930" s="207" t="s">
        <v>7433</v>
      </c>
      <c r="P930" s="208" t="s">
        <v>7433</v>
      </c>
      <c r="Q930" s="208" t="s">
        <v>7433</v>
      </c>
      <c r="R930" s="208" t="s">
        <v>7433</v>
      </c>
      <c r="S930" s="208" t="s">
        <v>7433</v>
      </c>
      <c r="T930" s="209" t="s">
        <v>7433</v>
      </c>
    </row>
    <row r="931" spans="1:20">
      <c r="A931" s="202" t="s">
        <v>1755</v>
      </c>
      <c r="B931" s="202">
        <v>505</v>
      </c>
      <c r="C931" s="195" t="e">
        <f ca="1">_xlfn.XLOOKUP(Table2[[#This Row],[Acct '#]],'2024 Information'!A:A,'2024 Information'!L:L,0)</f>
        <v>#NAME?</v>
      </c>
      <c r="D931" s="196" t="e">
        <f ca="1">SUM(Table2[[#This Row],[2024 Tax Assessment (Exemption Not Included)]]/$E$6)</f>
        <v>#NAME?</v>
      </c>
      <c r="E931" s="206" t="e">
        <f ca="1">SUM(Table2[[#This Row],[2024 Tax Assessment (Exemption Not Included)]]*$E$7)</f>
        <v>#NAME?</v>
      </c>
      <c r="F931" s="195" t="e">
        <f ca="1">_xlfn.XLOOKUP(Table2[[#This Row],[Acct '#]],'2025 Information'!A:A,'2025 Information'!O:O,0)</f>
        <v>#NAME?</v>
      </c>
      <c r="G931" s="196" t="e">
        <f ca="1">SUM(Table2[[#This Row],[2025 Estimated                         Tax Assessment                  (Exemption Not Included)]]/$H$6)</f>
        <v>#NAME?</v>
      </c>
      <c r="H931" s="206" t="e">
        <f ca="1">SUM(Table2[[#This Row],[2025 Estimated                         Tax Assessment                  (Exemption Not Included)]]*$H$7)</f>
        <v>#NAME?</v>
      </c>
      <c r="I931" s="203" t="e">
        <f ca="1">SUM(Table2[[#This Row],[2025 Estimated                         Tax Assessment                  (Exemption Not Included)]]-Table2[[#This Row],[2024 Tax Assessment (Exemption Not Included)]])</f>
        <v>#NAME?</v>
      </c>
      <c r="J931" s="225" t="e">
        <f ca="1">SUM(Table2[[#This Row],[2025 Estimated                      Tax Amount                             (Exemption Not Included)]]-Table2[[#This Row],[2024 Tax Amount (Exemption Not Included)]])</f>
        <v>#NAME?</v>
      </c>
      <c r="K931" s="204" t="e">
        <f ca="1">SUM(Table2[[#This Row],[Overall % Of Town ]]-Table2[[#This Row],[Overall % Of Town]])</f>
        <v>#NAME?</v>
      </c>
      <c r="L931" s="227" t="e">
        <f ca="1">SUM(Table2[[#This Row],[2024 Tax Assessment (Exemption Not Included)]])*$N$7</f>
        <v>#NAME?</v>
      </c>
      <c r="M931" s="205" t="e">
        <f ca="1">SUM(Table2[[#This Row],[2025 Tax Amount                   (w/o Reval)                       (Exmption Not Included)]]-Table2[[#This Row],[2024 Tax Amount (Exemption Not Included)]])</f>
        <v>#NAME?</v>
      </c>
      <c r="N931" s="206" t="e">
        <f ca="1">SUM(Table2[[#This Row],[2025 Tax Amount                   (w/o Reval)                       (Exmption Not Included)]]-Table2[[#This Row],[2025 Estimated                      Tax Amount                             (Exemption Not Included)]])</f>
        <v>#NAME?</v>
      </c>
      <c r="O931" s="207" t="s">
        <v>7433</v>
      </c>
      <c r="P931" s="208" t="s">
        <v>7433</v>
      </c>
      <c r="Q931" s="208" t="s">
        <v>7433</v>
      </c>
      <c r="R931" s="208" t="s">
        <v>7433</v>
      </c>
      <c r="S931" s="208" t="s">
        <v>7433</v>
      </c>
      <c r="T931" s="209" t="s">
        <v>7433</v>
      </c>
    </row>
    <row r="932" spans="1:20">
      <c r="A932" s="202" t="s">
        <v>1772</v>
      </c>
      <c r="B932" s="202">
        <v>495</v>
      </c>
      <c r="C932" s="195" t="e">
        <f ca="1">_xlfn.XLOOKUP(Table2[[#This Row],[Acct '#]],'2024 Information'!A:A,'2024 Information'!L:L,0)</f>
        <v>#NAME?</v>
      </c>
      <c r="D932" s="196" t="e">
        <f ca="1">SUM(Table2[[#This Row],[2024 Tax Assessment (Exemption Not Included)]]/$E$6)</f>
        <v>#NAME?</v>
      </c>
      <c r="E932" s="206" t="e">
        <f ca="1">SUM(Table2[[#This Row],[2024 Tax Assessment (Exemption Not Included)]]*$E$7)</f>
        <v>#NAME?</v>
      </c>
      <c r="F932" s="195" t="e">
        <f ca="1">_xlfn.XLOOKUP(Table2[[#This Row],[Acct '#]],'2025 Information'!A:A,'2025 Information'!O:O,0)</f>
        <v>#NAME?</v>
      </c>
      <c r="G932" s="196" t="e">
        <f ca="1">SUM(Table2[[#This Row],[2025 Estimated                         Tax Assessment                  (Exemption Not Included)]]/$H$6)</f>
        <v>#NAME?</v>
      </c>
      <c r="H932" s="206" t="e">
        <f ca="1">SUM(Table2[[#This Row],[2025 Estimated                         Tax Assessment                  (Exemption Not Included)]]*$H$7)</f>
        <v>#NAME?</v>
      </c>
      <c r="I932" s="203" t="e">
        <f ca="1">SUM(Table2[[#This Row],[2025 Estimated                         Tax Assessment                  (Exemption Not Included)]]-Table2[[#This Row],[2024 Tax Assessment (Exemption Not Included)]])</f>
        <v>#NAME?</v>
      </c>
      <c r="J932" s="225" t="e">
        <f ca="1">SUM(Table2[[#This Row],[2025 Estimated                      Tax Amount                             (Exemption Not Included)]]-Table2[[#This Row],[2024 Tax Amount (Exemption Not Included)]])</f>
        <v>#NAME?</v>
      </c>
      <c r="K932" s="204" t="e">
        <f ca="1">SUM(Table2[[#This Row],[Overall % Of Town ]]-Table2[[#This Row],[Overall % Of Town]])</f>
        <v>#NAME?</v>
      </c>
      <c r="L932" s="227" t="e">
        <f ca="1">SUM(Table2[[#This Row],[2024 Tax Assessment (Exemption Not Included)]])*$N$7</f>
        <v>#NAME?</v>
      </c>
      <c r="M932" s="205" t="e">
        <f ca="1">SUM(Table2[[#This Row],[2025 Tax Amount                   (w/o Reval)                       (Exmption Not Included)]]-Table2[[#This Row],[2024 Tax Amount (Exemption Not Included)]])</f>
        <v>#NAME?</v>
      </c>
      <c r="N932" s="206" t="e">
        <f ca="1">SUM(Table2[[#This Row],[2025 Tax Amount                   (w/o Reval)                       (Exmption Not Included)]]-Table2[[#This Row],[2025 Estimated                      Tax Amount                             (Exemption Not Included)]])</f>
        <v>#NAME?</v>
      </c>
      <c r="O932" s="207" t="s">
        <v>7433</v>
      </c>
      <c r="P932" s="208" t="s">
        <v>7433</v>
      </c>
      <c r="Q932" s="208" t="s">
        <v>7433</v>
      </c>
      <c r="R932" s="208" t="s">
        <v>7433</v>
      </c>
      <c r="S932" s="208" t="s">
        <v>7433</v>
      </c>
      <c r="T932" s="209" t="s">
        <v>7433</v>
      </c>
    </row>
    <row r="933" spans="1:20">
      <c r="A933" s="202" t="s">
        <v>2458</v>
      </c>
      <c r="B933" s="202">
        <v>182</v>
      </c>
      <c r="C933" s="195" t="e">
        <f ca="1">_xlfn.XLOOKUP(Table2[[#This Row],[Acct '#]],'2024 Information'!A:A,'2024 Information'!L:L,0)</f>
        <v>#NAME?</v>
      </c>
      <c r="D933" s="196" t="e">
        <f ca="1">SUM(Table2[[#This Row],[2024 Tax Assessment (Exemption Not Included)]]/$E$6)</f>
        <v>#NAME?</v>
      </c>
      <c r="E933" s="206" t="e">
        <f ca="1">SUM(Table2[[#This Row],[2024 Tax Assessment (Exemption Not Included)]]*$E$7)</f>
        <v>#NAME?</v>
      </c>
      <c r="F933" s="195" t="e">
        <f ca="1">_xlfn.XLOOKUP(Table2[[#This Row],[Acct '#]],'2025 Information'!A:A,'2025 Information'!O:O,0)</f>
        <v>#NAME?</v>
      </c>
      <c r="G933" s="196" t="e">
        <f ca="1">SUM(Table2[[#This Row],[2025 Estimated                         Tax Assessment                  (Exemption Not Included)]]/$H$6)</f>
        <v>#NAME?</v>
      </c>
      <c r="H933" s="206" t="e">
        <f ca="1">SUM(Table2[[#This Row],[2025 Estimated                         Tax Assessment                  (Exemption Not Included)]]*$H$7)</f>
        <v>#NAME?</v>
      </c>
      <c r="I933" s="203" t="e">
        <f ca="1">SUM(Table2[[#This Row],[2025 Estimated                         Tax Assessment                  (Exemption Not Included)]]-Table2[[#This Row],[2024 Tax Assessment (Exemption Not Included)]])</f>
        <v>#NAME?</v>
      </c>
      <c r="J933" s="225" t="e">
        <f ca="1">SUM(Table2[[#This Row],[2025 Estimated                      Tax Amount                             (Exemption Not Included)]]-Table2[[#This Row],[2024 Tax Amount (Exemption Not Included)]])</f>
        <v>#NAME?</v>
      </c>
      <c r="K933" s="204" t="e">
        <f ca="1">SUM(Table2[[#This Row],[Overall % Of Town ]]-Table2[[#This Row],[Overall % Of Town]])</f>
        <v>#NAME?</v>
      </c>
      <c r="L933" s="227" t="e">
        <f ca="1">SUM(Table2[[#This Row],[2024 Tax Assessment (Exemption Not Included)]])*$N$7</f>
        <v>#NAME?</v>
      </c>
      <c r="M933" s="205" t="e">
        <f ca="1">SUM(Table2[[#This Row],[2025 Tax Amount                   (w/o Reval)                       (Exmption Not Included)]]-Table2[[#This Row],[2024 Tax Amount (Exemption Not Included)]])</f>
        <v>#NAME?</v>
      </c>
      <c r="N933" s="206" t="e">
        <f ca="1">SUM(Table2[[#This Row],[2025 Tax Amount                   (w/o Reval)                       (Exmption Not Included)]]-Table2[[#This Row],[2025 Estimated                      Tax Amount                             (Exemption Not Included)]])</f>
        <v>#NAME?</v>
      </c>
      <c r="O933" s="207" t="s">
        <v>7433</v>
      </c>
      <c r="P933" s="208" t="s">
        <v>7433</v>
      </c>
      <c r="Q933" s="208" t="s">
        <v>7433</v>
      </c>
      <c r="R933" s="208" t="s">
        <v>7433</v>
      </c>
      <c r="S933" s="208" t="s">
        <v>7433</v>
      </c>
      <c r="T933" s="209" t="s">
        <v>7433</v>
      </c>
    </row>
    <row r="934" spans="1:20">
      <c r="A934" s="202" t="s">
        <v>806</v>
      </c>
      <c r="B934" s="202">
        <v>920</v>
      </c>
      <c r="C934" s="195" t="e">
        <f ca="1">_xlfn.XLOOKUP(Table2[[#This Row],[Acct '#]],'2024 Information'!A:A,'2024 Information'!L:L,0)</f>
        <v>#NAME?</v>
      </c>
      <c r="D934" s="196" t="e">
        <f ca="1">SUM(Table2[[#This Row],[2024 Tax Assessment (Exemption Not Included)]]/$E$6)</f>
        <v>#NAME?</v>
      </c>
      <c r="E934" s="206" t="e">
        <f ca="1">SUM(Table2[[#This Row],[2024 Tax Assessment (Exemption Not Included)]]*$E$7)</f>
        <v>#NAME?</v>
      </c>
      <c r="F934" s="195" t="e">
        <f ca="1">_xlfn.XLOOKUP(Table2[[#This Row],[Acct '#]],'2025 Information'!A:A,'2025 Information'!O:O,0)</f>
        <v>#NAME?</v>
      </c>
      <c r="G934" s="196" t="e">
        <f ca="1">SUM(Table2[[#This Row],[2025 Estimated                         Tax Assessment                  (Exemption Not Included)]]/$H$6)</f>
        <v>#NAME?</v>
      </c>
      <c r="H934" s="206" t="e">
        <f ca="1">SUM(Table2[[#This Row],[2025 Estimated                         Tax Assessment                  (Exemption Not Included)]]*$H$7)</f>
        <v>#NAME?</v>
      </c>
      <c r="I934" s="203" t="e">
        <f ca="1">SUM(Table2[[#This Row],[2025 Estimated                         Tax Assessment                  (Exemption Not Included)]]-Table2[[#This Row],[2024 Tax Assessment (Exemption Not Included)]])</f>
        <v>#NAME?</v>
      </c>
      <c r="J934" s="225" t="e">
        <f ca="1">SUM(Table2[[#This Row],[2025 Estimated                      Tax Amount                             (Exemption Not Included)]]-Table2[[#This Row],[2024 Tax Amount (Exemption Not Included)]])</f>
        <v>#NAME?</v>
      </c>
      <c r="K934" s="204" t="e">
        <f ca="1">SUM(Table2[[#This Row],[Overall % Of Town ]]-Table2[[#This Row],[Overall % Of Town]])</f>
        <v>#NAME?</v>
      </c>
      <c r="L934" s="227" t="e">
        <f ca="1">SUM(Table2[[#This Row],[2024 Tax Assessment (Exemption Not Included)]])*$N$7</f>
        <v>#NAME?</v>
      </c>
      <c r="M934" s="205" t="e">
        <f ca="1">SUM(Table2[[#This Row],[2025 Tax Amount                   (w/o Reval)                       (Exmption Not Included)]]-Table2[[#This Row],[2024 Tax Amount (Exemption Not Included)]])</f>
        <v>#NAME?</v>
      </c>
      <c r="N934" s="206" t="e">
        <f ca="1">SUM(Table2[[#This Row],[2025 Tax Amount                   (w/o Reval)                       (Exmption Not Included)]]-Table2[[#This Row],[2025 Estimated                      Tax Amount                             (Exemption Not Included)]])</f>
        <v>#NAME?</v>
      </c>
      <c r="O934" s="207" t="s">
        <v>7433</v>
      </c>
      <c r="P934" s="208" t="s">
        <v>7433</v>
      </c>
      <c r="Q934" s="208" t="s">
        <v>7433</v>
      </c>
      <c r="R934" s="208" t="s">
        <v>7433</v>
      </c>
      <c r="S934" s="208" t="s">
        <v>7433</v>
      </c>
      <c r="T934" s="209" t="s">
        <v>7433</v>
      </c>
    </row>
    <row r="935" spans="1:20">
      <c r="A935" s="202" t="s">
        <v>2455</v>
      </c>
      <c r="B935" s="202">
        <v>183</v>
      </c>
      <c r="C935" s="195" t="e">
        <f ca="1">_xlfn.XLOOKUP(Table2[[#This Row],[Acct '#]],'2024 Information'!A:A,'2024 Information'!L:L,0)</f>
        <v>#NAME?</v>
      </c>
      <c r="D935" s="196" t="e">
        <f ca="1">SUM(Table2[[#This Row],[2024 Tax Assessment (Exemption Not Included)]]/$E$6)</f>
        <v>#NAME?</v>
      </c>
      <c r="E935" s="206" t="e">
        <f ca="1">SUM(Table2[[#This Row],[2024 Tax Assessment (Exemption Not Included)]]*$E$7)</f>
        <v>#NAME?</v>
      </c>
      <c r="F935" s="195" t="e">
        <f ca="1">_xlfn.XLOOKUP(Table2[[#This Row],[Acct '#]],'2025 Information'!A:A,'2025 Information'!O:O,0)</f>
        <v>#NAME?</v>
      </c>
      <c r="G935" s="196" t="e">
        <f ca="1">SUM(Table2[[#This Row],[2025 Estimated                         Tax Assessment                  (Exemption Not Included)]]/$H$6)</f>
        <v>#NAME?</v>
      </c>
      <c r="H935" s="206" t="e">
        <f ca="1">SUM(Table2[[#This Row],[2025 Estimated                         Tax Assessment                  (Exemption Not Included)]]*$H$7)</f>
        <v>#NAME?</v>
      </c>
      <c r="I935" s="203" t="e">
        <f ca="1">SUM(Table2[[#This Row],[2025 Estimated                         Tax Assessment                  (Exemption Not Included)]]-Table2[[#This Row],[2024 Tax Assessment (Exemption Not Included)]])</f>
        <v>#NAME?</v>
      </c>
      <c r="J935" s="225" t="e">
        <f ca="1">SUM(Table2[[#This Row],[2025 Estimated                      Tax Amount                             (Exemption Not Included)]]-Table2[[#This Row],[2024 Tax Amount (Exemption Not Included)]])</f>
        <v>#NAME?</v>
      </c>
      <c r="K935" s="204" t="e">
        <f ca="1">SUM(Table2[[#This Row],[Overall % Of Town ]]-Table2[[#This Row],[Overall % Of Town]])</f>
        <v>#NAME?</v>
      </c>
      <c r="L935" s="227" t="e">
        <f ca="1">SUM(Table2[[#This Row],[2024 Tax Assessment (Exemption Not Included)]])*$N$7</f>
        <v>#NAME?</v>
      </c>
      <c r="M935" s="205" t="e">
        <f ca="1">SUM(Table2[[#This Row],[2025 Tax Amount                   (w/o Reval)                       (Exmption Not Included)]]-Table2[[#This Row],[2024 Tax Amount (Exemption Not Included)]])</f>
        <v>#NAME?</v>
      </c>
      <c r="N935" s="206" t="e">
        <f ca="1">SUM(Table2[[#This Row],[2025 Tax Amount                   (w/o Reval)                       (Exmption Not Included)]]-Table2[[#This Row],[2025 Estimated                      Tax Amount                             (Exemption Not Included)]])</f>
        <v>#NAME?</v>
      </c>
      <c r="O935" s="207" t="s">
        <v>7433</v>
      </c>
      <c r="P935" s="208" t="s">
        <v>7433</v>
      </c>
      <c r="Q935" s="208" t="s">
        <v>7433</v>
      </c>
      <c r="R935" s="208" t="s">
        <v>7433</v>
      </c>
      <c r="S935" s="208" t="s">
        <v>7433</v>
      </c>
      <c r="T935" s="209" t="s">
        <v>7433</v>
      </c>
    </row>
    <row r="936" spans="1:20">
      <c r="A936" s="202" t="s">
        <v>2012</v>
      </c>
      <c r="B936" s="202">
        <v>385</v>
      </c>
      <c r="C936" s="195" t="e">
        <f ca="1">_xlfn.XLOOKUP(Table2[[#This Row],[Acct '#]],'2024 Information'!A:A,'2024 Information'!L:L,0)</f>
        <v>#NAME?</v>
      </c>
      <c r="D936" s="196" t="e">
        <f ca="1">SUM(Table2[[#This Row],[2024 Tax Assessment (Exemption Not Included)]]/$E$6)</f>
        <v>#NAME?</v>
      </c>
      <c r="E936" s="206" t="e">
        <f ca="1">SUM(Table2[[#This Row],[2024 Tax Assessment (Exemption Not Included)]]*$E$7)</f>
        <v>#NAME?</v>
      </c>
      <c r="F936" s="195" t="e">
        <f ca="1">_xlfn.XLOOKUP(Table2[[#This Row],[Acct '#]],'2025 Information'!A:A,'2025 Information'!O:O,0)</f>
        <v>#NAME?</v>
      </c>
      <c r="G936" s="196" t="e">
        <f ca="1">SUM(Table2[[#This Row],[2025 Estimated                         Tax Assessment                  (Exemption Not Included)]]/$H$6)</f>
        <v>#NAME?</v>
      </c>
      <c r="H936" s="206" t="e">
        <f ca="1">SUM(Table2[[#This Row],[2025 Estimated                         Tax Assessment                  (Exemption Not Included)]]*$H$7)</f>
        <v>#NAME?</v>
      </c>
      <c r="I936" s="203" t="e">
        <f ca="1">SUM(Table2[[#This Row],[2025 Estimated                         Tax Assessment                  (Exemption Not Included)]]-Table2[[#This Row],[2024 Tax Assessment (Exemption Not Included)]])</f>
        <v>#NAME?</v>
      </c>
      <c r="J936" s="225" t="e">
        <f ca="1">SUM(Table2[[#This Row],[2025 Estimated                      Tax Amount                             (Exemption Not Included)]]-Table2[[#This Row],[2024 Tax Amount (Exemption Not Included)]])</f>
        <v>#NAME?</v>
      </c>
      <c r="K936" s="204" t="e">
        <f ca="1">SUM(Table2[[#This Row],[Overall % Of Town ]]-Table2[[#This Row],[Overall % Of Town]])</f>
        <v>#NAME?</v>
      </c>
      <c r="L936" s="227" t="e">
        <f ca="1">SUM(Table2[[#This Row],[2024 Tax Assessment (Exemption Not Included)]])*$N$7</f>
        <v>#NAME?</v>
      </c>
      <c r="M936" s="205" t="e">
        <f ca="1">SUM(Table2[[#This Row],[2025 Tax Amount                   (w/o Reval)                       (Exmption Not Included)]]-Table2[[#This Row],[2024 Tax Amount (Exemption Not Included)]])</f>
        <v>#NAME?</v>
      </c>
      <c r="N936" s="206" t="e">
        <f ca="1">SUM(Table2[[#This Row],[2025 Tax Amount                   (w/o Reval)                       (Exmption Not Included)]]-Table2[[#This Row],[2025 Estimated                      Tax Amount                             (Exemption Not Included)]])</f>
        <v>#NAME?</v>
      </c>
      <c r="O936" s="207" t="s">
        <v>7433</v>
      </c>
      <c r="P936" s="208" t="s">
        <v>7433</v>
      </c>
      <c r="Q936" s="208" t="s">
        <v>7433</v>
      </c>
      <c r="R936" s="208" t="s">
        <v>7433</v>
      </c>
      <c r="S936" s="208" t="s">
        <v>7433</v>
      </c>
      <c r="T936" s="209" t="s">
        <v>7433</v>
      </c>
    </row>
    <row r="937" spans="1:20">
      <c r="A937" s="202" t="s">
        <v>1043</v>
      </c>
      <c r="B937" s="202">
        <v>830</v>
      </c>
      <c r="C937" s="195" t="e">
        <f ca="1">_xlfn.XLOOKUP(Table2[[#This Row],[Acct '#]],'2024 Information'!A:A,'2024 Information'!L:L,0)</f>
        <v>#NAME?</v>
      </c>
      <c r="D937" s="196" t="e">
        <f ca="1">SUM(Table2[[#This Row],[2024 Tax Assessment (Exemption Not Included)]]/$E$6)</f>
        <v>#NAME?</v>
      </c>
      <c r="E937" s="206" t="e">
        <f ca="1">SUM(Table2[[#This Row],[2024 Tax Assessment (Exemption Not Included)]]*$E$7)</f>
        <v>#NAME?</v>
      </c>
      <c r="F937" s="195" t="e">
        <f ca="1">_xlfn.XLOOKUP(Table2[[#This Row],[Acct '#]],'2025 Information'!A:A,'2025 Information'!O:O,0)</f>
        <v>#NAME?</v>
      </c>
      <c r="G937" s="196" t="e">
        <f ca="1">SUM(Table2[[#This Row],[2025 Estimated                         Tax Assessment                  (Exemption Not Included)]]/$H$6)</f>
        <v>#NAME?</v>
      </c>
      <c r="H937" s="206" t="e">
        <f ca="1">SUM(Table2[[#This Row],[2025 Estimated                         Tax Assessment                  (Exemption Not Included)]]*$H$7)</f>
        <v>#NAME?</v>
      </c>
      <c r="I937" s="203" t="e">
        <f ca="1">SUM(Table2[[#This Row],[2025 Estimated                         Tax Assessment                  (Exemption Not Included)]]-Table2[[#This Row],[2024 Tax Assessment (Exemption Not Included)]])</f>
        <v>#NAME?</v>
      </c>
      <c r="J937" s="225" t="e">
        <f ca="1">SUM(Table2[[#This Row],[2025 Estimated                      Tax Amount                             (Exemption Not Included)]]-Table2[[#This Row],[2024 Tax Amount (Exemption Not Included)]])</f>
        <v>#NAME?</v>
      </c>
      <c r="K937" s="204" t="e">
        <f ca="1">SUM(Table2[[#This Row],[Overall % Of Town ]]-Table2[[#This Row],[Overall % Of Town]])</f>
        <v>#NAME?</v>
      </c>
      <c r="L937" s="227" t="e">
        <f ca="1">SUM(Table2[[#This Row],[2024 Tax Assessment (Exemption Not Included)]])*$N$7</f>
        <v>#NAME?</v>
      </c>
      <c r="M937" s="205" t="e">
        <f ca="1">SUM(Table2[[#This Row],[2025 Tax Amount                   (w/o Reval)                       (Exmption Not Included)]]-Table2[[#This Row],[2024 Tax Amount (Exemption Not Included)]])</f>
        <v>#NAME?</v>
      </c>
      <c r="N937" s="206" t="e">
        <f ca="1">SUM(Table2[[#This Row],[2025 Tax Amount                   (w/o Reval)                       (Exmption Not Included)]]-Table2[[#This Row],[2025 Estimated                      Tax Amount                             (Exemption Not Included)]])</f>
        <v>#NAME?</v>
      </c>
      <c r="O937" s="207" t="s">
        <v>7433</v>
      </c>
      <c r="P937" s="208" t="s">
        <v>7433</v>
      </c>
      <c r="Q937" s="208" t="s">
        <v>7433</v>
      </c>
      <c r="R937" s="208" t="s">
        <v>7433</v>
      </c>
      <c r="S937" s="208" t="s">
        <v>7433</v>
      </c>
      <c r="T937" s="209" t="s">
        <v>7433</v>
      </c>
    </row>
    <row r="938" spans="1:20">
      <c r="A938" s="202" t="s">
        <v>2341</v>
      </c>
      <c r="B938" s="202">
        <v>235</v>
      </c>
      <c r="C938" s="195" t="e">
        <f ca="1">_xlfn.XLOOKUP(Table2[[#This Row],[Acct '#]],'2024 Information'!A:A,'2024 Information'!L:L,0)</f>
        <v>#NAME?</v>
      </c>
      <c r="D938" s="196" t="e">
        <f ca="1">SUM(Table2[[#This Row],[2024 Tax Assessment (Exemption Not Included)]]/$E$6)</f>
        <v>#NAME?</v>
      </c>
      <c r="E938" s="206" t="e">
        <f ca="1">SUM(Table2[[#This Row],[2024 Tax Assessment (Exemption Not Included)]]*$E$7)</f>
        <v>#NAME?</v>
      </c>
      <c r="F938" s="195" t="e">
        <f ca="1">_xlfn.XLOOKUP(Table2[[#This Row],[Acct '#]],'2025 Information'!A:A,'2025 Information'!O:O,0)</f>
        <v>#NAME?</v>
      </c>
      <c r="G938" s="196" t="e">
        <f ca="1">SUM(Table2[[#This Row],[2025 Estimated                         Tax Assessment                  (Exemption Not Included)]]/$H$6)</f>
        <v>#NAME?</v>
      </c>
      <c r="H938" s="206" t="e">
        <f ca="1">SUM(Table2[[#This Row],[2025 Estimated                         Tax Assessment                  (Exemption Not Included)]]*$H$7)</f>
        <v>#NAME?</v>
      </c>
      <c r="I938" s="203" t="e">
        <f ca="1">SUM(Table2[[#This Row],[2025 Estimated                         Tax Assessment                  (Exemption Not Included)]]-Table2[[#This Row],[2024 Tax Assessment (Exemption Not Included)]])</f>
        <v>#NAME?</v>
      </c>
      <c r="J938" s="225" t="e">
        <f ca="1">SUM(Table2[[#This Row],[2025 Estimated                      Tax Amount                             (Exemption Not Included)]]-Table2[[#This Row],[2024 Tax Amount (Exemption Not Included)]])</f>
        <v>#NAME?</v>
      </c>
      <c r="K938" s="204" t="e">
        <f ca="1">SUM(Table2[[#This Row],[Overall % Of Town ]]-Table2[[#This Row],[Overall % Of Town]])</f>
        <v>#NAME?</v>
      </c>
      <c r="L938" s="227" t="e">
        <f ca="1">SUM(Table2[[#This Row],[2024 Tax Assessment (Exemption Not Included)]])*$N$7</f>
        <v>#NAME?</v>
      </c>
      <c r="M938" s="205" t="e">
        <f ca="1">SUM(Table2[[#This Row],[2025 Tax Amount                   (w/o Reval)                       (Exmption Not Included)]]-Table2[[#This Row],[2024 Tax Amount (Exemption Not Included)]])</f>
        <v>#NAME?</v>
      </c>
      <c r="N938" s="206" t="e">
        <f ca="1">SUM(Table2[[#This Row],[2025 Tax Amount                   (w/o Reval)                       (Exmption Not Included)]]-Table2[[#This Row],[2025 Estimated                      Tax Amount                             (Exemption Not Included)]])</f>
        <v>#NAME?</v>
      </c>
      <c r="O938" s="207" t="s">
        <v>7433</v>
      </c>
      <c r="P938" s="208" t="s">
        <v>7433</v>
      </c>
      <c r="Q938" s="208" t="s">
        <v>7433</v>
      </c>
      <c r="R938" s="208" t="s">
        <v>7433</v>
      </c>
      <c r="S938" s="208" t="s">
        <v>7433</v>
      </c>
      <c r="T938" s="209" t="s">
        <v>7433</v>
      </c>
    </row>
    <row r="939" spans="1:20">
      <c r="A939" s="202" t="s">
        <v>1979</v>
      </c>
      <c r="B939" s="202">
        <v>401</v>
      </c>
      <c r="C939" s="195" t="e">
        <f ca="1">_xlfn.XLOOKUP(Table2[[#This Row],[Acct '#]],'2024 Information'!A:A,'2024 Information'!L:L,0)</f>
        <v>#NAME?</v>
      </c>
      <c r="D939" s="196" t="e">
        <f ca="1">SUM(Table2[[#This Row],[2024 Tax Assessment (Exemption Not Included)]]/$E$6)</f>
        <v>#NAME?</v>
      </c>
      <c r="E939" s="206" t="e">
        <f ca="1">SUM(Table2[[#This Row],[2024 Tax Assessment (Exemption Not Included)]]*$E$7)</f>
        <v>#NAME?</v>
      </c>
      <c r="F939" s="195" t="e">
        <f ca="1">_xlfn.XLOOKUP(Table2[[#This Row],[Acct '#]],'2025 Information'!A:A,'2025 Information'!O:O,0)</f>
        <v>#NAME?</v>
      </c>
      <c r="G939" s="196" t="e">
        <f ca="1">SUM(Table2[[#This Row],[2025 Estimated                         Tax Assessment                  (Exemption Not Included)]]/$H$6)</f>
        <v>#NAME?</v>
      </c>
      <c r="H939" s="206" t="e">
        <f ca="1">SUM(Table2[[#This Row],[2025 Estimated                         Tax Assessment                  (Exemption Not Included)]]*$H$7)</f>
        <v>#NAME?</v>
      </c>
      <c r="I939" s="203" t="e">
        <f ca="1">SUM(Table2[[#This Row],[2025 Estimated                         Tax Assessment                  (Exemption Not Included)]]-Table2[[#This Row],[2024 Tax Assessment (Exemption Not Included)]])</f>
        <v>#NAME?</v>
      </c>
      <c r="J939" s="225" t="e">
        <f ca="1">SUM(Table2[[#This Row],[2025 Estimated                      Tax Amount                             (Exemption Not Included)]]-Table2[[#This Row],[2024 Tax Amount (Exemption Not Included)]])</f>
        <v>#NAME?</v>
      </c>
      <c r="K939" s="204" t="e">
        <f ca="1">SUM(Table2[[#This Row],[Overall % Of Town ]]-Table2[[#This Row],[Overall % Of Town]])</f>
        <v>#NAME?</v>
      </c>
      <c r="L939" s="227" t="e">
        <f ca="1">SUM(Table2[[#This Row],[2024 Tax Assessment (Exemption Not Included)]])*$N$7</f>
        <v>#NAME?</v>
      </c>
      <c r="M939" s="205" t="e">
        <f ca="1">SUM(Table2[[#This Row],[2025 Tax Amount                   (w/o Reval)                       (Exmption Not Included)]]-Table2[[#This Row],[2024 Tax Amount (Exemption Not Included)]])</f>
        <v>#NAME?</v>
      </c>
      <c r="N939" s="206" t="e">
        <f ca="1">SUM(Table2[[#This Row],[2025 Tax Amount                   (w/o Reval)                       (Exmption Not Included)]]-Table2[[#This Row],[2025 Estimated                      Tax Amount                             (Exemption Not Included)]])</f>
        <v>#NAME?</v>
      </c>
      <c r="O939" s="207" t="s">
        <v>7433</v>
      </c>
      <c r="P939" s="208" t="s">
        <v>7433</v>
      </c>
      <c r="Q939" s="208" t="s">
        <v>7433</v>
      </c>
      <c r="R939" s="208" t="s">
        <v>7433</v>
      </c>
      <c r="S939" s="208" t="s">
        <v>7433</v>
      </c>
      <c r="T939" s="209" t="s">
        <v>7433</v>
      </c>
    </row>
    <row r="940" spans="1:20">
      <c r="A940" s="202" t="s">
        <v>957</v>
      </c>
      <c r="B940" s="202">
        <v>860</v>
      </c>
      <c r="C940" s="195" t="e">
        <f ca="1">_xlfn.XLOOKUP(Table2[[#This Row],[Acct '#]],'2024 Information'!A:A,'2024 Information'!L:L,0)</f>
        <v>#NAME?</v>
      </c>
      <c r="D940" s="196" t="e">
        <f ca="1">SUM(Table2[[#This Row],[2024 Tax Assessment (Exemption Not Included)]]/$E$6)</f>
        <v>#NAME?</v>
      </c>
      <c r="E940" s="206" t="e">
        <f ca="1">SUM(Table2[[#This Row],[2024 Tax Assessment (Exemption Not Included)]]*$E$7)</f>
        <v>#NAME?</v>
      </c>
      <c r="F940" s="195" t="e">
        <f ca="1">_xlfn.XLOOKUP(Table2[[#This Row],[Acct '#]],'2025 Information'!A:A,'2025 Information'!O:O,0)</f>
        <v>#NAME?</v>
      </c>
      <c r="G940" s="196" t="e">
        <f ca="1">SUM(Table2[[#This Row],[2025 Estimated                         Tax Assessment                  (Exemption Not Included)]]/$H$6)</f>
        <v>#NAME?</v>
      </c>
      <c r="H940" s="206" t="e">
        <f ca="1">SUM(Table2[[#This Row],[2025 Estimated                         Tax Assessment                  (Exemption Not Included)]]*$H$7)</f>
        <v>#NAME?</v>
      </c>
      <c r="I940" s="203" t="e">
        <f ca="1">SUM(Table2[[#This Row],[2025 Estimated                         Tax Assessment                  (Exemption Not Included)]]-Table2[[#This Row],[2024 Tax Assessment (Exemption Not Included)]])</f>
        <v>#NAME?</v>
      </c>
      <c r="J940" s="225" t="e">
        <f ca="1">SUM(Table2[[#This Row],[2025 Estimated                      Tax Amount                             (Exemption Not Included)]]-Table2[[#This Row],[2024 Tax Amount (Exemption Not Included)]])</f>
        <v>#NAME?</v>
      </c>
      <c r="K940" s="204" t="e">
        <f ca="1">SUM(Table2[[#This Row],[Overall % Of Town ]]-Table2[[#This Row],[Overall % Of Town]])</f>
        <v>#NAME?</v>
      </c>
      <c r="L940" s="227" t="e">
        <f ca="1">SUM(Table2[[#This Row],[2024 Tax Assessment (Exemption Not Included)]])*$N$7</f>
        <v>#NAME?</v>
      </c>
      <c r="M940" s="205" t="e">
        <f ca="1">SUM(Table2[[#This Row],[2025 Tax Amount                   (w/o Reval)                       (Exmption Not Included)]]-Table2[[#This Row],[2024 Tax Amount (Exemption Not Included)]])</f>
        <v>#NAME?</v>
      </c>
      <c r="N940" s="206" t="e">
        <f ca="1">SUM(Table2[[#This Row],[2025 Tax Amount                   (w/o Reval)                       (Exmption Not Included)]]-Table2[[#This Row],[2025 Estimated                      Tax Amount                             (Exemption Not Included)]])</f>
        <v>#NAME?</v>
      </c>
      <c r="O940" s="207" t="s">
        <v>7433</v>
      </c>
      <c r="P940" s="208" t="s">
        <v>7433</v>
      </c>
      <c r="Q940" s="208" t="s">
        <v>7433</v>
      </c>
      <c r="R940" s="208" t="s">
        <v>7433</v>
      </c>
      <c r="S940" s="208" t="s">
        <v>7433</v>
      </c>
      <c r="T940" s="209" t="s">
        <v>7433</v>
      </c>
    </row>
    <row r="941" spans="1:20">
      <c r="A941" s="202" t="s">
        <v>2674</v>
      </c>
      <c r="B941" s="202">
        <v>71</v>
      </c>
      <c r="C941" s="195" t="e">
        <f ca="1">_xlfn.XLOOKUP(Table2[[#This Row],[Acct '#]],'2024 Information'!A:A,'2024 Information'!L:L,0)</f>
        <v>#NAME?</v>
      </c>
      <c r="D941" s="196" t="e">
        <f ca="1">SUM(Table2[[#This Row],[2024 Tax Assessment (Exemption Not Included)]]/$E$6)</f>
        <v>#NAME?</v>
      </c>
      <c r="E941" s="206" t="e">
        <f ca="1">SUM(Table2[[#This Row],[2024 Tax Assessment (Exemption Not Included)]]*$E$7)</f>
        <v>#NAME?</v>
      </c>
      <c r="F941" s="195" t="e">
        <f ca="1">_xlfn.XLOOKUP(Table2[[#This Row],[Acct '#]],'2025 Information'!A:A,'2025 Information'!O:O,0)</f>
        <v>#NAME?</v>
      </c>
      <c r="G941" s="196" t="e">
        <f ca="1">SUM(Table2[[#This Row],[2025 Estimated                         Tax Assessment                  (Exemption Not Included)]]/$H$6)</f>
        <v>#NAME?</v>
      </c>
      <c r="H941" s="206" t="e">
        <f ca="1">SUM(Table2[[#This Row],[2025 Estimated                         Tax Assessment                  (Exemption Not Included)]]*$H$7)</f>
        <v>#NAME?</v>
      </c>
      <c r="I941" s="203" t="e">
        <f ca="1">SUM(Table2[[#This Row],[2025 Estimated                         Tax Assessment                  (Exemption Not Included)]]-Table2[[#This Row],[2024 Tax Assessment (Exemption Not Included)]])</f>
        <v>#NAME?</v>
      </c>
      <c r="J941" s="225" t="e">
        <f ca="1">SUM(Table2[[#This Row],[2025 Estimated                      Tax Amount                             (Exemption Not Included)]]-Table2[[#This Row],[2024 Tax Amount (Exemption Not Included)]])</f>
        <v>#NAME?</v>
      </c>
      <c r="K941" s="204" t="e">
        <f ca="1">SUM(Table2[[#This Row],[Overall % Of Town ]]-Table2[[#This Row],[Overall % Of Town]])</f>
        <v>#NAME?</v>
      </c>
      <c r="L941" s="227" t="e">
        <f ca="1">SUM(Table2[[#This Row],[2024 Tax Assessment (Exemption Not Included)]])*$N$7</f>
        <v>#NAME?</v>
      </c>
      <c r="M941" s="205" t="e">
        <f ca="1">SUM(Table2[[#This Row],[2025 Tax Amount                   (w/o Reval)                       (Exmption Not Included)]]-Table2[[#This Row],[2024 Tax Amount (Exemption Not Included)]])</f>
        <v>#NAME?</v>
      </c>
      <c r="N941" s="206" t="e">
        <f ca="1">SUM(Table2[[#This Row],[2025 Tax Amount                   (w/o Reval)                       (Exmption Not Included)]]-Table2[[#This Row],[2025 Estimated                      Tax Amount                             (Exemption Not Included)]])</f>
        <v>#NAME?</v>
      </c>
      <c r="O941" s="207" t="s">
        <v>7433</v>
      </c>
      <c r="P941" s="208" t="s">
        <v>7433</v>
      </c>
      <c r="Q941" s="208" t="s">
        <v>7433</v>
      </c>
      <c r="R941" s="208" t="s">
        <v>7433</v>
      </c>
      <c r="S941" s="208" t="s">
        <v>7433</v>
      </c>
      <c r="T941" s="209" t="s">
        <v>7433</v>
      </c>
    </row>
    <row r="942" spans="1:20">
      <c r="A942" s="202" t="s">
        <v>2182</v>
      </c>
      <c r="B942" s="202">
        <v>306</v>
      </c>
      <c r="C942" s="195" t="e">
        <f ca="1">_xlfn.XLOOKUP(Table2[[#This Row],[Acct '#]],'2024 Information'!A:A,'2024 Information'!L:L,0)</f>
        <v>#NAME?</v>
      </c>
      <c r="D942" s="196" t="e">
        <f ca="1">SUM(Table2[[#This Row],[2024 Tax Assessment (Exemption Not Included)]]/$E$6)</f>
        <v>#NAME?</v>
      </c>
      <c r="E942" s="206" t="e">
        <f ca="1">SUM(Table2[[#This Row],[2024 Tax Assessment (Exemption Not Included)]]*$E$7)</f>
        <v>#NAME?</v>
      </c>
      <c r="F942" s="195" t="e">
        <f ca="1">_xlfn.XLOOKUP(Table2[[#This Row],[Acct '#]],'2025 Information'!A:A,'2025 Information'!O:O,0)</f>
        <v>#NAME?</v>
      </c>
      <c r="G942" s="196" t="e">
        <f ca="1">SUM(Table2[[#This Row],[2025 Estimated                         Tax Assessment                  (Exemption Not Included)]]/$H$6)</f>
        <v>#NAME?</v>
      </c>
      <c r="H942" s="206" t="e">
        <f ca="1">SUM(Table2[[#This Row],[2025 Estimated                         Tax Assessment                  (Exemption Not Included)]]*$H$7)</f>
        <v>#NAME?</v>
      </c>
      <c r="I942" s="203" t="e">
        <f ca="1">SUM(Table2[[#This Row],[2025 Estimated                         Tax Assessment                  (Exemption Not Included)]]-Table2[[#This Row],[2024 Tax Assessment (Exemption Not Included)]])</f>
        <v>#NAME?</v>
      </c>
      <c r="J942" s="225" t="e">
        <f ca="1">SUM(Table2[[#This Row],[2025 Estimated                      Tax Amount                             (Exemption Not Included)]]-Table2[[#This Row],[2024 Tax Amount (Exemption Not Included)]])</f>
        <v>#NAME?</v>
      </c>
      <c r="K942" s="204" t="e">
        <f ca="1">SUM(Table2[[#This Row],[Overall % Of Town ]]-Table2[[#This Row],[Overall % Of Town]])</f>
        <v>#NAME?</v>
      </c>
      <c r="L942" s="227" t="e">
        <f ca="1">SUM(Table2[[#This Row],[2024 Tax Assessment (Exemption Not Included)]])*$N$7</f>
        <v>#NAME?</v>
      </c>
      <c r="M942" s="205" t="e">
        <f ca="1">SUM(Table2[[#This Row],[2025 Tax Amount                   (w/o Reval)                       (Exmption Not Included)]]-Table2[[#This Row],[2024 Tax Amount (Exemption Not Included)]])</f>
        <v>#NAME?</v>
      </c>
      <c r="N942" s="206" t="e">
        <f ca="1">SUM(Table2[[#This Row],[2025 Tax Amount                   (w/o Reval)                       (Exmption Not Included)]]-Table2[[#This Row],[2025 Estimated                      Tax Amount                             (Exemption Not Included)]])</f>
        <v>#NAME?</v>
      </c>
      <c r="O942" s="210" t="e">
        <f ca="1">_xlfn.XLOOKUP(Table2[[#This Row],[Map/Lot]],'Sales Data'!$H$2:$H$185,'Sales Data'!$G$2:$G$185,0)</f>
        <v>#NAME?</v>
      </c>
      <c r="P942" s="211" t="e">
        <f ca="1">_xlfn.XLOOKUP(Table2[[#This Row],[Map/Lot]],'Sales Data'!$H$2:$H$185,'Sales Data'!$F$2:$F$185,0)</f>
        <v>#NAME?</v>
      </c>
      <c r="Q942" s="208">
        <v>1</v>
      </c>
      <c r="R942" s="212" t="e">
        <f ca="1">SUM(Table2[[#This Row],[Adjustment for Time Since Sale]]*Table2[[#This Row],[Sale Amount]])</f>
        <v>#NAME?</v>
      </c>
      <c r="S942" s="212" t="e">
        <f ca="1">SUM(Table2[[#This Row],[2025 Estimated                         Tax Assessment                  (Exemption Not Included)]]-Table2[[#This Row],[Adjusted Sale Price]])</f>
        <v>#NAME?</v>
      </c>
      <c r="T942" s="213" t="e">
        <f ca="1">_xlfn.XLOOKUP(Table2[[#This Row],[Map/Lot]],'Sales Data'!$H$2:$H$185,'Sales Data'!$I$2:$I$185,0)</f>
        <v>#NAME?</v>
      </c>
    </row>
    <row r="943" spans="1:20">
      <c r="A943" s="202" t="s">
        <v>2110</v>
      </c>
      <c r="B943" s="202">
        <v>341</v>
      </c>
      <c r="C943" s="195" t="e">
        <f ca="1">_xlfn.XLOOKUP(Table2[[#This Row],[Acct '#]],'2024 Information'!A:A,'2024 Information'!L:L,0)</f>
        <v>#NAME?</v>
      </c>
      <c r="D943" s="196" t="e">
        <f ca="1">SUM(Table2[[#This Row],[2024 Tax Assessment (Exemption Not Included)]]/$E$6)</f>
        <v>#NAME?</v>
      </c>
      <c r="E943" s="206" t="e">
        <f ca="1">SUM(Table2[[#This Row],[2024 Tax Assessment (Exemption Not Included)]]*$E$7)</f>
        <v>#NAME?</v>
      </c>
      <c r="F943" s="195" t="e">
        <f ca="1">_xlfn.XLOOKUP(Table2[[#This Row],[Acct '#]],'2025 Information'!A:A,'2025 Information'!O:O,0)</f>
        <v>#NAME?</v>
      </c>
      <c r="G943" s="196" t="e">
        <f ca="1">SUM(Table2[[#This Row],[2025 Estimated                         Tax Assessment                  (Exemption Not Included)]]/$H$6)</f>
        <v>#NAME?</v>
      </c>
      <c r="H943" s="206" t="e">
        <f ca="1">SUM(Table2[[#This Row],[2025 Estimated                         Tax Assessment                  (Exemption Not Included)]]*$H$7)</f>
        <v>#NAME?</v>
      </c>
      <c r="I943" s="203" t="e">
        <f ca="1">SUM(Table2[[#This Row],[2025 Estimated                         Tax Assessment                  (Exemption Not Included)]]-Table2[[#This Row],[2024 Tax Assessment (Exemption Not Included)]])</f>
        <v>#NAME?</v>
      </c>
      <c r="J943" s="225" t="e">
        <f ca="1">SUM(Table2[[#This Row],[2025 Estimated                      Tax Amount                             (Exemption Not Included)]]-Table2[[#This Row],[2024 Tax Amount (Exemption Not Included)]])</f>
        <v>#NAME?</v>
      </c>
      <c r="K943" s="204" t="e">
        <f ca="1">SUM(Table2[[#This Row],[Overall % Of Town ]]-Table2[[#This Row],[Overall % Of Town]])</f>
        <v>#NAME?</v>
      </c>
      <c r="L943" s="227" t="e">
        <f ca="1">SUM(Table2[[#This Row],[2024 Tax Assessment (Exemption Not Included)]])*$N$7</f>
        <v>#NAME?</v>
      </c>
      <c r="M943" s="205" t="e">
        <f ca="1">SUM(Table2[[#This Row],[2025 Tax Amount                   (w/o Reval)                       (Exmption Not Included)]]-Table2[[#This Row],[2024 Tax Amount (Exemption Not Included)]])</f>
        <v>#NAME?</v>
      </c>
      <c r="N943" s="206" t="e">
        <f ca="1">SUM(Table2[[#This Row],[2025 Tax Amount                   (w/o Reval)                       (Exmption Not Included)]]-Table2[[#This Row],[2025 Estimated                      Tax Amount                             (Exemption Not Included)]])</f>
        <v>#NAME?</v>
      </c>
      <c r="O943" s="207" t="s">
        <v>7433</v>
      </c>
      <c r="P943" s="208" t="s">
        <v>7433</v>
      </c>
      <c r="Q943" s="208" t="s">
        <v>7433</v>
      </c>
      <c r="R943" s="208" t="s">
        <v>7433</v>
      </c>
      <c r="S943" s="208" t="s">
        <v>7433</v>
      </c>
      <c r="T943" s="209" t="s">
        <v>7433</v>
      </c>
    </row>
    <row r="944" spans="1:20">
      <c r="A944" s="202" t="s">
        <v>2525</v>
      </c>
      <c r="B944" s="202">
        <v>148</v>
      </c>
      <c r="C944" s="195" t="e">
        <f ca="1">_xlfn.XLOOKUP(Table2[[#This Row],[Acct '#]],'2024 Information'!A:A,'2024 Information'!L:L,0)</f>
        <v>#NAME?</v>
      </c>
      <c r="D944" s="196" t="e">
        <f ca="1">SUM(Table2[[#This Row],[2024 Tax Assessment (Exemption Not Included)]]/$E$6)</f>
        <v>#NAME?</v>
      </c>
      <c r="E944" s="206" t="e">
        <f ca="1">SUM(Table2[[#This Row],[2024 Tax Assessment (Exemption Not Included)]]*$E$7)</f>
        <v>#NAME?</v>
      </c>
      <c r="F944" s="195" t="e">
        <f ca="1">_xlfn.XLOOKUP(Table2[[#This Row],[Acct '#]],'2025 Information'!A:A,'2025 Information'!O:O,0)</f>
        <v>#NAME?</v>
      </c>
      <c r="G944" s="196" t="e">
        <f ca="1">SUM(Table2[[#This Row],[2025 Estimated                         Tax Assessment                  (Exemption Not Included)]]/$H$6)</f>
        <v>#NAME?</v>
      </c>
      <c r="H944" s="206" t="e">
        <f ca="1">SUM(Table2[[#This Row],[2025 Estimated                         Tax Assessment                  (Exemption Not Included)]]*$H$7)</f>
        <v>#NAME?</v>
      </c>
      <c r="I944" s="203" t="e">
        <f ca="1">SUM(Table2[[#This Row],[2025 Estimated                         Tax Assessment                  (Exemption Not Included)]]-Table2[[#This Row],[2024 Tax Assessment (Exemption Not Included)]])</f>
        <v>#NAME?</v>
      </c>
      <c r="J944" s="225" t="e">
        <f ca="1">SUM(Table2[[#This Row],[2025 Estimated                      Tax Amount                             (Exemption Not Included)]]-Table2[[#This Row],[2024 Tax Amount (Exemption Not Included)]])</f>
        <v>#NAME?</v>
      </c>
      <c r="K944" s="204" t="e">
        <f ca="1">SUM(Table2[[#This Row],[Overall % Of Town ]]-Table2[[#This Row],[Overall % Of Town]])</f>
        <v>#NAME?</v>
      </c>
      <c r="L944" s="227" t="e">
        <f ca="1">SUM(Table2[[#This Row],[2024 Tax Assessment (Exemption Not Included)]])*$N$7</f>
        <v>#NAME?</v>
      </c>
      <c r="M944" s="205" t="e">
        <f ca="1">SUM(Table2[[#This Row],[2025 Tax Amount                   (w/o Reval)                       (Exmption Not Included)]]-Table2[[#This Row],[2024 Tax Amount (Exemption Not Included)]])</f>
        <v>#NAME?</v>
      </c>
      <c r="N944" s="206" t="e">
        <f ca="1">SUM(Table2[[#This Row],[2025 Tax Amount                   (w/o Reval)                       (Exmption Not Included)]]-Table2[[#This Row],[2025 Estimated                      Tax Amount                             (Exemption Not Included)]])</f>
        <v>#NAME?</v>
      </c>
      <c r="O944" s="207" t="s">
        <v>7433</v>
      </c>
      <c r="P944" s="208" t="s">
        <v>7433</v>
      </c>
      <c r="Q944" s="208" t="s">
        <v>7433</v>
      </c>
      <c r="R944" s="208" t="s">
        <v>7433</v>
      </c>
      <c r="S944" s="208" t="s">
        <v>7433</v>
      </c>
      <c r="T944" s="209" t="s">
        <v>7433</v>
      </c>
    </row>
    <row r="945" spans="1:20">
      <c r="A945" s="202" t="s">
        <v>284</v>
      </c>
      <c r="B945" s="202">
        <v>1122</v>
      </c>
      <c r="C945" s="195" t="e">
        <f ca="1">_xlfn.XLOOKUP(Table2[[#This Row],[Acct '#]],'2024 Information'!A:A,'2024 Information'!L:L,0)</f>
        <v>#NAME?</v>
      </c>
      <c r="D945" s="196" t="e">
        <f ca="1">SUM(Table2[[#This Row],[2024 Tax Assessment (Exemption Not Included)]]/$E$6)</f>
        <v>#NAME?</v>
      </c>
      <c r="E945" s="206" t="e">
        <f ca="1">SUM(Table2[[#This Row],[2024 Tax Assessment (Exemption Not Included)]]*$E$7)</f>
        <v>#NAME?</v>
      </c>
      <c r="F945" s="195" t="e">
        <f ca="1">_xlfn.XLOOKUP(Table2[[#This Row],[Acct '#]],'2025 Information'!A:A,'2025 Information'!O:O,0)</f>
        <v>#NAME?</v>
      </c>
      <c r="G945" s="196" t="e">
        <f ca="1">SUM(Table2[[#This Row],[2025 Estimated                         Tax Assessment                  (Exemption Not Included)]]/$H$6)</f>
        <v>#NAME?</v>
      </c>
      <c r="H945" s="206" t="e">
        <f ca="1">SUM(Table2[[#This Row],[2025 Estimated                         Tax Assessment                  (Exemption Not Included)]]*$H$7)</f>
        <v>#NAME?</v>
      </c>
      <c r="I945" s="203" t="e">
        <f ca="1">SUM(Table2[[#This Row],[2025 Estimated                         Tax Assessment                  (Exemption Not Included)]]-Table2[[#This Row],[2024 Tax Assessment (Exemption Not Included)]])</f>
        <v>#NAME?</v>
      </c>
      <c r="J945" s="225" t="e">
        <f ca="1">SUM(Table2[[#This Row],[2025 Estimated                      Tax Amount                             (Exemption Not Included)]]-Table2[[#This Row],[2024 Tax Amount (Exemption Not Included)]])</f>
        <v>#NAME?</v>
      </c>
      <c r="K945" s="204" t="e">
        <f ca="1">SUM(Table2[[#This Row],[Overall % Of Town ]]-Table2[[#This Row],[Overall % Of Town]])</f>
        <v>#NAME?</v>
      </c>
      <c r="L945" s="227" t="e">
        <f ca="1">SUM(Table2[[#This Row],[2024 Tax Assessment (Exemption Not Included)]])*$N$7</f>
        <v>#NAME?</v>
      </c>
      <c r="M945" s="205" t="e">
        <f ca="1">SUM(Table2[[#This Row],[2025 Tax Amount                   (w/o Reval)                       (Exmption Not Included)]]-Table2[[#This Row],[2024 Tax Amount (Exemption Not Included)]])</f>
        <v>#NAME?</v>
      </c>
      <c r="N945" s="206" t="e">
        <f ca="1">SUM(Table2[[#This Row],[2025 Tax Amount                   (w/o Reval)                       (Exmption Not Included)]]-Table2[[#This Row],[2025 Estimated                      Tax Amount                             (Exemption Not Included)]])</f>
        <v>#NAME?</v>
      </c>
      <c r="O945" s="207" t="s">
        <v>7433</v>
      </c>
      <c r="P945" s="208" t="s">
        <v>7433</v>
      </c>
      <c r="Q945" s="208" t="s">
        <v>7433</v>
      </c>
      <c r="R945" s="208" t="s">
        <v>7433</v>
      </c>
      <c r="S945" s="208" t="s">
        <v>7433</v>
      </c>
      <c r="T945" s="209" t="s">
        <v>7433</v>
      </c>
    </row>
    <row r="946" spans="1:20">
      <c r="A946" s="202" t="s">
        <v>2095</v>
      </c>
      <c r="B946" s="202">
        <v>347</v>
      </c>
      <c r="C946" s="195" t="e">
        <f ca="1">_xlfn.XLOOKUP(Table2[[#This Row],[Acct '#]],'2024 Information'!A:A,'2024 Information'!L:L,0)</f>
        <v>#NAME?</v>
      </c>
      <c r="D946" s="196" t="e">
        <f ca="1">SUM(Table2[[#This Row],[2024 Tax Assessment (Exemption Not Included)]]/$E$6)</f>
        <v>#NAME?</v>
      </c>
      <c r="E946" s="206" t="e">
        <f ca="1">SUM(Table2[[#This Row],[2024 Tax Assessment (Exemption Not Included)]]*$E$7)</f>
        <v>#NAME?</v>
      </c>
      <c r="F946" s="195" t="e">
        <f ca="1">_xlfn.XLOOKUP(Table2[[#This Row],[Acct '#]],'2025 Information'!A:A,'2025 Information'!O:O,0)</f>
        <v>#NAME?</v>
      </c>
      <c r="G946" s="196" t="e">
        <f ca="1">SUM(Table2[[#This Row],[2025 Estimated                         Tax Assessment                  (Exemption Not Included)]]/$H$6)</f>
        <v>#NAME?</v>
      </c>
      <c r="H946" s="206" t="e">
        <f ca="1">SUM(Table2[[#This Row],[2025 Estimated                         Tax Assessment                  (Exemption Not Included)]]*$H$7)</f>
        <v>#NAME?</v>
      </c>
      <c r="I946" s="203" t="e">
        <f ca="1">SUM(Table2[[#This Row],[2025 Estimated                         Tax Assessment                  (Exemption Not Included)]]-Table2[[#This Row],[2024 Tax Assessment (Exemption Not Included)]])</f>
        <v>#NAME?</v>
      </c>
      <c r="J946" s="225" t="e">
        <f ca="1">SUM(Table2[[#This Row],[2025 Estimated                      Tax Amount                             (Exemption Not Included)]]-Table2[[#This Row],[2024 Tax Amount (Exemption Not Included)]])</f>
        <v>#NAME?</v>
      </c>
      <c r="K946" s="204" t="e">
        <f ca="1">SUM(Table2[[#This Row],[Overall % Of Town ]]-Table2[[#This Row],[Overall % Of Town]])</f>
        <v>#NAME?</v>
      </c>
      <c r="L946" s="227" t="e">
        <f ca="1">SUM(Table2[[#This Row],[2024 Tax Assessment (Exemption Not Included)]])*$N$7</f>
        <v>#NAME?</v>
      </c>
      <c r="M946" s="205" t="e">
        <f ca="1">SUM(Table2[[#This Row],[2025 Tax Amount                   (w/o Reval)                       (Exmption Not Included)]]-Table2[[#This Row],[2024 Tax Amount (Exemption Not Included)]])</f>
        <v>#NAME?</v>
      </c>
      <c r="N946" s="206" t="e">
        <f ca="1">SUM(Table2[[#This Row],[2025 Tax Amount                   (w/o Reval)                       (Exmption Not Included)]]-Table2[[#This Row],[2025 Estimated                      Tax Amount                             (Exemption Not Included)]])</f>
        <v>#NAME?</v>
      </c>
      <c r="O946" s="207" t="s">
        <v>7433</v>
      </c>
      <c r="P946" s="208" t="s">
        <v>7433</v>
      </c>
      <c r="Q946" s="208" t="s">
        <v>7433</v>
      </c>
      <c r="R946" s="208" t="s">
        <v>7433</v>
      </c>
      <c r="S946" s="208" t="s">
        <v>7433</v>
      </c>
      <c r="T946" s="209" t="s">
        <v>7433</v>
      </c>
    </row>
    <row r="947" spans="1:20">
      <c r="A947" s="202" t="s">
        <v>2484</v>
      </c>
      <c r="B947" s="202">
        <v>169</v>
      </c>
      <c r="C947" s="195" t="e">
        <f ca="1">_xlfn.XLOOKUP(Table2[[#This Row],[Acct '#]],'2024 Information'!A:A,'2024 Information'!L:L,0)</f>
        <v>#NAME?</v>
      </c>
      <c r="D947" s="196" t="e">
        <f ca="1">SUM(Table2[[#This Row],[2024 Tax Assessment (Exemption Not Included)]]/$E$6)</f>
        <v>#NAME?</v>
      </c>
      <c r="E947" s="206" t="e">
        <f ca="1">SUM(Table2[[#This Row],[2024 Tax Assessment (Exemption Not Included)]]*$E$7)</f>
        <v>#NAME?</v>
      </c>
      <c r="F947" s="195" t="e">
        <f ca="1">_xlfn.XLOOKUP(Table2[[#This Row],[Acct '#]],'2025 Information'!A:A,'2025 Information'!O:O,0)</f>
        <v>#NAME?</v>
      </c>
      <c r="G947" s="196" t="e">
        <f ca="1">SUM(Table2[[#This Row],[2025 Estimated                         Tax Assessment                  (Exemption Not Included)]]/$H$6)</f>
        <v>#NAME?</v>
      </c>
      <c r="H947" s="206" t="e">
        <f ca="1">SUM(Table2[[#This Row],[2025 Estimated                         Tax Assessment                  (Exemption Not Included)]]*$H$7)</f>
        <v>#NAME?</v>
      </c>
      <c r="I947" s="203" t="e">
        <f ca="1">SUM(Table2[[#This Row],[2025 Estimated                         Tax Assessment                  (Exemption Not Included)]]-Table2[[#This Row],[2024 Tax Assessment (Exemption Not Included)]])</f>
        <v>#NAME?</v>
      </c>
      <c r="J947" s="225" t="e">
        <f ca="1">SUM(Table2[[#This Row],[2025 Estimated                      Tax Amount                             (Exemption Not Included)]]-Table2[[#This Row],[2024 Tax Amount (Exemption Not Included)]])</f>
        <v>#NAME?</v>
      </c>
      <c r="K947" s="204" t="e">
        <f ca="1">SUM(Table2[[#This Row],[Overall % Of Town ]]-Table2[[#This Row],[Overall % Of Town]])</f>
        <v>#NAME?</v>
      </c>
      <c r="L947" s="227" t="e">
        <f ca="1">SUM(Table2[[#This Row],[2024 Tax Assessment (Exemption Not Included)]])*$N$7</f>
        <v>#NAME?</v>
      </c>
      <c r="M947" s="205" t="e">
        <f ca="1">SUM(Table2[[#This Row],[2025 Tax Amount                   (w/o Reval)                       (Exmption Not Included)]]-Table2[[#This Row],[2024 Tax Amount (Exemption Not Included)]])</f>
        <v>#NAME?</v>
      </c>
      <c r="N947" s="206" t="e">
        <f ca="1">SUM(Table2[[#This Row],[2025 Tax Amount                   (w/o Reval)                       (Exmption Not Included)]]-Table2[[#This Row],[2025 Estimated                      Tax Amount                             (Exemption Not Included)]])</f>
        <v>#NAME?</v>
      </c>
      <c r="O947" s="207" t="s">
        <v>7433</v>
      </c>
      <c r="P947" s="208" t="s">
        <v>7433</v>
      </c>
      <c r="Q947" s="208" t="s">
        <v>7433</v>
      </c>
      <c r="R947" s="208" t="s">
        <v>7433</v>
      </c>
      <c r="S947" s="208" t="s">
        <v>7433</v>
      </c>
      <c r="T947" s="209" t="s">
        <v>7433</v>
      </c>
    </row>
    <row r="948" spans="1:20">
      <c r="A948" s="202" t="s">
        <v>1964</v>
      </c>
      <c r="B948" s="202">
        <v>408</v>
      </c>
      <c r="C948" s="195" t="e">
        <f ca="1">_xlfn.XLOOKUP(Table2[[#This Row],[Acct '#]],'2024 Information'!A:A,'2024 Information'!L:L,0)</f>
        <v>#NAME?</v>
      </c>
      <c r="D948" s="196" t="e">
        <f ca="1">SUM(Table2[[#This Row],[2024 Tax Assessment (Exemption Not Included)]]/$E$6)</f>
        <v>#NAME?</v>
      </c>
      <c r="E948" s="206" t="e">
        <f ca="1">SUM(Table2[[#This Row],[2024 Tax Assessment (Exemption Not Included)]]*$E$7)</f>
        <v>#NAME?</v>
      </c>
      <c r="F948" s="195" t="e">
        <f ca="1">_xlfn.XLOOKUP(Table2[[#This Row],[Acct '#]],'2025 Information'!A:A,'2025 Information'!O:O,0)</f>
        <v>#NAME?</v>
      </c>
      <c r="G948" s="196" t="e">
        <f ca="1">SUM(Table2[[#This Row],[2025 Estimated                         Tax Assessment                  (Exemption Not Included)]]/$H$6)</f>
        <v>#NAME?</v>
      </c>
      <c r="H948" s="206" t="e">
        <f ca="1">SUM(Table2[[#This Row],[2025 Estimated                         Tax Assessment                  (Exemption Not Included)]]*$H$7)</f>
        <v>#NAME?</v>
      </c>
      <c r="I948" s="203" t="e">
        <f ca="1">SUM(Table2[[#This Row],[2025 Estimated                         Tax Assessment                  (Exemption Not Included)]]-Table2[[#This Row],[2024 Tax Assessment (Exemption Not Included)]])</f>
        <v>#NAME?</v>
      </c>
      <c r="J948" s="225" t="e">
        <f ca="1">SUM(Table2[[#This Row],[2025 Estimated                      Tax Amount                             (Exemption Not Included)]]-Table2[[#This Row],[2024 Tax Amount (Exemption Not Included)]])</f>
        <v>#NAME?</v>
      </c>
      <c r="K948" s="204" t="e">
        <f ca="1">SUM(Table2[[#This Row],[Overall % Of Town ]]-Table2[[#This Row],[Overall % Of Town]])</f>
        <v>#NAME?</v>
      </c>
      <c r="L948" s="227" t="e">
        <f ca="1">SUM(Table2[[#This Row],[2024 Tax Assessment (Exemption Not Included)]])*$N$7</f>
        <v>#NAME?</v>
      </c>
      <c r="M948" s="205" t="e">
        <f ca="1">SUM(Table2[[#This Row],[2025 Tax Amount                   (w/o Reval)                       (Exmption Not Included)]]-Table2[[#This Row],[2024 Tax Amount (Exemption Not Included)]])</f>
        <v>#NAME?</v>
      </c>
      <c r="N948" s="206" t="e">
        <f ca="1">SUM(Table2[[#This Row],[2025 Tax Amount                   (w/o Reval)                       (Exmption Not Included)]]-Table2[[#This Row],[2025 Estimated                      Tax Amount                             (Exemption Not Included)]])</f>
        <v>#NAME?</v>
      </c>
      <c r="O948" s="207" t="s">
        <v>7433</v>
      </c>
      <c r="P948" s="208" t="s">
        <v>7433</v>
      </c>
      <c r="Q948" s="208" t="s">
        <v>7433</v>
      </c>
      <c r="R948" s="208" t="s">
        <v>7433</v>
      </c>
      <c r="S948" s="208" t="s">
        <v>7433</v>
      </c>
      <c r="T948" s="209" t="s">
        <v>7433</v>
      </c>
    </row>
    <row r="949" spans="1:20">
      <c r="A949" s="202" t="s">
        <v>2026</v>
      </c>
      <c r="B949" s="202">
        <v>380</v>
      </c>
      <c r="C949" s="195" t="e">
        <f ca="1">_xlfn.XLOOKUP(Table2[[#This Row],[Acct '#]],'2024 Information'!A:A,'2024 Information'!L:L,0)</f>
        <v>#NAME?</v>
      </c>
      <c r="D949" s="196" t="e">
        <f ca="1">SUM(Table2[[#This Row],[2024 Tax Assessment (Exemption Not Included)]]/$E$6)</f>
        <v>#NAME?</v>
      </c>
      <c r="E949" s="206" t="e">
        <f ca="1">SUM(Table2[[#This Row],[2024 Tax Assessment (Exemption Not Included)]]*$E$7)</f>
        <v>#NAME?</v>
      </c>
      <c r="F949" s="195" t="e">
        <f ca="1">_xlfn.XLOOKUP(Table2[[#This Row],[Acct '#]],'2025 Information'!A:A,'2025 Information'!O:O,0)</f>
        <v>#NAME?</v>
      </c>
      <c r="G949" s="196" t="e">
        <f ca="1">SUM(Table2[[#This Row],[2025 Estimated                         Tax Assessment                  (Exemption Not Included)]]/$H$6)</f>
        <v>#NAME?</v>
      </c>
      <c r="H949" s="206" t="e">
        <f ca="1">SUM(Table2[[#This Row],[2025 Estimated                         Tax Assessment                  (Exemption Not Included)]]*$H$7)</f>
        <v>#NAME?</v>
      </c>
      <c r="I949" s="203" t="e">
        <f ca="1">SUM(Table2[[#This Row],[2025 Estimated                         Tax Assessment                  (Exemption Not Included)]]-Table2[[#This Row],[2024 Tax Assessment (Exemption Not Included)]])</f>
        <v>#NAME?</v>
      </c>
      <c r="J949" s="225" t="e">
        <f ca="1">SUM(Table2[[#This Row],[2025 Estimated                      Tax Amount                             (Exemption Not Included)]]-Table2[[#This Row],[2024 Tax Amount (Exemption Not Included)]])</f>
        <v>#NAME?</v>
      </c>
      <c r="K949" s="204" t="e">
        <f ca="1">SUM(Table2[[#This Row],[Overall % Of Town ]]-Table2[[#This Row],[Overall % Of Town]])</f>
        <v>#NAME?</v>
      </c>
      <c r="L949" s="227" t="e">
        <f ca="1">SUM(Table2[[#This Row],[2024 Tax Assessment (Exemption Not Included)]])*$N$7</f>
        <v>#NAME?</v>
      </c>
      <c r="M949" s="205" t="e">
        <f ca="1">SUM(Table2[[#This Row],[2025 Tax Amount                   (w/o Reval)                       (Exmption Not Included)]]-Table2[[#This Row],[2024 Tax Amount (Exemption Not Included)]])</f>
        <v>#NAME?</v>
      </c>
      <c r="N949" s="206" t="e">
        <f ca="1">SUM(Table2[[#This Row],[2025 Tax Amount                   (w/o Reval)                       (Exmption Not Included)]]-Table2[[#This Row],[2025 Estimated                      Tax Amount                             (Exemption Not Included)]])</f>
        <v>#NAME?</v>
      </c>
      <c r="O949" s="210" t="e">
        <f ca="1">_xlfn.XLOOKUP(Table2[[#This Row],[Map/Lot]],'Sales Data'!$H$2:$H$185,'Sales Data'!$G$2:$G$185,0)</f>
        <v>#NAME?</v>
      </c>
      <c r="P949" s="211" t="e">
        <f ca="1">_xlfn.XLOOKUP(Table2[[#This Row],[Map/Lot]],'Sales Data'!$H$2:$H$185,'Sales Data'!$F$2:$F$185,0)</f>
        <v>#NAME?</v>
      </c>
      <c r="Q949" s="208">
        <v>1.5</v>
      </c>
      <c r="R949" s="212" t="e">
        <f ca="1">SUM(Table2[[#This Row],[Adjustment for Time Since Sale]]*Table2[[#This Row],[Sale Amount]])</f>
        <v>#NAME?</v>
      </c>
      <c r="S949" s="212" t="e">
        <f ca="1">SUM(Table2[[#This Row],[2025 Estimated                         Tax Assessment                  (Exemption Not Included)]]-Table2[[#This Row],[Adjusted Sale Price]])</f>
        <v>#NAME?</v>
      </c>
      <c r="T949" s="213" t="e">
        <f ca="1">_xlfn.XLOOKUP(Table2[[#This Row],[Map/Lot]],'Sales Data'!$H$2:$H$185,'Sales Data'!$I$2:$I$185,0)</f>
        <v>#NAME?</v>
      </c>
    </row>
    <row r="950" spans="1:20">
      <c r="A950" s="202" t="s">
        <v>1711</v>
      </c>
      <c r="B950" s="202">
        <v>526</v>
      </c>
      <c r="C950" s="195" t="e">
        <f ca="1">_xlfn.XLOOKUP(Table2[[#This Row],[Acct '#]],'2024 Information'!A:A,'2024 Information'!L:L,0)</f>
        <v>#NAME?</v>
      </c>
      <c r="D950" s="196" t="e">
        <f ca="1">SUM(Table2[[#This Row],[2024 Tax Assessment (Exemption Not Included)]]/$E$6)</f>
        <v>#NAME?</v>
      </c>
      <c r="E950" s="206" t="e">
        <f ca="1">SUM(Table2[[#This Row],[2024 Tax Assessment (Exemption Not Included)]]*$E$7)</f>
        <v>#NAME?</v>
      </c>
      <c r="F950" s="195" t="e">
        <f ca="1">_xlfn.XLOOKUP(Table2[[#This Row],[Acct '#]],'2025 Information'!A:A,'2025 Information'!O:O,0)</f>
        <v>#NAME?</v>
      </c>
      <c r="G950" s="196" t="e">
        <f ca="1">SUM(Table2[[#This Row],[2025 Estimated                         Tax Assessment                  (Exemption Not Included)]]/$H$6)</f>
        <v>#NAME?</v>
      </c>
      <c r="H950" s="206" t="e">
        <f ca="1">SUM(Table2[[#This Row],[2025 Estimated                         Tax Assessment                  (Exemption Not Included)]]*$H$7)</f>
        <v>#NAME?</v>
      </c>
      <c r="I950" s="203" t="e">
        <f ca="1">SUM(Table2[[#This Row],[2025 Estimated                         Tax Assessment                  (Exemption Not Included)]]-Table2[[#This Row],[2024 Tax Assessment (Exemption Not Included)]])</f>
        <v>#NAME?</v>
      </c>
      <c r="J950" s="225" t="e">
        <f ca="1">SUM(Table2[[#This Row],[2025 Estimated                      Tax Amount                             (Exemption Not Included)]]-Table2[[#This Row],[2024 Tax Amount (Exemption Not Included)]])</f>
        <v>#NAME?</v>
      </c>
      <c r="K950" s="204" t="e">
        <f ca="1">SUM(Table2[[#This Row],[Overall % Of Town ]]-Table2[[#This Row],[Overall % Of Town]])</f>
        <v>#NAME?</v>
      </c>
      <c r="L950" s="227" t="e">
        <f ca="1">SUM(Table2[[#This Row],[2024 Tax Assessment (Exemption Not Included)]])*$N$7</f>
        <v>#NAME?</v>
      </c>
      <c r="M950" s="205" t="e">
        <f ca="1">SUM(Table2[[#This Row],[2025 Tax Amount                   (w/o Reval)                       (Exmption Not Included)]]-Table2[[#This Row],[2024 Tax Amount (Exemption Not Included)]])</f>
        <v>#NAME?</v>
      </c>
      <c r="N950" s="206" t="e">
        <f ca="1">SUM(Table2[[#This Row],[2025 Tax Amount                   (w/o Reval)                       (Exmption Not Included)]]-Table2[[#This Row],[2025 Estimated                      Tax Amount                             (Exemption Not Included)]])</f>
        <v>#NAME?</v>
      </c>
      <c r="O950" s="210" t="e">
        <f ca="1">_xlfn.XLOOKUP(Table2[[#This Row],[Map/Lot]],'Sales Data'!$H$2:$H$185,'Sales Data'!$G$2:$G$185,0)</f>
        <v>#NAME?</v>
      </c>
      <c r="P950" s="211" t="e">
        <f ca="1">_xlfn.XLOOKUP(Table2[[#This Row],[Map/Lot]],'Sales Data'!$H$2:$H$185,'Sales Data'!$F$2:$F$185,0)</f>
        <v>#NAME?</v>
      </c>
      <c r="Q950" s="208">
        <v>1.3</v>
      </c>
      <c r="R950" s="212" t="e">
        <f ca="1">SUM(Table2[[#This Row],[Adjustment for Time Since Sale]]*Table2[[#This Row],[Sale Amount]])</f>
        <v>#NAME?</v>
      </c>
      <c r="S950" s="212" t="e">
        <f ca="1">SUM(Table2[[#This Row],[2025 Estimated                         Tax Assessment                  (Exemption Not Included)]]-Table2[[#This Row],[Adjusted Sale Price]])</f>
        <v>#NAME?</v>
      </c>
      <c r="T950" s="213" t="e">
        <f ca="1">_xlfn.XLOOKUP(Table2[[#This Row],[Map/Lot]],'Sales Data'!$H$2:$H$185,'Sales Data'!$I$2:$I$185,0)</f>
        <v>#NAME?</v>
      </c>
    </row>
    <row r="951" spans="1:20">
      <c r="A951" s="202" t="s">
        <v>2641</v>
      </c>
      <c r="B951" s="202">
        <v>90</v>
      </c>
      <c r="C951" s="195" t="e">
        <f ca="1">_xlfn.XLOOKUP(Table2[[#This Row],[Acct '#]],'2024 Information'!A:A,'2024 Information'!L:L,0)</f>
        <v>#NAME?</v>
      </c>
      <c r="D951" s="196" t="e">
        <f ca="1">SUM(Table2[[#This Row],[2024 Tax Assessment (Exemption Not Included)]]/$E$6)</f>
        <v>#NAME?</v>
      </c>
      <c r="E951" s="206" t="e">
        <f ca="1">SUM(Table2[[#This Row],[2024 Tax Assessment (Exemption Not Included)]]*$E$7)</f>
        <v>#NAME?</v>
      </c>
      <c r="F951" s="195" t="e">
        <f ca="1">_xlfn.XLOOKUP(Table2[[#This Row],[Acct '#]],'2025 Information'!A:A,'2025 Information'!O:O,0)</f>
        <v>#NAME?</v>
      </c>
      <c r="G951" s="196" t="e">
        <f ca="1">SUM(Table2[[#This Row],[2025 Estimated                         Tax Assessment                  (Exemption Not Included)]]/$H$6)</f>
        <v>#NAME?</v>
      </c>
      <c r="H951" s="206" t="e">
        <f ca="1">SUM(Table2[[#This Row],[2025 Estimated                         Tax Assessment                  (Exemption Not Included)]]*$H$7)</f>
        <v>#NAME?</v>
      </c>
      <c r="I951" s="203" t="e">
        <f ca="1">SUM(Table2[[#This Row],[2025 Estimated                         Tax Assessment                  (Exemption Not Included)]]-Table2[[#This Row],[2024 Tax Assessment (Exemption Not Included)]])</f>
        <v>#NAME?</v>
      </c>
      <c r="J951" s="225" t="e">
        <f ca="1">SUM(Table2[[#This Row],[2025 Estimated                      Tax Amount                             (Exemption Not Included)]]-Table2[[#This Row],[2024 Tax Amount (Exemption Not Included)]])</f>
        <v>#NAME?</v>
      </c>
      <c r="K951" s="204" t="e">
        <f ca="1">SUM(Table2[[#This Row],[Overall % Of Town ]]-Table2[[#This Row],[Overall % Of Town]])</f>
        <v>#NAME?</v>
      </c>
      <c r="L951" s="227" t="e">
        <f ca="1">SUM(Table2[[#This Row],[2024 Tax Assessment (Exemption Not Included)]])*$N$7</f>
        <v>#NAME?</v>
      </c>
      <c r="M951" s="205" t="e">
        <f ca="1">SUM(Table2[[#This Row],[2025 Tax Amount                   (w/o Reval)                       (Exmption Not Included)]]-Table2[[#This Row],[2024 Tax Amount (Exemption Not Included)]])</f>
        <v>#NAME?</v>
      </c>
      <c r="N951" s="206" t="e">
        <f ca="1">SUM(Table2[[#This Row],[2025 Tax Amount                   (w/o Reval)                       (Exmption Not Included)]]-Table2[[#This Row],[2025 Estimated                      Tax Amount                             (Exemption Not Included)]])</f>
        <v>#NAME?</v>
      </c>
      <c r="O951" s="207" t="s">
        <v>7433</v>
      </c>
      <c r="P951" s="208" t="s">
        <v>7433</v>
      </c>
      <c r="Q951" s="208" t="s">
        <v>7433</v>
      </c>
      <c r="R951" s="208" t="s">
        <v>7433</v>
      </c>
      <c r="S951" s="208" t="s">
        <v>7433</v>
      </c>
      <c r="T951" s="209" t="s">
        <v>7433</v>
      </c>
    </row>
    <row r="952" spans="1:20">
      <c r="A952" s="202" t="s">
        <v>1657</v>
      </c>
      <c r="B952" s="202">
        <v>549</v>
      </c>
      <c r="C952" s="195" t="e">
        <f ca="1">_xlfn.XLOOKUP(Table2[[#This Row],[Acct '#]],'2024 Information'!A:A,'2024 Information'!L:L,0)</f>
        <v>#NAME?</v>
      </c>
      <c r="D952" s="196" t="e">
        <f ca="1">SUM(Table2[[#This Row],[2024 Tax Assessment (Exemption Not Included)]]/$E$6)</f>
        <v>#NAME?</v>
      </c>
      <c r="E952" s="206" t="e">
        <f ca="1">SUM(Table2[[#This Row],[2024 Tax Assessment (Exemption Not Included)]]*$E$7)</f>
        <v>#NAME?</v>
      </c>
      <c r="F952" s="195" t="e">
        <f ca="1">_xlfn.XLOOKUP(Table2[[#This Row],[Acct '#]],'2025 Information'!A:A,'2025 Information'!O:O,0)</f>
        <v>#NAME?</v>
      </c>
      <c r="G952" s="196" t="e">
        <f ca="1">SUM(Table2[[#This Row],[2025 Estimated                         Tax Assessment                  (Exemption Not Included)]]/$H$6)</f>
        <v>#NAME?</v>
      </c>
      <c r="H952" s="206" t="e">
        <f ca="1">SUM(Table2[[#This Row],[2025 Estimated                         Tax Assessment                  (Exemption Not Included)]]*$H$7)</f>
        <v>#NAME?</v>
      </c>
      <c r="I952" s="203" t="e">
        <f ca="1">SUM(Table2[[#This Row],[2025 Estimated                         Tax Assessment                  (Exemption Not Included)]]-Table2[[#This Row],[2024 Tax Assessment (Exemption Not Included)]])</f>
        <v>#NAME?</v>
      </c>
      <c r="J952" s="225" t="e">
        <f ca="1">SUM(Table2[[#This Row],[2025 Estimated                      Tax Amount                             (Exemption Not Included)]]-Table2[[#This Row],[2024 Tax Amount (Exemption Not Included)]])</f>
        <v>#NAME?</v>
      </c>
      <c r="K952" s="204" t="e">
        <f ca="1">SUM(Table2[[#This Row],[Overall % Of Town ]]-Table2[[#This Row],[Overall % Of Town]])</f>
        <v>#NAME?</v>
      </c>
      <c r="L952" s="227" t="e">
        <f ca="1">SUM(Table2[[#This Row],[2024 Tax Assessment (Exemption Not Included)]])*$N$7</f>
        <v>#NAME?</v>
      </c>
      <c r="M952" s="205" t="e">
        <f ca="1">SUM(Table2[[#This Row],[2025 Tax Amount                   (w/o Reval)                       (Exmption Not Included)]]-Table2[[#This Row],[2024 Tax Amount (Exemption Not Included)]])</f>
        <v>#NAME?</v>
      </c>
      <c r="N952" s="206" t="e">
        <f ca="1">SUM(Table2[[#This Row],[2025 Tax Amount                   (w/o Reval)                       (Exmption Not Included)]]-Table2[[#This Row],[2025 Estimated                      Tax Amount                             (Exemption Not Included)]])</f>
        <v>#NAME?</v>
      </c>
      <c r="O952" s="207" t="s">
        <v>7433</v>
      </c>
      <c r="P952" s="208" t="s">
        <v>7433</v>
      </c>
      <c r="Q952" s="208" t="s">
        <v>7433</v>
      </c>
      <c r="R952" s="208" t="s">
        <v>7433</v>
      </c>
      <c r="S952" s="208" t="s">
        <v>7433</v>
      </c>
      <c r="T952" s="209" t="s">
        <v>7433</v>
      </c>
    </row>
    <row r="953" spans="1:20">
      <c r="A953" s="202" t="s">
        <v>1649</v>
      </c>
      <c r="B953" s="202">
        <v>553</v>
      </c>
      <c r="C953" s="195" t="e">
        <f ca="1">_xlfn.XLOOKUP(Table2[[#This Row],[Acct '#]],'2024 Information'!A:A,'2024 Information'!L:L,0)</f>
        <v>#NAME?</v>
      </c>
      <c r="D953" s="196" t="e">
        <f ca="1">SUM(Table2[[#This Row],[2024 Tax Assessment (Exemption Not Included)]]/$E$6)</f>
        <v>#NAME?</v>
      </c>
      <c r="E953" s="206" t="e">
        <f ca="1">SUM(Table2[[#This Row],[2024 Tax Assessment (Exemption Not Included)]]*$E$7)</f>
        <v>#NAME?</v>
      </c>
      <c r="F953" s="195" t="e">
        <f ca="1">_xlfn.XLOOKUP(Table2[[#This Row],[Acct '#]],'2025 Information'!A:A,'2025 Information'!O:O,0)</f>
        <v>#NAME?</v>
      </c>
      <c r="G953" s="196" t="e">
        <f ca="1">SUM(Table2[[#This Row],[2025 Estimated                         Tax Assessment                  (Exemption Not Included)]]/$H$6)</f>
        <v>#NAME?</v>
      </c>
      <c r="H953" s="206" t="e">
        <f ca="1">SUM(Table2[[#This Row],[2025 Estimated                         Tax Assessment                  (Exemption Not Included)]]*$H$7)</f>
        <v>#NAME?</v>
      </c>
      <c r="I953" s="203" t="e">
        <f ca="1">SUM(Table2[[#This Row],[2025 Estimated                         Tax Assessment                  (Exemption Not Included)]]-Table2[[#This Row],[2024 Tax Assessment (Exemption Not Included)]])</f>
        <v>#NAME?</v>
      </c>
      <c r="J953" s="225" t="e">
        <f ca="1">SUM(Table2[[#This Row],[2025 Estimated                      Tax Amount                             (Exemption Not Included)]]-Table2[[#This Row],[2024 Tax Amount (Exemption Not Included)]])</f>
        <v>#NAME?</v>
      </c>
      <c r="K953" s="204" t="e">
        <f ca="1">SUM(Table2[[#This Row],[Overall % Of Town ]]-Table2[[#This Row],[Overall % Of Town]])</f>
        <v>#NAME?</v>
      </c>
      <c r="L953" s="227" t="e">
        <f ca="1">SUM(Table2[[#This Row],[2024 Tax Assessment (Exemption Not Included)]])*$N$7</f>
        <v>#NAME?</v>
      </c>
      <c r="M953" s="205" t="e">
        <f ca="1">SUM(Table2[[#This Row],[2025 Tax Amount                   (w/o Reval)                       (Exmption Not Included)]]-Table2[[#This Row],[2024 Tax Amount (Exemption Not Included)]])</f>
        <v>#NAME?</v>
      </c>
      <c r="N953" s="206" t="e">
        <f ca="1">SUM(Table2[[#This Row],[2025 Tax Amount                   (w/o Reval)                       (Exmption Not Included)]]-Table2[[#This Row],[2025 Estimated                      Tax Amount                             (Exemption Not Included)]])</f>
        <v>#NAME?</v>
      </c>
      <c r="O953" s="207" t="s">
        <v>7433</v>
      </c>
      <c r="P953" s="208" t="s">
        <v>7433</v>
      </c>
      <c r="Q953" s="208" t="s">
        <v>7433</v>
      </c>
      <c r="R953" s="208" t="s">
        <v>7433</v>
      </c>
      <c r="S953" s="208" t="s">
        <v>7433</v>
      </c>
      <c r="T953" s="209" t="s">
        <v>7433</v>
      </c>
    </row>
    <row r="954" spans="1:20">
      <c r="A954" s="202" t="s">
        <v>1636</v>
      </c>
      <c r="B954" s="202">
        <v>559</v>
      </c>
      <c r="C954" s="195" t="e">
        <f ca="1">_xlfn.XLOOKUP(Table2[[#This Row],[Acct '#]],'2024 Information'!A:A,'2024 Information'!L:L,0)</f>
        <v>#NAME?</v>
      </c>
      <c r="D954" s="196" t="e">
        <f ca="1">SUM(Table2[[#This Row],[2024 Tax Assessment (Exemption Not Included)]]/$E$6)</f>
        <v>#NAME?</v>
      </c>
      <c r="E954" s="206" t="e">
        <f ca="1">SUM(Table2[[#This Row],[2024 Tax Assessment (Exemption Not Included)]]*$E$7)</f>
        <v>#NAME?</v>
      </c>
      <c r="F954" s="195" t="e">
        <f ca="1">_xlfn.XLOOKUP(Table2[[#This Row],[Acct '#]],'2025 Information'!A:A,'2025 Information'!O:O,0)</f>
        <v>#NAME?</v>
      </c>
      <c r="G954" s="196" t="e">
        <f ca="1">SUM(Table2[[#This Row],[2025 Estimated                         Tax Assessment                  (Exemption Not Included)]]/$H$6)</f>
        <v>#NAME?</v>
      </c>
      <c r="H954" s="206" t="e">
        <f ca="1">SUM(Table2[[#This Row],[2025 Estimated                         Tax Assessment                  (Exemption Not Included)]]*$H$7)</f>
        <v>#NAME?</v>
      </c>
      <c r="I954" s="203" t="e">
        <f ca="1">SUM(Table2[[#This Row],[2025 Estimated                         Tax Assessment                  (Exemption Not Included)]]-Table2[[#This Row],[2024 Tax Assessment (Exemption Not Included)]])</f>
        <v>#NAME?</v>
      </c>
      <c r="J954" s="225" t="e">
        <f ca="1">SUM(Table2[[#This Row],[2025 Estimated                      Tax Amount                             (Exemption Not Included)]]-Table2[[#This Row],[2024 Tax Amount (Exemption Not Included)]])</f>
        <v>#NAME?</v>
      </c>
      <c r="K954" s="204" t="e">
        <f ca="1">SUM(Table2[[#This Row],[Overall % Of Town ]]-Table2[[#This Row],[Overall % Of Town]])</f>
        <v>#NAME?</v>
      </c>
      <c r="L954" s="227" t="e">
        <f ca="1">SUM(Table2[[#This Row],[2024 Tax Assessment (Exemption Not Included)]])*$N$7</f>
        <v>#NAME?</v>
      </c>
      <c r="M954" s="205" t="e">
        <f ca="1">SUM(Table2[[#This Row],[2025 Tax Amount                   (w/o Reval)                       (Exmption Not Included)]]-Table2[[#This Row],[2024 Tax Amount (Exemption Not Included)]])</f>
        <v>#NAME?</v>
      </c>
      <c r="N954" s="206" t="e">
        <f ca="1">SUM(Table2[[#This Row],[2025 Tax Amount                   (w/o Reval)                       (Exmption Not Included)]]-Table2[[#This Row],[2025 Estimated                      Tax Amount                             (Exemption Not Included)]])</f>
        <v>#NAME?</v>
      </c>
      <c r="O954" s="207" t="s">
        <v>7433</v>
      </c>
      <c r="P954" s="208" t="s">
        <v>7433</v>
      </c>
      <c r="Q954" s="208" t="s">
        <v>7433</v>
      </c>
      <c r="R954" s="208" t="s">
        <v>7433</v>
      </c>
      <c r="S954" s="208" t="s">
        <v>7433</v>
      </c>
      <c r="T954" s="209" t="s">
        <v>7433</v>
      </c>
    </row>
    <row r="955" spans="1:20">
      <c r="A955" s="202" t="s">
        <v>2041</v>
      </c>
      <c r="B955" s="202">
        <v>373</v>
      </c>
      <c r="C955" s="195" t="e">
        <f ca="1">_xlfn.XLOOKUP(Table2[[#This Row],[Acct '#]],'2024 Information'!A:A,'2024 Information'!L:L,0)</f>
        <v>#NAME?</v>
      </c>
      <c r="D955" s="196" t="e">
        <f ca="1">SUM(Table2[[#This Row],[2024 Tax Assessment (Exemption Not Included)]]/$E$6)</f>
        <v>#NAME?</v>
      </c>
      <c r="E955" s="206" t="e">
        <f ca="1">SUM(Table2[[#This Row],[2024 Tax Assessment (Exemption Not Included)]]*$E$7)</f>
        <v>#NAME?</v>
      </c>
      <c r="F955" s="195" t="e">
        <f ca="1">_xlfn.XLOOKUP(Table2[[#This Row],[Acct '#]],'2025 Information'!A:A,'2025 Information'!O:O,0)</f>
        <v>#NAME?</v>
      </c>
      <c r="G955" s="196" t="e">
        <f ca="1">SUM(Table2[[#This Row],[2025 Estimated                         Tax Assessment                  (Exemption Not Included)]]/$H$6)</f>
        <v>#NAME?</v>
      </c>
      <c r="H955" s="206" t="e">
        <f ca="1">SUM(Table2[[#This Row],[2025 Estimated                         Tax Assessment                  (Exemption Not Included)]]*$H$7)</f>
        <v>#NAME?</v>
      </c>
      <c r="I955" s="203" t="e">
        <f ca="1">SUM(Table2[[#This Row],[2025 Estimated                         Tax Assessment                  (Exemption Not Included)]]-Table2[[#This Row],[2024 Tax Assessment (Exemption Not Included)]])</f>
        <v>#NAME?</v>
      </c>
      <c r="J955" s="225" t="e">
        <f ca="1">SUM(Table2[[#This Row],[2025 Estimated                      Tax Amount                             (Exemption Not Included)]]-Table2[[#This Row],[2024 Tax Amount (Exemption Not Included)]])</f>
        <v>#NAME?</v>
      </c>
      <c r="K955" s="204" t="e">
        <f ca="1">SUM(Table2[[#This Row],[Overall % Of Town ]]-Table2[[#This Row],[Overall % Of Town]])</f>
        <v>#NAME?</v>
      </c>
      <c r="L955" s="227" t="e">
        <f ca="1">SUM(Table2[[#This Row],[2024 Tax Assessment (Exemption Not Included)]])*$N$7</f>
        <v>#NAME?</v>
      </c>
      <c r="M955" s="205" t="e">
        <f ca="1">SUM(Table2[[#This Row],[2025 Tax Amount                   (w/o Reval)                       (Exmption Not Included)]]-Table2[[#This Row],[2024 Tax Amount (Exemption Not Included)]])</f>
        <v>#NAME?</v>
      </c>
      <c r="N955" s="206" t="e">
        <f ca="1">SUM(Table2[[#This Row],[2025 Tax Amount                   (w/o Reval)                       (Exmption Not Included)]]-Table2[[#This Row],[2025 Estimated                      Tax Amount                             (Exemption Not Included)]])</f>
        <v>#NAME?</v>
      </c>
      <c r="O955" s="207" t="s">
        <v>7433</v>
      </c>
      <c r="P955" s="208" t="s">
        <v>7433</v>
      </c>
      <c r="Q955" s="208" t="s">
        <v>7433</v>
      </c>
      <c r="R955" s="208" t="s">
        <v>7433</v>
      </c>
      <c r="S955" s="208" t="s">
        <v>7433</v>
      </c>
      <c r="T955" s="209" t="s">
        <v>7433</v>
      </c>
    </row>
    <row r="956" spans="1:20">
      <c r="A956" s="202" t="s">
        <v>2538</v>
      </c>
      <c r="B956" s="202">
        <v>142</v>
      </c>
      <c r="C956" s="195" t="e">
        <f ca="1">_xlfn.XLOOKUP(Table2[[#This Row],[Acct '#]],'2024 Information'!A:A,'2024 Information'!L:L,0)</f>
        <v>#NAME?</v>
      </c>
      <c r="D956" s="196" t="e">
        <f ca="1">SUM(Table2[[#This Row],[2024 Tax Assessment (Exemption Not Included)]]/$E$6)</f>
        <v>#NAME?</v>
      </c>
      <c r="E956" s="206" t="e">
        <f ca="1">SUM(Table2[[#This Row],[2024 Tax Assessment (Exemption Not Included)]]*$E$7)</f>
        <v>#NAME?</v>
      </c>
      <c r="F956" s="195" t="e">
        <f ca="1">_xlfn.XLOOKUP(Table2[[#This Row],[Acct '#]],'2025 Information'!A:A,'2025 Information'!O:O,0)</f>
        <v>#NAME?</v>
      </c>
      <c r="G956" s="196" t="e">
        <f ca="1">SUM(Table2[[#This Row],[2025 Estimated                         Tax Assessment                  (Exemption Not Included)]]/$H$6)</f>
        <v>#NAME?</v>
      </c>
      <c r="H956" s="206" t="e">
        <f ca="1">SUM(Table2[[#This Row],[2025 Estimated                         Tax Assessment                  (Exemption Not Included)]]*$H$7)</f>
        <v>#NAME?</v>
      </c>
      <c r="I956" s="203" t="e">
        <f ca="1">SUM(Table2[[#This Row],[2025 Estimated                         Tax Assessment                  (Exemption Not Included)]]-Table2[[#This Row],[2024 Tax Assessment (Exemption Not Included)]])</f>
        <v>#NAME?</v>
      </c>
      <c r="J956" s="225" t="e">
        <f ca="1">SUM(Table2[[#This Row],[2025 Estimated                      Tax Amount                             (Exemption Not Included)]]-Table2[[#This Row],[2024 Tax Amount (Exemption Not Included)]])</f>
        <v>#NAME?</v>
      </c>
      <c r="K956" s="204" t="e">
        <f ca="1">SUM(Table2[[#This Row],[Overall % Of Town ]]-Table2[[#This Row],[Overall % Of Town]])</f>
        <v>#NAME?</v>
      </c>
      <c r="L956" s="227" t="e">
        <f ca="1">SUM(Table2[[#This Row],[2024 Tax Assessment (Exemption Not Included)]])*$N$7</f>
        <v>#NAME?</v>
      </c>
      <c r="M956" s="205" t="e">
        <f ca="1">SUM(Table2[[#This Row],[2025 Tax Amount                   (w/o Reval)                       (Exmption Not Included)]]-Table2[[#This Row],[2024 Tax Amount (Exemption Not Included)]])</f>
        <v>#NAME?</v>
      </c>
      <c r="N956" s="206" t="e">
        <f ca="1">SUM(Table2[[#This Row],[2025 Tax Amount                   (w/o Reval)                       (Exmption Not Included)]]-Table2[[#This Row],[2025 Estimated                      Tax Amount                             (Exemption Not Included)]])</f>
        <v>#NAME?</v>
      </c>
      <c r="O956" s="207" t="s">
        <v>7433</v>
      </c>
      <c r="P956" s="208" t="s">
        <v>7433</v>
      </c>
      <c r="Q956" s="208" t="s">
        <v>7433</v>
      </c>
      <c r="R956" s="208" t="s">
        <v>7433</v>
      </c>
      <c r="S956" s="208" t="s">
        <v>7433</v>
      </c>
      <c r="T956" s="209" t="s">
        <v>7433</v>
      </c>
    </row>
    <row r="957" spans="1:20">
      <c r="A957" s="202" t="s">
        <v>2600</v>
      </c>
      <c r="B957" s="202">
        <v>109</v>
      </c>
      <c r="C957" s="195" t="e">
        <f ca="1">_xlfn.XLOOKUP(Table2[[#This Row],[Acct '#]],'2024 Information'!A:A,'2024 Information'!L:L,0)</f>
        <v>#NAME?</v>
      </c>
      <c r="D957" s="196" t="e">
        <f ca="1">SUM(Table2[[#This Row],[2024 Tax Assessment (Exemption Not Included)]]/$E$6)</f>
        <v>#NAME?</v>
      </c>
      <c r="E957" s="206" t="e">
        <f ca="1">SUM(Table2[[#This Row],[2024 Tax Assessment (Exemption Not Included)]]*$E$7)</f>
        <v>#NAME?</v>
      </c>
      <c r="F957" s="195" t="e">
        <f ca="1">_xlfn.XLOOKUP(Table2[[#This Row],[Acct '#]],'2025 Information'!A:A,'2025 Information'!O:O,0)</f>
        <v>#NAME?</v>
      </c>
      <c r="G957" s="196" t="e">
        <f ca="1">SUM(Table2[[#This Row],[2025 Estimated                         Tax Assessment                  (Exemption Not Included)]]/$H$6)</f>
        <v>#NAME?</v>
      </c>
      <c r="H957" s="206" t="e">
        <f ca="1">SUM(Table2[[#This Row],[2025 Estimated                         Tax Assessment                  (Exemption Not Included)]]*$H$7)</f>
        <v>#NAME?</v>
      </c>
      <c r="I957" s="203" t="e">
        <f ca="1">SUM(Table2[[#This Row],[2025 Estimated                         Tax Assessment                  (Exemption Not Included)]]-Table2[[#This Row],[2024 Tax Assessment (Exemption Not Included)]])</f>
        <v>#NAME?</v>
      </c>
      <c r="J957" s="225" t="e">
        <f ca="1">SUM(Table2[[#This Row],[2025 Estimated                      Tax Amount                             (Exemption Not Included)]]-Table2[[#This Row],[2024 Tax Amount (Exemption Not Included)]])</f>
        <v>#NAME?</v>
      </c>
      <c r="K957" s="204" t="e">
        <f ca="1">SUM(Table2[[#This Row],[Overall % Of Town ]]-Table2[[#This Row],[Overall % Of Town]])</f>
        <v>#NAME?</v>
      </c>
      <c r="L957" s="227" t="e">
        <f ca="1">SUM(Table2[[#This Row],[2024 Tax Assessment (Exemption Not Included)]])*$N$7</f>
        <v>#NAME?</v>
      </c>
      <c r="M957" s="205" t="e">
        <f ca="1">SUM(Table2[[#This Row],[2025 Tax Amount                   (w/o Reval)                       (Exmption Not Included)]]-Table2[[#This Row],[2024 Tax Amount (Exemption Not Included)]])</f>
        <v>#NAME?</v>
      </c>
      <c r="N957" s="206" t="e">
        <f ca="1">SUM(Table2[[#This Row],[2025 Tax Amount                   (w/o Reval)                       (Exmption Not Included)]]-Table2[[#This Row],[2025 Estimated                      Tax Amount                             (Exemption Not Included)]])</f>
        <v>#NAME?</v>
      </c>
      <c r="O957" s="207" t="s">
        <v>7433</v>
      </c>
      <c r="P957" s="208" t="s">
        <v>7433</v>
      </c>
      <c r="Q957" s="208" t="s">
        <v>7433</v>
      </c>
      <c r="R957" s="208" t="s">
        <v>7433</v>
      </c>
      <c r="S957" s="208" t="s">
        <v>7433</v>
      </c>
      <c r="T957" s="209" t="s">
        <v>7433</v>
      </c>
    </row>
    <row r="958" spans="1:20">
      <c r="A958" s="202" t="s">
        <v>863</v>
      </c>
      <c r="B958" s="202">
        <v>898</v>
      </c>
      <c r="C958" s="195" t="e">
        <f ca="1">_xlfn.XLOOKUP(Table2[[#This Row],[Acct '#]],'2024 Information'!A:A,'2024 Information'!L:L,0)</f>
        <v>#NAME?</v>
      </c>
      <c r="D958" s="196" t="e">
        <f ca="1">SUM(Table2[[#This Row],[2024 Tax Assessment (Exemption Not Included)]]/$E$6)</f>
        <v>#NAME?</v>
      </c>
      <c r="E958" s="206" t="e">
        <f ca="1">SUM(Table2[[#This Row],[2024 Tax Assessment (Exemption Not Included)]]*$E$7)</f>
        <v>#NAME?</v>
      </c>
      <c r="F958" s="195" t="e">
        <f ca="1">_xlfn.XLOOKUP(Table2[[#This Row],[Acct '#]],'2025 Information'!A:A,'2025 Information'!O:O,0)</f>
        <v>#NAME?</v>
      </c>
      <c r="G958" s="196" t="e">
        <f ca="1">SUM(Table2[[#This Row],[2025 Estimated                         Tax Assessment                  (Exemption Not Included)]]/$H$6)</f>
        <v>#NAME?</v>
      </c>
      <c r="H958" s="206" t="e">
        <f ca="1">SUM(Table2[[#This Row],[2025 Estimated                         Tax Assessment                  (Exemption Not Included)]]*$H$7)</f>
        <v>#NAME?</v>
      </c>
      <c r="I958" s="203" t="e">
        <f ca="1">SUM(Table2[[#This Row],[2025 Estimated                         Tax Assessment                  (Exemption Not Included)]]-Table2[[#This Row],[2024 Tax Assessment (Exemption Not Included)]])</f>
        <v>#NAME?</v>
      </c>
      <c r="J958" s="225" t="e">
        <f ca="1">SUM(Table2[[#This Row],[2025 Estimated                      Tax Amount                             (Exemption Not Included)]]-Table2[[#This Row],[2024 Tax Amount (Exemption Not Included)]])</f>
        <v>#NAME?</v>
      </c>
      <c r="K958" s="204" t="e">
        <f ca="1">SUM(Table2[[#This Row],[Overall % Of Town ]]-Table2[[#This Row],[Overall % Of Town]])</f>
        <v>#NAME?</v>
      </c>
      <c r="L958" s="227" t="e">
        <f ca="1">SUM(Table2[[#This Row],[2024 Tax Assessment (Exemption Not Included)]])*$N$7</f>
        <v>#NAME?</v>
      </c>
      <c r="M958" s="205" t="e">
        <f ca="1">SUM(Table2[[#This Row],[2025 Tax Amount                   (w/o Reval)                       (Exmption Not Included)]]-Table2[[#This Row],[2024 Tax Amount (Exemption Not Included)]])</f>
        <v>#NAME?</v>
      </c>
      <c r="N958" s="206" t="e">
        <f ca="1">SUM(Table2[[#This Row],[2025 Tax Amount                   (w/o Reval)                       (Exmption Not Included)]]-Table2[[#This Row],[2025 Estimated                      Tax Amount                             (Exemption Not Included)]])</f>
        <v>#NAME?</v>
      </c>
      <c r="O958" s="207" t="s">
        <v>7433</v>
      </c>
      <c r="P958" s="208" t="s">
        <v>7433</v>
      </c>
      <c r="Q958" s="208" t="s">
        <v>7433</v>
      </c>
      <c r="R958" s="208" t="s">
        <v>7433</v>
      </c>
      <c r="S958" s="208" t="s">
        <v>7433</v>
      </c>
      <c r="T958" s="209" t="s">
        <v>7433</v>
      </c>
    </row>
    <row r="959" spans="1:20">
      <c r="A959" s="202" t="s">
        <v>824</v>
      </c>
      <c r="B959" s="202">
        <v>914</v>
      </c>
      <c r="C959" s="195" t="e">
        <f ca="1">_xlfn.XLOOKUP(Table2[[#This Row],[Acct '#]],'2024 Information'!A:A,'2024 Information'!L:L,0)</f>
        <v>#NAME?</v>
      </c>
      <c r="D959" s="196" t="e">
        <f ca="1">SUM(Table2[[#This Row],[2024 Tax Assessment (Exemption Not Included)]]/$E$6)</f>
        <v>#NAME?</v>
      </c>
      <c r="E959" s="206" t="e">
        <f ca="1">SUM(Table2[[#This Row],[2024 Tax Assessment (Exemption Not Included)]]*$E$7)</f>
        <v>#NAME?</v>
      </c>
      <c r="F959" s="195" t="e">
        <f ca="1">_xlfn.XLOOKUP(Table2[[#This Row],[Acct '#]],'2025 Information'!A:A,'2025 Information'!O:O,0)</f>
        <v>#NAME?</v>
      </c>
      <c r="G959" s="196" t="e">
        <f ca="1">SUM(Table2[[#This Row],[2025 Estimated                         Tax Assessment                  (Exemption Not Included)]]/$H$6)</f>
        <v>#NAME?</v>
      </c>
      <c r="H959" s="206" t="e">
        <f ca="1">SUM(Table2[[#This Row],[2025 Estimated                         Tax Assessment                  (Exemption Not Included)]]*$H$7)</f>
        <v>#NAME?</v>
      </c>
      <c r="I959" s="203" t="e">
        <f ca="1">SUM(Table2[[#This Row],[2025 Estimated                         Tax Assessment                  (Exemption Not Included)]]-Table2[[#This Row],[2024 Tax Assessment (Exemption Not Included)]])</f>
        <v>#NAME?</v>
      </c>
      <c r="J959" s="225" t="e">
        <f ca="1">SUM(Table2[[#This Row],[2025 Estimated                      Tax Amount                             (Exemption Not Included)]]-Table2[[#This Row],[2024 Tax Amount (Exemption Not Included)]])</f>
        <v>#NAME?</v>
      </c>
      <c r="K959" s="204" t="e">
        <f ca="1">SUM(Table2[[#This Row],[Overall % Of Town ]]-Table2[[#This Row],[Overall % Of Town]])</f>
        <v>#NAME?</v>
      </c>
      <c r="L959" s="227" t="e">
        <f ca="1">SUM(Table2[[#This Row],[2024 Tax Assessment (Exemption Not Included)]])*$N$7</f>
        <v>#NAME?</v>
      </c>
      <c r="M959" s="205" t="e">
        <f ca="1">SUM(Table2[[#This Row],[2025 Tax Amount                   (w/o Reval)                       (Exmption Not Included)]]-Table2[[#This Row],[2024 Tax Amount (Exemption Not Included)]])</f>
        <v>#NAME?</v>
      </c>
      <c r="N959" s="206" t="e">
        <f ca="1">SUM(Table2[[#This Row],[2025 Tax Amount                   (w/o Reval)                       (Exmption Not Included)]]-Table2[[#This Row],[2025 Estimated                      Tax Amount                             (Exemption Not Included)]])</f>
        <v>#NAME?</v>
      </c>
      <c r="O959" s="207" t="s">
        <v>7433</v>
      </c>
      <c r="P959" s="208" t="s">
        <v>7433</v>
      </c>
      <c r="Q959" s="208" t="s">
        <v>7433</v>
      </c>
      <c r="R959" s="208" t="s">
        <v>7433</v>
      </c>
      <c r="S959" s="208" t="s">
        <v>7433</v>
      </c>
      <c r="T959" s="209" t="s">
        <v>7433</v>
      </c>
    </row>
    <row r="960" spans="1:20">
      <c r="A960" s="202" t="s">
        <v>1813</v>
      </c>
      <c r="B960" s="202">
        <v>476</v>
      </c>
      <c r="C960" s="195" t="e">
        <f ca="1">_xlfn.XLOOKUP(Table2[[#This Row],[Acct '#]],'2024 Information'!A:A,'2024 Information'!L:L,0)</f>
        <v>#NAME?</v>
      </c>
      <c r="D960" s="196" t="e">
        <f ca="1">SUM(Table2[[#This Row],[2024 Tax Assessment (Exemption Not Included)]]/$E$6)</f>
        <v>#NAME?</v>
      </c>
      <c r="E960" s="206" t="e">
        <f ca="1">SUM(Table2[[#This Row],[2024 Tax Assessment (Exemption Not Included)]]*$E$7)</f>
        <v>#NAME?</v>
      </c>
      <c r="F960" s="195" t="e">
        <f ca="1">_xlfn.XLOOKUP(Table2[[#This Row],[Acct '#]],'2025 Information'!A:A,'2025 Information'!O:O,0)</f>
        <v>#NAME?</v>
      </c>
      <c r="G960" s="196" t="e">
        <f ca="1">SUM(Table2[[#This Row],[2025 Estimated                         Tax Assessment                  (Exemption Not Included)]]/$H$6)</f>
        <v>#NAME?</v>
      </c>
      <c r="H960" s="206" t="e">
        <f ca="1">SUM(Table2[[#This Row],[2025 Estimated                         Tax Assessment                  (Exemption Not Included)]]*$H$7)</f>
        <v>#NAME?</v>
      </c>
      <c r="I960" s="203" t="e">
        <f ca="1">SUM(Table2[[#This Row],[2025 Estimated                         Tax Assessment                  (Exemption Not Included)]]-Table2[[#This Row],[2024 Tax Assessment (Exemption Not Included)]])</f>
        <v>#NAME?</v>
      </c>
      <c r="J960" s="225" t="e">
        <f ca="1">SUM(Table2[[#This Row],[2025 Estimated                      Tax Amount                             (Exemption Not Included)]]-Table2[[#This Row],[2024 Tax Amount (Exemption Not Included)]])</f>
        <v>#NAME?</v>
      </c>
      <c r="K960" s="204" t="e">
        <f ca="1">SUM(Table2[[#This Row],[Overall % Of Town ]]-Table2[[#This Row],[Overall % Of Town]])</f>
        <v>#NAME?</v>
      </c>
      <c r="L960" s="227" t="e">
        <f ca="1">SUM(Table2[[#This Row],[2024 Tax Assessment (Exemption Not Included)]])*$N$7</f>
        <v>#NAME?</v>
      </c>
      <c r="M960" s="205" t="e">
        <f ca="1">SUM(Table2[[#This Row],[2025 Tax Amount                   (w/o Reval)                       (Exmption Not Included)]]-Table2[[#This Row],[2024 Tax Amount (Exemption Not Included)]])</f>
        <v>#NAME?</v>
      </c>
      <c r="N960" s="206" t="e">
        <f ca="1">SUM(Table2[[#This Row],[2025 Tax Amount                   (w/o Reval)                       (Exmption Not Included)]]-Table2[[#This Row],[2025 Estimated                      Tax Amount                             (Exemption Not Included)]])</f>
        <v>#NAME?</v>
      </c>
      <c r="O960" s="207" t="s">
        <v>7433</v>
      </c>
      <c r="P960" s="208" t="s">
        <v>7433</v>
      </c>
      <c r="Q960" s="208" t="s">
        <v>7433</v>
      </c>
      <c r="R960" s="208" t="s">
        <v>7433</v>
      </c>
      <c r="S960" s="208" t="s">
        <v>7433</v>
      </c>
      <c r="T960" s="209" t="s">
        <v>7433</v>
      </c>
    </row>
    <row r="961" spans="1:20">
      <c r="A961" s="202" t="s">
        <v>2724</v>
      </c>
      <c r="B961" s="202">
        <v>42</v>
      </c>
      <c r="C961" s="195" t="e">
        <f ca="1">_xlfn.XLOOKUP(Table2[[#This Row],[Acct '#]],'2024 Information'!A:A,'2024 Information'!L:L,0)</f>
        <v>#NAME?</v>
      </c>
      <c r="D961" s="196" t="e">
        <f ca="1">SUM(Table2[[#This Row],[2024 Tax Assessment (Exemption Not Included)]]/$E$6)</f>
        <v>#NAME?</v>
      </c>
      <c r="E961" s="206" t="e">
        <f ca="1">SUM(Table2[[#This Row],[2024 Tax Assessment (Exemption Not Included)]]*$E$7)</f>
        <v>#NAME?</v>
      </c>
      <c r="F961" s="195" t="e">
        <f ca="1">_xlfn.XLOOKUP(Table2[[#This Row],[Acct '#]],'2025 Information'!A:A,'2025 Information'!O:O,0)</f>
        <v>#NAME?</v>
      </c>
      <c r="G961" s="196" t="e">
        <f ca="1">SUM(Table2[[#This Row],[2025 Estimated                         Tax Assessment                  (Exemption Not Included)]]/$H$6)</f>
        <v>#NAME?</v>
      </c>
      <c r="H961" s="206" t="e">
        <f ca="1">SUM(Table2[[#This Row],[2025 Estimated                         Tax Assessment                  (Exemption Not Included)]]*$H$7)</f>
        <v>#NAME?</v>
      </c>
      <c r="I961" s="203" t="e">
        <f ca="1">SUM(Table2[[#This Row],[2025 Estimated                         Tax Assessment                  (Exemption Not Included)]]-Table2[[#This Row],[2024 Tax Assessment (Exemption Not Included)]])</f>
        <v>#NAME?</v>
      </c>
      <c r="J961" s="225" t="e">
        <f ca="1">SUM(Table2[[#This Row],[2025 Estimated                      Tax Amount                             (Exemption Not Included)]]-Table2[[#This Row],[2024 Tax Amount (Exemption Not Included)]])</f>
        <v>#NAME?</v>
      </c>
      <c r="K961" s="204" t="e">
        <f ca="1">SUM(Table2[[#This Row],[Overall % Of Town ]]-Table2[[#This Row],[Overall % Of Town]])</f>
        <v>#NAME?</v>
      </c>
      <c r="L961" s="227" t="e">
        <f ca="1">SUM(Table2[[#This Row],[2024 Tax Assessment (Exemption Not Included)]])*$N$7</f>
        <v>#NAME?</v>
      </c>
      <c r="M961" s="205" t="e">
        <f ca="1">SUM(Table2[[#This Row],[2025 Tax Amount                   (w/o Reval)                       (Exmption Not Included)]]-Table2[[#This Row],[2024 Tax Amount (Exemption Not Included)]])</f>
        <v>#NAME?</v>
      </c>
      <c r="N961" s="206" t="e">
        <f ca="1">SUM(Table2[[#This Row],[2025 Tax Amount                   (w/o Reval)                       (Exmption Not Included)]]-Table2[[#This Row],[2025 Estimated                      Tax Amount                             (Exemption Not Included)]])</f>
        <v>#NAME?</v>
      </c>
      <c r="O961" s="207" t="s">
        <v>7433</v>
      </c>
      <c r="P961" s="208" t="s">
        <v>7433</v>
      </c>
      <c r="Q961" s="208" t="s">
        <v>7433</v>
      </c>
      <c r="R961" s="208" t="s">
        <v>7433</v>
      </c>
      <c r="S961" s="208" t="s">
        <v>7433</v>
      </c>
      <c r="T961" s="209" t="s">
        <v>7433</v>
      </c>
    </row>
    <row r="962" spans="1:20">
      <c r="A962" s="202" t="s">
        <v>2364</v>
      </c>
      <c r="B962" s="202">
        <v>226</v>
      </c>
      <c r="C962" s="195" t="e">
        <f ca="1">_xlfn.XLOOKUP(Table2[[#This Row],[Acct '#]],'2024 Information'!A:A,'2024 Information'!L:L,0)</f>
        <v>#NAME?</v>
      </c>
      <c r="D962" s="196" t="e">
        <f ca="1">SUM(Table2[[#This Row],[2024 Tax Assessment (Exemption Not Included)]]/$E$6)</f>
        <v>#NAME?</v>
      </c>
      <c r="E962" s="206" t="e">
        <f ca="1">SUM(Table2[[#This Row],[2024 Tax Assessment (Exemption Not Included)]]*$E$7)</f>
        <v>#NAME?</v>
      </c>
      <c r="F962" s="195" t="e">
        <f ca="1">_xlfn.XLOOKUP(Table2[[#This Row],[Acct '#]],'2025 Information'!A:A,'2025 Information'!O:O,0)</f>
        <v>#NAME?</v>
      </c>
      <c r="G962" s="196" t="e">
        <f ca="1">SUM(Table2[[#This Row],[2025 Estimated                         Tax Assessment                  (Exemption Not Included)]]/$H$6)</f>
        <v>#NAME?</v>
      </c>
      <c r="H962" s="206" t="e">
        <f ca="1">SUM(Table2[[#This Row],[2025 Estimated                         Tax Assessment                  (Exemption Not Included)]]*$H$7)</f>
        <v>#NAME?</v>
      </c>
      <c r="I962" s="203" t="e">
        <f ca="1">SUM(Table2[[#This Row],[2025 Estimated                         Tax Assessment                  (Exemption Not Included)]]-Table2[[#This Row],[2024 Tax Assessment (Exemption Not Included)]])</f>
        <v>#NAME?</v>
      </c>
      <c r="J962" s="225" t="e">
        <f ca="1">SUM(Table2[[#This Row],[2025 Estimated                      Tax Amount                             (Exemption Not Included)]]-Table2[[#This Row],[2024 Tax Amount (Exemption Not Included)]])</f>
        <v>#NAME?</v>
      </c>
      <c r="K962" s="204" t="e">
        <f ca="1">SUM(Table2[[#This Row],[Overall % Of Town ]]-Table2[[#This Row],[Overall % Of Town]])</f>
        <v>#NAME?</v>
      </c>
      <c r="L962" s="227" t="e">
        <f ca="1">SUM(Table2[[#This Row],[2024 Tax Assessment (Exemption Not Included)]])*$N$7</f>
        <v>#NAME?</v>
      </c>
      <c r="M962" s="205" t="e">
        <f ca="1">SUM(Table2[[#This Row],[2025 Tax Amount                   (w/o Reval)                       (Exmption Not Included)]]-Table2[[#This Row],[2024 Tax Amount (Exemption Not Included)]])</f>
        <v>#NAME?</v>
      </c>
      <c r="N962" s="206" t="e">
        <f ca="1">SUM(Table2[[#This Row],[2025 Tax Amount                   (w/o Reval)                       (Exmption Not Included)]]-Table2[[#This Row],[2025 Estimated                      Tax Amount                             (Exemption Not Included)]])</f>
        <v>#NAME?</v>
      </c>
      <c r="O962" s="210" t="e">
        <f ca="1">_xlfn.XLOOKUP(Table2[[#This Row],[Map/Lot]],'Sales Data'!$H$2:$H$185,'Sales Data'!$G$2:$G$185,0)</f>
        <v>#NAME?</v>
      </c>
      <c r="P962" s="211" t="e">
        <f ca="1">_xlfn.XLOOKUP(Table2[[#This Row],[Map/Lot]],'Sales Data'!$H$2:$H$185,'Sales Data'!$F$2:$F$185,0)</f>
        <v>#NAME?</v>
      </c>
      <c r="Q962" s="208">
        <v>1.1000000000000001</v>
      </c>
      <c r="R962" s="212" t="e">
        <f ca="1">SUM(Table2[[#This Row],[Adjustment for Time Since Sale]]*Table2[[#This Row],[Sale Amount]])</f>
        <v>#NAME?</v>
      </c>
      <c r="S962" s="212" t="e">
        <f ca="1">SUM(Table2[[#This Row],[2025 Estimated                         Tax Assessment                  (Exemption Not Included)]]-Table2[[#This Row],[Adjusted Sale Price]])</f>
        <v>#NAME?</v>
      </c>
      <c r="T962" s="213" t="e">
        <f ca="1">_xlfn.XLOOKUP(Table2[[#This Row],[Map/Lot]],'Sales Data'!$H$2:$H$185,'Sales Data'!$I$2:$I$185,0)</f>
        <v>#NAME?</v>
      </c>
    </row>
    <row r="963" spans="1:20">
      <c r="A963" s="202" t="s">
        <v>899</v>
      </c>
      <c r="B963" s="202">
        <v>881</v>
      </c>
      <c r="C963" s="195" t="e">
        <f ca="1">_xlfn.XLOOKUP(Table2[[#This Row],[Acct '#]],'2024 Information'!A:A,'2024 Information'!L:L,0)</f>
        <v>#NAME?</v>
      </c>
      <c r="D963" s="196" t="e">
        <f ca="1">SUM(Table2[[#This Row],[2024 Tax Assessment (Exemption Not Included)]]/$E$6)</f>
        <v>#NAME?</v>
      </c>
      <c r="E963" s="206" t="e">
        <f ca="1">SUM(Table2[[#This Row],[2024 Tax Assessment (Exemption Not Included)]]*$E$7)</f>
        <v>#NAME?</v>
      </c>
      <c r="F963" s="195" t="e">
        <f ca="1">_xlfn.XLOOKUP(Table2[[#This Row],[Acct '#]],'2025 Information'!A:A,'2025 Information'!O:O,0)</f>
        <v>#NAME?</v>
      </c>
      <c r="G963" s="196" t="e">
        <f ca="1">SUM(Table2[[#This Row],[2025 Estimated                         Tax Assessment                  (Exemption Not Included)]]/$H$6)</f>
        <v>#NAME?</v>
      </c>
      <c r="H963" s="206" t="e">
        <f ca="1">SUM(Table2[[#This Row],[2025 Estimated                         Tax Assessment                  (Exemption Not Included)]]*$H$7)</f>
        <v>#NAME?</v>
      </c>
      <c r="I963" s="203" t="e">
        <f ca="1">SUM(Table2[[#This Row],[2025 Estimated                         Tax Assessment                  (Exemption Not Included)]]-Table2[[#This Row],[2024 Tax Assessment (Exemption Not Included)]])</f>
        <v>#NAME?</v>
      </c>
      <c r="J963" s="225" t="e">
        <f ca="1">SUM(Table2[[#This Row],[2025 Estimated                      Tax Amount                             (Exemption Not Included)]]-Table2[[#This Row],[2024 Tax Amount (Exemption Not Included)]])</f>
        <v>#NAME?</v>
      </c>
      <c r="K963" s="204" t="e">
        <f ca="1">SUM(Table2[[#This Row],[Overall % Of Town ]]-Table2[[#This Row],[Overall % Of Town]])</f>
        <v>#NAME?</v>
      </c>
      <c r="L963" s="227" t="e">
        <f ca="1">SUM(Table2[[#This Row],[2024 Tax Assessment (Exemption Not Included)]])*$N$7</f>
        <v>#NAME?</v>
      </c>
      <c r="M963" s="205" t="e">
        <f ca="1">SUM(Table2[[#This Row],[2025 Tax Amount                   (w/o Reval)                       (Exmption Not Included)]]-Table2[[#This Row],[2024 Tax Amount (Exemption Not Included)]])</f>
        <v>#NAME?</v>
      </c>
      <c r="N963" s="206" t="e">
        <f ca="1">SUM(Table2[[#This Row],[2025 Tax Amount                   (w/o Reval)                       (Exmption Not Included)]]-Table2[[#This Row],[2025 Estimated                      Tax Amount                             (Exemption Not Included)]])</f>
        <v>#NAME?</v>
      </c>
      <c r="O963" s="207" t="s">
        <v>7433</v>
      </c>
      <c r="P963" s="208" t="s">
        <v>7433</v>
      </c>
      <c r="Q963" s="208" t="s">
        <v>7433</v>
      </c>
      <c r="R963" s="208" t="s">
        <v>7433</v>
      </c>
      <c r="S963" s="208" t="s">
        <v>7433</v>
      </c>
      <c r="T963" s="209" t="s">
        <v>7433</v>
      </c>
    </row>
    <row r="964" spans="1:20">
      <c r="A964" s="202" t="s">
        <v>2079</v>
      </c>
      <c r="B964" s="202">
        <v>355</v>
      </c>
      <c r="C964" s="195" t="e">
        <f ca="1">_xlfn.XLOOKUP(Table2[[#This Row],[Acct '#]],'2024 Information'!A:A,'2024 Information'!L:L,0)</f>
        <v>#NAME?</v>
      </c>
      <c r="D964" s="196" t="e">
        <f ca="1">SUM(Table2[[#This Row],[2024 Tax Assessment (Exemption Not Included)]]/$E$6)</f>
        <v>#NAME?</v>
      </c>
      <c r="E964" s="206" t="e">
        <f ca="1">SUM(Table2[[#This Row],[2024 Tax Assessment (Exemption Not Included)]]*$E$7)</f>
        <v>#NAME?</v>
      </c>
      <c r="F964" s="195" t="e">
        <f ca="1">_xlfn.XLOOKUP(Table2[[#This Row],[Acct '#]],'2025 Information'!A:A,'2025 Information'!O:O,0)</f>
        <v>#NAME?</v>
      </c>
      <c r="G964" s="196" t="e">
        <f ca="1">SUM(Table2[[#This Row],[2025 Estimated                         Tax Assessment                  (Exemption Not Included)]]/$H$6)</f>
        <v>#NAME?</v>
      </c>
      <c r="H964" s="206" t="e">
        <f ca="1">SUM(Table2[[#This Row],[2025 Estimated                         Tax Assessment                  (Exemption Not Included)]]*$H$7)</f>
        <v>#NAME?</v>
      </c>
      <c r="I964" s="203" t="e">
        <f ca="1">SUM(Table2[[#This Row],[2025 Estimated                         Tax Assessment                  (Exemption Not Included)]]-Table2[[#This Row],[2024 Tax Assessment (Exemption Not Included)]])</f>
        <v>#NAME?</v>
      </c>
      <c r="J964" s="225" t="e">
        <f ca="1">SUM(Table2[[#This Row],[2025 Estimated                      Tax Amount                             (Exemption Not Included)]]-Table2[[#This Row],[2024 Tax Amount (Exemption Not Included)]])</f>
        <v>#NAME?</v>
      </c>
      <c r="K964" s="204" t="e">
        <f ca="1">SUM(Table2[[#This Row],[Overall % Of Town ]]-Table2[[#This Row],[Overall % Of Town]])</f>
        <v>#NAME?</v>
      </c>
      <c r="L964" s="227" t="e">
        <f ca="1">SUM(Table2[[#This Row],[2024 Tax Assessment (Exemption Not Included)]])*$N$7</f>
        <v>#NAME?</v>
      </c>
      <c r="M964" s="205" t="e">
        <f ca="1">SUM(Table2[[#This Row],[2025 Tax Amount                   (w/o Reval)                       (Exmption Not Included)]]-Table2[[#This Row],[2024 Tax Amount (Exemption Not Included)]])</f>
        <v>#NAME?</v>
      </c>
      <c r="N964" s="206" t="e">
        <f ca="1">SUM(Table2[[#This Row],[2025 Tax Amount                   (w/o Reval)                       (Exmption Not Included)]]-Table2[[#This Row],[2025 Estimated                      Tax Amount                             (Exemption Not Included)]])</f>
        <v>#NAME?</v>
      </c>
      <c r="O964" s="207" t="s">
        <v>7433</v>
      </c>
      <c r="P964" s="208" t="s">
        <v>7433</v>
      </c>
      <c r="Q964" s="208" t="s">
        <v>7433</v>
      </c>
      <c r="R964" s="208" t="s">
        <v>7433</v>
      </c>
      <c r="S964" s="208" t="s">
        <v>7433</v>
      </c>
      <c r="T964" s="209" t="s">
        <v>7433</v>
      </c>
    </row>
    <row r="965" spans="1:20">
      <c r="A965" s="202" t="s">
        <v>903</v>
      </c>
      <c r="B965" s="202">
        <v>880</v>
      </c>
      <c r="C965" s="195" t="e">
        <f ca="1">_xlfn.XLOOKUP(Table2[[#This Row],[Acct '#]],'2024 Information'!A:A,'2024 Information'!L:L,0)</f>
        <v>#NAME?</v>
      </c>
      <c r="D965" s="196" t="e">
        <f ca="1">SUM(Table2[[#This Row],[2024 Tax Assessment (Exemption Not Included)]]/$E$6)</f>
        <v>#NAME?</v>
      </c>
      <c r="E965" s="206" t="e">
        <f ca="1">SUM(Table2[[#This Row],[2024 Tax Assessment (Exemption Not Included)]]*$E$7)</f>
        <v>#NAME?</v>
      </c>
      <c r="F965" s="195" t="e">
        <f ca="1">_xlfn.XLOOKUP(Table2[[#This Row],[Acct '#]],'2025 Information'!A:A,'2025 Information'!O:O,0)</f>
        <v>#NAME?</v>
      </c>
      <c r="G965" s="196" t="e">
        <f ca="1">SUM(Table2[[#This Row],[2025 Estimated                         Tax Assessment                  (Exemption Not Included)]]/$H$6)</f>
        <v>#NAME?</v>
      </c>
      <c r="H965" s="206" t="e">
        <f ca="1">SUM(Table2[[#This Row],[2025 Estimated                         Tax Assessment                  (Exemption Not Included)]]*$H$7)</f>
        <v>#NAME?</v>
      </c>
      <c r="I965" s="203" t="e">
        <f ca="1">SUM(Table2[[#This Row],[2025 Estimated                         Tax Assessment                  (Exemption Not Included)]]-Table2[[#This Row],[2024 Tax Assessment (Exemption Not Included)]])</f>
        <v>#NAME?</v>
      </c>
      <c r="J965" s="225" t="e">
        <f ca="1">SUM(Table2[[#This Row],[2025 Estimated                      Tax Amount                             (Exemption Not Included)]]-Table2[[#This Row],[2024 Tax Amount (Exemption Not Included)]])</f>
        <v>#NAME?</v>
      </c>
      <c r="K965" s="204" t="e">
        <f ca="1">SUM(Table2[[#This Row],[Overall % Of Town ]]-Table2[[#This Row],[Overall % Of Town]])</f>
        <v>#NAME?</v>
      </c>
      <c r="L965" s="227" t="e">
        <f ca="1">SUM(Table2[[#This Row],[2024 Tax Assessment (Exemption Not Included)]])*$N$7</f>
        <v>#NAME?</v>
      </c>
      <c r="M965" s="205" t="e">
        <f ca="1">SUM(Table2[[#This Row],[2025 Tax Amount                   (w/o Reval)                       (Exmption Not Included)]]-Table2[[#This Row],[2024 Tax Amount (Exemption Not Included)]])</f>
        <v>#NAME?</v>
      </c>
      <c r="N965" s="206" t="e">
        <f ca="1">SUM(Table2[[#This Row],[2025 Tax Amount                   (w/o Reval)                       (Exmption Not Included)]]-Table2[[#This Row],[2025 Estimated                      Tax Amount                             (Exemption Not Included)]])</f>
        <v>#NAME?</v>
      </c>
      <c r="O965" s="207" t="s">
        <v>7433</v>
      </c>
      <c r="P965" s="208" t="s">
        <v>7433</v>
      </c>
      <c r="Q965" s="208" t="s">
        <v>7433</v>
      </c>
      <c r="R965" s="208" t="s">
        <v>7433</v>
      </c>
      <c r="S965" s="208" t="s">
        <v>7433</v>
      </c>
      <c r="T965" s="209" t="s">
        <v>7433</v>
      </c>
    </row>
    <row r="966" spans="1:20">
      <c r="A966" s="202" t="s">
        <v>2083</v>
      </c>
      <c r="B966" s="202">
        <v>353</v>
      </c>
      <c r="C966" s="195" t="e">
        <f ca="1">_xlfn.XLOOKUP(Table2[[#This Row],[Acct '#]],'2024 Information'!A:A,'2024 Information'!L:L,0)</f>
        <v>#NAME?</v>
      </c>
      <c r="D966" s="196" t="e">
        <f ca="1">SUM(Table2[[#This Row],[2024 Tax Assessment (Exemption Not Included)]]/$E$6)</f>
        <v>#NAME?</v>
      </c>
      <c r="E966" s="206" t="e">
        <f ca="1">SUM(Table2[[#This Row],[2024 Tax Assessment (Exemption Not Included)]]*$E$7)</f>
        <v>#NAME?</v>
      </c>
      <c r="F966" s="195" t="e">
        <f ca="1">_xlfn.XLOOKUP(Table2[[#This Row],[Acct '#]],'2025 Information'!A:A,'2025 Information'!O:O,0)</f>
        <v>#NAME?</v>
      </c>
      <c r="G966" s="196" t="e">
        <f ca="1">SUM(Table2[[#This Row],[2025 Estimated                         Tax Assessment                  (Exemption Not Included)]]/$H$6)</f>
        <v>#NAME?</v>
      </c>
      <c r="H966" s="206" t="e">
        <f ca="1">SUM(Table2[[#This Row],[2025 Estimated                         Tax Assessment                  (Exemption Not Included)]]*$H$7)</f>
        <v>#NAME?</v>
      </c>
      <c r="I966" s="203" t="e">
        <f ca="1">SUM(Table2[[#This Row],[2025 Estimated                         Tax Assessment                  (Exemption Not Included)]]-Table2[[#This Row],[2024 Tax Assessment (Exemption Not Included)]])</f>
        <v>#NAME?</v>
      </c>
      <c r="J966" s="225" t="e">
        <f ca="1">SUM(Table2[[#This Row],[2025 Estimated                      Tax Amount                             (Exemption Not Included)]]-Table2[[#This Row],[2024 Tax Amount (Exemption Not Included)]])</f>
        <v>#NAME?</v>
      </c>
      <c r="K966" s="204" t="e">
        <f ca="1">SUM(Table2[[#This Row],[Overall % Of Town ]]-Table2[[#This Row],[Overall % Of Town]])</f>
        <v>#NAME?</v>
      </c>
      <c r="L966" s="227" t="e">
        <f ca="1">SUM(Table2[[#This Row],[2024 Tax Assessment (Exemption Not Included)]])*$N$7</f>
        <v>#NAME?</v>
      </c>
      <c r="M966" s="205" t="e">
        <f ca="1">SUM(Table2[[#This Row],[2025 Tax Amount                   (w/o Reval)                       (Exmption Not Included)]]-Table2[[#This Row],[2024 Tax Amount (Exemption Not Included)]])</f>
        <v>#NAME?</v>
      </c>
      <c r="N966" s="206" t="e">
        <f ca="1">SUM(Table2[[#This Row],[2025 Tax Amount                   (w/o Reval)                       (Exmption Not Included)]]-Table2[[#This Row],[2025 Estimated                      Tax Amount                             (Exemption Not Included)]])</f>
        <v>#NAME?</v>
      </c>
      <c r="O966" s="220" t="e">
        <f ca="1">_xlfn.XLOOKUP(Table2[[#This Row],[Map/Lot]],'Sales Data'!$H$2:$H$185,'Sales Data'!$G$2:$G$185,0)</f>
        <v>#NAME?</v>
      </c>
      <c r="P966" s="221" t="e">
        <f ca="1">_xlfn.XLOOKUP(Table2[[#This Row],[Map/Lot]],'Sales Data'!$H$2:$H$185,'Sales Data'!$F$2:$F$185,0)</f>
        <v>#NAME?</v>
      </c>
      <c r="Q966" s="222">
        <v>1.5</v>
      </c>
      <c r="R966" s="223" t="e">
        <f ca="1">SUM(Table2[[#This Row],[Adjustment for Time Since Sale]]*Table2[[#This Row],[Sale Amount]])</f>
        <v>#NAME?</v>
      </c>
      <c r="S966" s="223" t="e">
        <f ca="1">SUM(Table2[[#This Row],[2025 Estimated                         Tax Assessment                  (Exemption Not Included)]]-Table2[[#This Row],[Adjusted Sale Price]])</f>
        <v>#NAME?</v>
      </c>
      <c r="T966" s="224" t="e">
        <f ca="1">_xlfn.XLOOKUP(Table2[[#This Row],[Map/Lot]],'Sales Data'!$H$2:$H$185,'Sales Data'!$I$2:$I$185,0)</f>
        <v>#NAME?</v>
      </c>
    </row>
    <row r="967" spans="1:20">
      <c r="A967" s="202" t="s">
        <v>1734</v>
      </c>
      <c r="B967" s="202">
        <v>515</v>
      </c>
      <c r="C967" s="195" t="e">
        <f ca="1">_xlfn.XLOOKUP(Table2[[#This Row],[Acct '#]],'2024 Information'!A:A,'2024 Information'!L:L,0)</f>
        <v>#NAME?</v>
      </c>
      <c r="D967" s="196" t="e">
        <f ca="1">SUM(Table2[[#This Row],[2024 Tax Assessment (Exemption Not Included)]]/$E$6)</f>
        <v>#NAME?</v>
      </c>
      <c r="E967" s="206" t="e">
        <f ca="1">SUM(Table2[[#This Row],[2024 Tax Assessment (Exemption Not Included)]]*$E$7)</f>
        <v>#NAME?</v>
      </c>
      <c r="F967" s="195" t="e">
        <f ca="1">_xlfn.XLOOKUP(Table2[[#This Row],[Acct '#]],'2025 Information'!A:A,'2025 Information'!O:O,0)</f>
        <v>#NAME?</v>
      </c>
      <c r="G967" s="196" t="e">
        <f ca="1">SUM(Table2[[#This Row],[2025 Estimated                         Tax Assessment                  (Exemption Not Included)]]/$H$6)</f>
        <v>#NAME?</v>
      </c>
      <c r="H967" s="206" t="e">
        <f ca="1">SUM(Table2[[#This Row],[2025 Estimated                         Tax Assessment                  (Exemption Not Included)]]*$H$7)</f>
        <v>#NAME?</v>
      </c>
      <c r="I967" s="203" t="e">
        <f ca="1">SUM(Table2[[#This Row],[2025 Estimated                         Tax Assessment                  (Exemption Not Included)]]-Table2[[#This Row],[2024 Tax Assessment (Exemption Not Included)]])</f>
        <v>#NAME?</v>
      </c>
      <c r="J967" s="225" t="e">
        <f ca="1">SUM(Table2[[#This Row],[2025 Estimated                      Tax Amount                             (Exemption Not Included)]]-Table2[[#This Row],[2024 Tax Amount (Exemption Not Included)]])</f>
        <v>#NAME?</v>
      </c>
      <c r="K967" s="204" t="e">
        <f ca="1">SUM(Table2[[#This Row],[Overall % Of Town ]]-Table2[[#This Row],[Overall % Of Town]])</f>
        <v>#NAME?</v>
      </c>
      <c r="L967" s="227" t="e">
        <f ca="1">SUM(Table2[[#This Row],[2024 Tax Assessment (Exemption Not Included)]])*$N$7</f>
        <v>#NAME?</v>
      </c>
      <c r="M967" s="205" t="e">
        <f ca="1">SUM(Table2[[#This Row],[2025 Tax Amount                   (w/o Reval)                       (Exmption Not Included)]]-Table2[[#This Row],[2024 Tax Amount (Exemption Not Included)]])</f>
        <v>#NAME?</v>
      </c>
      <c r="N967" s="206" t="e">
        <f ca="1">SUM(Table2[[#This Row],[2025 Tax Amount                   (w/o Reval)                       (Exmption Not Included)]]-Table2[[#This Row],[2025 Estimated                      Tax Amount                             (Exemption Not Included)]])</f>
        <v>#NAME?</v>
      </c>
      <c r="O967" s="207" t="s">
        <v>7433</v>
      </c>
      <c r="P967" s="208" t="s">
        <v>7433</v>
      </c>
      <c r="Q967" s="208" t="s">
        <v>7433</v>
      </c>
      <c r="R967" s="208" t="s">
        <v>7433</v>
      </c>
      <c r="S967" s="208" t="s">
        <v>7433</v>
      </c>
      <c r="T967" s="209" t="s">
        <v>7433</v>
      </c>
    </row>
    <row r="968" spans="1:20">
      <c r="A968" s="202" t="s">
        <v>1532</v>
      </c>
      <c r="B968" s="202">
        <v>606</v>
      </c>
      <c r="C968" s="195" t="e">
        <f ca="1">_xlfn.XLOOKUP(Table2[[#This Row],[Acct '#]],'2024 Information'!A:A,'2024 Information'!L:L,0)</f>
        <v>#NAME?</v>
      </c>
      <c r="D968" s="196" t="e">
        <f ca="1">SUM(Table2[[#This Row],[2024 Tax Assessment (Exemption Not Included)]]/$E$6)</f>
        <v>#NAME?</v>
      </c>
      <c r="E968" s="206" t="e">
        <f ca="1">SUM(Table2[[#This Row],[2024 Tax Assessment (Exemption Not Included)]]*$E$7)</f>
        <v>#NAME?</v>
      </c>
      <c r="F968" s="195" t="e">
        <f ca="1">_xlfn.XLOOKUP(Table2[[#This Row],[Acct '#]],'2025 Information'!A:A,'2025 Information'!O:O,0)</f>
        <v>#NAME?</v>
      </c>
      <c r="G968" s="196" t="e">
        <f ca="1">SUM(Table2[[#This Row],[2025 Estimated                         Tax Assessment                  (Exemption Not Included)]]/$H$6)</f>
        <v>#NAME?</v>
      </c>
      <c r="H968" s="206" t="e">
        <f ca="1">SUM(Table2[[#This Row],[2025 Estimated                         Tax Assessment                  (Exemption Not Included)]]*$H$7)</f>
        <v>#NAME?</v>
      </c>
      <c r="I968" s="203" t="e">
        <f ca="1">SUM(Table2[[#This Row],[2025 Estimated                         Tax Assessment                  (Exemption Not Included)]]-Table2[[#This Row],[2024 Tax Assessment (Exemption Not Included)]])</f>
        <v>#NAME?</v>
      </c>
      <c r="J968" s="225" t="e">
        <f ca="1">SUM(Table2[[#This Row],[2025 Estimated                      Tax Amount                             (Exemption Not Included)]]-Table2[[#This Row],[2024 Tax Amount (Exemption Not Included)]])</f>
        <v>#NAME?</v>
      </c>
      <c r="K968" s="204" t="e">
        <f ca="1">SUM(Table2[[#This Row],[Overall % Of Town ]]-Table2[[#This Row],[Overall % Of Town]])</f>
        <v>#NAME?</v>
      </c>
      <c r="L968" s="227" t="e">
        <f ca="1">SUM(Table2[[#This Row],[2024 Tax Assessment (Exemption Not Included)]])*$N$7</f>
        <v>#NAME?</v>
      </c>
      <c r="M968" s="205" t="e">
        <f ca="1">SUM(Table2[[#This Row],[2025 Tax Amount                   (w/o Reval)                       (Exmption Not Included)]]-Table2[[#This Row],[2024 Tax Amount (Exemption Not Included)]])</f>
        <v>#NAME?</v>
      </c>
      <c r="N968" s="206" t="e">
        <f ca="1">SUM(Table2[[#This Row],[2025 Tax Amount                   (w/o Reval)                       (Exmption Not Included)]]-Table2[[#This Row],[2025 Estimated                      Tax Amount                             (Exemption Not Included)]])</f>
        <v>#NAME?</v>
      </c>
      <c r="O968" s="207" t="s">
        <v>7433</v>
      </c>
      <c r="P968" s="208" t="s">
        <v>7433</v>
      </c>
      <c r="Q968" s="208" t="s">
        <v>7433</v>
      </c>
      <c r="R968" s="208" t="s">
        <v>7433</v>
      </c>
      <c r="S968" s="208" t="s">
        <v>7433</v>
      </c>
      <c r="T968" s="209" t="s">
        <v>7433</v>
      </c>
    </row>
    <row r="969" spans="1:20">
      <c r="A969" s="202" t="s">
        <v>2643</v>
      </c>
      <c r="B969" s="202">
        <v>89</v>
      </c>
      <c r="C969" s="195" t="e">
        <f ca="1">_xlfn.XLOOKUP(Table2[[#This Row],[Acct '#]],'2024 Information'!A:A,'2024 Information'!L:L,0)</f>
        <v>#NAME?</v>
      </c>
      <c r="D969" s="196" t="e">
        <f ca="1">SUM(Table2[[#This Row],[2024 Tax Assessment (Exemption Not Included)]]/$E$6)</f>
        <v>#NAME?</v>
      </c>
      <c r="E969" s="206" t="e">
        <f ca="1">SUM(Table2[[#This Row],[2024 Tax Assessment (Exemption Not Included)]]*$E$7)</f>
        <v>#NAME?</v>
      </c>
      <c r="F969" s="195" t="e">
        <f ca="1">_xlfn.XLOOKUP(Table2[[#This Row],[Acct '#]],'2025 Information'!A:A,'2025 Information'!O:O,0)</f>
        <v>#NAME?</v>
      </c>
      <c r="G969" s="196" t="e">
        <f ca="1">SUM(Table2[[#This Row],[2025 Estimated                         Tax Assessment                  (Exemption Not Included)]]/$H$6)</f>
        <v>#NAME?</v>
      </c>
      <c r="H969" s="206" t="e">
        <f ca="1">SUM(Table2[[#This Row],[2025 Estimated                         Tax Assessment                  (Exemption Not Included)]]*$H$7)</f>
        <v>#NAME?</v>
      </c>
      <c r="I969" s="203" t="e">
        <f ca="1">SUM(Table2[[#This Row],[2025 Estimated                         Tax Assessment                  (Exemption Not Included)]]-Table2[[#This Row],[2024 Tax Assessment (Exemption Not Included)]])</f>
        <v>#NAME?</v>
      </c>
      <c r="J969" s="225" t="e">
        <f ca="1">SUM(Table2[[#This Row],[2025 Estimated                      Tax Amount                             (Exemption Not Included)]]-Table2[[#This Row],[2024 Tax Amount (Exemption Not Included)]])</f>
        <v>#NAME?</v>
      </c>
      <c r="K969" s="204" t="e">
        <f ca="1">SUM(Table2[[#This Row],[Overall % Of Town ]]-Table2[[#This Row],[Overall % Of Town]])</f>
        <v>#NAME?</v>
      </c>
      <c r="L969" s="227" t="e">
        <f ca="1">SUM(Table2[[#This Row],[2024 Tax Assessment (Exemption Not Included)]])*$N$7</f>
        <v>#NAME?</v>
      </c>
      <c r="M969" s="205" t="e">
        <f ca="1">SUM(Table2[[#This Row],[2025 Tax Amount                   (w/o Reval)                       (Exmption Not Included)]]-Table2[[#This Row],[2024 Tax Amount (Exemption Not Included)]])</f>
        <v>#NAME?</v>
      </c>
      <c r="N969" s="206" t="e">
        <f ca="1">SUM(Table2[[#This Row],[2025 Tax Amount                   (w/o Reval)                       (Exmption Not Included)]]-Table2[[#This Row],[2025 Estimated                      Tax Amount                             (Exemption Not Included)]])</f>
        <v>#NAME?</v>
      </c>
      <c r="O969" s="207" t="s">
        <v>7433</v>
      </c>
      <c r="P969" s="208" t="s">
        <v>7433</v>
      </c>
      <c r="Q969" s="208" t="s">
        <v>7433</v>
      </c>
      <c r="R969" s="208" t="s">
        <v>7433</v>
      </c>
      <c r="S969" s="208" t="s">
        <v>7433</v>
      </c>
      <c r="T969" s="209" t="s">
        <v>7433</v>
      </c>
    </row>
    <row r="970" spans="1:20">
      <c r="A970" s="202" t="s">
        <v>2715</v>
      </c>
      <c r="B970" s="202">
        <v>47</v>
      </c>
      <c r="C970" s="195" t="e">
        <f ca="1">_xlfn.XLOOKUP(Table2[[#This Row],[Acct '#]],'2024 Information'!A:A,'2024 Information'!L:L,0)</f>
        <v>#NAME?</v>
      </c>
      <c r="D970" s="196" t="e">
        <f ca="1">SUM(Table2[[#This Row],[2024 Tax Assessment (Exemption Not Included)]]/$E$6)</f>
        <v>#NAME?</v>
      </c>
      <c r="E970" s="206" t="e">
        <f ca="1">SUM(Table2[[#This Row],[2024 Tax Assessment (Exemption Not Included)]]*$E$7)</f>
        <v>#NAME?</v>
      </c>
      <c r="F970" s="195" t="e">
        <f ca="1">_xlfn.XLOOKUP(Table2[[#This Row],[Acct '#]],'2025 Information'!A:A,'2025 Information'!O:O,0)</f>
        <v>#NAME?</v>
      </c>
      <c r="G970" s="196" t="e">
        <f ca="1">SUM(Table2[[#This Row],[2025 Estimated                         Tax Assessment                  (Exemption Not Included)]]/$H$6)</f>
        <v>#NAME?</v>
      </c>
      <c r="H970" s="206" t="e">
        <f ca="1">SUM(Table2[[#This Row],[2025 Estimated                         Tax Assessment                  (Exemption Not Included)]]*$H$7)</f>
        <v>#NAME?</v>
      </c>
      <c r="I970" s="203" t="e">
        <f ca="1">SUM(Table2[[#This Row],[2025 Estimated                         Tax Assessment                  (Exemption Not Included)]]-Table2[[#This Row],[2024 Tax Assessment (Exemption Not Included)]])</f>
        <v>#NAME?</v>
      </c>
      <c r="J970" s="225" t="e">
        <f ca="1">SUM(Table2[[#This Row],[2025 Estimated                      Tax Amount                             (Exemption Not Included)]]-Table2[[#This Row],[2024 Tax Amount (Exemption Not Included)]])</f>
        <v>#NAME?</v>
      </c>
      <c r="K970" s="204" t="e">
        <f ca="1">SUM(Table2[[#This Row],[Overall % Of Town ]]-Table2[[#This Row],[Overall % Of Town]])</f>
        <v>#NAME?</v>
      </c>
      <c r="L970" s="227" t="e">
        <f ca="1">SUM(Table2[[#This Row],[2024 Tax Assessment (Exemption Not Included)]])*$N$7</f>
        <v>#NAME?</v>
      </c>
      <c r="M970" s="205" t="e">
        <f ca="1">SUM(Table2[[#This Row],[2025 Tax Amount                   (w/o Reval)                       (Exmption Not Included)]]-Table2[[#This Row],[2024 Tax Amount (Exemption Not Included)]])</f>
        <v>#NAME?</v>
      </c>
      <c r="N970" s="206" t="e">
        <f ca="1">SUM(Table2[[#This Row],[2025 Tax Amount                   (w/o Reval)                       (Exmption Not Included)]]-Table2[[#This Row],[2025 Estimated                      Tax Amount                             (Exemption Not Included)]])</f>
        <v>#NAME?</v>
      </c>
      <c r="O970" s="207" t="s">
        <v>7433</v>
      </c>
      <c r="P970" s="208" t="s">
        <v>7433</v>
      </c>
      <c r="Q970" s="208" t="s">
        <v>7433</v>
      </c>
      <c r="R970" s="208" t="s">
        <v>7433</v>
      </c>
      <c r="S970" s="208" t="s">
        <v>7433</v>
      </c>
      <c r="T970" s="209" t="s">
        <v>7433</v>
      </c>
    </row>
    <row r="971" spans="1:20">
      <c r="A971" s="202" t="s">
        <v>1757</v>
      </c>
      <c r="B971" s="202">
        <v>504</v>
      </c>
      <c r="C971" s="195" t="e">
        <f ca="1">_xlfn.XLOOKUP(Table2[[#This Row],[Acct '#]],'2024 Information'!A:A,'2024 Information'!L:L,0)</f>
        <v>#NAME?</v>
      </c>
      <c r="D971" s="196" t="e">
        <f ca="1">SUM(Table2[[#This Row],[2024 Tax Assessment (Exemption Not Included)]]/$E$6)</f>
        <v>#NAME?</v>
      </c>
      <c r="E971" s="206" t="e">
        <f ca="1">SUM(Table2[[#This Row],[2024 Tax Assessment (Exemption Not Included)]]*$E$7)</f>
        <v>#NAME?</v>
      </c>
      <c r="F971" s="195" t="e">
        <f ca="1">_xlfn.XLOOKUP(Table2[[#This Row],[Acct '#]],'2025 Information'!A:A,'2025 Information'!O:O,0)</f>
        <v>#NAME?</v>
      </c>
      <c r="G971" s="196" t="e">
        <f ca="1">SUM(Table2[[#This Row],[2025 Estimated                         Tax Assessment                  (Exemption Not Included)]]/$H$6)</f>
        <v>#NAME?</v>
      </c>
      <c r="H971" s="206" t="e">
        <f ca="1">SUM(Table2[[#This Row],[2025 Estimated                         Tax Assessment                  (Exemption Not Included)]]*$H$7)</f>
        <v>#NAME?</v>
      </c>
      <c r="I971" s="203" t="e">
        <f ca="1">SUM(Table2[[#This Row],[2025 Estimated                         Tax Assessment                  (Exemption Not Included)]]-Table2[[#This Row],[2024 Tax Assessment (Exemption Not Included)]])</f>
        <v>#NAME?</v>
      </c>
      <c r="J971" s="225" t="e">
        <f ca="1">SUM(Table2[[#This Row],[2025 Estimated                      Tax Amount                             (Exemption Not Included)]]-Table2[[#This Row],[2024 Tax Amount (Exemption Not Included)]])</f>
        <v>#NAME?</v>
      </c>
      <c r="K971" s="204" t="e">
        <f ca="1">SUM(Table2[[#This Row],[Overall % Of Town ]]-Table2[[#This Row],[Overall % Of Town]])</f>
        <v>#NAME?</v>
      </c>
      <c r="L971" s="227" t="e">
        <f ca="1">SUM(Table2[[#This Row],[2024 Tax Assessment (Exemption Not Included)]])*$N$7</f>
        <v>#NAME?</v>
      </c>
      <c r="M971" s="205" t="e">
        <f ca="1">SUM(Table2[[#This Row],[2025 Tax Amount                   (w/o Reval)                       (Exmption Not Included)]]-Table2[[#This Row],[2024 Tax Amount (Exemption Not Included)]])</f>
        <v>#NAME?</v>
      </c>
      <c r="N971" s="206" t="e">
        <f ca="1">SUM(Table2[[#This Row],[2025 Tax Amount                   (w/o Reval)                       (Exmption Not Included)]]-Table2[[#This Row],[2025 Estimated                      Tax Amount                             (Exemption Not Included)]])</f>
        <v>#NAME?</v>
      </c>
      <c r="O971" s="207" t="s">
        <v>7433</v>
      </c>
      <c r="P971" s="208" t="s">
        <v>7433</v>
      </c>
      <c r="Q971" s="208" t="s">
        <v>7433</v>
      </c>
      <c r="R971" s="208" t="s">
        <v>7433</v>
      </c>
      <c r="S971" s="208" t="s">
        <v>7433</v>
      </c>
      <c r="T971" s="209" t="s">
        <v>7433</v>
      </c>
    </row>
    <row r="972" spans="1:20">
      <c r="A972" s="202" t="s">
        <v>2564</v>
      </c>
      <c r="B972" s="202">
        <v>129</v>
      </c>
      <c r="C972" s="195" t="e">
        <f ca="1">_xlfn.XLOOKUP(Table2[[#This Row],[Acct '#]],'2024 Information'!A:A,'2024 Information'!L:L,0)</f>
        <v>#NAME?</v>
      </c>
      <c r="D972" s="196" t="e">
        <f ca="1">SUM(Table2[[#This Row],[2024 Tax Assessment (Exemption Not Included)]]/$E$6)</f>
        <v>#NAME?</v>
      </c>
      <c r="E972" s="206" t="e">
        <f ca="1">SUM(Table2[[#This Row],[2024 Tax Assessment (Exemption Not Included)]]*$E$7)</f>
        <v>#NAME?</v>
      </c>
      <c r="F972" s="195" t="e">
        <f ca="1">_xlfn.XLOOKUP(Table2[[#This Row],[Acct '#]],'2025 Information'!A:A,'2025 Information'!O:O,0)</f>
        <v>#NAME?</v>
      </c>
      <c r="G972" s="196" t="e">
        <f ca="1">SUM(Table2[[#This Row],[2025 Estimated                         Tax Assessment                  (Exemption Not Included)]]/$H$6)</f>
        <v>#NAME?</v>
      </c>
      <c r="H972" s="206" t="e">
        <f ca="1">SUM(Table2[[#This Row],[2025 Estimated                         Tax Assessment                  (Exemption Not Included)]]*$H$7)</f>
        <v>#NAME?</v>
      </c>
      <c r="I972" s="203" t="e">
        <f ca="1">SUM(Table2[[#This Row],[2025 Estimated                         Tax Assessment                  (Exemption Not Included)]]-Table2[[#This Row],[2024 Tax Assessment (Exemption Not Included)]])</f>
        <v>#NAME?</v>
      </c>
      <c r="J972" s="225" t="e">
        <f ca="1">SUM(Table2[[#This Row],[2025 Estimated                      Tax Amount                             (Exemption Not Included)]]-Table2[[#This Row],[2024 Tax Amount (Exemption Not Included)]])</f>
        <v>#NAME?</v>
      </c>
      <c r="K972" s="204" t="e">
        <f ca="1">SUM(Table2[[#This Row],[Overall % Of Town ]]-Table2[[#This Row],[Overall % Of Town]])</f>
        <v>#NAME?</v>
      </c>
      <c r="L972" s="227" t="e">
        <f ca="1">SUM(Table2[[#This Row],[2024 Tax Assessment (Exemption Not Included)]])*$N$7</f>
        <v>#NAME?</v>
      </c>
      <c r="M972" s="205" t="e">
        <f ca="1">SUM(Table2[[#This Row],[2025 Tax Amount                   (w/o Reval)                       (Exmption Not Included)]]-Table2[[#This Row],[2024 Tax Amount (Exemption Not Included)]])</f>
        <v>#NAME?</v>
      </c>
      <c r="N972" s="206" t="e">
        <f ca="1">SUM(Table2[[#This Row],[2025 Tax Amount                   (w/o Reval)                       (Exmption Not Included)]]-Table2[[#This Row],[2025 Estimated                      Tax Amount                             (Exemption Not Included)]])</f>
        <v>#NAME?</v>
      </c>
      <c r="O972" s="207" t="s">
        <v>7433</v>
      </c>
      <c r="P972" s="208" t="s">
        <v>7433</v>
      </c>
      <c r="Q972" s="208" t="s">
        <v>7433</v>
      </c>
      <c r="R972" s="208" t="s">
        <v>7433</v>
      </c>
      <c r="S972" s="208" t="s">
        <v>7433</v>
      </c>
      <c r="T972" s="209" t="s">
        <v>7433</v>
      </c>
    </row>
    <row r="973" spans="1:20">
      <c r="A973" s="202" t="s">
        <v>954</v>
      </c>
      <c r="B973" s="202">
        <v>861</v>
      </c>
      <c r="C973" s="195" t="e">
        <f ca="1">_xlfn.XLOOKUP(Table2[[#This Row],[Acct '#]],'2024 Information'!A:A,'2024 Information'!L:L,0)</f>
        <v>#NAME?</v>
      </c>
      <c r="D973" s="196" t="e">
        <f ca="1">SUM(Table2[[#This Row],[2024 Tax Assessment (Exemption Not Included)]]/$E$6)</f>
        <v>#NAME?</v>
      </c>
      <c r="E973" s="206" t="e">
        <f ca="1">SUM(Table2[[#This Row],[2024 Tax Assessment (Exemption Not Included)]]*$E$7)</f>
        <v>#NAME?</v>
      </c>
      <c r="F973" s="195" t="e">
        <f ca="1">_xlfn.XLOOKUP(Table2[[#This Row],[Acct '#]],'2025 Information'!A:A,'2025 Information'!O:O,0)</f>
        <v>#NAME?</v>
      </c>
      <c r="G973" s="196" t="e">
        <f ca="1">SUM(Table2[[#This Row],[2025 Estimated                         Tax Assessment                  (Exemption Not Included)]]/$H$6)</f>
        <v>#NAME?</v>
      </c>
      <c r="H973" s="206" t="e">
        <f ca="1">SUM(Table2[[#This Row],[2025 Estimated                         Tax Assessment                  (Exemption Not Included)]]*$H$7)</f>
        <v>#NAME?</v>
      </c>
      <c r="I973" s="203" t="e">
        <f ca="1">SUM(Table2[[#This Row],[2025 Estimated                         Tax Assessment                  (Exemption Not Included)]]-Table2[[#This Row],[2024 Tax Assessment (Exemption Not Included)]])</f>
        <v>#NAME?</v>
      </c>
      <c r="J973" s="225" t="e">
        <f ca="1">SUM(Table2[[#This Row],[2025 Estimated                      Tax Amount                             (Exemption Not Included)]]-Table2[[#This Row],[2024 Tax Amount (Exemption Not Included)]])</f>
        <v>#NAME?</v>
      </c>
      <c r="K973" s="204" t="e">
        <f ca="1">SUM(Table2[[#This Row],[Overall % Of Town ]]-Table2[[#This Row],[Overall % Of Town]])</f>
        <v>#NAME?</v>
      </c>
      <c r="L973" s="227" t="e">
        <f ca="1">SUM(Table2[[#This Row],[2024 Tax Assessment (Exemption Not Included)]])*$N$7</f>
        <v>#NAME?</v>
      </c>
      <c r="M973" s="205" t="e">
        <f ca="1">SUM(Table2[[#This Row],[2025 Tax Amount                   (w/o Reval)                       (Exmption Not Included)]]-Table2[[#This Row],[2024 Tax Amount (Exemption Not Included)]])</f>
        <v>#NAME?</v>
      </c>
      <c r="N973" s="206" t="e">
        <f ca="1">SUM(Table2[[#This Row],[2025 Tax Amount                   (w/o Reval)                       (Exmption Not Included)]]-Table2[[#This Row],[2025 Estimated                      Tax Amount                             (Exemption Not Included)]])</f>
        <v>#NAME?</v>
      </c>
      <c r="O973" s="207" t="s">
        <v>7433</v>
      </c>
      <c r="P973" s="208" t="s">
        <v>7433</v>
      </c>
      <c r="Q973" s="208" t="s">
        <v>7433</v>
      </c>
      <c r="R973" s="208" t="s">
        <v>7433</v>
      </c>
      <c r="S973" s="208" t="s">
        <v>7433</v>
      </c>
      <c r="T973" s="209" t="s">
        <v>7433</v>
      </c>
    </row>
    <row r="974" spans="1:20">
      <c r="A974" s="202" t="s">
        <v>1172</v>
      </c>
      <c r="B974" s="202">
        <v>773</v>
      </c>
      <c r="C974" s="195" t="e">
        <f ca="1">_xlfn.XLOOKUP(Table2[[#This Row],[Acct '#]],'2024 Information'!A:A,'2024 Information'!L:L,0)</f>
        <v>#NAME?</v>
      </c>
      <c r="D974" s="196" t="e">
        <f ca="1">SUM(Table2[[#This Row],[2024 Tax Assessment (Exemption Not Included)]]/$E$6)</f>
        <v>#NAME?</v>
      </c>
      <c r="E974" s="206" t="e">
        <f ca="1">SUM(Table2[[#This Row],[2024 Tax Assessment (Exemption Not Included)]]*$E$7)</f>
        <v>#NAME?</v>
      </c>
      <c r="F974" s="195" t="e">
        <f ca="1">_xlfn.XLOOKUP(Table2[[#This Row],[Acct '#]],'2025 Information'!A:A,'2025 Information'!O:O,0)</f>
        <v>#NAME?</v>
      </c>
      <c r="G974" s="196" t="e">
        <f ca="1">SUM(Table2[[#This Row],[2025 Estimated                         Tax Assessment                  (Exemption Not Included)]]/$H$6)</f>
        <v>#NAME?</v>
      </c>
      <c r="H974" s="206" t="e">
        <f ca="1">SUM(Table2[[#This Row],[2025 Estimated                         Tax Assessment                  (Exemption Not Included)]]*$H$7)</f>
        <v>#NAME?</v>
      </c>
      <c r="I974" s="203" t="e">
        <f ca="1">SUM(Table2[[#This Row],[2025 Estimated                         Tax Assessment                  (Exemption Not Included)]]-Table2[[#This Row],[2024 Tax Assessment (Exemption Not Included)]])</f>
        <v>#NAME?</v>
      </c>
      <c r="J974" s="225" t="e">
        <f ca="1">SUM(Table2[[#This Row],[2025 Estimated                      Tax Amount                             (Exemption Not Included)]]-Table2[[#This Row],[2024 Tax Amount (Exemption Not Included)]])</f>
        <v>#NAME?</v>
      </c>
      <c r="K974" s="204" t="e">
        <f ca="1">SUM(Table2[[#This Row],[Overall % Of Town ]]-Table2[[#This Row],[Overall % Of Town]])</f>
        <v>#NAME?</v>
      </c>
      <c r="L974" s="227" t="e">
        <f ca="1">SUM(Table2[[#This Row],[2024 Tax Assessment (Exemption Not Included)]])*$N$7</f>
        <v>#NAME?</v>
      </c>
      <c r="M974" s="205" t="e">
        <f ca="1">SUM(Table2[[#This Row],[2025 Tax Amount                   (w/o Reval)                       (Exmption Not Included)]]-Table2[[#This Row],[2024 Tax Amount (Exemption Not Included)]])</f>
        <v>#NAME?</v>
      </c>
      <c r="N974" s="206" t="e">
        <f ca="1">SUM(Table2[[#This Row],[2025 Tax Amount                   (w/o Reval)                       (Exmption Not Included)]]-Table2[[#This Row],[2025 Estimated                      Tax Amount                             (Exemption Not Included)]])</f>
        <v>#NAME?</v>
      </c>
      <c r="O974" s="207" t="s">
        <v>7433</v>
      </c>
      <c r="P974" s="208" t="s">
        <v>7433</v>
      </c>
      <c r="Q974" s="208" t="s">
        <v>7433</v>
      </c>
      <c r="R974" s="208" t="s">
        <v>7433</v>
      </c>
      <c r="S974" s="208" t="s">
        <v>7433</v>
      </c>
      <c r="T974" s="209" t="s">
        <v>7433</v>
      </c>
    </row>
    <row r="975" spans="1:20">
      <c r="A975" s="202" t="s">
        <v>2193</v>
      </c>
      <c r="B975" s="202">
        <v>300</v>
      </c>
      <c r="C975" s="195" t="e">
        <f ca="1">_xlfn.XLOOKUP(Table2[[#This Row],[Acct '#]],'2024 Information'!A:A,'2024 Information'!L:L,0)</f>
        <v>#NAME?</v>
      </c>
      <c r="D975" s="196" t="e">
        <f ca="1">SUM(Table2[[#This Row],[2024 Tax Assessment (Exemption Not Included)]]/$E$6)</f>
        <v>#NAME?</v>
      </c>
      <c r="E975" s="206" t="e">
        <f ca="1">SUM(Table2[[#This Row],[2024 Tax Assessment (Exemption Not Included)]]*$E$7)</f>
        <v>#NAME?</v>
      </c>
      <c r="F975" s="195" t="e">
        <f ca="1">_xlfn.XLOOKUP(Table2[[#This Row],[Acct '#]],'2025 Information'!A:A,'2025 Information'!O:O,0)</f>
        <v>#NAME?</v>
      </c>
      <c r="G975" s="196" t="e">
        <f ca="1">SUM(Table2[[#This Row],[2025 Estimated                         Tax Assessment                  (Exemption Not Included)]]/$H$6)</f>
        <v>#NAME?</v>
      </c>
      <c r="H975" s="206" t="e">
        <f ca="1">SUM(Table2[[#This Row],[2025 Estimated                         Tax Assessment                  (Exemption Not Included)]]*$H$7)</f>
        <v>#NAME?</v>
      </c>
      <c r="I975" s="203" t="e">
        <f ca="1">SUM(Table2[[#This Row],[2025 Estimated                         Tax Assessment                  (Exemption Not Included)]]-Table2[[#This Row],[2024 Tax Assessment (Exemption Not Included)]])</f>
        <v>#NAME?</v>
      </c>
      <c r="J975" s="225" t="e">
        <f ca="1">SUM(Table2[[#This Row],[2025 Estimated                      Tax Amount                             (Exemption Not Included)]]-Table2[[#This Row],[2024 Tax Amount (Exemption Not Included)]])</f>
        <v>#NAME?</v>
      </c>
      <c r="K975" s="204" t="e">
        <f ca="1">SUM(Table2[[#This Row],[Overall % Of Town ]]-Table2[[#This Row],[Overall % Of Town]])</f>
        <v>#NAME?</v>
      </c>
      <c r="L975" s="227" t="e">
        <f ca="1">SUM(Table2[[#This Row],[2024 Tax Assessment (Exemption Not Included)]])*$N$7</f>
        <v>#NAME?</v>
      </c>
      <c r="M975" s="205" t="e">
        <f ca="1">SUM(Table2[[#This Row],[2025 Tax Amount                   (w/o Reval)                       (Exmption Not Included)]]-Table2[[#This Row],[2024 Tax Amount (Exemption Not Included)]])</f>
        <v>#NAME?</v>
      </c>
      <c r="N975" s="206" t="e">
        <f ca="1">SUM(Table2[[#This Row],[2025 Tax Amount                   (w/o Reval)                       (Exmption Not Included)]]-Table2[[#This Row],[2025 Estimated                      Tax Amount                             (Exemption Not Included)]])</f>
        <v>#NAME?</v>
      </c>
      <c r="O975" s="207" t="s">
        <v>7433</v>
      </c>
      <c r="P975" s="208" t="s">
        <v>7433</v>
      </c>
      <c r="Q975" s="208" t="s">
        <v>7433</v>
      </c>
      <c r="R975" s="208" t="s">
        <v>7433</v>
      </c>
      <c r="S975" s="208" t="s">
        <v>7433</v>
      </c>
      <c r="T975" s="209" t="s">
        <v>7433</v>
      </c>
    </row>
    <row r="976" spans="1:20">
      <c r="A976" s="202" t="s">
        <v>2186</v>
      </c>
      <c r="B976" s="202">
        <v>304</v>
      </c>
      <c r="C976" s="195" t="e">
        <f ca="1">_xlfn.XLOOKUP(Table2[[#This Row],[Acct '#]],'2024 Information'!A:A,'2024 Information'!L:L,0)</f>
        <v>#NAME?</v>
      </c>
      <c r="D976" s="196" t="e">
        <f ca="1">SUM(Table2[[#This Row],[2024 Tax Assessment (Exemption Not Included)]]/$E$6)</f>
        <v>#NAME?</v>
      </c>
      <c r="E976" s="206" t="e">
        <f ca="1">SUM(Table2[[#This Row],[2024 Tax Assessment (Exemption Not Included)]]*$E$7)</f>
        <v>#NAME?</v>
      </c>
      <c r="F976" s="195" t="e">
        <f ca="1">_xlfn.XLOOKUP(Table2[[#This Row],[Acct '#]],'2025 Information'!A:A,'2025 Information'!O:O,0)</f>
        <v>#NAME?</v>
      </c>
      <c r="G976" s="196" t="e">
        <f ca="1">SUM(Table2[[#This Row],[2025 Estimated                         Tax Assessment                  (Exemption Not Included)]]/$H$6)</f>
        <v>#NAME?</v>
      </c>
      <c r="H976" s="206" t="e">
        <f ca="1">SUM(Table2[[#This Row],[2025 Estimated                         Tax Assessment                  (Exemption Not Included)]]*$H$7)</f>
        <v>#NAME?</v>
      </c>
      <c r="I976" s="203" t="e">
        <f ca="1">SUM(Table2[[#This Row],[2025 Estimated                         Tax Assessment                  (Exemption Not Included)]]-Table2[[#This Row],[2024 Tax Assessment (Exemption Not Included)]])</f>
        <v>#NAME?</v>
      </c>
      <c r="J976" s="225" t="e">
        <f ca="1">SUM(Table2[[#This Row],[2025 Estimated                      Tax Amount                             (Exemption Not Included)]]-Table2[[#This Row],[2024 Tax Amount (Exemption Not Included)]])</f>
        <v>#NAME?</v>
      </c>
      <c r="K976" s="204" t="e">
        <f ca="1">SUM(Table2[[#This Row],[Overall % Of Town ]]-Table2[[#This Row],[Overall % Of Town]])</f>
        <v>#NAME?</v>
      </c>
      <c r="L976" s="227" t="e">
        <f ca="1">SUM(Table2[[#This Row],[2024 Tax Assessment (Exemption Not Included)]])*$N$7</f>
        <v>#NAME?</v>
      </c>
      <c r="M976" s="205" t="e">
        <f ca="1">SUM(Table2[[#This Row],[2025 Tax Amount                   (w/o Reval)                       (Exmption Not Included)]]-Table2[[#This Row],[2024 Tax Amount (Exemption Not Included)]])</f>
        <v>#NAME?</v>
      </c>
      <c r="N976" s="206" t="e">
        <f ca="1">SUM(Table2[[#This Row],[2025 Tax Amount                   (w/o Reval)                       (Exmption Not Included)]]-Table2[[#This Row],[2025 Estimated                      Tax Amount                             (Exemption Not Included)]])</f>
        <v>#NAME?</v>
      </c>
      <c r="O976" s="210" t="e">
        <f ca="1">_xlfn.XLOOKUP(Table2[[#This Row],[Map/Lot]],'Sales Data'!$H$2:$H$185,'Sales Data'!$G$2:$G$185,0)</f>
        <v>#NAME?</v>
      </c>
      <c r="P976" s="211" t="e">
        <f ca="1">_xlfn.XLOOKUP(Table2[[#This Row],[Map/Lot]],'Sales Data'!$H$2:$H$185,'Sales Data'!$F$2:$F$185,0)</f>
        <v>#NAME?</v>
      </c>
      <c r="Q976" s="208">
        <v>1</v>
      </c>
      <c r="R976" s="212" t="e">
        <f ca="1">SUM(Table2[[#This Row],[Adjustment for Time Since Sale]]*Table2[[#This Row],[Sale Amount]])</f>
        <v>#NAME?</v>
      </c>
      <c r="S976" s="212" t="e">
        <f ca="1">SUM(Table2[[#This Row],[2025 Estimated                         Tax Assessment                  (Exemption Not Included)]]-Table2[[#This Row],[Adjusted Sale Price]])</f>
        <v>#NAME?</v>
      </c>
      <c r="T976" s="213" t="e">
        <f ca="1">_xlfn.XLOOKUP(Table2[[#This Row],[Map/Lot]],'Sales Data'!$H$2:$H$185,'Sales Data'!$I$2:$I$185,0)</f>
        <v>#NAME?</v>
      </c>
    </row>
    <row r="977" spans="1:20">
      <c r="A977" s="202" t="s">
        <v>1617</v>
      </c>
      <c r="B977" s="202">
        <v>568</v>
      </c>
      <c r="C977" s="195" t="e">
        <f ca="1">_xlfn.XLOOKUP(Table2[[#This Row],[Acct '#]],'2024 Information'!A:A,'2024 Information'!L:L,0)</f>
        <v>#NAME?</v>
      </c>
      <c r="D977" s="196" t="e">
        <f ca="1">SUM(Table2[[#This Row],[2024 Tax Assessment (Exemption Not Included)]]/$E$6)</f>
        <v>#NAME?</v>
      </c>
      <c r="E977" s="206" t="e">
        <f ca="1">SUM(Table2[[#This Row],[2024 Tax Assessment (Exemption Not Included)]]*$E$7)</f>
        <v>#NAME?</v>
      </c>
      <c r="F977" s="195" t="e">
        <f ca="1">_xlfn.XLOOKUP(Table2[[#This Row],[Acct '#]],'2025 Information'!A:A,'2025 Information'!O:O,0)</f>
        <v>#NAME?</v>
      </c>
      <c r="G977" s="196" t="e">
        <f ca="1">SUM(Table2[[#This Row],[2025 Estimated                         Tax Assessment                  (Exemption Not Included)]]/$H$6)</f>
        <v>#NAME?</v>
      </c>
      <c r="H977" s="206" t="e">
        <f ca="1">SUM(Table2[[#This Row],[2025 Estimated                         Tax Assessment                  (Exemption Not Included)]]*$H$7)</f>
        <v>#NAME?</v>
      </c>
      <c r="I977" s="203" t="e">
        <f ca="1">SUM(Table2[[#This Row],[2025 Estimated                         Tax Assessment                  (Exemption Not Included)]]-Table2[[#This Row],[2024 Tax Assessment (Exemption Not Included)]])</f>
        <v>#NAME?</v>
      </c>
      <c r="J977" s="225" t="e">
        <f ca="1">SUM(Table2[[#This Row],[2025 Estimated                      Tax Amount                             (Exemption Not Included)]]-Table2[[#This Row],[2024 Tax Amount (Exemption Not Included)]])</f>
        <v>#NAME?</v>
      </c>
      <c r="K977" s="204" t="e">
        <f ca="1">SUM(Table2[[#This Row],[Overall % Of Town ]]-Table2[[#This Row],[Overall % Of Town]])</f>
        <v>#NAME?</v>
      </c>
      <c r="L977" s="227" t="e">
        <f ca="1">SUM(Table2[[#This Row],[2024 Tax Assessment (Exemption Not Included)]])*$N$7</f>
        <v>#NAME?</v>
      </c>
      <c r="M977" s="205" t="e">
        <f ca="1">SUM(Table2[[#This Row],[2025 Tax Amount                   (w/o Reval)                       (Exmption Not Included)]]-Table2[[#This Row],[2024 Tax Amount (Exemption Not Included)]])</f>
        <v>#NAME?</v>
      </c>
      <c r="N977" s="206" t="e">
        <f ca="1">SUM(Table2[[#This Row],[2025 Tax Amount                   (w/o Reval)                       (Exmption Not Included)]]-Table2[[#This Row],[2025 Estimated                      Tax Amount                             (Exemption Not Included)]])</f>
        <v>#NAME?</v>
      </c>
      <c r="O977" s="207" t="s">
        <v>7433</v>
      </c>
      <c r="P977" s="208" t="s">
        <v>7433</v>
      </c>
      <c r="Q977" s="208" t="s">
        <v>7433</v>
      </c>
      <c r="R977" s="208" t="s">
        <v>7433</v>
      </c>
      <c r="S977" s="208" t="s">
        <v>7433</v>
      </c>
      <c r="T977" s="209" t="s">
        <v>7433</v>
      </c>
    </row>
    <row r="978" spans="1:20">
      <c r="A978" s="202" t="s">
        <v>1981</v>
      </c>
      <c r="B978" s="202">
        <v>400</v>
      </c>
      <c r="C978" s="195" t="e">
        <f ca="1">_xlfn.XLOOKUP(Table2[[#This Row],[Acct '#]],'2024 Information'!A:A,'2024 Information'!L:L,0)</f>
        <v>#NAME?</v>
      </c>
      <c r="D978" s="196" t="e">
        <f ca="1">SUM(Table2[[#This Row],[2024 Tax Assessment (Exemption Not Included)]]/$E$6)</f>
        <v>#NAME?</v>
      </c>
      <c r="E978" s="206" t="e">
        <f ca="1">SUM(Table2[[#This Row],[2024 Tax Assessment (Exemption Not Included)]]*$E$7)</f>
        <v>#NAME?</v>
      </c>
      <c r="F978" s="195" t="e">
        <f ca="1">_xlfn.XLOOKUP(Table2[[#This Row],[Acct '#]],'2025 Information'!A:A,'2025 Information'!O:O,0)</f>
        <v>#NAME?</v>
      </c>
      <c r="G978" s="196" t="e">
        <f ca="1">SUM(Table2[[#This Row],[2025 Estimated                         Tax Assessment                  (Exemption Not Included)]]/$H$6)</f>
        <v>#NAME?</v>
      </c>
      <c r="H978" s="206" t="e">
        <f ca="1">SUM(Table2[[#This Row],[2025 Estimated                         Tax Assessment                  (Exemption Not Included)]]*$H$7)</f>
        <v>#NAME?</v>
      </c>
      <c r="I978" s="203" t="e">
        <f ca="1">SUM(Table2[[#This Row],[2025 Estimated                         Tax Assessment                  (Exemption Not Included)]]-Table2[[#This Row],[2024 Tax Assessment (Exemption Not Included)]])</f>
        <v>#NAME?</v>
      </c>
      <c r="J978" s="225" t="e">
        <f ca="1">SUM(Table2[[#This Row],[2025 Estimated                      Tax Amount                             (Exemption Not Included)]]-Table2[[#This Row],[2024 Tax Amount (Exemption Not Included)]])</f>
        <v>#NAME?</v>
      </c>
      <c r="K978" s="204" t="e">
        <f ca="1">SUM(Table2[[#This Row],[Overall % Of Town ]]-Table2[[#This Row],[Overall % Of Town]])</f>
        <v>#NAME?</v>
      </c>
      <c r="L978" s="227" t="e">
        <f ca="1">SUM(Table2[[#This Row],[2024 Tax Assessment (Exemption Not Included)]])*$N$7</f>
        <v>#NAME?</v>
      </c>
      <c r="M978" s="205" t="e">
        <f ca="1">SUM(Table2[[#This Row],[2025 Tax Amount                   (w/o Reval)                       (Exmption Not Included)]]-Table2[[#This Row],[2024 Tax Amount (Exemption Not Included)]])</f>
        <v>#NAME?</v>
      </c>
      <c r="N978" s="206" t="e">
        <f ca="1">SUM(Table2[[#This Row],[2025 Tax Amount                   (w/o Reval)                       (Exmption Not Included)]]-Table2[[#This Row],[2025 Estimated                      Tax Amount                             (Exemption Not Included)]])</f>
        <v>#NAME?</v>
      </c>
      <c r="O978" s="207" t="s">
        <v>7433</v>
      </c>
      <c r="P978" s="208" t="s">
        <v>7433</v>
      </c>
      <c r="Q978" s="208" t="s">
        <v>7433</v>
      </c>
      <c r="R978" s="208" t="s">
        <v>7433</v>
      </c>
      <c r="S978" s="208" t="s">
        <v>7433</v>
      </c>
      <c r="T978" s="209" t="s">
        <v>7433</v>
      </c>
    </row>
    <row r="979" spans="1:20">
      <c r="A979" s="202" t="s">
        <v>2764</v>
      </c>
      <c r="B979" s="202">
        <v>21</v>
      </c>
      <c r="C979" s="195" t="e">
        <f ca="1">_xlfn.XLOOKUP(Table2[[#This Row],[Acct '#]],'2024 Information'!A:A,'2024 Information'!L:L,0)</f>
        <v>#NAME?</v>
      </c>
      <c r="D979" s="196" t="e">
        <f ca="1">SUM(Table2[[#This Row],[2024 Tax Assessment (Exemption Not Included)]]/$E$6)</f>
        <v>#NAME?</v>
      </c>
      <c r="E979" s="206" t="e">
        <f ca="1">SUM(Table2[[#This Row],[2024 Tax Assessment (Exemption Not Included)]]*$E$7)</f>
        <v>#NAME?</v>
      </c>
      <c r="F979" s="195" t="e">
        <f ca="1">_xlfn.XLOOKUP(Table2[[#This Row],[Acct '#]],'2025 Information'!A:A,'2025 Information'!O:O,0)</f>
        <v>#NAME?</v>
      </c>
      <c r="G979" s="196" t="e">
        <f ca="1">SUM(Table2[[#This Row],[2025 Estimated                         Tax Assessment                  (Exemption Not Included)]]/$H$6)</f>
        <v>#NAME?</v>
      </c>
      <c r="H979" s="206" t="e">
        <f ca="1">SUM(Table2[[#This Row],[2025 Estimated                         Tax Assessment                  (Exemption Not Included)]]*$H$7)</f>
        <v>#NAME?</v>
      </c>
      <c r="I979" s="203" t="e">
        <f ca="1">SUM(Table2[[#This Row],[2025 Estimated                         Tax Assessment                  (Exemption Not Included)]]-Table2[[#This Row],[2024 Tax Assessment (Exemption Not Included)]])</f>
        <v>#NAME?</v>
      </c>
      <c r="J979" s="225" t="e">
        <f ca="1">SUM(Table2[[#This Row],[2025 Estimated                      Tax Amount                             (Exemption Not Included)]]-Table2[[#This Row],[2024 Tax Amount (Exemption Not Included)]])</f>
        <v>#NAME?</v>
      </c>
      <c r="K979" s="204" t="e">
        <f ca="1">SUM(Table2[[#This Row],[Overall % Of Town ]]-Table2[[#This Row],[Overall % Of Town]])</f>
        <v>#NAME?</v>
      </c>
      <c r="L979" s="227" t="e">
        <f ca="1">SUM(Table2[[#This Row],[2024 Tax Assessment (Exemption Not Included)]])*$N$7</f>
        <v>#NAME?</v>
      </c>
      <c r="M979" s="205" t="e">
        <f ca="1">SUM(Table2[[#This Row],[2025 Tax Amount                   (w/o Reval)                       (Exmption Not Included)]]-Table2[[#This Row],[2024 Tax Amount (Exemption Not Included)]])</f>
        <v>#NAME?</v>
      </c>
      <c r="N979" s="206" t="e">
        <f ca="1">SUM(Table2[[#This Row],[2025 Tax Amount                   (w/o Reval)                       (Exmption Not Included)]]-Table2[[#This Row],[2025 Estimated                      Tax Amount                             (Exemption Not Included)]])</f>
        <v>#NAME?</v>
      </c>
      <c r="O979" s="210" t="e">
        <f ca="1">_xlfn.XLOOKUP(Table2[[#This Row],[Map/Lot]],'Sales Data'!$H$2:$H$185,'Sales Data'!$G$2:$G$185,0)</f>
        <v>#NAME?</v>
      </c>
      <c r="P979" s="211" t="e">
        <f ca="1">_xlfn.XLOOKUP(Table2[[#This Row],[Map/Lot]],'Sales Data'!$H$2:$H$185,'Sales Data'!$F$2:$F$185,0)</f>
        <v>#NAME?</v>
      </c>
      <c r="Q979" s="208">
        <v>1.5</v>
      </c>
      <c r="R979" s="212" t="e">
        <f ca="1">SUM(Table2[[#This Row],[Adjustment for Time Since Sale]]*Table2[[#This Row],[Sale Amount]])</f>
        <v>#NAME?</v>
      </c>
      <c r="S979" s="212" t="e">
        <f ca="1">SUM(Table2[[#This Row],[2025 Estimated                         Tax Assessment                  (Exemption Not Included)]]-Table2[[#This Row],[Adjusted Sale Price]])</f>
        <v>#NAME?</v>
      </c>
      <c r="T979" s="213" t="e">
        <f ca="1">_xlfn.XLOOKUP(Table2[[#This Row],[Map/Lot]],'Sales Data'!$H$2:$H$185,'Sales Data'!$I$2:$I$185,0)</f>
        <v>#NAME?</v>
      </c>
    </row>
    <row r="980" spans="1:20">
      <c r="A980" s="202" t="s">
        <v>2051</v>
      </c>
      <c r="B980" s="202">
        <v>367</v>
      </c>
      <c r="C980" s="195" t="e">
        <f ca="1">_xlfn.XLOOKUP(Table2[[#This Row],[Acct '#]],'2024 Information'!A:A,'2024 Information'!L:L,0)</f>
        <v>#NAME?</v>
      </c>
      <c r="D980" s="196" t="e">
        <f ca="1">SUM(Table2[[#This Row],[2024 Tax Assessment (Exemption Not Included)]]/$E$6)</f>
        <v>#NAME?</v>
      </c>
      <c r="E980" s="206" t="e">
        <f ca="1">SUM(Table2[[#This Row],[2024 Tax Assessment (Exemption Not Included)]]*$E$7)</f>
        <v>#NAME?</v>
      </c>
      <c r="F980" s="195" t="e">
        <f ca="1">_xlfn.XLOOKUP(Table2[[#This Row],[Acct '#]],'2025 Information'!A:A,'2025 Information'!O:O,0)</f>
        <v>#NAME?</v>
      </c>
      <c r="G980" s="196" t="e">
        <f ca="1">SUM(Table2[[#This Row],[2025 Estimated                         Tax Assessment                  (Exemption Not Included)]]/$H$6)</f>
        <v>#NAME?</v>
      </c>
      <c r="H980" s="206" t="e">
        <f ca="1">SUM(Table2[[#This Row],[2025 Estimated                         Tax Assessment                  (Exemption Not Included)]]*$H$7)</f>
        <v>#NAME?</v>
      </c>
      <c r="I980" s="203" t="e">
        <f ca="1">SUM(Table2[[#This Row],[2025 Estimated                         Tax Assessment                  (Exemption Not Included)]]-Table2[[#This Row],[2024 Tax Assessment (Exemption Not Included)]])</f>
        <v>#NAME?</v>
      </c>
      <c r="J980" s="225" t="e">
        <f ca="1">SUM(Table2[[#This Row],[2025 Estimated                      Tax Amount                             (Exemption Not Included)]]-Table2[[#This Row],[2024 Tax Amount (Exemption Not Included)]])</f>
        <v>#NAME?</v>
      </c>
      <c r="K980" s="204" t="e">
        <f ca="1">SUM(Table2[[#This Row],[Overall % Of Town ]]-Table2[[#This Row],[Overall % Of Town]])</f>
        <v>#NAME?</v>
      </c>
      <c r="L980" s="227" t="e">
        <f ca="1">SUM(Table2[[#This Row],[2024 Tax Assessment (Exemption Not Included)]])*$N$7</f>
        <v>#NAME?</v>
      </c>
      <c r="M980" s="205" t="e">
        <f ca="1">SUM(Table2[[#This Row],[2025 Tax Amount                   (w/o Reval)                       (Exmption Not Included)]]-Table2[[#This Row],[2024 Tax Amount (Exemption Not Included)]])</f>
        <v>#NAME?</v>
      </c>
      <c r="N980" s="206" t="e">
        <f ca="1">SUM(Table2[[#This Row],[2025 Tax Amount                   (w/o Reval)                       (Exmption Not Included)]]-Table2[[#This Row],[2025 Estimated                      Tax Amount                             (Exemption Not Included)]])</f>
        <v>#NAME?</v>
      </c>
      <c r="O980" s="210" t="e">
        <f ca="1">_xlfn.XLOOKUP(Table2[[#This Row],[Map/Lot]],'Sales Data'!$H$2:$H$185,'Sales Data'!$G$2:$G$185,0)</f>
        <v>#NAME?</v>
      </c>
      <c r="P980" s="211" t="e">
        <f ca="1">_xlfn.XLOOKUP(Table2[[#This Row],[Map/Lot]],'Sales Data'!$H$2:$H$185,'Sales Data'!$F$2:$F$185,0)</f>
        <v>#NAME?</v>
      </c>
      <c r="Q980" s="208">
        <v>1.3</v>
      </c>
      <c r="R980" s="212" t="e">
        <f ca="1">SUM(Table2[[#This Row],[Adjustment for Time Since Sale]]*Table2[[#This Row],[Sale Amount]])</f>
        <v>#NAME?</v>
      </c>
      <c r="S980" s="212" t="e">
        <f ca="1">SUM(Table2[[#This Row],[2025 Estimated                         Tax Assessment                  (Exemption Not Included)]]-Table2[[#This Row],[Adjusted Sale Price]])</f>
        <v>#NAME?</v>
      </c>
      <c r="T980" s="213" t="e">
        <f ca="1">_xlfn.XLOOKUP(Table2[[#This Row],[Map/Lot]],'Sales Data'!$H$2:$H$185,'Sales Data'!$I$2:$I$185,0)</f>
        <v>#NAME?</v>
      </c>
    </row>
    <row r="981" spans="1:20">
      <c r="A981" s="202" t="s">
        <v>2094</v>
      </c>
      <c r="B981" s="202">
        <v>348</v>
      </c>
      <c r="C981" s="195" t="e">
        <f ca="1">_xlfn.XLOOKUP(Table2[[#This Row],[Acct '#]],'2024 Information'!A:A,'2024 Information'!L:L,0)</f>
        <v>#NAME?</v>
      </c>
      <c r="D981" s="196" t="e">
        <f ca="1">SUM(Table2[[#This Row],[2024 Tax Assessment (Exemption Not Included)]]/$E$6)</f>
        <v>#NAME?</v>
      </c>
      <c r="E981" s="206" t="e">
        <f ca="1">SUM(Table2[[#This Row],[2024 Tax Assessment (Exemption Not Included)]]*$E$7)</f>
        <v>#NAME?</v>
      </c>
      <c r="F981" s="195" t="e">
        <f ca="1">_xlfn.XLOOKUP(Table2[[#This Row],[Acct '#]],'2025 Information'!A:A,'2025 Information'!O:O,0)</f>
        <v>#NAME?</v>
      </c>
      <c r="G981" s="196" t="e">
        <f ca="1">SUM(Table2[[#This Row],[2025 Estimated                         Tax Assessment                  (Exemption Not Included)]]/$H$6)</f>
        <v>#NAME?</v>
      </c>
      <c r="H981" s="206" t="e">
        <f ca="1">SUM(Table2[[#This Row],[2025 Estimated                         Tax Assessment                  (Exemption Not Included)]]*$H$7)</f>
        <v>#NAME?</v>
      </c>
      <c r="I981" s="203" t="e">
        <f ca="1">SUM(Table2[[#This Row],[2025 Estimated                         Tax Assessment                  (Exemption Not Included)]]-Table2[[#This Row],[2024 Tax Assessment (Exemption Not Included)]])</f>
        <v>#NAME?</v>
      </c>
      <c r="J981" s="225" t="e">
        <f ca="1">SUM(Table2[[#This Row],[2025 Estimated                      Tax Amount                             (Exemption Not Included)]]-Table2[[#This Row],[2024 Tax Amount (Exemption Not Included)]])</f>
        <v>#NAME?</v>
      </c>
      <c r="K981" s="204" t="e">
        <f ca="1">SUM(Table2[[#This Row],[Overall % Of Town ]]-Table2[[#This Row],[Overall % Of Town]])</f>
        <v>#NAME?</v>
      </c>
      <c r="L981" s="227" t="e">
        <f ca="1">SUM(Table2[[#This Row],[2024 Tax Assessment (Exemption Not Included)]])*$N$7</f>
        <v>#NAME?</v>
      </c>
      <c r="M981" s="205" t="e">
        <f ca="1">SUM(Table2[[#This Row],[2025 Tax Amount                   (w/o Reval)                       (Exmption Not Included)]]-Table2[[#This Row],[2024 Tax Amount (Exemption Not Included)]])</f>
        <v>#NAME?</v>
      </c>
      <c r="N981" s="206" t="e">
        <f ca="1">SUM(Table2[[#This Row],[2025 Tax Amount                   (w/o Reval)                       (Exmption Not Included)]]-Table2[[#This Row],[2025 Estimated                      Tax Amount                             (Exemption Not Included)]])</f>
        <v>#NAME?</v>
      </c>
      <c r="O981" s="210" t="e">
        <f ca="1">_xlfn.XLOOKUP(Table2[[#This Row],[Map/Lot]],'Sales Data'!$H$2:$H$185,'Sales Data'!$G$2:$G$185,0)</f>
        <v>#NAME?</v>
      </c>
      <c r="P981" s="211" t="e">
        <f ca="1">_xlfn.XLOOKUP(Table2[[#This Row],[Map/Lot]],'Sales Data'!$H$2:$H$185,'Sales Data'!$F$2:$F$185,0)</f>
        <v>#NAME?</v>
      </c>
      <c r="Q981" s="208">
        <v>1.1000000000000001</v>
      </c>
      <c r="R981" s="212" t="e">
        <f ca="1">SUM(Table2[[#This Row],[Adjustment for Time Since Sale]]*Table2[[#This Row],[Sale Amount]])</f>
        <v>#NAME?</v>
      </c>
      <c r="S981" s="212" t="e">
        <f ca="1">SUM(Table2[[#This Row],[2025 Estimated                         Tax Assessment                  (Exemption Not Included)]]-Table2[[#This Row],[Adjusted Sale Price]])</f>
        <v>#NAME?</v>
      </c>
      <c r="T981" s="213" t="e">
        <f ca="1">_xlfn.XLOOKUP(Table2[[#This Row],[Map/Lot]],'Sales Data'!$H$2:$H$185,'Sales Data'!$I$2:$I$185,0)</f>
        <v>#NAME?</v>
      </c>
    </row>
    <row r="982" spans="1:20">
      <c r="A982" s="202" t="s">
        <v>1283</v>
      </c>
      <c r="B982" s="202">
        <v>721</v>
      </c>
      <c r="C982" s="195" t="e">
        <f ca="1">_xlfn.XLOOKUP(Table2[[#This Row],[Acct '#]],'2024 Information'!A:A,'2024 Information'!L:L,0)</f>
        <v>#NAME?</v>
      </c>
      <c r="D982" s="196" t="e">
        <f ca="1">SUM(Table2[[#This Row],[2024 Tax Assessment (Exemption Not Included)]]/$E$6)</f>
        <v>#NAME?</v>
      </c>
      <c r="E982" s="206" t="e">
        <f ca="1">SUM(Table2[[#This Row],[2024 Tax Assessment (Exemption Not Included)]]*$E$7)</f>
        <v>#NAME?</v>
      </c>
      <c r="F982" s="195" t="e">
        <f ca="1">_xlfn.XLOOKUP(Table2[[#This Row],[Acct '#]],'2025 Information'!A:A,'2025 Information'!O:O,0)</f>
        <v>#NAME?</v>
      </c>
      <c r="G982" s="196" t="e">
        <f ca="1">SUM(Table2[[#This Row],[2025 Estimated                         Tax Assessment                  (Exemption Not Included)]]/$H$6)</f>
        <v>#NAME?</v>
      </c>
      <c r="H982" s="206" t="e">
        <f ca="1">SUM(Table2[[#This Row],[2025 Estimated                         Tax Assessment                  (Exemption Not Included)]]*$H$7)</f>
        <v>#NAME?</v>
      </c>
      <c r="I982" s="203" t="e">
        <f ca="1">SUM(Table2[[#This Row],[2025 Estimated                         Tax Assessment                  (Exemption Not Included)]]-Table2[[#This Row],[2024 Tax Assessment (Exemption Not Included)]])</f>
        <v>#NAME?</v>
      </c>
      <c r="J982" s="225" t="e">
        <f ca="1">SUM(Table2[[#This Row],[2025 Estimated                      Tax Amount                             (Exemption Not Included)]]-Table2[[#This Row],[2024 Tax Amount (Exemption Not Included)]])</f>
        <v>#NAME?</v>
      </c>
      <c r="K982" s="204" t="e">
        <f ca="1">SUM(Table2[[#This Row],[Overall % Of Town ]]-Table2[[#This Row],[Overall % Of Town]])</f>
        <v>#NAME?</v>
      </c>
      <c r="L982" s="227" t="e">
        <f ca="1">SUM(Table2[[#This Row],[2024 Tax Assessment (Exemption Not Included)]])*$N$7</f>
        <v>#NAME?</v>
      </c>
      <c r="M982" s="205" t="e">
        <f ca="1">SUM(Table2[[#This Row],[2025 Tax Amount                   (w/o Reval)                       (Exmption Not Included)]]-Table2[[#This Row],[2024 Tax Amount (Exemption Not Included)]])</f>
        <v>#NAME?</v>
      </c>
      <c r="N982" s="206" t="e">
        <f ca="1">SUM(Table2[[#This Row],[2025 Tax Amount                   (w/o Reval)                       (Exmption Not Included)]]-Table2[[#This Row],[2025 Estimated                      Tax Amount                             (Exemption Not Included)]])</f>
        <v>#NAME?</v>
      </c>
      <c r="O982" s="207" t="s">
        <v>7433</v>
      </c>
      <c r="P982" s="208" t="s">
        <v>7433</v>
      </c>
      <c r="Q982" s="208" t="s">
        <v>7433</v>
      </c>
      <c r="R982" s="208" t="s">
        <v>7433</v>
      </c>
      <c r="S982" s="208" t="s">
        <v>7433</v>
      </c>
      <c r="T982" s="209" t="s">
        <v>7433</v>
      </c>
    </row>
    <row r="983" spans="1:20">
      <c r="A983" s="202" t="s">
        <v>1921</v>
      </c>
      <c r="B983" s="202">
        <v>428</v>
      </c>
      <c r="C983" s="195" t="e">
        <f ca="1">_xlfn.XLOOKUP(Table2[[#This Row],[Acct '#]],'2024 Information'!A:A,'2024 Information'!L:L,0)</f>
        <v>#NAME?</v>
      </c>
      <c r="D983" s="196" t="e">
        <f ca="1">SUM(Table2[[#This Row],[2024 Tax Assessment (Exemption Not Included)]]/$E$6)</f>
        <v>#NAME?</v>
      </c>
      <c r="E983" s="206" t="e">
        <f ca="1">SUM(Table2[[#This Row],[2024 Tax Assessment (Exemption Not Included)]]*$E$7)</f>
        <v>#NAME?</v>
      </c>
      <c r="F983" s="195" t="e">
        <f ca="1">_xlfn.XLOOKUP(Table2[[#This Row],[Acct '#]],'2025 Information'!A:A,'2025 Information'!O:O,0)</f>
        <v>#NAME?</v>
      </c>
      <c r="G983" s="196" t="e">
        <f ca="1">SUM(Table2[[#This Row],[2025 Estimated                         Tax Assessment                  (Exemption Not Included)]]/$H$6)</f>
        <v>#NAME?</v>
      </c>
      <c r="H983" s="206" t="e">
        <f ca="1">SUM(Table2[[#This Row],[2025 Estimated                         Tax Assessment                  (Exemption Not Included)]]*$H$7)</f>
        <v>#NAME?</v>
      </c>
      <c r="I983" s="203" t="e">
        <f ca="1">SUM(Table2[[#This Row],[2025 Estimated                         Tax Assessment                  (Exemption Not Included)]]-Table2[[#This Row],[2024 Tax Assessment (Exemption Not Included)]])</f>
        <v>#NAME?</v>
      </c>
      <c r="J983" s="225" t="e">
        <f ca="1">SUM(Table2[[#This Row],[2025 Estimated                      Tax Amount                             (Exemption Not Included)]]-Table2[[#This Row],[2024 Tax Amount (Exemption Not Included)]])</f>
        <v>#NAME?</v>
      </c>
      <c r="K983" s="204" t="e">
        <f ca="1">SUM(Table2[[#This Row],[Overall % Of Town ]]-Table2[[#This Row],[Overall % Of Town]])</f>
        <v>#NAME?</v>
      </c>
      <c r="L983" s="227" t="e">
        <f ca="1">SUM(Table2[[#This Row],[2024 Tax Assessment (Exemption Not Included)]])*$N$7</f>
        <v>#NAME?</v>
      </c>
      <c r="M983" s="205" t="e">
        <f ca="1">SUM(Table2[[#This Row],[2025 Tax Amount                   (w/o Reval)                       (Exmption Not Included)]]-Table2[[#This Row],[2024 Tax Amount (Exemption Not Included)]])</f>
        <v>#NAME?</v>
      </c>
      <c r="N983" s="206" t="e">
        <f ca="1">SUM(Table2[[#This Row],[2025 Tax Amount                   (w/o Reval)                       (Exmption Not Included)]]-Table2[[#This Row],[2025 Estimated                      Tax Amount                             (Exemption Not Included)]])</f>
        <v>#NAME?</v>
      </c>
      <c r="O983" s="207" t="s">
        <v>7433</v>
      </c>
      <c r="P983" s="208" t="s">
        <v>7433</v>
      </c>
      <c r="Q983" s="208" t="s">
        <v>7433</v>
      </c>
      <c r="R983" s="208" t="s">
        <v>7433</v>
      </c>
      <c r="S983" s="208" t="s">
        <v>7433</v>
      </c>
      <c r="T983" s="209" t="s">
        <v>7433</v>
      </c>
    </row>
    <row r="984" spans="1:20">
      <c r="A984" s="202" t="s">
        <v>1918</v>
      </c>
      <c r="B984" s="202">
        <v>429</v>
      </c>
      <c r="C984" s="195" t="e">
        <f ca="1">_xlfn.XLOOKUP(Table2[[#This Row],[Acct '#]],'2024 Information'!A:A,'2024 Information'!L:L,0)</f>
        <v>#NAME?</v>
      </c>
      <c r="D984" s="196" t="e">
        <f ca="1">SUM(Table2[[#This Row],[2024 Tax Assessment (Exemption Not Included)]]/$E$6)</f>
        <v>#NAME?</v>
      </c>
      <c r="E984" s="206" t="e">
        <f ca="1">SUM(Table2[[#This Row],[2024 Tax Assessment (Exemption Not Included)]]*$E$7)</f>
        <v>#NAME?</v>
      </c>
      <c r="F984" s="195" t="e">
        <f ca="1">_xlfn.XLOOKUP(Table2[[#This Row],[Acct '#]],'2025 Information'!A:A,'2025 Information'!O:O,0)</f>
        <v>#NAME?</v>
      </c>
      <c r="G984" s="196" t="e">
        <f ca="1">SUM(Table2[[#This Row],[2025 Estimated                         Tax Assessment                  (Exemption Not Included)]]/$H$6)</f>
        <v>#NAME?</v>
      </c>
      <c r="H984" s="206" t="e">
        <f ca="1">SUM(Table2[[#This Row],[2025 Estimated                         Tax Assessment                  (Exemption Not Included)]]*$H$7)</f>
        <v>#NAME?</v>
      </c>
      <c r="I984" s="203" t="e">
        <f ca="1">SUM(Table2[[#This Row],[2025 Estimated                         Tax Assessment                  (Exemption Not Included)]]-Table2[[#This Row],[2024 Tax Assessment (Exemption Not Included)]])</f>
        <v>#NAME?</v>
      </c>
      <c r="J984" s="225" t="e">
        <f ca="1">SUM(Table2[[#This Row],[2025 Estimated                      Tax Amount                             (Exemption Not Included)]]-Table2[[#This Row],[2024 Tax Amount (Exemption Not Included)]])</f>
        <v>#NAME?</v>
      </c>
      <c r="K984" s="204" t="e">
        <f ca="1">SUM(Table2[[#This Row],[Overall % Of Town ]]-Table2[[#This Row],[Overall % Of Town]])</f>
        <v>#NAME?</v>
      </c>
      <c r="L984" s="227" t="e">
        <f ca="1">SUM(Table2[[#This Row],[2024 Tax Assessment (Exemption Not Included)]])*$N$7</f>
        <v>#NAME?</v>
      </c>
      <c r="M984" s="205" t="e">
        <f ca="1">SUM(Table2[[#This Row],[2025 Tax Amount                   (w/o Reval)                       (Exmption Not Included)]]-Table2[[#This Row],[2024 Tax Amount (Exemption Not Included)]])</f>
        <v>#NAME?</v>
      </c>
      <c r="N984" s="206" t="e">
        <f ca="1">SUM(Table2[[#This Row],[2025 Tax Amount                   (w/o Reval)                       (Exmption Not Included)]]-Table2[[#This Row],[2025 Estimated                      Tax Amount                             (Exemption Not Included)]])</f>
        <v>#NAME?</v>
      </c>
      <c r="O984" s="207" t="s">
        <v>7433</v>
      </c>
      <c r="P984" s="208" t="s">
        <v>7433</v>
      </c>
      <c r="Q984" s="208" t="s">
        <v>7433</v>
      </c>
      <c r="R984" s="208" t="s">
        <v>7433</v>
      </c>
      <c r="S984" s="208" t="s">
        <v>7433</v>
      </c>
      <c r="T984" s="209" t="s">
        <v>7433</v>
      </c>
    </row>
    <row r="985" spans="1:20">
      <c r="A985" s="202" t="s">
        <v>1914</v>
      </c>
      <c r="B985" s="202">
        <v>431</v>
      </c>
      <c r="C985" s="195" t="e">
        <f ca="1">_xlfn.XLOOKUP(Table2[[#This Row],[Acct '#]],'2024 Information'!A:A,'2024 Information'!L:L,0)</f>
        <v>#NAME?</v>
      </c>
      <c r="D985" s="196" t="e">
        <f ca="1">SUM(Table2[[#This Row],[2024 Tax Assessment (Exemption Not Included)]]/$E$6)</f>
        <v>#NAME?</v>
      </c>
      <c r="E985" s="206" t="e">
        <f ca="1">SUM(Table2[[#This Row],[2024 Tax Assessment (Exemption Not Included)]]*$E$7)</f>
        <v>#NAME?</v>
      </c>
      <c r="F985" s="195" t="e">
        <f ca="1">_xlfn.XLOOKUP(Table2[[#This Row],[Acct '#]],'2025 Information'!A:A,'2025 Information'!O:O,0)</f>
        <v>#NAME?</v>
      </c>
      <c r="G985" s="196" t="e">
        <f ca="1">SUM(Table2[[#This Row],[2025 Estimated                         Tax Assessment                  (Exemption Not Included)]]/$H$6)</f>
        <v>#NAME?</v>
      </c>
      <c r="H985" s="206" t="e">
        <f ca="1">SUM(Table2[[#This Row],[2025 Estimated                         Tax Assessment                  (Exemption Not Included)]]*$H$7)</f>
        <v>#NAME?</v>
      </c>
      <c r="I985" s="203" t="e">
        <f ca="1">SUM(Table2[[#This Row],[2025 Estimated                         Tax Assessment                  (Exemption Not Included)]]-Table2[[#This Row],[2024 Tax Assessment (Exemption Not Included)]])</f>
        <v>#NAME?</v>
      </c>
      <c r="J985" s="225" t="e">
        <f ca="1">SUM(Table2[[#This Row],[2025 Estimated                      Tax Amount                             (Exemption Not Included)]]-Table2[[#This Row],[2024 Tax Amount (Exemption Not Included)]])</f>
        <v>#NAME?</v>
      </c>
      <c r="K985" s="204" t="e">
        <f ca="1">SUM(Table2[[#This Row],[Overall % Of Town ]]-Table2[[#This Row],[Overall % Of Town]])</f>
        <v>#NAME?</v>
      </c>
      <c r="L985" s="227" t="e">
        <f ca="1">SUM(Table2[[#This Row],[2024 Tax Assessment (Exemption Not Included)]])*$N$7</f>
        <v>#NAME?</v>
      </c>
      <c r="M985" s="205" t="e">
        <f ca="1">SUM(Table2[[#This Row],[2025 Tax Amount                   (w/o Reval)                       (Exmption Not Included)]]-Table2[[#This Row],[2024 Tax Amount (Exemption Not Included)]])</f>
        <v>#NAME?</v>
      </c>
      <c r="N985" s="206" t="e">
        <f ca="1">SUM(Table2[[#This Row],[2025 Tax Amount                   (w/o Reval)                       (Exmption Not Included)]]-Table2[[#This Row],[2025 Estimated                      Tax Amount                             (Exemption Not Included)]])</f>
        <v>#NAME?</v>
      </c>
      <c r="O985" s="207" t="s">
        <v>7433</v>
      </c>
      <c r="P985" s="208" t="s">
        <v>7433</v>
      </c>
      <c r="Q985" s="208" t="s">
        <v>7433</v>
      </c>
      <c r="R985" s="208" t="s">
        <v>7433</v>
      </c>
      <c r="S985" s="208" t="s">
        <v>7433</v>
      </c>
      <c r="T985" s="209" t="s">
        <v>7433</v>
      </c>
    </row>
    <row r="986" spans="1:20">
      <c r="A986" s="202" t="s">
        <v>2684</v>
      </c>
      <c r="B986" s="202">
        <v>64</v>
      </c>
      <c r="C986" s="195" t="e">
        <f ca="1">_xlfn.XLOOKUP(Table2[[#This Row],[Acct '#]],'2024 Information'!A:A,'2024 Information'!L:L,0)</f>
        <v>#NAME?</v>
      </c>
      <c r="D986" s="196" t="e">
        <f ca="1">SUM(Table2[[#This Row],[2024 Tax Assessment (Exemption Not Included)]]/$E$6)</f>
        <v>#NAME?</v>
      </c>
      <c r="E986" s="206" t="e">
        <f ca="1">SUM(Table2[[#This Row],[2024 Tax Assessment (Exemption Not Included)]]*$E$7)</f>
        <v>#NAME?</v>
      </c>
      <c r="F986" s="195" t="e">
        <f ca="1">_xlfn.XLOOKUP(Table2[[#This Row],[Acct '#]],'2025 Information'!A:A,'2025 Information'!O:O,0)</f>
        <v>#NAME?</v>
      </c>
      <c r="G986" s="196" t="e">
        <f ca="1">SUM(Table2[[#This Row],[2025 Estimated                         Tax Assessment                  (Exemption Not Included)]]/$H$6)</f>
        <v>#NAME?</v>
      </c>
      <c r="H986" s="206" t="e">
        <f ca="1">SUM(Table2[[#This Row],[2025 Estimated                         Tax Assessment                  (Exemption Not Included)]]*$H$7)</f>
        <v>#NAME?</v>
      </c>
      <c r="I986" s="203" t="e">
        <f ca="1">SUM(Table2[[#This Row],[2025 Estimated                         Tax Assessment                  (Exemption Not Included)]]-Table2[[#This Row],[2024 Tax Assessment (Exemption Not Included)]])</f>
        <v>#NAME?</v>
      </c>
      <c r="J986" s="225" t="e">
        <f ca="1">SUM(Table2[[#This Row],[2025 Estimated                      Tax Amount                             (Exemption Not Included)]]-Table2[[#This Row],[2024 Tax Amount (Exemption Not Included)]])</f>
        <v>#NAME?</v>
      </c>
      <c r="K986" s="204" t="e">
        <f ca="1">SUM(Table2[[#This Row],[Overall % Of Town ]]-Table2[[#This Row],[Overall % Of Town]])</f>
        <v>#NAME?</v>
      </c>
      <c r="L986" s="227" t="e">
        <f ca="1">SUM(Table2[[#This Row],[2024 Tax Assessment (Exemption Not Included)]])*$N$7</f>
        <v>#NAME?</v>
      </c>
      <c r="M986" s="205" t="e">
        <f ca="1">SUM(Table2[[#This Row],[2025 Tax Amount                   (w/o Reval)                       (Exmption Not Included)]]-Table2[[#This Row],[2024 Tax Amount (Exemption Not Included)]])</f>
        <v>#NAME?</v>
      </c>
      <c r="N986" s="206" t="e">
        <f ca="1">SUM(Table2[[#This Row],[2025 Tax Amount                   (w/o Reval)                       (Exmption Not Included)]]-Table2[[#This Row],[2025 Estimated                      Tax Amount                             (Exemption Not Included)]])</f>
        <v>#NAME?</v>
      </c>
      <c r="O986" s="207" t="s">
        <v>7433</v>
      </c>
      <c r="P986" s="208" t="s">
        <v>7433</v>
      </c>
      <c r="Q986" s="208" t="s">
        <v>7433</v>
      </c>
      <c r="R986" s="208" t="s">
        <v>7433</v>
      </c>
      <c r="S986" s="208" t="s">
        <v>7433</v>
      </c>
      <c r="T986" s="209" t="s">
        <v>7433</v>
      </c>
    </row>
    <row r="987" spans="1:20">
      <c r="A987" s="202" t="s">
        <v>2719</v>
      </c>
      <c r="B987" s="202">
        <v>45</v>
      </c>
      <c r="C987" s="195" t="e">
        <f ca="1">_xlfn.XLOOKUP(Table2[[#This Row],[Acct '#]],'2024 Information'!A:A,'2024 Information'!L:L,0)</f>
        <v>#NAME?</v>
      </c>
      <c r="D987" s="196" t="e">
        <f ca="1">SUM(Table2[[#This Row],[2024 Tax Assessment (Exemption Not Included)]]/$E$6)</f>
        <v>#NAME?</v>
      </c>
      <c r="E987" s="206" t="e">
        <f ca="1">SUM(Table2[[#This Row],[2024 Tax Assessment (Exemption Not Included)]]*$E$7)</f>
        <v>#NAME?</v>
      </c>
      <c r="F987" s="195" t="e">
        <f ca="1">_xlfn.XLOOKUP(Table2[[#This Row],[Acct '#]],'2025 Information'!A:A,'2025 Information'!O:O,0)</f>
        <v>#NAME?</v>
      </c>
      <c r="G987" s="196" t="e">
        <f ca="1">SUM(Table2[[#This Row],[2025 Estimated                         Tax Assessment                  (Exemption Not Included)]]/$H$6)</f>
        <v>#NAME?</v>
      </c>
      <c r="H987" s="206" t="e">
        <f ca="1">SUM(Table2[[#This Row],[2025 Estimated                         Tax Assessment                  (Exemption Not Included)]]*$H$7)</f>
        <v>#NAME?</v>
      </c>
      <c r="I987" s="203" t="e">
        <f ca="1">SUM(Table2[[#This Row],[2025 Estimated                         Tax Assessment                  (Exemption Not Included)]]-Table2[[#This Row],[2024 Tax Assessment (Exemption Not Included)]])</f>
        <v>#NAME?</v>
      </c>
      <c r="J987" s="225" t="e">
        <f ca="1">SUM(Table2[[#This Row],[2025 Estimated                      Tax Amount                             (Exemption Not Included)]]-Table2[[#This Row],[2024 Tax Amount (Exemption Not Included)]])</f>
        <v>#NAME?</v>
      </c>
      <c r="K987" s="204" t="e">
        <f ca="1">SUM(Table2[[#This Row],[Overall % Of Town ]]-Table2[[#This Row],[Overall % Of Town]])</f>
        <v>#NAME?</v>
      </c>
      <c r="L987" s="227" t="e">
        <f ca="1">SUM(Table2[[#This Row],[2024 Tax Assessment (Exemption Not Included)]])*$N$7</f>
        <v>#NAME?</v>
      </c>
      <c r="M987" s="205" t="e">
        <f ca="1">SUM(Table2[[#This Row],[2025 Tax Amount                   (w/o Reval)                       (Exmption Not Included)]]-Table2[[#This Row],[2024 Tax Amount (Exemption Not Included)]])</f>
        <v>#NAME?</v>
      </c>
      <c r="N987" s="206" t="e">
        <f ca="1">SUM(Table2[[#This Row],[2025 Tax Amount                   (w/o Reval)                       (Exmption Not Included)]]-Table2[[#This Row],[2025 Estimated                      Tax Amount                             (Exemption Not Included)]])</f>
        <v>#NAME?</v>
      </c>
      <c r="O987" s="207" t="s">
        <v>7433</v>
      </c>
      <c r="P987" s="208" t="s">
        <v>7433</v>
      </c>
      <c r="Q987" s="208" t="s">
        <v>7433</v>
      </c>
      <c r="R987" s="208" t="s">
        <v>7433</v>
      </c>
      <c r="S987" s="208" t="s">
        <v>7433</v>
      </c>
      <c r="T987" s="209" t="s">
        <v>7433</v>
      </c>
    </row>
    <row r="988" spans="1:20">
      <c r="A988" s="202" t="s">
        <v>1193</v>
      </c>
      <c r="B988" s="202">
        <v>763</v>
      </c>
      <c r="C988" s="195" t="e">
        <f ca="1">_xlfn.XLOOKUP(Table2[[#This Row],[Acct '#]],'2024 Information'!A:A,'2024 Information'!L:L,0)</f>
        <v>#NAME?</v>
      </c>
      <c r="D988" s="196" t="e">
        <f ca="1">SUM(Table2[[#This Row],[2024 Tax Assessment (Exemption Not Included)]]/$E$6)</f>
        <v>#NAME?</v>
      </c>
      <c r="E988" s="206" t="e">
        <f ca="1">SUM(Table2[[#This Row],[2024 Tax Assessment (Exemption Not Included)]]*$E$7)</f>
        <v>#NAME?</v>
      </c>
      <c r="F988" s="195" t="e">
        <f ca="1">_xlfn.XLOOKUP(Table2[[#This Row],[Acct '#]],'2025 Information'!A:A,'2025 Information'!O:O,0)</f>
        <v>#NAME?</v>
      </c>
      <c r="G988" s="196" t="e">
        <f ca="1">SUM(Table2[[#This Row],[2025 Estimated                         Tax Assessment                  (Exemption Not Included)]]/$H$6)</f>
        <v>#NAME?</v>
      </c>
      <c r="H988" s="206" t="e">
        <f ca="1">SUM(Table2[[#This Row],[2025 Estimated                         Tax Assessment                  (Exemption Not Included)]]*$H$7)</f>
        <v>#NAME?</v>
      </c>
      <c r="I988" s="203" t="e">
        <f ca="1">SUM(Table2[[#This Row],[2025 Estimated                         Tax Assessment                  (Exemption Not Included)]]-Table2[[#This Row],[2024 Tax Assessment (Exemption Not Included)]])</f>
        <v>#NAME?</v>
      </c>
      <c r="J988" s="225" t="e">
        <f ca="1">SUM(Table2[[#This Row],[2025 Estimated                      Tax Amount                             (Exemption Not Included)]]-Table2[[#This Row],[2024 Tax Amount (Exemption Not Included)]])</f>
        <v>#NAME?</v>
      </c>
      <c r="K988" s="204" t="e">
        <f ca="1">SUM(Table2[[#This Row],[Overall % Of Town ]]-Table2[[#This Row],[Overall % Of Town]])</f>
        <v>#NAME?</v>
      </c>
      <c r="L988" s="227" t="e">
        <f ca="1">SUM(Table2[[#This Row],[2024 Tax Assessment (Exemption Not Included)]])*$N$7</f>
        <v>#NAME?</v>
      </c>
      <c r="M988" s="205" t="e">
        <f ca="1">SUM(Table2[[#This Row],[2025 Tax Amount                   (w/o Reval)                       (Exmption Not Included)]]-Table2[[#This Row],[2024 Tax Amount (Exemption Not Included)]])</f>
        <v>#NAME?</v>
      </c>
      <c r="N988" s="206" t="e">
        <f ca="1">SUM(Table2[[#This Row],[2025 Tax Amount                   (w/o Reval)                       (Exmption Not Included)]]-Table2[[#This Row],[2025 Estimated                      Tax Amount                             (Exemption Not Included)]])</f>
        <v>#NAME?</v>
      </c>
      <c r="O988" s="207" t="s">
        <v>7433</v>
      </c>
      <c r="P988" s="208" t="s">
        <v>7433</v>
      </c>
      <c r="Q988" s="208" t="s">
        <v>7433</v>
      </c>
      <c r="R988" s="208" t="s">
        <v>7433</v>
      </c>
      <c r="S988" s="208" t="s">
        <v>7433</v>
      </c>
      <c r="T988" s="209" t="s">
        <v>7433</v>
      </c>
    </row>
    <row r="989" spans="1:20">
      <c r="A989" s="202" t="s">
        <v>1373</v>
      </c>
      <c r="B989" s="202">
        <v>680</v>
      </c>
      <c r="C989" s="195" t="e">
        <f ca="1">_xlfn.XLOOKUP(Table2[[#This Row],[Acct '#]],'2024 Information'!A:A,'2024 Information'!L:L,0)</f>
        <v>#NAME?</v>
      </c>
      <c r="D989" s="196" t="e">
        <f ca="1">SUM(Table2[[#This Row],[2024 Tax Assessment (Exemption Not Included)]]/$E$6)</f>
        <v>#NAME?</v>
      </c>
      <c r="E989" s="206" t="e">
        <f ca="1">SUM(Table2[[#This Row],[2024 Tax Assessment (Exemption Not Included)]]*$E$7)</f>
        <v>#NAME?</v>
      </c>
      <c r="F989" s="195" t="e">
        <f ca="1">_xlfn.XLOOKUP(Table2[[#This Row],[Acct '#]],'2025 Information'!A:A,'2025 Information'!O:O,0)</f>
        <v>#NAME?</v>
      </c>
      <c r="G989" s="196" t="e">
        <f ca="1">SUM(Table2[[#This Row],[2025 Estimated                         Tax Assessment                  (Exemption Not Included)]]/$H$6)</f>
        <v>#NAME?</v>
      </c>
      <c r="H989" s="206" t="e">
        <f ca="1">SUM(Table2[[#This Row],[2025 Estimated                         Tax Assessment                  (Exemption Not Included)]]*$H$7)</f>
        <v>#NAME?</v>
      </c>
      <c r="I989" s="203" t="e">
        <f ca="1">SUM(Table2[[#This Row],[2025 Estimated                         Tax Assessment                  (Exemption Not Included)]]-Table2[[#This Row],[2024 Tax Assessment (Exemption Not Included)]])</f>
        <v>#NAME?</v>
      </c>
      <c r="J989" s="225" t="e">
        <f ca="1">SUM(Table2[[#This Row],[2025 Estimated                      Tax Amount                             (Exemption Not Included)]]-Table2[[#This Row],[2024 Tax Amount (Exemption Not Included)]])</f>
        <v>#NAME?</v>
      </c>
      <c r="K989" s="204" t="e">
        <f ca="1">SUM(Table2[[#This Row],[Overall % Of Town ]]-Table2[[#This Row],[Overall % Of Town]])</f>
        <v>#NAME?</v>
      </c>
      <c r="L989" s="227" t="e">
        <f ca="1">SUM(Table2[[#This Row],[2024 Tax Assessment (Exemption Not Included)]])*$N$7</f>
        <v>#NAME?</v>
      </c>
      <c r="M989" s="205" t="e">
        <f ca="1">SUM(Table2[[#This Row],[2025 Tax Amount                   (w/o Reval)                       (Exmption Not Included)]]-Table2[[#This Row],[2024 Tax Amount (Exemption Not Included)]])</f>
        <v>#NAME?</v>
      </c>
      <c r="N989" s="206" t="e">
        <f ca="1">SUM(Table2[[#This Row],[2025 Tax Amount                   (w/o Reval)                       (Exmption Not Included)]]-Table2[[#This Row],[2025 Estimated                      Tax Amount                             (Exemption Not Included)]])</f>
        <v>#NAME?</v>
      </c>
      <c r="O989" s="207" t="s">
        <v>7433</v>
      </c>
      <c r="P989" s="208" t="s">
        <v>7433</v>
      </c>
      <c r="Q989" s="208" t="s">
        <v>7433</v>
      </c>
      <c r="R989" s="208" t="s">
        <v>7433</v>
      </c>
      <c r="S989" s="208" t="s">
        <v>7433</v>
      </c>
      <c r="T989" s="209" t="s">
        <v>7433</v>
      </c>
    </row>
    <row r="990" spans="1:20">
      <c r="A990" s="202" t="s">
        <v>2092</v>
      </c>
      <c r="B990" s="202">
        <v>349</v>
      </c>
      <c r="C990" s="195" t="e">
        <f ca="1">_xlfn.XLOOKUP(Table2[[#This Row],[Acct '#]],'2024 Information'!A:A,'2024 Information'!L:L,0)</f>
        <v>#NAME?</v>
      </c>
      <c r="D990" s="196" t="e">
        <f ca="1">SUM(Table2[[#This Row],[2024 Tax Assessment (Exemption Not Included)]]/$E$6)</f>
        <v>#NAME?</v>
      </c>
      <c r="E990" s="206" t="e">
        <f ca="1">SUM(Table2[[#This Row],[2024 Tax Assessment (Exemption Not Included)]]*$E$7)</f>
        <v>#NAME?</v>
      </c>
      <c r="F990" s="195" t="e">
        <f ca="1">_xlfn.XLOOKUP(Table2[[#This Row],[Acct '#]],'2025 Information'!A:A,'2025 Information'!O:O,0)</f>
        <v>#NAME?</v>
      </c>
      <c r="G990" s="196" t="e">
        <f ca="1">SUM(Table2[[#This Row],[2025 Estimated                         Tax Assessment                  (Exemption Not Included)]]/$H$6)</f>
        <v>#NAME?</v>
      </c>
      <c r="H990" s="206" t="e">
        <f ca="1">SUM(Table2[[#This Row],[2025 Estimated                         Tax Assessment                  (Exemption Not Included)]]*$H$7)</f>
        <v>#NAME?</v>
      </c>
      <c r="I990" s="203" t="e">
        <f ca="1">SUM(Table2[[#This Row],[2025 Estimated                         Tax Assessment                  (Exemption Not Included)]]-Table2[[#This Row],[2024 Tax Assessment (Exemption Not Included)]])</f>
        <v>#NAME?</v>
      </c>
      <c r="J990" s="225" t="e">
        <f ca="1">SUM(Table2[[#This Row],[2025 Estimated                      Tax Amount                             (Exemption Not Included)]]-Table2[[#This Row],[2024 Tax Amount (Exemption Not Included)]])</f>
        <v>#NAME?</v>
      </c>
      <c r="K990" s="204" t="e">
        <f ca="1">SUM(Table2[[#This Row],[Overall % Of Town ]]-Table2[[#This Row],[Overall % Of Town]])</f>
        <v>#NAME?</v>
      </c>
      <c r="L990" s="227" t="e">
        <f ca="1">SUM(Table2[[#This Row],[2024 Tax Assessment (Exemption Not Included)]])*$N$7</f>
        <v>#NAME?</v>
      </c>
      <c r="M990" s="205" t="e">
        <f ca="1">SUM(Table2[[#This Row],[2025 Tax Amount                   (w/o Reval)                       (Exmption Not Included)]]-Table2[[#This Row],[2024 Tax Amount (Exemption Not Included)]])</f>
        <v>#NAME?</v>
      </c>
      <c r="N990" s="206" t="e">
        <f ca="1">SUM(Table2[[#This Row],[2025 Tax Amount                   (w/o Reval)                       (Exmption Not Included)]]-Table2[[#This Row],[2025 Estimated                      Tax Amount                             (Exemption Not Included)]])</f>
        <v>#NAME?</v>
      </c>
      <c r="O990" s="207" t="s">
        <v>7433</v>
      </c>
      <c r="P990" s="208" t="s">
        <v>7433</v>
      </c>
      <c r="Q990" s="208" t="s">
        <v>7433</v>
      </c>
      <c r="R990" s="208" t="s">
        <v>7433</v>
      </c>
      <c r="S990" s="208" t="s">
        <v>7433</v>
      </c>
      <c r="T990" s="209" t="s">
        <v>7433</v>
      </c>
    </row>
    <row r="991" spans="1:20">
      <c r="A991" s="202" t="s">
        <v>2754</v>
      </c>
      <c r="B991" s="202">
        <v>27</v>
      </c>
      <c r="C991" s="195" t="e">
        <f ca="1">_xlfn.XLOOKUP(Table2[[#This Row],[Acct '#]],'2024 Information'!A:A,'2024 Information'!L:L,0)</f>
        <v>#NAME?</v>
      </c>
      <c r="D991" s="196" t="e">
        <f ca="1">SUM(Table2[[#This Row],[2024 Tax Assessment (Exemption Not Included)]]/$E$6)</f>
        <v>#NAME?</v>
      </c>
      <c r="E991" s="206" t="e">
        <f ca="1">SUM(Table2[[#This Row],[2024 Tax Assessment (Exemption Not Included)]]*$E$7)</f>
        <v>#NAME?</v>
      </c>
      <c r="F991" s="195" t="e">
        <f ca="1">_xlfn.XLOOKUP(Table2[[#This Row],[Acct '#]],'2025 Information'!A:A,'2025 Information'!O:O,0)</f>
        <v>#NAME?</v>
      </c>
      <c r="G991" s="196" t="e">
        <f ca="1">SUM(Table2[[#This Row],[2025 Estimated                         Tax Assessment                  (Exemption Not Included)]]/$H$6)</f>
        <v>#NAME?</v>
      </c>
      <c r="H991" s="206" t="e">
        <f ca="1">SUM(Table2[[#This Row],[2025 Estimated                         Tax Assessment                  (Exemption Not Included)]]*$H$7)</f>
        <v>#NAME?</v>
      </c>
      <c r="I991" s="203" t="e">
        <f ca="1">SUM(Table2[[#This Row],[2025 Estimated                         Tax Assessment                  (Exemption Not Included)]]-Table2[[#This Row],[2024 Tax Assessment (Exemption Not Included)]])</f>
        <v>#NAME?</v>
      </c>
      <c r="J991" s="225" t="e">
        <f ca="1">SUM(Table2[[#This Row],[2025 Estimated                      Tax Amount                             (Exemption Not Included)]]-Table2[[#This Row],[2024 Tax Amount (Exemption Not Included)]])</f>
        <v>#NAME?</v>
      </c>
      <c r="K991" s="204" t="e">
        <f ca="1">SUM(Table2[[#This Row],[Overall % Of Town ]]-Table2[[#This Row],[Overall % Of Town]])</f>
        <v>#NAME?</v>
      </c>
      <c r="L991" s="227" t="e">
        <f ca="1">SUM(Table2[[#This Row],[2024 Tax Assessment (Exemption Not Included)]])*$N$7</f>
        <v>#NAME?</v>
      </c>
      <c r="M991" s="205" t="e">
        <f ca="1">SUM(Table2[[#This Row],[2025 Tax Amount                   (w/o Reval)                       (Exmption Not Included)]]-Table2[[#This Row],[2024 Tax Amount (Exemption Not Included)]])</f>
        <v>#NAME?</v>
      </c>
      <c r="N991" s="206" t="e">
        <f ca="1">SUM(Table2[[#This Row],[2025 Tax Amount                   (w/o Reval)                       (Exmption Not Included)]]-Table2[[#This Row],[2025 Estimated                      Tax Amount                             (Exemption Not Included)]])</f>
        <v>#NAME?</v>
      </c>
      <c r="O991" s="207" t="s">
        <v>7433</v>
      </c>
      <c r="P991" s="208" t="s">
        <v>7433</v>
      </c>
      <c r="Q991" s="208" t="s">
        <v>7433</v>
      </c>
      <c r="R991" s="208" t="s">
        <v>7433</v>
      </c>
      <c r="S991" s="208" t="s">
        <v>7433</v>
      </c>
      <c r="T991" s="209" t="s">
        <v>7433</v>
      </c>
    </row>
    <row r="992" spans="1:20">
      <c r="A992" s="202" t="s">
        <v>1141</v>
      </c>
      <c r="B992" s="202">
        <v>788</v>
      </c>
      <c r="C992" s="195" t="e">
        <f ca="1">_xlfn.XLOOKUP(Table2[[#This Row],[Acct '#]],'2024 Information'!A:A,'2024 Information'!L:L,0)</f>
        <v>#NAME?</v>
      </c>
      <c r="D992" s="196" t="e">
        <f ca="1">SUM(Table2[[#This Row],[2024 Tax Assessment (Exemption Not Included)]]/$E$6)</f>
        <v>#NAME?</v>
      </c>
      <c r="E992" s="206" t="e">
        <f ca="1">SUM(Table2[[#This Row],[2024 Tax Assessment (Exemption Not Included)]]*$E$7)</f>
        <v>#NAME?</v>
      </c>
      <c r="F992" s="195" t="e">
        <f ca="1">_xlfn.XLOOKUP(Table2[[#This Row],[Acct '#]],'2025 Information'!A:A,'2025 Information'!O:O,0)</f>
        <v>#NAME?</v>
      </c>
      <c r="G992" s="196" t="e">
        <f ca="1">SUM(Table2[[#This Row],[2025 Estimated                         Tax Assessment                  (Exemption Not Included)]]/$H$6)</f>
        <v>#NAME?</v>
      </c>
      <c r="H992" s="206" t="e">
        <f ca="1">SUM(Table2[[#This Row],[2025 Estimated                         Tax Assessment                  (Exemption Not Included)]]*$H$7)</f>
        <v>#NAME?</v>
      </c>
      <c r="I992" s="203" t="e">
        <f ca="1">SUM(Table2[[#This Row],[2025 Estimated                         Tax Assessment                  (Exemption Not Included)]]-Table2[[#This Row],[2024 Tax Assessment (Exemption Not Included)]])</f>
        <v>#NAME?</v>
      </c>
      <c r="J992" s="225" t="e">
        <f ca="1">SUM(Table2[[#This Row],[2025 Estimated                      Tax Amount                             (Exemption Not Included)]]-Table2[[#This Row],[2024 Tax Amount (Exemption Not Included)]])</f>
        <v>#NAME?</v>
      </c>
      <c r="K992" s="204" t="e">
        <f ca="1">SUM(Table2[[#This Row],[Overall % Of Town ]]-Table2[[#This Row],[Overall % Of Town]])</f>
        <v>#NAME?</v>
      </c>
      <c r="L992" s="227" t="e">
        <f ca="1">SUM(Table2[[#This Row],[2024 Tax Assessment (Exemption Not Included)]])*$N$7</f>
        <v>#NAME?</v>
      </c>
      <c r="M992" s="205" t="e">
        <f ca="1">SUM(Table2[[#This Row],[2025 Tax Amount                   (w/o Reval)                       (Exmption Not Included)]]-Table2[[#This Row],[2024 Tax Amount (Exemption Not Included)]])</f>
        <v>#NAME?</v>
      </c>
      <c r="N992" s="206" t="e">
        <f ca="1">SUM(Table2[[#This Row],[2025 Tax Amount                   (w/o Reval)                       (Exmption Not Included)]]-Table2[[#This Row],[2025 Estimated                      Tax Amount                             (Exemption Not Included)]])</f>
        <v>#NAME?</v>
      </c>
      <c r="O992" s="207" t="s">
        <v>7433</v>
      </c>
      <c r="P992" s="208" t="s">
        <v>7433</v>
      </c>
      <c r="Q992" s="208" t="s">
        <v>7433</v>
      </c>
      <c r="R992" s="208" t="s">
        <v>7433</v>
      </c>
      <c r="S992" s="208" t="s">
        <v>7433</v>
      </c>
      <c r="T992" s="209" t="s">
        <v>7433</v>
      </c>
    </row>
    <row r="993" spans="1:20">
      <c r="A993" s="202" t="s">
        <v>2312</v>
      </c>
      <c r="B993" s="202">
        <v>245</v>
      </c>
      <c r="C993" s="195" t="e">
        <f ca="1">_xlfn.XLOOKUP(Table2[[#This Row],[Acct '#]],'2024 Information'!A:A,'2024 Information'!L:L,0)</f>
        <v>#NAME?</v>
      </c>
      <c r="D993" s="196" t="e">
        <f ca="1">SUM(Table2[[#This Row],[2024 Tax Assessment (Exemption Not Included)]]/$E$6)</f>
        <v>#NAME?</v>
      </c>
      <c r="E993" s="206" t="e">
        <f ca="1">SUM(Table2[[#This Row],[2024 Tax Assessment (Exemption Not Included)]]*$E$7)</f>
        <v>#NAME?</v>
      </c>
      <c r="F993" s="195" t="e">
        <f ca="1">_xlfn.XLOOKUP(Table2[[#This Row],[Acct '#]],'2025 Information'!A:A,'2025 Information'!O:O,0)</f>
        <v>#NAME?</v>
      </c>
      <c r="G993" s="196" t="e">
        <f ca="1">SUM(Table2[[#This Row],[2025 Estimated                         Tax Assessment                  (Exemption Not Included)]]/$H$6)</f>
        <v>#NAME?</v>
      </c>
      <c r="H993" s="206" t="e">
        <f ca="1">SUM(Table2[[#This Row],[2025 Estimated                         Tax Assessment                  (Exemption Not Included)]]*$H$7)</f>
        <v>#NAME?</v>
      </c>
      <c r="I993" s="203" t="e">
        <f ca="1">SUM(Table2[[#This Row],[2025 Estimated                         Tax Assessment                  (Exemption Not Included)]]-Table2[[#This Row],[2024 Tax Assessment (Exemption Not Included)]])</f>
        <v>#NAME?</v>
      </c>
      <c r="J993" s="225" t="e">
        <f ca="1">SUM(Table2[[#This Row],[2025 Estimated                      Tax Amount                             (Exemption Not Included)]]-Table2[[#This Row],[2024 Tax Amount (Exemption Not Included)]])</f>
        <v>#NAME?</v>
      </c>
      <c r="K993" s="204" t="e">
        <f ca="1">SUM(Table2[[#This Row],[Overall % Of Town ]]-Table2[[#This Row],[Overall % Of Town]])</f>
        <v>#NAME?</v>
      </c>
      <c r="L993" s="227" t="e">
        <f ca="1">SUM(Table2[[#This Row],[2024 Tax Assessment (Exemption Not Included)]])*$N$7</f>
        <v>#NAME?</v>
      </c>
      <c r="M993" s="205" t="e">
        <f ca="1">SUM(Table2[[#This Row],[2025 Tax Amount                   (w/o Reval)                       (Exmption Not Included)]]-Table2[[#This Row],[2024 Tax Amount (Exemption Not Included)]])</f>
        <v>#NAME?</v>
      </c>
      <c r="N993" s="206" t="e">
        <f ca="1">SUM(Table2[[#This Row],[2025 Tax Amount                   (w/o Reval)                       (Exmption Not Included)]]-Table2[[#This Row],[2025 Estimated                      Tax Amount                             (Exemption Not Included)]])</f>
        <v>#NAME?</v>
      </c>
      <c r="O993" s="207" t="s">
        <v>7433</v>
      </c>
      <c r="P993" s="208" t="s">
        <v>7433</v>
      </c>
      <c r="Q993" s="208" t="s">
        <v>7433</v>
      </c>
      <c r="R993" s="208" t="s">
        <v>7433</v>
      </c>
      <c r="S993" s="208" t="s">
        <v>7433</v>
      </c>
      <c r="T993" s="209" t="s">
        <v>7433</v>
      </c>
    </row>
    <row r="994" spans="1:20">
      <c r="A994" s="202" t="s">
        <v>2453</v>
      </c>
      <c r="B994" s="202">
        <v>184</v>
      </c>
      <c r="C994" s="195" t="e">
        <f ca="1">_xlfn.XLOOKUP(Table2[[#This Row],[Acct '#]],'2024 Information'!A:A,'2024 Information'!L:L,0)</f>
        <v>#NAME?</v>
      </c>
      <c r="D994" s="196" t="e">
        <f ca="1">SUM(Table2[[#This Row],[2024 Tax Assessment (Exemption Not Included)]]/$E$6)</f>
        <v>#NAME?</v>
      </c>
      <c r="E994" s="206" t="e">
        <f ca="1">SUM(Table2[[#This Row],[2024 Tax Assessment (Exemption Not Included)]]*$E$7)</f>
        <v>#NAME?</v>
      </c>
      <c r="F994" s="195" t="e">
        <f ca="1">_xlfn.XLOOKUP(Table2[[#This Row],[Acct '#]],'2025 Information'!A:A,'2025 Information'!O:O,0)</f>
        <v>#NAME?</v>
      </c>
      <c r="G994" s="196" t="e">
        <f ca="1">SUM(Table2[[#This Row],[2025 Estimated                         Tax Assessment                  (Exemption Not Included)]]/$H$6)</f>
        <v>#NAME?</v>
      </c>
      <c r="H994" s="206" t="e">
        <f ca="1">SUM(Table2[[#This Row],[2025 Estimated                         Tax Assessment                  (Exemption Not Included)]]*$H$7)</f>
        <v>#NAME?</v>
      </c>
      <c r="I994" s="203" t="e">
        <f ca="1">SUM(Table2[[#This Row],[2025 Estimated                         Tax Assessment                  (Exemption Not Included)]]-Table2[[#This Row],[2024 Tax Assessment (Exemption Not Included)]])</f>
        <v>#NAME?</v>
      </c>
      <c r="J994" s="225" t="e">
        <f ca="1">SUM(Table2[[#This Row],[2025 Estimated                      Tax Amount                             (Exemption Not Included)]]-Table2[[#This Row],[2024 Tax Amount (Exemption Not Included)]])</f>
        <v>#NAME?</v>
      </c>
      <c r="K994" s="204" t="e">
        <f ca="1">SUM(Table2[[#This Row],[Overall % Of Town ]]-Table2[[#This Row],[Overall % Of Town]])</f>
        <v>#NAME?</v>
      </c>
      <c r="L994" s="227" t="e">
        <f ca="1">SUM(Table2[[#This Row],[2024 Tax Assessment (Exemption Not Included)]])*$N$7</f>
        <v>#NAME?</v>
      </c>
      <c r="M994" s="205" t="e">
        <f ca="1">SUM(Table2[[#This Row],[2025 Tax Amount                   (w/o Reval)                       (Exmption Not Included)]]-Table2[[#This Row],[2024 Tax Amount (Exemption Not Included)]])</f>
        <v>#NAME?</v>
      </c>
      <c r="N994" s="206" t="e">
        <f ca="1">SUM(Table2[[#This Row],[2025 Tax Amount                   (w/o Reval)                       (Exmption Not Included)]]-Table2[[#This Row],[2025 Estimated                      Tax Amount                             (Exemption Not Included)]])</f>
        <v>#NAME?</v>
      </c>
      <c r="O994" s="207" t="s">
        <v>7433</v>
      </c>
      <c r="P994" s="208" t="s">
        <v>7433</v>
      </c>
      <c r="Q994" s="208" t="s">
        <v>7433</v>
      </c>
      <c r="R994" s="208" t="s">
        <v>7433</v>
      </c>
      <c r="S994" s="208" t="s">
        <v>7433</v>
      </c>
      <c r="T994" s="209" t="s">
        <v>7433</v>
      </c>
    </row>
    <row r="995" spans="1:20">
      <c r="A995" s="202" t="s">
        <v>2534</v>
      </c>
      <c r="B995" s="202">
        <v>144</v>
      </c>
      <c r="C995" s="195" t="e">
        <f ca="1">_xlfn.XLOOKUP(Table2[[#This Row],[Acct '#]],'2024 Information'!A:A,'2024 Information'!L:L,0)</f>
        <v>#NAME?</v>
      </c>
      <c r="D995" s="196" t="e">
        <f ca="1">SUM(Table2[[#This Row],[2024 Tax Assessment (Exemption Not Included)]]/$E$6)</f>
        <v>#NAME?</v>
      </c>
      <c r="E995" s="206" t="e">
        <f ca="1">SUM(Table2[[#This Row],[2024 Tax Assessment (Exemption Not Included)]]*$E$7)</f>
        <v>#NAME?</v>
      </c>
      <c r="F995" s="195" t="e">
        <f ca="1">_xlfn.XLOOKUP(Table2[[#This Row],[Acct '#]],'2025 Information'!A:A,'2025 Information'!O:O,0)</f>
        <v>#NAME?</v>
      </c>
      <c r="G995" s="196" t="e">
        <f ca="1">SUM(Table2[[#This Row],[2025 Estimated                         Tax Assessment                  (Exemption Not Included)]]/$H$6)</f>
        <v>#NAME?</v>
      </c>
      <c r="H995" s="206" t="e">
        <f ca="1">SUM(Table2[[#This Row],[2025 Estimated                         Tax Assessment                  (Exemption Not Included)]]*$H$7)</f>
        <v>#NAME?</v>
      </c>
      <c r="I995" s="203" t="e">
        <f ca="1">SUM(Table2[[#This Row],[2025 Estimated                         Tax Assessment                  (Exemption Not Included)]]-Table2[[#This Row],[2024 Tax Assessment (Exemption Not Included)]])</f>
        <v>#NAME?</v>
      </c>
      <c r="J995" s="225" t="e">
        <f ca="1">SUM(Table2[[#This Row],[2025 Estimated                      Tax Amount                             (Exemption Not Included)]]-Table2[[#This Row],[2024 Tax Amount (Exemption Not Included)]])</f>
        <v>#NAME?</v>
      </c>
      <c r="K995" s="204" t="e">
        <f ca="1">SUM(Table2[[#This Row],[Overall % Of Town ]]-Table2[[#This Row],[Overall % Of Town]])</f>
        <v>#NAME?</v>
      </c>
      <c r="L995" s="227" t="e">
        <f ca="1">SUM(Table2[[#This Row],[2024 Tax Assessment (Exemption Not Included)]])*$N$7</f>
        <v>#NAME?</v>
      </c>
      <c r="M995" s="205" t="e">
        <f ca="1">SUM(Table2[[#This Row],[2025 Tax Amount                   (w/o Reval)                       (Exmption Not Included)]]-Table2[[#This Row],[2024 Tax Amount (Exemption Not Included)]])</f>
        <v>#NAME?</v>
      </c>
      <c r="N995" s="206" t="e">
        <f ca="1">SUM(Table2[[#This Row],[2025 Tax Amount                   (w/o Reval)                       (Exmption Not Included)]]-Table2[[#This Row],[2025 Estimated                      Tax Amount                             (Exemption Not Included)]])</f>
        <v>#NAME?</v>
      </c>
      <c r="O995" s="207" t="s">
        <v>7433</v>
      </c>
      <c r="P995" s="208" t="s">
        <v>7433</v>
      </c>
      <c r="Q995" s="208" t="s">
        <v>7433</v>
      </c>
      <c r="R995" s="208" t="s">
        <v>7433</v>
      </c>
      <c r="S995" s="208" t="s">
        <v>7433</v>
      </c>
      <c r="T995" s="209" t="s">
        <v>7433</v>
      </c>
    </row>
    <row r="996" spans="1:20">
      <c r="A996" s="202" t="s">
        <v>2520</v>
      </c>
      <c r="B996" s="202">
        <v>151</v>
      </c>
      <c r="C996" s="195" t="e">
        <f ca="1">_xlfn.XLOOKUP(Table2[[#This Row],[Acct '#]],'2024 Information'!A:A,'2024 Information'!L:L,0)</f>
        <v>#NAME?</v>
      </c>
      <c r="D996" s="196" t="e">
        <f ca="1">SUM(Table2[[#This Row],[2024 Tax Assessment (Exemption Not Included)]]/$E$6)</f>
        <v>#NAME?</v>
      </c>
      <c r="E996" s="206" t="e">
        <f ca="1">SUM(Table2[[#This Row],[2024 Tax Assessment (Exemption Not Included)]]*$E$7)</f>
        <v>#NAME?</v>
      </c>
      <c r="F996" s="195" t="e">
        <f ca="1">_xlfn.XLOOKUP(Table2[[#This Row],[Acct '#]],'2025 Information'!A:A,'2025 Information'!O:O,0)</f>
        <v>#NAME?</v>
      </c>
      <c r="G996" s="196" t="e">
        <f ca="1">SUM(Table2[[#This Row],[2025 Estimated                         Tax Assessment                  (Exemption Not Included)]]/$H$6)</f>
        <v>#NAME?</v>
      </c>
      <c r="H996" s="206" t="e">
        <f ca="1">SUM(Table2[[#This Row],[2025 Estimated                         Tax Assessment                  (Exemption Not Included)]]*$H$7)</f>
        <v>#NAME?</v>
      </c>
      <c r="I996" s="203" t="e">
        <f ca="1">SUM(Table2[[#This Row],[2025 Estimated                         Tax Assessment                  (Exemption Not Included)]]-Table2[[#This Row],[2024 Tax Assessment (Exemption Not Included)]])</f>
        <v>#NAME?</v>
      </c>
      <c r="J996" s="225" t="e">
        <f ca="1">SUM(Table2[[#This Row],[2025 Estimated                      Tax Amount                             (Exemption Not Included)]]-Table2[[#This Row],[2024 Tax Amount (Exemption Not Included)]])</f>
        <v>#NAME?</v>
      </c>
      <c r="K996" s="204" t="e">
        <f ca="1">SUM(Table2[[#This Row],[Overall % Of Town ]]-Table2[[#This Row],[Overall % Of Town]])</f>
        <v>#NAME?</v>
      </c>
      <c r="L996" s="227" t="e">
        <f ca="1">SUM(Table2[[#This Row],[2024 Tax Assessment (Exemption Not Included)]])*$N$7</f>
        <v>#NAME?</v>
      </c>
      <c r="M996" s="205" t="e">
        <f ca="1">SUM(Table2[[#This Row],[2025 Tax Amount                   (w/o Reval)                       (Exmption Not Included)]]-Table2[[#This Row],[2024 Tax Amount (Exemption Not Included)]])</f>
        <v>#NAME?</v>
      </c>
      <c r="N996" s="206" t="e">
        <f ca="1">SUM(Table2[[#This Row],[2025 Tax Amount                   (w/o Reval)                       (Exmption Not Included)]]-Table2[[#This Row],[2025 Estimated                      Tax Amount                             (Exemption Not Included)]])</f>
        <v>#NAME?</v>
      </c>
      <c r="O996" s="207" t="s">
        <v>7433</v>
      </c>
      <c r="P996" s="208" t="s">
        <v>7433</v>
      </c>
      <c r="Q996" s="208" t="s">
        <v>7433</v>
      </c>
      <c r="R996" s="208" t="s">
        <v>7433</v>
      </c>
      <c r="S996" s="208" t="s">
        <v>7433</v>
      </c>
      <c r="T996" s="209" t="s">
        <v>7433</v>
      </c>
    </row>
    <row r="997" spans="1:20">
      <c r="A997" s="202" t="s">
        <v>1303</v>
      </c>
      <c r="B997" s="202">
        <v>714</v>
      </c>
      <c r="C997" s="195" t="e">
        <f ca="1">_xlfn.XLOOKUP(Table2[[#This Row],[Acct '#]],'2024 Information'!A:A,'2024 Information'!L:L,0)</f>
        <v>#NAME?</v>
      </c>
      <c r="D997" s="196" t="e">
        <f ca="1">SUM(Table2[[#This Row],[2024 Tax Assessment (Exemption Not Included)]]/$E$6)</f>
        <v>#NAME?</v>
      </c>
      <c r="E997" s="206" t="e">
        <f ca="1">SUM(Table2[[#This Row],[2024 Tax Assessment (Exemption Not Included)]]*$E$7)</f>
        <v>#NAME?</v>
      </c>
      <c r="F997" s="195" t="e">
        <f ca="1">_xlfn.XLOOKUP(Table2[[#This Row],[Acct '#]],'2025 Information'!A:A,'2025 Information'!O:O,0)</f>
        <v>#NAME?</v>
      </c>
      <c r="G997" s="196" t="e">
        <f ca="1">SUM(Table2[[#This Row],[2025 Estimated                         Tax Assessment                  (Exemption Not Included)]]/$H$6)</f>
        <v>#NAME?</v>
      </c>
      <c r="H997" s="206" t="e">
        <f ca="1">SUM(Table2[[#This Row],[2025 Estimated                         Tax Assessment                  (Exemption Not Included)]]*$H$7)</f>
        <v>#NAME?</v>
      </c>
      <c r="I997" s="203" t="e">
        <f ca="1">SUM(Table2[[#This Row],[2025 Estimated                         Tax Assessment                  (Exemption Not Included)]]-Table2[[#This Row],[2024 Tax Assessment (Exemption Not Included)]])</f>
        <v>#NAME?</v>
      </c>
      <c r="J997" s="225" t="e">
        <f ca="1">SUM(Table2[[#This Row],[2025 Estimated                      Tax Amount                             (Exemption Not Included)]]-Table2[[#This Row],[2024 Tax Amount (Exemption Not Included)]])</f>
        <v>#NAME?</v>
      </c>
      <c r="K997" s="204" t="e">
        <f ca="1">SUM(Table2[[#This Row],[Overall % Of Town ]]-Table2[[#This Row],[Overall % Of Town]])</f>
        <v>#NAME?</v>
      </c>
      <c r="L997" s="227" t="e">
        <f ca="1">SUM(Table2[[#This Row],[2024 Tax Assessment (Exemption Not Included)]])*$N$7</f>
        <v>#NAME?</v>
      </c>
      <c r="M997" s="205" t="e">
        <f ca="1">SUM(Table2[[#This Row],[2025 Tax Amount                   (w/o Reval)                       (Exmption Not Included)]]-Table2[[#This Row],[2024 Tax Amount (Exemption Not Included)]])</f>
        <v>#NAME?</v>
      </c>
      <c r="N997" s="206" t="e">
        <f ca="1">SUM(Table2[[#This Row],[2025 Tax Amount                   (w/o Reval)                       (Exmption Not Included)]]-Table2[[#This Row],[2025 Estimated                      Tax Amount                             (Exemption Not Included)]])</f>
        <v>#NAME?</v>
      </c>
      <c r="O997" s="207" t="s">
        <v>7433</v>
      </c>
      <c r="P997" s="208" t="s">
        <v>7433</v>
      </c>
      <c r="Q997" s="208" t="s">
        <v>7433</v>
      </c>
      <c r="R997" s="208" t="s">
        <v>7433</v>
      </c>
      <c r="S997" s="208" t="s">
        <v>7433</v>
      </c>
      <c r="T997" s="209" t="s">
        <v>7433</v>
      </c>
    </row>
    <row r="998" spans="1:20">
      <c r="A998" s="202" t="s">
        <v>1768</v>
      </c>
      <c r="B998" s="202">
        <v>498</v>
      </c>
      <c r="C998" s="195" t="e">
        <f ca="1">_xlfn.XLOOKUP(Table2[[#This Row],[Acct '#]],'2024 Information'!A:A,'2024 Information'!L:L,0)</f>
        <v>#NAME?</v>
      </c>
      <c r="D998" s="196" t="e">
        <f ca="1">SUM(Table2[[#This Row],[2024 Tax Assessment (Exemption Not Included)]]/$E$6)</f>
        <v>#NAME?</v>
      </c>
      <c r="E998" s="206" t="e">
        <f ca="1">SUM(Table2[[#This Row],[2024 Tax Assessment (Exemption Not Included)]]*$E$7)</f>
        <v>#NAME?</v>
      </c>
      <c r="F998" s="195" t="e">
        <f ca="1">_xlfn.XLOOKUP(Table2[[#This Row],[Acct '#]],'2025 Information'!A:A,'2025 Information'!O:O,0)</f>
        <v>#NAME?</v>
      </c>
      <c r="G998" s="196" t="e">
        <f ca="1">SUM(Table2[[#This Row],[2025 Estimated                         Tax Assessment                  (Exemption Not Included)]]/$H$6)</f>
        <v>#NAME?</v>
      </c>
      <c r="H998" s="206" t="e">
        <f ca="1">SUM(Table2[[#This Row],[2025 Estimated                         Tax Assessment                  (Exemption Not Included)]]*$H$7)</f>
        <v>#NAME?</v>
      </c>
      <c r="I998" s="203" t="e">
        <f ca="1">SUM(Table2[[#This Row],[2025 Estimated                         Tax Assessment                  (Exemption Not Included)]]-Table2[[#This Row],[2024 Tax Assessment (Exemption Not Included)]])</f>
        <v>#NAME?</v>
      </c>
      <c r="J998" s="225" t="e">
        <f ca="1">SUM(Table2[[#This Row],[2025 Estimated                      Tax Amount                             (Exemption Not Included)]]-Table2[[#This Row],[2024 Tax Amount (Exemption Not Included)]])</f>
        <v>#NAME?</v>
      </c>
      <c r="K998" s="204" t="e">
        <f ca="1">SUM(Table2[[#This Row],[Overall % Of Town ]]-Table2[[#This Row],[Overall % Of Town]])</f>
        <v>#NAME?</v>
      </c>
      <c r="L998" s="227" t="e">
        <f ca="1">SUM(Table2[[#This Row],[2024 Tax Assessment (Exemption Not Included)]])*$N$7</f>
        <v>#NAME?</v>
      </c>
      <c r="M998" s="205" t="e">
        <f ca="1">SUM(Table2[[#This Row],[2025 Tax Amount                   (w/o Reval)                       (Exmption Not Included)]]-Table2[[#This Row],[2024 Tax Amount (Exemption Not Included)]])</f>
        <v>#NAME?</v>
      </c>
      <c r="N998" s="206" t="e">
        <f ca="1">SUM(Table2[[#This Row],[2025 Tax Amount                   (w/o Reval)                       (Exmption Not Included)]]-Table2[[#This Row],[2025 Estimated                      Tax Amount                             (Exemption Not Included)]])</f>
        <v>#NAME?</v>
      </c>
      <c r="O998" s="207" t="s">
        <v>7433</v>
      </c>
      <c r="P998" s="208" t="s">
        <v>7433</v>
      </c>
      <c r="Q998" s="208" t="s">
        <v>7433</v>
      </c>
      <c r="R998" s="208" t="s">
        <v>7433</v>
      </c>
      <c r="S998" s="208" t="s">
        <v>7433</v>
      </c>
      <c r="T998" s="209" t="s">
        <v>7433</v>
      </c>
    </row>
    <row r="999" spans="1:20">
      <c r="A999" s="202" t="s">
        <v>368</v>
      </c>
      <c r="B999" s="202">
        <v>1092</v>
      </c>
      <c r="C999" s="195" t="e">
        <f ca="1">_xlfn.XLOOKUP(Table2[[#This Row],[Acct '#]],'2024 Information'!A:A,'2024 Information'!L:L,0)</f>
        <v>#NAME?</v>
      </c>
      <c r="D999" s="196" t="e">
        <f ca="1">SUM(Table2[[#This Row],[2024 Tax Assessment (Exemption Not Included)]]/$E$6)</f>
        <v>#NAME?</v>
      </c>
      <c r="E999" s="206" t="e">
        <f ca="1">SUM(Table2[[#This Row],[2024 Tax Assessment (Exemption Not Included)]]*$E$7)</f>
        <v>#NAME?</v>
      </c>
      <c r="F999" s="195" t="e">
        <f ca="1">_xlfn.XLOOKUP(Table2[[#This Row],[Acct '#]],'2025 Information'!A:A,'2025 Information'!O:O,0)</f>
        <v>#NAME?</v>
      </c>
      <c r="G999" s="196" t="e">
        <f ca="1">SUM(Table2[[#This Row],[2025 Estimated                         Tax Assessment                  (Exemption Not Included)]]/$H$6)</f>
        <v>#NAME?</v>
      </c>
      <c r="H999" s="206" t="e">
        <f ca="1">SUM(Table2[[#This Row],[2025 Estimated                         Tax Assessment                  (Exemption Not Included)]]*$H$7)</f>
        <v>#NAME?</v>
      </c>
      <c r="I999" s="203" t="e">
        <f ca="1">SUM(Table2[[#This Row],[2025 Estimated                         Tax Assessment                  (Exemption Not Included)]]-Table2[[#This Row],[2024 Tax Assessment (Exemption Not Included)]])</f>
        <v>#NAME?</v>
      </c>
      <c r="J999" s="225" t="e">
        <f ca="1">SUM(Table2[[#This Row],[2025 Estimated                      Tax Amount                             (Exemption Not Included)]]-Table2[[#This Row],[2024 Tax Amount (Exemption Not Included)]])</f>
        <v>#NAME?</v>
      </c>
      <c r="K999" s="204" t="e">
        <f ca="1">SUM(Table2[[#This Row],[Overall % Of Town ]]-Table2[[#This Row],[Overall % Of Town]])</f>
        <v>#NAME?</v>
      </c>
      <c r="L999" s="227" t="e">
        <f ca="1">SUM(Table2[[#This Row],[2024 Tax Assessment (Exemption Not Included)]])*$N$7</f>
        <v>#NAME?</v>
      </c>
      <c r="M999" s="205" t="e">
        <f ca="1">SUM(Table2[[#This Row],[2025 Tax Amount                   (w/o Reval)                       (Exmption Not Included)]]-Table2[[#This Row],[2024 Tax Amount (Exemption Not Included)]])</f>
        <v>#NAME?</v>
      </c>
      <c r="N999" s="206" t="e">
        <f ca="1">SUM(Table2[[#This Row],[2025 Tax Amount                   (w/o Reval)                       (Exmption Not Included)]]-Table2[[#This Row],[2025 Estimated                      Tax Amount                             (Exemption Not Included)]])</f>
        <v>#NAME?</v>
      </c>
      <c r="O999" s="207" t="s">
        <v>7433</v>
      </c>
      <c r="P999" s="208" t="s">
        <v>7433</v>
      </c>
      <c r="Q999" s="208" t="s">
        <v>7433</v>
      </c>
      <c r="R999" s="208" t="s">
        <v>7433</v>
      </c>
      <c r="S999" s="208" t="s">
        <v>7433</v>
      </c>
      <c r="T999" s="209" t="s">
        <v>7433</v>
      </c>
    </row>
    <row r="1000" spans="1:20">
      <c r="A1000" s="202" t="s">
        <v>827</v>
      </c>
      <c r="B1000" s="202">
        <v>913</v>
      </c>
      <c r="C1000" s="195" t="e">
        <f ca="1">_xlfn.XLOOKUP(Table2[[#This Row],[Acct '#]],'2024 Information'!A:A,'2024 Information'!L:L,0)</f>
        <v>#NAME?</v>
      </c>
      <c r="D1000" s="196" t="e">
        <f ca="1">SUM(Table2[[#This Row],[2024 Tax Assessment (Exemption Not Included)]]/$E$6)</f>
        <v>#NAME?</v>
      </c>
      <c r="E1000" s="206" t="e">
        <f ca="1">SUM(Table2[[#This Row],[2024 Tax Assessment (Exemption Not Included)]]*$E$7)</f>
        <v>#NAME?</v>
      </c>
      <c r="F1000" s="195" t="e">
        <f ca="1">_xlfn.XLOOKUP(Table2[[#This Row],[Acct '#]],'2025 Information'!A:A,'2025 Information'!O:O,0)</f>
        <v>#NAME?</v>
      </c>
      <c r="G1000" s="196" t="e">
        <f ca="1">SUM(Table2[[#This Row],[2025 Estimated                         Tax Assessment                  (Exemption Not Included)]]/$H$6)</f>
        <v>#NAME?</v>
      </c>
      <c r="H1000" s="206" t="e">
        <f ca="1">SUM(Table2[[#This Row],[2025 Estimated                         Tax Assessment                  (Exemption Not Included)]]*$H$7)</f>
        <v>#NAME?</v>
      </c>
      <c r="I1000" s="203" t="e">
        <f ca="1">SUM(Table2[[#This Row],[2025 Estimated                         Tax Assessment                  (Exemption Not Included)]]-Table2[[#This Row],[2024 Tax Assessment (Exemption Not Included)]])</f>
        <v>#NAME?</v>
      </c>
      <c r="J1000" s="225" t="e">
        <f ca="1">SUM(Table2[[#This Row],[2025 Estimated                      Tax Amount                             (Exemption Not Included)]]-Table2[[#This Row],[2024 Tax Amount (Exemption Not Included)]])</f>
        <v>#NAME?</v>
      </c>
      <c r="K1000" s="204" t="e">
        <f ca="1">SUM(Table2[[#This Row],[Overall % Of Town ]]-Table2[[#This Row],[Overall % Of Town]])</f>
        <v>#NAME?</v>
      </c>
      <c r="L1000" s="227" t="e">
        <f ca="1">SUM(Table2[[#This Row],[2024 Tax Assessment (Exemption Not Included)]])*$N$7</f>
        <v>#NAME?</v>
      </c>
      <c r="M1000" s="205" t="e">
        <f ca="1">SUM(Table2[[#This Row],[2025 Tax Amount                   (w/o Reval)                       (Exmption Not Included)]]-Table2[[#This Row],[2024 Tax Amount (Exemption Not Included)]])</f>
        <v>#NAME?</v>
      </c>
      <c r="N1000" s="206" t="e">
        <f ca="1">SUM(Table2[[#This Row],[2025 Tax Amount                   (w/o Reval)                       (Exmption Not Included)]]-Table2[[#This Row],[2025 Estimated                      Tax Amount                             (Exemption Not Included)]])</f>
        <v>#NAME?</v>
      </c>
      <c r="O1000" s="207" t="s">
        <v>7433</v>
      </c>
      <c r="P1000" s="208" t="s">
        <v>7433</v>
      </c>
      <c r="Q1000" s="208" t="s">
        <v>7433</v>
      </c>
      <c r="R1000" s="208" t="s">
        <v>7433</v>
      </c>
      <c r="S1000" s="208" t="s">
        <v>7433</v>
      </c>
      <c r="T1000" s="209" t="s">
        <v>7433</v>
      </c>
    </row>
    <row r="1001" spans="1:20">
      <c r="A1001" s="202" t="s">
        <v>1629</v>
      </c>
      <c r="B1001" s="202">
        <v>562</v>
      </c>
      <c r="C1001" s="195" t="e">
        <f ca="1">_xlfn.XLOOKUP(Table2[[#This Row],[Acct '#]],'2024 Information'!A:A,'2024 Information'!L:L,0)</f>
        <v>#NAME?</v>
      </c>
      <c r="D1001" s="196" t="e">
        <f ca="1">SUM(Table2[[#This Row],[2024 Tax Assessment (Exemption Not Included)]]/$E$6)</f>
        <v>#NAME?</v>
      </c>
      <c r="E1001" s="206" t="e">
        <f ca="1">SUM(Table2[[#This Row],[2024 Tax Assessment (Exemption Not Included)]]*$E$7)</f>
        <v>#NAME?</v>
      </c>
      <c r="F1001" s="195" t="e">
        <f ca="1">_xlfn.XLOOKUP(Table2[[#This Row],[Acct '#]],'2025 Information'!A:A,'2025 Information'!O:O,0)</f>
        <v>#NAME?</v>
      </c>
      <c r="G1001" s="196" t="e">
        <f ca="1">SUM(Table2[[#This Row],[2025 Estimated                         Tax Assessment                  (Exemption Not Included)]]/$H$6)</f>
        <v>#NAME?</v>
      </c>
      <c r="H1001" s="206" t="e">
        <f ca="1">SUM(Table2[[#This Row],[2025 Estimated                         Tax Assessment                  (Exemption Not Included)]]*$H$7)</f>
        <v>#NAME?</v>
      </c>
      <c r="I1001" s="203" t="e">
        <f ca="1">SUM(Table2[[#This Row],[2025 Estimated                         Tax Assessment                  (Exemption Not Included)]]-Table2[[#This Row],[2024 Tax Assessment (Exemption Not Included)]])</f>
        <v>#NAME?</v>
      </c>
      <c r="J1001" s="225" t="e">
        <f ca="1">SUM(Table2[[#This Row],[2025 Estimated                      Tax Amount                             (Exemption Not Included)]]-Table2[[#This Row],[2024 Tax Amount (Exemption Not Included)]])</f>
        <v>#NAME?</v>
      </c>
      <c r="K1001" s="204" t="e">
        <f ca="1">SUM(Table2[[#This Row],[Overall % Of Town ]]-Table2[[#This Row],[Overall % Of Town]])</f>
        <v>#NAME?</v>
      </c>
      <c r="L1001" s="227" t="e">
        <f ca="1">SUM(Table2[[#This Row],[2024 Tax Assessment (Exemption Not Included)]])*$N$7</f>
        <v>#NAME?</v>
      </c>
      <c r="M1001" s="205" t="e">
        <f ca="1">SUM(Table2[[#This Row],[2025 Tax Amount                   (w/o Reval)                       (Exmption Not Included)]]-Table2[[#This Row],[2024 Tax Amount (Exemption Not Included)]])</f>
        <v>#NAME?</v>
      </c>
      <c r="N1001" s="206" t="e">
        <f ca="1">SUM(Table2[[#This Row],[2025 Tax Amount                   (w/o Reval)                       (Exmption Not Included)]]-Table2[[#This Row],[2025 Estimated                      Tax Amount                             (Exemption Not Included)]])</f>
        <v>#NAME?</v>
      </c>
      <c r="O1001" s="207" t="s">
        <v>7433</v>
      </c>
      <c r="P1001" s="208" t="s">
        <v>7433</v>
      </c>
      <c r="Q1001" s="208" t="s">
        <v>7433</v>
      </c>
      <c r="R1001" s="208" t="s">
        <v>7433</v>
      </c>
      <c r="S1001" s="208" t="s">
        <v>7433</v>
      </c>
      <c r="T1001" s="209" t="s">
        <v>7433</v>
      </c>
    </row>
    <row r="1002" spans="1:20">
      <c r="A1002" s="202" t="s">
        <v>315</v>
      </c>
      <c r="B1002" s="202">
        <v>1109</v>
      </c>
      <c r="C1002" s="195" t="e">
        <f ca="1">_xlfn.XLOOKUP(Table2[[#This Row],[Acct '#]],'2024 Information'!A:A,'2024 Information'!L:L,0)</f>
        <v>#NAME?</v>
      </c>
      <c r="D1002" s="196" t="e">
        <f ca="1">SUM(Table2[[#This Row],[2024 Tax Assessment (Exemption Not Included)]]/$E$6)</f>
        <v>#NAME?</v>
      </c>
      <c r="E1002" s="206" t="e">
        <f ca="1">SUM(Table2[[#This Row],[2024 Tax Assessment (Exemption Not Included)]]*$E$7)</f>
        <v>#NAME?</v>
      </c>
      <c r="F1002" s="195" t="e">
        <f ca="1">_xlfn.XLOOKUP(Table2[[#This Row],[Acct '#]],'2025 Information'!A:A,'2025 Information'!O:O,0)</f>
        <v>#NAME?</v>
      </c>
      <c r="G1002" s="196" t="e">
        <f ca="1">SUM(Table2[[#This Row],[2025 Estimated                         Tax Assessment                  (Exemption Not Included)]]/$H$6)</f>
        <v>#NAME?</v>
      </c>
      <c r="H1002" s="206" t="e">
        <f ca="1">SUM(Table2[[#This Row],[2025 Estimated                         Tax Assessment                  (Exemption Not Included)]]*$H$7)</f>
        <v>#NAME?</v>
      </c>
      <c r="I1002" s="203" t="e">
        <f ca="1">SUM(Table2[[#This Row],[2025 Estimated                         Tax Assessment                  (Exemption Not Included)]]-Table2[[#This Row],[2024 Tax Assessment (Exemption Not Included)]])</f>
        <v>#NAME?</v>
      </c>
      <c r="J1002" s="225" t="e">
        <f ca="1">SUM(Table2[[#This Row],[2025 Estimated                      Tax Amount                             (Exemption Not Included)]]-Table2[[#This Row],[2024 Tax Amount (Exemption Not Included)]])</f>
        <v>#NAME?</v>
      </c>
      <c r="K1002" s="204" t="e">
        <f ca="1">SUM(Table2[[#This Row],[Overall % Of Town ]]-Table2[[#This Row],[Overall % Of Town]])</f>
        <v>#NAME?</v>
      </c>
      <c r="L1002" s="227" t="e">
        <f ca="1">SUM(Table2[[#This Row],[2024 Tax Assessment (Exemption Not Included)]])*$N$7</f>
        <v>#NAME?</v>
      </c>
      <c r="M1002" s="205" t="e">
        <f ca="1">SUM(Table2[[#This Row],[2025 Tax Amount                   (w/o Reval)                       (Exmption Not Included)]]-Table2[[#This Row],[2024 Tax Amount (Exemption Not Included)]])</f>
        <v>#NAME?</v>
      </c>
      <c r="N1002" s="206" t="e">
        <f ca="1">SUM(Table2[[#This Row],[2025 Tax Amount                   (w/o Reval)                       (Exmption Not Included)]]-Table2[[#This Row],[2025 Estimated                      Tax Amount                             (Exemption Not Included)]])</f>
        <v>#NAME?</v>
      </c>
      <c r="O1002" s="207" t="s">
        <v>7433</v>
      </c>
      <c r="P1002" s="208" t="s">
        <v>7433</v>
      </c>
      <c r="Q1002" s="208" t="s">
        <v>7433</v>
      </c>
      <c r="R1002" s="208" t="s">
        <v>7433</v>
      </c>
      <c r="S1002" s="208" t="s">
        <v>7433</v>
      </c>
      <c r="T1002" s="209" t="s">
        <v>7433</v>
      </c>
    </row>
    <row r="1003" spans="1:20">
      <c r="A1003" s="202" t="s">
        <v>1771</v>
      </c>
      <c r="B1003" s="202">
        <v>496</v>
      </c>
      <c r="C1003" s="195" t="e">
        <f ca="1">_xlfn.XLOOKUP(Table2[[#This Row],[Acct '#]],'2024 Information'!A:A,'2024 Information'!L:L,0)</f>
        <v>#NAME?</v>
      </c>
      <c r="D1003" s="196" t="e">
        <f ca="1">SUM(Table2[[#This Row],[2024 Tax Assessment (Exemption Not Included)]]/$E$6)</f>
        <v>#NAME?</v>
      </c>
      <c r="E1003" s="206" t="e">
        <f ca="1">SUM(Table2[[#This Row],[2024 Tax Assessment (Exemption Not Included)]]*$E$7)</f>
        <v>#NAME?</v>
      </c>
      <c r="F1003" s="195" t="e">
        <f ca="1">_xlfn.XLOOKUP(Table2[[#This Row],[Acct '#]],'2025 Information'!A:A,'2025 Information'!O:O,0)</f>
        <v>#NAME?</v>
      </c>
      <c r="G1003" s="196" t="e">
        <f ca="1">SUM(Table2[[#This Row],[2025 Estimated                         Tax Assessment                  (Exemption Not Included)]]/$H$6)</f>
        <v>#NAME?</v>
      </c>
      <c r="H1003" s="206" t="e">
        <f ca="1">SUM(Table2[[#This Row],[2025 Estimated                         Tax Assessment                  (Exemption Not Included)]]*$H$7)</f>
        <v>#NAME?</v>
      </c>
      <c r="I1003" s="203" t="e">
        <f ca="1">SUM(Table2[[#This Row],[2025 Estimated                         Tax Assessment                  (Exemption Not Included)]]-Table2[[#This Row],[2024 Tax Assessment (Exemption Not Included)]])</f>
        <v>#NAME?</v>
      </c>
      <c r="J1003" s="225" t="e">
        <f ca="1">SUM(Table2[[#This Row],[2025 Estimated                      Tax Amount                             (Exemption Not Included)]]-Table2[[#This Row],[2024 Tax Amount (Exemption Not Included)]])</f>
        <v>#NAME?</v>
      </c>
      <c r="K1003" s="204" t="e">
        <f ca="1">SUM(Table2[[#This Row],[Overall % Of Town ]]-Table2[[#This Row],[Overall % Of Town]])</f>
        <v>#NAME?</v>
      </c>
      <c r="L1003" s="227" t="e">
        <f ca="1">SUM(Table2[[#This Row],[2024 Tax Assessment (Exemption Not Included)]])*$N$7</f>
        <v>#NAME?</v>
      </c>
      <c r="M1003" s="205" t="e">
        <f ca="1">SUM(Table2[[#This Row],[2025 Tax Amount                   (w/o Reval)                       (Exmption Not Included)]]-Table2[[#This Row],[2024 Tax Amount (Exemption Not Included)]])</f>
        <v>#NAME?</v>
      </c>
      <c r="N1003" s="206" t="e">
        <f ca="1">SUM(Table2[[#This Row],[2025 Tax Amount                   (w/o Reval)                       (Exmption Not Included)]]-Table2[[#This Row],[2025 Estimated                      Tax Amount                             (Exemption Not Included)]])</f>
        <v>#NAME?</v>
      </c>
      <c r="O1003" s="207" t="s">
        <v>7433</v>
      </c>
      <c r="P1003" s="208" t="s">
        <v>7433</v>
      </c>
      <c r="Q1003" s="208" t="s">
        <v>7433</v>
      </c>
      <c r="R1003" s="208" t="s">
        <v>7433</v>
      </c>
      <c r="S1003" s="208" t="s">
        <v>7433</v>
      </c>
      <c r="T1003" s="209" t="s">
        <v>7433</v>
      </c>
    </row>
    <row r="1004" spans="1:20">
      <c r="A1004" s="202" t="s">
        <v>2768</v>
      </c>
      <c r="B1004" s="202">
        <v>19</v>
      </c>
      <c r="C1004" s="195" t="e">
        <f ca="1">_xlfn.XLOOKUP(Table2[[#This Row],[Acct '#]],'2024 Information'!A:A,'2024 Information'!L:L,0)</f>
        <v>#NAME?</v>
      </c>
      <c r="D1004" s="196" t="e">
        <f ca="1">SUM(Table2[[#This Row],[2024 Tax Assessment (Exemption Not Included)]]/$E$6)</f>
        <v>#NAME?</v>
      </c>
      <c r="E1004" s="206" t="e">
        <f ca="1">SUM(Table2[[#This Row],[2024 Tax Assessment (Exemption Not Included)]]*$E$7)</f>
        <v>#NAME?</v>
      </c>
      <c r="F1004" s="195" t="e">
        <f ca="1">_xlfn.XLOOKUP(Table2[[#This Row],[Acct '#]],'2025 Information'!A:A,'2025 Information'!O:O,0)</f>
        <v>#NAME?</v>
      </c>
      <c r="G1004" s="196" t="e">
        <f ca="1">SUM(Table2[[#This Row],[2025 Estimated                         Tax Assessment                  (Exemption Not Included)]]/$H$6)</f>
        <v>#NAME?</v>
      </c>
      <c r="H1004" s="206" t="e">
        <f ca="1">SUM(Table2[[#This Row],[2025 Estimated                         Tax Assessment                  (Exemption Not Included)]]*$H$7)</f>
        <v>#NAME?</v>
      </c>
      <c r="I1004" s="203" t="e">
        <f ca="1">SUM(Table2[[#This Row],[2025 Estimated                         Tax Assessment                  (Exemption Not Included)]]-Table2[[#This Row],[2024 Tax Assessment (Exemption Not Included)]])</f>
        <v>#NAME?</v>
      </c>
      <c r="J1004" s="225" t="e">
        <f ca="1">SUM(Table2[[#This Row],[2025 Estimated                      Tax Amount                             (Exemption Not Included)]]-Table2[[#This Row],[2024 Tax Amount (Exemption Not Included)]])</f>
        <v>#NAME?</v>
      </c>
      <c r="K1004" s="204" t="e">
        <f ca="1">SUM(Table2[[#This Row],[Overall % Of Town ]]-Table2[[#This Row],[Overall % Of Town]])</f>
        <v>#NAME?</v>
      </c>
      <c r="L1004" s="227" t="e">
        <f ca="1">SUM(Table2[[#This Row],[2024 Tax Assessment (Exemption Not Included)]])*$N$7</f>
        <v>#NAME?</v>
      </c>
      <c r="M1004" s="205" t="e">
        <f ca="1">SUM(Table2[[#This Row],[2025 Tax Amount                   (w/o Reval)                       (Exmption Not Included)]]-Table2[[#This Row],[2024 Tax Amount (Exemption Not Included)]])</f>
        <v>#NAME?</v>
      </c>
      <c r="N1004" s="206" t="e">
        <f ca="1">SUM(Table2[[#This Row],[2025 Tax Amount                   (w/o Reval)                       (Exmption Not Included)]]-Table2[[#This Row],[2025 Estimated                      Tax Amount                             (Exemption Not Included)]])</f>
        <v>#NAME?</v>
      </c>
      <c r="O1004" s="207" t="s">
        <v>7433</v>
      </c>
      <c r="P1004" s="208" t="s">
        <v>7433</v>
      </c>
      <c r="Q1004" s="208" t="s">
        <v>7433</v>
      </c>
      <c r="R1004" s="208" t="s">
        <v>7433</v>
      </c>
      <c r="S1004" s="208" t="s">
        <v>7433</v>
      </c>
      <c r="T1004" s="209" t="s">
        <v>7433</v>
      </c>
    </row>
    <row r="1005" spans="1:20">
      <c r="A1005" s="202" t="s">
        <v>1163</v>
      </c>
      <c r="B1005" s="202">
        <v>778</v>
      </c>
      <c r="C1005" s="195" t="e">
        <f ca="1">_xlfn.XLOOKUP(Table2[[#This Row],[Acct '#]],'2024 Information'!A:A,'2024 Information'!L:L,0)</f>
        <v>#NAME?</v>
      </c>
      <c r="D1005" s="196" t="e">
        <f ca="1">SUM(Table2[[#This Row],[2024 Tax Assessment (Exemption Not Included)]]/$E$6)</f>
        <v>#NAME?</v>
      </c>
      <c r="E1005" s="206" t="e">
        <f ca="1">SUM(Table2[[#This Row],[2024 Tax Assessment (Exemption Not Included)]]*$E$7)</f>
        <v>#NAME?</v>
      </c>
      <c r="F1005" s="195" t="e">
        <f ca="1">_xlfn.XLOOKUP(Table2[[#This Row],[Acct '#]],'2025 Information'!A:A,'2025 Information'!O:O,0)</f>
        <v>#NAME?</v>
      </c>
      <c r="G1005" s="196" t="e">
        <f ca="1">SUM(Table2[[#This Row],[2025 Estimated                         Tax Assessment                  (Exemption Not Included)]]/$H$6)</f>
        <v>#NAME?</v>
      </c>
      <c r="H1005" s="206" t="e">
        <f ca="1">SUM(Table2[[#This Row],[2025 Estimated                         Tax Assessment                  (Exemption Not Included)]]*$H$7)</f>
        <v>#NAME?</v>
      </c>
      <c r="I1005" s="203" t="e">
        <f ca="1">SUM(Table2[[#This Row],[2025 Estimated                         Tax Assessment                  (Exemption Not Included)]]-Table2[[#This Row],[2024 Tax Assessment (Exemption Not Included)]])</f>
        <v>#NAME?</v>
      </c>
      <c r="J1005" s="225" t="e">
        <f ca="1">SUM(Table2[[#This Row],[2025 Estimated                      Tax Amount                             (Exemption Not Included)]]-Table2[[#This Row],[2024 Tax Amount (Exemption Not Included)]])</f>
        <v>#NAME?</v>
      </c>
      <c r="K1005" s="204" t="e">
        <f ca="1">SUM(Table2[[#This Row],[Overall % Of Town ]]-Table2[[#This Row],[Overall % Of Town]])</f>
        <v>#NAME?</v>
      </c>
      <c r="L1005" s="227" t="e">
        <f ca="1">SUM(Table2[[#This Row],[2024 Tax Assessment (Exemption Not Included)]])*$N$7</f>
        <v>#NAME?</v>
      </c>
      <c r="M1005" s="205" t="e">
        <f ca="1">SUM(Table2[[#This Row],[2025 Tax Amount                   (w/o Reval)                       (Exmption Not Included)]]-Table2[[#This Row],[2024 Tax Amount (Exemption Not Included)]])</f>
        <v>#NAME?</v>
      </c>
      <c r="N1005" s="206" t="e">
        <f ca="1">SUM(Table2[[#This Row],[2025 Tax Amount                   (w/o Reval)                       (Exmption Not Included)]]-Table2[[#This Row],[2025 Estimated                      Tax Amount                             (Exemption Not Included)]])</f>
        <v>#NAME?</v>
      </c>
      <c r="O1005" s="210" t="e">
        <f ca="1">_xlfn.XLOOKUP(Table2[[#This Row],[Map/Lot]],'Sales Data'!$H$2:$H$185,'Sales Data'!$G$2:$G$185,0)</f>
        <v>#NAME?</v>
      </c>
      <c r="P1005" s="211" t="e">
        <f ca="1">_xlfn.XLOOKUP(Table2[[#This Row],[Map/Lot]],'Sales Data'!$H$2:$H$185,'Sales Data'!$F$2:$F$185,0)</f>
        <v>#NAME?</v>
      </c>
      <c r="Q1005" s="208">
        <v>1.7</v>
      </c>
      <c r="R1005" s="212" t="e">
        <f ca="1">SUM(Table2[[#This Row],[Adjustment for Time Since Sale]]*Table2[[#This Row],[Sale Amount]])</f>
        <v>#NAME?</v>
      </c>
      <c r="S1005" s="212" t="e">
        <f ca="1">SUM(Table2[[#This Row],[2025 Estimated                         Tax Assessment                  (Exemption Not Included)]]-Table2[[#This Row],[Adjusted Sale Price]])</f>
        <v>#NAME?</v>
      </c>
      <c r="T1005" s="213" t="e">
        <f ca="1">_xlfn.XLOOKUP(Table2[[#This Row],[Map/Lot]],'Sales Data'!$H$2:$H$185,'Sales Data'!$I$2:$I$185,0)</f>
        <v>#NAME?</v>
      </c>
    </row>
    <row r="1006" spans="1:20">
      <c r="A1006" s="202" t="s">
        <v>2578</v>
      </c>
      <c r="B1006" s="202">
        <v>120</v>
      </c>
      <c r="C1006" s="195" t="e">
        <f ca="1">_xlfn.XLOOKUP(Table2[[#This Row],[Acct '#]],'2024 Information'!A:A,'2024 Information'!L:L,0)</f>
        <v>#NAME?</v>
      </c>
      <c r="D1006" s="196" t="e">
        <f ca="1">SUM(Table2[[#This Row],[2024 Tax Assessment (Exemption Not Included)]]/$E$6)</f>
        <v>#NAME?</v>
      </c>
      <c r="E1006" s="206" t="e">
        <f ca="1">SUM(Table2[[#This Row],[2024 Tax Assessment (Exemption Not Included)]]*$E$7)</f>
        <v>#NAME?</v>
      </c>
      <c r="F1006" s="195" t="e">
        <f ca="1">_xlfn.XLOOKUP(Table2[[#This Row],[Acct '#]],'2025 Information'!A:A,'2025 Information'!O:O,0)</f>
        <v>#NAME?</v>
      </c>
      <c r="G1006" s="196" t="e">
        <f ca="1">SUM(Table2[[#This Row],[2025 Estimated                         Tax Assessment                  (Exemption Not Included)]]/$H$6)</f>
        <v>#NAME?</v>
      </c>
      <c r="H1006" s="206" t="e">
        <f ca="1">SUM(Table2[[#This Row],[2025 Estimated                         Tax Assessment                  (Exemption Not Included)]]*$H$7)</f>
        <v>#NAME?</v>
      </c>
      <c r="I1006" s="203" t="e">
        <f ca="1">SUM(Table2[[#This Row],[2025 Estimated                         Tax Assessment                  (Exemption Not Included)]]-Table2[[#This Row],[2024 Tax Assessment (Exemption Not Included)]])</f>
        <v>#NAME?</v>
      </c>
      <c r="J1006" s="225" t="e">
        <f ca="1">SUM(Table2[[#This Row],[2025 Estimated                      Tax Amount                             (Exemption Not Included)]]-Table2[[#This Row],[2024 Tax Amount (Exemption Not Included)]])</f>
        <v>#NAME?</v>
      </c>
      <c r="K1006" s="204" t="e">
        <f ca="1">SUM(Table2[[#This Row],[Overall % Of Town ]]-Table2[[#This Row],[Overall % Of Town]])</f>
        <v>#NAME?</v>
      </c>
      <c r="L1006" s="227" t="e">
        <f ca="1">SUM(Table2[[#This Row],[2024 Tax Assessment (Exemption Not Included)]])*$N$7</f>
        <v>#NAME?</v>
      </c>
      <c r="M1006" s="205" t="e">
        <f ca="1">SUM(Table2[[#This Row],[2025 Tax Amount                   (w/o Reval)                       (Exmption Not Included)]]-Table2[[#This Row],[2024 Tax Amount (Exemption Not Included)]])</f>
        <v>#NAME?</v>
      </c>
      <c r="N1006" s="206" t="e">
        <f ca="1">SUM(Table2[[#This Row],[2025 Tax Amount                   (w/o Reval)                       (Exmption Not Included)]]-Table2[[#This Row],[2025 Estimated                      Tax Amount                             (Exemption Not Included)]])</f>
        <v>#NAME?</v>
      </c>
      <c r="O1006" s="207" t="s">
        <v>7433</v>
      </c>
      <c r="P1006" s="208" t="s">
        <v>7433</v>
      </c>
      <c r="Q1006" s="208" t="s">
        <v>7433</v>
      </c>
      <c r="R1006" s="208" t="s">
        <v>7433</v>
      </c>
      <c r="S1006" s="208" t="s">
        <v>7433</v>
      </c>
      <c r="T1006" s="209" t="s">
        <v>7433</v>
      </c>
    </row>
    <row r="1007" spans="1:20">
      <c r="A1007" s="202" t="s">
        <v>2708</v>
      </c>
      <c r="B1007" s="202">
        <v>50</v>
      </c>
      <c r="C1007" s="195" t="e">
        <f ca="1">_xlfn.XLOOKUP(Table2[[#This Row],[Acct '#]],'2024 Information'!A:A,'2024 Information'!L:L,0)</f>
        <v>#NAME?</v>
      </c>
      <c r="D1007" s="196" t="e">
        <f ca="1">SUM(Table2[[#This Row],[2024 Tax Assessment (Exemption Not Included)]]/$E$6)</f>
        <v>#NAME?</v>
      </c>
      <c r="E1007" s="206" t="e">
        <f ca="1">SUM(Table2[[#This Row],[2024 Tax Assessment (Exemption Not Included)]]*$E$7)</f>
        <v>#NAME?</v>
      </c>
      <c r="F1007" s="195" t="e">
        <f ca="1">_xlfn.XLOOKUP(Table2[[#This Row],[Acct '#]],'2025 Information'!A:A,'2025 Information'!O:O,0)</f>
        <v>#NAME?</v>
      </c>
      <c r="G1007" s="196" t="e">
        <f ca="1">SUM(Table2[[#This Row],[2025 Estimated                         Tax Assessment                  (Exemption Not Included)]]/$H$6)</f>
        <v>#NAME?</v>
      </c>
      <c r="H1007" s="206" t="e">
        <f ca="1">SUM(Table2[[#This Row],[2025 Estimated                         Tax Assessment                  (Exemption Not Included)]]*$H$7)</f>
        <v>#NAME?</v>
      </c>
      <c r="I1007" s="203" t="e">
        <f ca="1">SUM(Table2[[#This Row],[2025 Estimated                         Tax Assessment                  (Exemption Not Included)]]-Table2[[#This Row],[2024 Tax Assessment (Exemption Not Included)]])</f>
        <v>#NAME?</v>
      </c>
      <c r="J1007" s="225" t="e">
        <f ca="1">SUM(Table2[[#This Row],[2025 Estimated                      Tax Amount                             (Exemption Not Included)]]-Table2[[#This Row],[2024 Tax Amount (Exemption Not Included)]])</f>
        <v>#NAME?</v>
      </c>
      <c r="K1007" s="204" t="e">
        <f ca="1">SUM(Table2[[#This Row],[Overall % Of Town ]]-Table2[[#This Row],[Overall % Of Town]])</f>
        <v>#NAME?</v>
      </c>
      <c r="L1007" s="227" t="e">
        <f ca="1">SUM(Table2[[#This Row],[2024 Tax Assessment (Exemption Not Included)]])*$N$7</f>
        <v>#NAME?</v>
      </c>
      <c r="M1007" s="205" t="e">
        <f ca="1">SUM(Table2[[#This Row],[2025 Tax Amount                   (w/o Reval)                       (Exmption Not Included)]]-Table2[[#This Row],[2024 Tax Amount (Exemption Not Included)]])</f>
        <v>#NAME?</v>
      </c>
      <c r="N1007" s="206" t="e">
        <f ca="1">SUM(Table2[[#This Row],[2025 Tax Amount                   (w/o Reval)                       (Exmption Not Included)]]-Table2[[#This Row],[2025 Estimated                      Tax Amount                             (Exemption Not Included)]])</f>
        <v>#NAME?</v>
      </c>
      <c r="O1007" s="207" t="s">
        <v>7433</v>
      </c>
      <c r="P1007" s="208" t="s">
        <v>7433</v>
      </c>
      <c r="Q1007" s="208" t="s">
        <v>7433</v>
      </c>
      <c r="R1007" s="208" t="s">
        <v>7433</v>
      </c>
      <c r="S1007" s="208" t="s">
        <v>7433</v>
      </c>
      <c r="T1007" s="209" t="s">
        <v>7433</v>
      </c>
    </row>
    <row r="1008" spans="1:20">
      <c r="A1008" s="202" t="s">
        <v>2704</v>
      </c>
      <c r="B1008" s="202">
        <v>51</v>
      </c>
      <c r="C1008" s="195" t="e">
        <f ca="1">_xlfn.XLOOKUP(Table2[[#This Row],[Acct '#]],'2024 Information'!A:A,'2024 Information'!L:L,0)</f>
        <v>#NAME?</v>
      </c>
      <c r="D1008" s="196" t="e">
        <f ca="1">SUM(Table2[[#This Row],[2024 Tax Assessment (Exemption Not Included)]]/$E$6)</f>
        <v>#NAME?</v>
      </c>
      <c r="E1008" s="206" t="e">
        <f ca="1">SUM(Table2[[#This Row],[2024 Tax Assessment (Exemption Not Included)]]*$E$7)</f>
        <v>#NAME?</v>
      </c>
      <c r="F1008" s="195" t="e">
        <f ca="1">_xlfn.XLOOKUP(Table2[[#This Row],[Acct '#]],'2025 Information'!A:A,'2025 Information'!O:O,0)</f>
        <v>#NAME?</v>
      </c>
      <c r="G1008" s="196" t="e">
        <f ca="1">SUM(Table2[[#This Row],[2025 Estimated                         Tax Assessment                  (Exemption Not Included)]]/$H$6)</f>
        <v>#NAME?</v>
      </c>
      <c r="H1008" s="206" t="e">
        <f ca="1">SUM(Table2[[#This Row],[2025 Estimated                         Tax Assessment                  (Exemption Not Included)]]*$H$7)</f>
        <v>#NAME?</v>
      </c>
      <c r="I1008" s="203" t="e">
        <f ca="1">SUM(Table2[[#This Row],[2025 Estimated                         Tax Assessment                  (Exemption Not Included)]]-Table2[[#This Row],[2024 Tax Assessment (Exemption Not Included)]])</f>
        <v>#NAME?</v>
      </c>
      <c r="J1008" s="225" t="e">
        <f ca="1">SUM(Table2[[#This Row],[2025 Estimated                      Tax Amount                             (Exemption Not Included)]]-Table2[[#This Row],[2024 Tax Amount (Exemption Not Included)]])</f>
        <v>#NAME?</v>
      </c>
      <c r="K1008" s="204" t="e">
        <f ca="1">SUM(Table2[[#This Row],[Overall % Of Town ]]-Table2[[#This Row],[Overall % Of Town]])</f>
        <v>#NAME?</v>
      </c>
      <c r="L1008" s="227" t="e">
        <f ca="1">SUM(Table2[[#This Row],[2024 Tax Assessment (Exemption Not Included)]])*$N$7</f>
        <v>#NAME?</v>
      </c>
      <c r="M1008" s="205" t="e">
        <f ca="1">SUM(Table2[[#This Row],[2025 Tax Amount                   (w/o Reval)                       (Exmption Not Included)]]-Table2[[#This Row],[2024 Tax Amount (Exemption Not Included)]])</f>
        <v>#NAME?</v>
      </c>
      <c r="N1008" s="206" t="e">
        <f ca="1">SUM(Table2[[#This Row],[2025 Tax Amount                   (w/o Reval)                       (Exmption Not Included)]]-Table2[[#This Row],[2025 Estimated                      Tax Amount                             (Exemption Not Included)]])</f>
        <v>#NAME?</v>
      </c>
      <c r="O1008" s="207" t="s">
        <v>7433</v>
      </c>
      <c r="P1008" s="208" t="s">
        <v>7433</v>
      </c>
      <c r="Q1008" s="208" t="s">
        <v>7433</v>
      </c>
      <c r="R1008" s="208" t="s">
        <v>7433</v>
      </c>
      <c r="S1008" s="208" t="s">
        <v>7433</v>
      </c>
      <c r="T1008" s="209" t="s">
        <v>7433</v>
      </c>
    </row>
    <row r="1009" spans="1:20">
      <c r="A1009" s="202" t="s">
        <v>1787</v>
      </c>
      <c r="B1009" s="202">
        <v>489</v>
      </c>
      <c r="C1009" s="195" t="e">
        <f ca="1">_xlfn.XLOOKUP(Table2[[#This Row],[Acct '#]],'2024 Information'!A:A,'2024 Information'!L:L,0)</f>
        <v>#NAME?</v>
      </c>
      <c r="D1009" s="196" t="e">
        <f ca="1">SUM(Table2[[#This Row],[2024 Tax Assessment (Exemption Not Included)]]/$E$6)</f>
        <v>#NAME?</v>
      </c>
      <c r="E1009" s="206" t="e">
        <f ca="1">SUM(Table2[[#This Row],[2024 Tax Assessment (Exemption Not Included)]]*$E$7)</f>
        <v>#NAME?</v>
      </c>
      <c r="F1009" s="195" t="e">
        <f ca="1">_xlfn.XLOOKUP(Table2[[#This Row],[Acct '#]],'2025 Information'!A:A,'2025 Information'!O:O,0)</f>
        <v>#NAME?</v>
      </c>
      <c r="G1009" s="196" t="e">
        <f ca="1">SUM(Table2[[#This Row],[2025 Estimated                         Tax Assessment                  (Exemption Not Included)]]/$H$6)</f>
        <v>#NAME?</v>
      </c>
      <c r="H1009" s="206" t="e">
        <f ca="1">SUM(Table2[[#This Row],[2025 Estimated                         Tax Assessment                  (Exemption Not Included)]]*$H$7)</f>
        <v>#NAME?</v>
      </c>
      <c r="I1009" s="203" t="e">
        <f ca="1">SUM(Table2[[#This Row],[2025 Estimated                         Tax Assessment                  (Exemption Not Included)]]-Table2[[#This Row],[2024 Tax Assessment (Exemption Not Included)]])</f>
        <v>#NAME?</v>
      </c>
      <c r="J1009" s="225" t="e">
        <f ca="1">SUM(Table2[[#This Row],[2025 Estimated                      Tax Amount                             (Exemption Not Included)]]-Table2[[#This Row],[2024 Tax Amount (Exemption Not Included)]])</f>
        <v>#NAME?</v>
      </c>
      <c r="K1009" s="204" t="e">
        <f ca="1">SUM(Table2[[#This Row],[Overall % Of Town ]]-Table2[[#This Row],[Overall % Of Town]])</f>
        <v>#NAME?</v>
      </c>
      <c r="L1009" s="227" t="e">
        <f ca="1">SUM(Table2[[#This Row],[2024 Tax Assessment (Exemption Not Included)]])*$N$7</f>
        <v>#NAME?</v>
      </c>
      <c r="M1009" s="205" t="e">
        <f ca="1">SUM(Table2[[#This Row],[2025 Tax Amount                   (w/o Reval)                       (Exmption Not Included)]]-Table2[[#This Row],[2024 Tax Amount (Exemption Not Included)]])</f>
        <v>#NAME?</v>
      </c>
      <c r="N1009" s="206" t="e">
        <f ca="1">SUM(Table2[[#This Row],[2025 Tax Amount                   (w/o Reval)                       (Exmption Not Included)]]-Table2[[#This Row],[2025 Estimated                      Tax Amount                             (Exemption Not Included)]])</f>
        <v>#NAME?</v>
      </c>
      <c r="O1009" s="207" t="s">
        <v>7433</v>
      </c>
      <c r="P1009" s="208" t="s">
        <v>7433</v>
      </c>
      <c r="Q1009" s="208" t="s">
        <v>7433</v>
      </c>
      <c r="R1009" s="208" t="s">
        <v>7433</v>
      </c>
      <c r="S1009" s="208" t="s">
        <v>7433</v>
      </c>
      <c r="T1009" s="209" t="s">
        <v>7433</v>
      </c>
    </row>
    <row r="1010" spans="1:20">
      <c r="A1010" s="202" t="s">
        <v>2276</v>
      </c>
      <c r="B1010" s="202">
        <v>261</v>
      </c>
      <c r="C1010" s="195" t="e">
        <f ca="1">_xlfn.XLOOKUP(Table2[[#This Row],[Acct '#]],'2024 Information'!A:A,'2024 Information'!L:L,0)</f>
        <v>#NAME?</v>
      </c>
      <c r="D1010" s="196" t="e">
        <f ca="1">SUM(Table2[[#This Row],[2024 Tax Assessment (Exemption Not Included)]]/$E$6)</f>
        <v>#NAME?</v>
      </c>
      <c r="E1010" s="206" t="e">
        <f ca="1">SUM(Table2[[#This Row],[2024 Tax Assessment (Exemption Not Included)]]*$E$7)</f>
        <v>#NAME?</v>
      </c>
      <c r="F1010" s="195" t="e">
        <f ca="1">_xlfn.XLOOKUP(Table2[[#This Row],[Acct '#]],'2025 Information'!A:A,'2025 Information'!O:O,0)</f>
        <v>#NAME?</v>
      </c>
      <c r="G1010" s="196" t="e">
        <f ca="1">SUM(Table2[[#This Row],[2025 Estimated                         Tax Assessment                  (Exemption Not Included)]]/$H$6)</f>
        <v>#NAME?</v>
      </c>
      <c r="H1010" s="206" t="e">
        <f ca="1">SUM(Table2[[#This Row],[2025 Estimated                         Tax Assessment                  (Exemption Not Included)]]*$H$7)</f>
        <v>#NAME?</v>
      </c>
      <c r="I1010" s="203" t="e">
        <f ca="1">SUM(Table2[[#This Row],[2025 Estimated                         Tax Assessment                  (Exemption Not Included)]]-Table2[[#This Row],[2024 Tax Assessment (Exemption Not Included)]])</f>
        <v>#NAME?</v>
      </c>
      <c r="J1010" s="225" t="e">
        <f ca="1">SUM(Table2[[#This Row],[2025 Estimated                      Tax Amount                             (Exemption Not Included)]]-Table2[[#This Row],[2024 Tax Amount (Exemption Not Included)]])</f>
        <v>#NAME?</v>
      </c>
      <c r="K1010" s="204" t="e">
        <f ca="1">SUM(Table2[[#This Row],[Overall % Of Town ]]-Table2[[#This Row],[Overall % Of Town]])</f>
        <v>#NAME?</v>
      </c>
      <c r="L1010" s="227" t="e">
        <f ca="1">SUM(Table2[[#This Row],[2024 Tax Assessment (Exemption Not Included)]])*$N$7</f>
        <v>#NAME?</v>
      </c>
      <c r="M1010" s="205" t="e">
        <f ca="1">SUM(Table2[[#This Row],[2025 Tax Amount                   (w/o Reval)                       (Exmption Not Included)]]-Table2[[#This Row],[2024 Tax Amount (Exemption Not Included)]])</f>
        <v>#NAME?</v>
      </c>
      <c r="N1010" s="206" t="e">
        <f ca="1">SUM(Table2[[#This Row],[2025 Tax Amount                   (w/o Reval)                       (Exmption Not Included)]]-Table2[[#This Row],[2025 Estimated                      Tax Amount                             (Exemption Not Included)]])</f>
        <v>#NAME?</v>
      </c>
      <c r="O1010" s="207" t="s">
        <v>7433</v>
      </c>
      <c r="P1010" s="208" t="s">
        <v>7433</v>
      </c>
      <c r="Q1010" s="208" t="s">
        <v>7433</v>
      </c>
      <c r="R1010" s="208" t="s">
        <v>7433</v>
      </c>
      <c r="S1010" s="208" t="s">
        <v>7433</v>
      </c>
      <c r="T1010" s="209" t="s">
        <v>7433</v>
      </c>
    </row>
    <row r="1011" spans="1:20">
      <c r="A1011" s="202" t="s">
        <v>1589</v>
      </c>
      <c r="B1011" s="202">
        <v>580</v>
      </c>
      <c r="C1011" s="195" t="e">
        <f ca="1">_xlfn.XLOOKUP(Table2[[#This Row],[Acct '#]],'2024 Information'!A:A,'2024 Information'!L:L,0)</f>
        <v>#NAME?</v>
      </c>
      <c r="D1011" s="196" t="e">
        <f ca="1">SUM(Table2[[#This Row],[2024 Tax Assessment (Exemption Not Included)]]/$E$6)</f>
        <v>#NAME?</v>
      </c>
      <c r="E1011" s="206" t="e">
        <f ca="1">SUM(Table2[[#This Row],[2024 Tax Assessment (Exemption Not Included)]]*$E$7)</f>
        <v>#NAME?</v>
      </c>
      <c r="F1011" s="195" t="e">
        <f ca="1">_xlfn.XLOOKUP(Table2[[#This Row],[Acct '#]],'2025 Information'!A:A,'2025 Information'!O:O,0)</f>
        <v>#NAME?</v>
      </c>
      <c r="G1011" s="196" t="e">
        <f ca="1">SUM(Table2[[#This Row],[2025 Estimated                         Tax Assessment                  (Exemption Not Included)]]/$H$6)</f>
        <v>#NAME?</v>
      </c>
      <c r="H1011" s="206" t="e">
        <f ca="1">SUM(Table2[[#This Row],[2025 Estimated                         Tax Assessment                  (Exemption Not Included)]]*$H$7)</f>
        <v>#NAME?</v>
      </c>
      <c r="I1011" s="203" t="e">
        <f ca="1">SUM(Table2[[#This Row],[2025 Estimated                         Tax Assessment                  (Exemption Not Included)]]-Table2[[#This Row],[2024 Tax Assessment (Exemption Not Included)]])</f>
        <v>#NAME?</v>
      </c>
      <c r="J1011" s="225" t="e">
        <f ca="1">SUM(Table2[[#This Row],[2025 Estimated                      Tax Amount                             (Exemption Not Included)]]-Table2[[#This Row],[2024 Tax Amount (Exemption Not Included)]])</f>
        <v>#NAME?</v>
      </c>
      <c r="K1011" s="204" t="e">
        <f ca="1">SUM(Table2[[#This Row],[Overall % Of Town ]]-Table2[[#This Row],[Overall % Of Town]])</f>
        <v>#NAME?</v>
      </c>
      <c r="L1011" s="227" t="e">
        <f ca="1">SUM(Table2[[#This Row],[2024 Tax Assessment (Exemption Not Included)]])*$N$7</f>
        <v>#NAME?</v>
      </c>
      <c r="M1011" s="205" t="e">
        <f ca="1">SUM(Table2[[#This Row],[2025 Tax Amount                   (w/o Reval)                       (Exmption Not Included)]]-Table2[[#This Row],[2024 Tax Amount (Exemption Not Included)]])</f>
        <v>#NAME?</v>
      </c>
      <c r="N1011" s="206" t="e">
        <f ca="1">SUM(Table2[[#This Row],[2025 Tax Amount                   (w/o Reval)                       (Exmption Not Included)]]-Table2[[#This Row],[2025 Estimated                      Tax Amount                             (Exemption Not Included)]])</f>
        <v>#NAME?</v>
      </c>
      <c r="O1011" s="207" t="s">
        <v>7433</v>
      </c>
      <c r="P1011" s="208" t="s">
        <v>7433</v>
      </c>
      <c r="Q1011" s="208" t="s">
        <v>7433</v>
      </c>
      <c r="R1011" s="208" t="s">
        <v>7433</v>
      </c>
      <c r="S1011" s="208" t="s">
        <v>7433</v>
      </c>
      <c r="T1011" s="209" t="s">
        <v>7433</v>
      </c>
    </row>
    <row r="1012" spans="1:20">
      <c r="A1012" s="202" t="s">
        <v>1474</v>
      </c>
      <c r="B1012" s="202">
        <v>633</v>
      </c>
      <c r="C1012" s="195" t="e">
        <f ca="1">_xlfn.XLOOKUP(Table2[[#This Row],[Acct '#]],'2024 Information'!A:A,'2024 Information'!L:L,0)</f>
        <v>#NAME?</v>
      </c>
      <c r="D1012" s="196" t="e">
        <f ca="1">SUM(Table2[[#This Row],[2024 Tax Assessment (Exemption Not Included)]]/$E$6)</f>
        <v>#NAME?</v>
      </c>
      <c r="E1012" s="206" t="e">
        <f ca="1">SUM(Table2[[#This Row],[2024 Tax Assessment (Exemption Not Included)]]*$E$7)</f>
        <v>#NAME?</v>
      </c>
      <c r="F1012" s="195" t="e">
        <f ca="1">_xlfn.XLOOKUP(Table2[[#This Row],[Acct '#]],'2025 Information'!A:A,'2025 Information'!O:O,0)</f>
        <v>#NAME?</v>
      </c>
      <c r="G1012" s="196" t="e">
        <f ca="1">SUM(Table2[[#This Row],[2025 Estimated                         Tax Assessment                  (Exemption Not Included)]]/$H$6)</f>
        <v>#NAME?</v>
      </c>
      <c r="H1012" s="206" t="e">
        <f ca="1">SUM(Table2[[#This Row],[2025 Estimated                         Tax Assessment                  (Exemption Not Included)]]*$H$7)</f>
        <v>#NAME?</v>
      </c>
      <c r="I1012" s="203" t="e">
        <f ca="1">SUM(Table2[[#This Row],[2025 Estimated                         Tax Assessment                  (Exemption Not Included)]]-Table2[[#This Row],[2024 Tax Assessment (Exemption Not Included)]])</f>
        <v>#NAME?</v>
      </c>
      <c r="J1012" s="225" t="e">
        <f ca="1">SUM(Table2[[#This Row],[2025 Estimated                      Tax Amount                             (Exemption Not Included)]]-Table2[[#This Row],[2024 Tax Amount (Exemption Not Included)]])</f>
        <v>#NAME?</v>
      </c>
      <c r="K1012" s="204" t="e">
        <f ca="1">SUM(Table2[[#This Row],[Overall % Of Town ]]-Table2[[#This Row],[Overall % Of Town]])</f>
        <v>#NAME?</v>
      </c>
      <c r="L1012" s="227" t="e">
        <f ca="1">SUM(Table2[[#This Row],[2024 Tax Assessment (Exemption Not Included)]])*$N$7</f>
        <v>#NAME?</v>
      </c>
      <c r="M1012" s="205" t="e">
        <f ca="1">SUM(Table2[[#This Row],[2025 Tax Amount                   (w/o Reval)                       (Exmption Not Included)]]-Table2[[#This Row],[2024 Tax Amount (Exemption Not Included)]])</f>
        <v>#NAME?</v>
      </c>
      <c r="N1012" s="206" t="e">
        <f ca="1">SUM(Table2[[#This Row],[2025 Tax Amount                   (w/o Reval)                       (Exmption Not Included)]]-Table2[[#This Row],[2025 Estimated                      Tax Amount                             (Exemption Not Included)]])</f>
        <v>#NAME?</v>
      </c>
      <c r="O1012" s="207" t="s">
        <v>7433</v>
      </c>
      <c r="P1012" s="208" t="s">
        <v>7433</v>
      </c>
      <c r="Q1012" s="208" t="s">
        <v>7433</v>
      </c>
      <c r="R1012" s="208" t="s">
        <v>7433</v>
      </c>
      <c r="S1012" s="208" t="s">
        <v>7433</v>
      </c>
      <c r="T1012" s="209" t="s">
        <v>7433</v>
      </c>
    </row>
    <row r="1013" spans="1:20">
      <c r="A1013" s="202" t="s">
        <v>1472</v>
      </c>
      <c r="B1013" s="202">
        <v>634</v>
      </c>
      <c r="C1013" s="195" t="e">
        <f ca="1">_xlfn.XLOOKUP(Table2[[#This Row],[Acct '#]],'2024 Information'!A:A,'2024 Information'!L:L,0)</f>
        <v>#NAME?</v>
      </c>
      <c r="D1013" s="196" t="e">
        <f ca="1">SUM(Table2[[#This Row],[2024 Tax Assessment (Exemption Not Included)]]/$E$6)</f>
        <v>#NAME?</v>
      </c>
      <c r="E1013" s="206" t="e">
        <f ca="1">SUM(Table2[[#This Row],[2024 Tax Assessment (Exemption Not Included)]]*$E$7)</f>
        <v>#NAME?</v>
      </c>
      <c r="F1013" s="195" t="e">
        <f ca="1">_xlfn.XLOOKUP(Table2[[#This Row],[Acct '#]],'2025 Information'!A:A,'2025 Information'!O:O,0)</f>
        <v>#NAME?</v>
      </c>
      <c r="G1013" s="196" t="e">
        <f ca="1">SUM(Table2[[#This Row],[2025 Estimated                         Tax Assessment                  (Exemption Not Included)]]/$H$6)</f>
        <v>#NAME?</v>
      </c>
      <c r="H1013" s="206" t="e">
        <f ca="1">SUM(Table2[[#This Row],[2025 Estimated                         Tax Assessment                  (Exemption Not Included)]]*$H$7)</f>
        <v>#NAME?</v>
      </c>
      <c r="I1013" s="203" t="e">
        <f ca="1">SUM(Table2[[#This Row],[2025 Estimated                         Tax Assessment                  (Exemption Not Included)]]-Table2[[#This Row],[2024 Tax Assessment (Exemption Not Included)]])</f>
        <v>#NAME?</v>
      </c>
      <c r="J1013" s="225" t="e">
        <f ca="1">SUM(Table2[[#This Row],[2025 Estimated                      Tax Amount                             (Exemption Not Included)]]-Table2[[#This Row],[2024 Tax Amount (Exemption Not Included)]])</f>
        <v>#NAME?</v>
      </c>
      <c r="K1013" s="204" t="e">
        <f ca="1">SUM(Table2[[#This Row],[Overall % Of Town ]]-Table2[[#This Row],[Overall % Of Town]])</f>
        <v>#NAME?</v>
      </c>
      <c r="L1013" s="227" t="e">
        <f ca="1">SUM(Table2[[#This Row],[2024 Tax Assessment (Exemption Not Included)]])*$N$7</f>
        <v>#NAME?</v>
      </c>
      <c r="M1013" s="205" t="e">
        <f ca="1">SUM(Table2[[#This Row],[2025 Tax Amount                   (w/o Reval)                       (Exmption Not Included)]]-Table2[[#This Row],[2024 Tax Amount (Exemption Not Included)]])</f>
        <v>#NAME?</v>
      </c>
      <c r="N1013" s="206" t="e">
        <f ca="1">SUM(Table2[[#This Row],[2025 Tax Amount                   (w/o Reval)                       (Exmption Not Included)]]-Table2[[#This Row],[2025 Estimated                      Tax Amount                             (Exemption Not Included)]])</f>
        <v>#NAME?</v>
      </c>
      <c r="O1013" s="207" t="s">
        <v>7433</v>
      </c>
      <c r="P1013" s="208" t="s">
        <v>7433</v>
      </c>
      <c r="Q1013" s="208" t="s">
        <v>7433</v>
      </c>
      <c r="R1013" s="208" t="s">
        <v>7433</v>
      </c>
      <c r="S1013" s="208" t="s">
        <v>7433</v>
      </c>
      <c r="T1013" s="209" t="s">
        <v>7433</v>
      </c>
    </row>
    <row r="1014" spans="1:20">
      <c r="A1014" s="202" t="s">
        <v>1466</v>
      </c>
      <c r="B1014" s="202">
        <v>637</v>
      </c>
      <c r="C1014" s="195" t="e">
        <f ca="1">_xlfn.XLOOKUP(Table2[[#This Row],[Acct '#]],'2024 Information'!A:A,'2024 Information'!L:L,0)</f>
        <v>#NAME?</v>
      </c>
      <c r="D1014" s="196" t="e">
        <f ca="1">SUM(Table2[[#This Row],[2024 Tax Assessment (Exemption Not Included)]]/$E$6)</f>
        <v>#NAME?</v>
      </c>
      <c r="E1014" s="206" t="e">
        <f ca="1">SUM(Table2[[#This Row],[2024 Tax Assessment (Exemption Not Included)]]*$E$7)</f>
        <v>#NAME?</v>
      </c>
      <c r="F1014" s="195" t="e">
        <f ca="1">_xlfn.XLOOKUP(Table2[[#This Row],[Acct '#]],'2025 Information'!A:A,'2025 Information'!O:O,0)</f>
        <v>#NAME?</v>
      </c>
      <c r="G1014" s="196" t="e">
        <f ca="1">SUM(Table2[[#This Row],[2025 Estimated                         Tax Assessment                  (Exemption Not Included)]]/$H$6)</f>
        <v>#NAME?</v>
      </c>
      <c r="H1014" s="206" t="e">
        <f ca="1">SUM(Table2[[#This Row],[2025 Estimated                         Tax Assessment                  (Exemption Not Included)]]*$H$7)</f>
        <v>#NAME?</v>
      </c>
      <c r="I1014" s="203" t="e">
        <f ca="1">SUM(Table2[[#This Row],[2025 Estimated                         Tax Assessment                  (Exemption Not Included)]]-Table2[[#This Row],[2024 Tax Assessment (Exemption Not Included)]])</f>
        <v>#NAME?</v>
      </c>
      <c r="J1014" s="225" t="e">
        <f ca="1">SUM(Table2[[#This Row],[2025 Estimated                      Tax Amount                             (Exemption Not Included)]]-Table2[[#This Row],[2024 Tax Amount (Exemption Not Included)]])</f>
        <v>#NAME?</v>
      </c>
      <c r="K1014" s="204" t="e">
        <f ca="1">SUM(Table2[[#This Row],[Overall % Of Town ]]-Table2[[#This Row],[Overall % Of Town]])</f>
        <v>#NAME?</v>
      </c>
      <c r="L1014" s="227" t="e">
        <f ca="1">SUM(Table2[[#This Row],[2024 Tax Assessment (Exemption Not Included)]])*$N$7</f>
        <v>#NAME?</v>
      </c>
      <c r="M1014" s="205" t="e">
        <f ca="1">SUM(Table2[[#This Row],[2025 Tax Amount                   (w/o Reval)                       (Exmption Not Included)]]-Table2[[#This Row],[2024 Tax Amount (Exemption Not Included)]])</f>
        <v>#NAME?</v>
      </c>
      <c r="N1014" s="206" t="e">
        <f ca="1">SUM(Table2[[#This Row],[2025 Tax Amount                   (w/o Reval)                       (Exmption Not Included)]]-Table2[[#This Row],[2025 Estimated                      Tax Amount                             (Exemption Not Included)]])</f>
        <v>#NAME?</v>
      </c>
      <c r="O1014" s="210" t="e">
        <f ca="1">_xlfn.XLOOKUP(Table2[[#This Row],[Map/Lot]],'Sales Data'!$H$2:$H$185,'Sales Data'!$G$2:$G$185,0)</f>
        <v>#NAME?</v>
      </c>
      <c r="P1014" s="211" t="e">
        <f ca="1">_xlfn.XLOOKUP(Table2[[#This Row],[Map/Lot]],'Sales Data'!$H$2:$H$185,'Sales Data'!$F$2:$F$185,0)</f>
        <v>#NAME?</v>
      </c>
      <c r="Q1014" s="208">
        <v>1.1000000000000001</v>
      </c>
      <c r="R1014" s="212" t="e">
        <f ca="1">SUM(Table2[[#This Row],[Adjustment for Time Since Sale]]*Table2[[#This Row],[Sale Amount]])</f>
        <v>#NAME?</v>
      </c>
      <c r="S1014" s="212" t="e">
        <f ca="1">SUM(Table2[[#This Row],[2025 Estimated                         Tax Assessment                  (Exemption Not Included)]]-Table2[[#This Row],[Adjusted Sale Price]])</f>
        <v>#NAME?</v>
      </c>
      <c r="T1014" s="213" t="e">
        <f ca="1">_xlfn.XLOOKUP(Table2[[#This Row],[Map/Lot]],'Sales Data'!$H$2:$H$185,'Sales Data'!$I$2:$I$185,0)</f>
        <v>#NAME?</v>
      </c>
    </row>
    <row r="1015" spans="1:20">
      <c r="A1015" s="202" t="s">
        <v>2121</v>
      </c>
      <c r="B1015" s="202">
        <v>335</v>
      </c>
      <c r="C1015" s="195" t="e">
        <f ca="1">_xlfn.XLOOKUP(Table2[[#This Row],[Acct '#]],'2024 Information'!A:A,'2024 Information'!L:L,0)</f>
        <v>#NAME?</v>
      </c>
      <c r="D1015" s="196" t="e">
        <f ca="1">SUM(Table2[[#This Row],[2024 Tax Assessment (Exemption Not Included)]]/$E$6)</f>
        <v>#NAME?</v>
      </c>
      <c r="E1015" s="206" t="e">
        <f ca="1">SUM(Table2[[#This Row],[2024 Tax Assessment (Exemption Not Included)]]*$E$7)</f>
        <v>#NAME?</v>
      </c>
      <c r="F1015" s="195" t="e">
        <f ca="1">_xlfn.XLOOKUP(Table2[[#This Row],[Acct '#]],'2025 Information'!A:A,'2025 Information'!O:O,0)</f>
        <v>#NAME?</v>
      </c>
      <c r="G1015" s="196" t="e">
        <f ca="1">SUM(Table2[[#This Row],[2025 Estimated                         Tax Assessment                  (Exemption Not Included)]]/$H$6)</f>
        <v>#NAME?</v>
      </c>
      <c r="H1015" s="206" t="e">
        <f ca="1">SUM(Table2[[#This Row],[2025 Estimated                         Tax Assessment                  (Exemption Not Included)]]*$H$7)</f>
        <v>#NAME?</v>
      </c>
      <c r="I1015" s="203" t="e">
        <f ca="1">SUM(Table2[[#This Row],[2025 Estimated                         Tax Assessment                  (Exemption Not Included)]]-Table2[[#This Row],[2024 Tax Assessment (Exemption Not Included)]])</f>
        <v>#NAME?</v>
      </c>
      <c r="J1015" s="225" t="e">
        <f ca="1">SUM(Table2[[#This Row],[2025 Estimated                      Tax Amount                             (Exemption Not Included)]]-Table2[[#This Row],[2024 Tax Amount (Exemption Not Included)]])</f>
        <v>#NAME?</v>
      </c>
      <c r="K1015" s="204" t="e">
        <f ca="1">SUM(Table2[[#This Row],[Overall % Of Town ]]-Table2[[#This Row],[Overall % Of Town]])</f>
        <v>#NAME?</v>
      </c>
      <c r="L1015" s="227" t="e">
        <f ca="1">SUM(Table2[[#This Row],[2024 Tax Assessment (Exemption Not Included)]])*$N$7</f>
        <v>#NAME?</v>
      </c>
      <c r="M1015" s="205" t="e">
        <f ca="1">SUM(Table2[[#This Row],[2025 Tax Amount                   (w/o Reval)                       (Exmption Not Included)]]-Table2[[#This Row],[2024 Tax Amount (Exemption Not Included)]])</f>
        <v>#NAME?</v>
      </c>
      <c r="N1015" s="206" t="e">
        <f ca="1">SUM(Table2[[#This Row],[2025 Tax Amount                   (w/o Reval)                       (Exmption Not Included)]]-Table2[[#This Row],[2025 Estimated                      Tax Amount                             (Exemption Not Included)]])</f>
        <v>#NAME?</v>
      </c>
      <c r="O1015" s="207" t="s">
        <v>7433</v>
      </c>
      <c r="P1015" s="208" t="s">
        <v>7433</v>
      </c>
      <c r="Q1015" s="208" t="s">
        <v>7433</v>
      </c>
      <c r="R1015" s="208" t="s">
        <v>7433</v>
      </c>
      <c r="S1015" s="208" t="s">
        <v>7433</v>
      </c>
      <c r="T1015" s="209" t="s">
        <v>7433</v>
      </c>
    </row>
    <row r="1016" spans="1:20">
      <c r="A1016" s="202" t="s">
        <v>1900</v>
      </c>
      <c r="B1016" s="202">
        <v>439</v>
      </c>
      <c r="C1016" s="195" t="e">
        <f ca="1">_xlfn.XLOOKUP(Table2[[#This Row],[Acct '#]],'2024 Information'!A:A,'2024 Information'!L:L,0)</f>
        <v>#NAME?</v>
      </c>
      <c r="D1016" s="196" t="e">
        <f ca="1">SUM(Table2[[#This Row],[2024 Tax Assessment (Exemption Not Included)]]/$E$6)</f>
        <v>#NAME?</v>
      </c>
      <c r="E1016" s="206" t="e">
        <f ca="1">SUM(Table2[[#This Row],[2024 Tax Assessment (Exemption Not Included)]]*$E$7)</f>
        <v>#NAME?</v>
      </c>
      <c r="F1016" s="195" t="e">
        <f ca="1">_xlfn.XLOOKUP(Table2[[#This Row],[Acct '#]],'2025 Information'!A:A,'2025 Information'!O:O,0)</f>
        <v>#NAME?</v>
      </c>
      <c r="G1016" s="196" t="e">
        <f ca="1">SUM(Table2[[#This Row],[2025 Estimated                         Tax Assessment                  (Exemption Not Included)]]/$H$6)</f>
        <v>#NAME?</v>
      </c>
      <c r="H1016" s="206" t="e">
        <f ca="1">SUM(Table2[[#This Row],[2025 Estimated                         Tax Assessment                  (Exemption Not Included)]]*$H$7)</f>
        <v>#NAME?</v>
      </c>
      <c r="I1016" s="203" t="e">
        <f ca="1">SUM(Table2[[#This Row],[2025 Estimated                         Tax Assessment                  (Exemption Not Included)]]-Table2[[#This Row],[2024 Tax Assessment (Exemption Not Included)]])</f>
        <v>#NAME?</v>
      </c>
      <c r="J1016" s="225" t="e">
        <f ca="1">SUM(Table2[[#This Row],[2025 Estimated                      Tax Amount                             (Exemption Not Included)]]-Table2[[#This Row],[2024 Tax Amount (Exemption Not Included)]])</f>
        <v>#NAME?</v>
      </c>
      <c r="K1016" s="204" t="e">
        <f ca="1">SUM(Table2[[#This Row],[Overall % Of Town ]]-Table2[[#This Row],[Overall % Of Town]])</f>
        <v>#NAME?</v>
      </c>
      <c r="L1016" s="227" t="e">
        <f ca="1">SUM(Table2[[#This Row],[2024 Tax Assessment (Exemption Not Included)]])*$N$7</f>
        <v>#NAME?</v>
      </c>
      <c r="M1016" s="205" t="e">
        <f ca="1">SUM(Table2[[#This Row],[2025 Tax Amount                   (w/o Reval)                       (Exmption Not Included)]]-Table2[[#This Row],[2024 Tax Amount (Exemption Not Included)]])</f>
        <v>#NAME?</v>
      </c>
      <c r="N1016" s="206" t="e">
        <f ca="1">SUM(Table2[[#This Row],[2025 Tax Amount                   (w/o Reval)                       (Exmption Not Included)]]-Table2[[#This Row],[2025 Estimated                      Tax Amount                             (Exemption Not Included)]])</f>
        <v>#NAME?</v>
      </c>
      <c r="O1016" s="207" t="s">
        <v>7433</v>
      </c>
      <c r="P1016" s="208" t="s">
        <v>7433</v>
      </c>
      <c r="Q1016" s="208" t="s">
        <v>7433</v>
      </c>
      <c r="R1016" s="208" t="s">
        <v>7433</v>
      </c>
      <c r="S1016" s="208" t="s">
        <v>7433</v>
      </c>
      <c r="T1016" s="209" t="s">
        <v>7433</v>
      </c>
    </row>
    <row r="1017" spans="1:20">
      <c r="A1017" s="202" t="s">
        <v>2258</v>
      </c>
      <c r="B1017" s="202">
        <v>270</v>
      </c>
      <c r="C1017" s="195" t="e">
        <f ca="1">_xlfn.XLOOKUP(Table2[[#This Row],[Acct '#]],'2024 Information'!A:A,'2024 Information'!L:L,0)</f>
        <v>#NAME?</v>
      </c>
      <c r="D1017" s="196" t="e">
        <f ca="1">SUM(Table2[[#This Row],[2024 Tax Assessment (Exemption Not Included)]]/$E$6)</f>
        <v>#NAME?</v>
      </c>
      <c r="E1017" s="206" t="e">
        <f ca="1">SUM(Table2[[#This Row],[2024 Tax Assessment (Exemption Not Included)]]*$E$7)</f>
        <v>#NAME?</v>
      </c>
      <c r="F1017" s="195" t="e">
        <f ca="1">_xlfn.XLOOKUP(Table2[[#This Row],[Acct '#]],'2025 Information'!A:A,'2025 Information'!O:O,0)</f>
        <v>#NAME?</v>
      </c>
      <c r="G1017" s="196" t="e">
        <f ca="1">SUM(Table2[[#This Row],[2025 Estimated                         Tax Assessment                  (Exemption Not Included)]]/$H$6)</f>
        <v>#NAME?</v>
      </c>
      <c r="H1017" s="206" t="e">
        <f ca="1">SUM(Table2[[#This Row],[2025 Estimated                         Tax Assessment                  (Exemption Not Included)]]*$H$7)</f>
        <v>#NAME?</v>
      </c>
      <c r="I1017" s="203" t="e">
        <f ca="1">SUM(Table2[[#This Row],[2025 Estimated                         Tax Assessment                  (Exemption Not Included)]]-Table2[[#This Row],[2024 Tax Assessment (Exemption Not Included)]])</f>
        <v>#NAME?</v>
      </c>
      <c r="J1017" s="225" t="e">
        <f ca="1">SUM(Table2[[#This Row],[2025 Estimated                      Tax Amount                             (Exemption Not Included)]]-Table2[[#This Row],[2024 Tax Amount (Exemption Not Included)]])</f>
        <v>#NAME?</v>
      </c>
      <c r="K1017" s="204" t="e">
        <f ca="1">SUM(Table2[[#This Row],[Overall % Of Town ]]-Table2[[#This Row],[Overall % Of Town]])</f>
        <v>#NAME?</v>
      </c>
      <c r="L1017" s="227" t="e">
        <f ca="1">SUM(Table2[[#This Row],[2024 Tax Assessment (Exemption Not Included)]])*$N$7</f>
        <v>#NAME?</v>
      </c>
      <c r="M1017" s="205" t="e">
        <f ca="1">SUM(Table2[[#This Row],[2025 Tax Amount                   (w/o Reval)                       (Exmption Not Included)]]-Table2[[#This Row],[2024 Tax Amount (Exemption Not Included)]])</f>
        <v>#NAME?</v>
      </c>
      <c r="N1017" s="206" t="e">
        <f ca="1">SUM(Table2[[#This Row],[2025 Tax Amount                   (w/o Reval)                       (Exmption Not Included)]]-Table2[[#This Row],[2025 Estimated                      Tax Amount                             (Exemption Not Included)]])</f>
        <v>#NAME?</v>
      </c>
      <c r="O1017" s="210" t="e">
        <f ca="1">_xlfn.XLOOKUP(Table2[[#This Row],[Map/Lot]],'Sales Data'!$H$2:$H$185,'Sales Data'!$G$2:$G$185,0)</f>
        <v>#NAME?</v>
      </c>
      <c r="P1017" s="211" t="e">
        <f ca="1">_xlfn.XLOOKUP(Table2[[#This Row],[Map/Lot]],'Sales Data'!$H$2:$H$185,'Sales Data'!$F$2:$F$185,0)</f>
        <v>#NAME?</v>
      </c>
      <c r="Q1017" s="208">
        <v>1.1000000000000001</v>
      </c>
      <c r="R1017" s="212" t="e">
        <f ca="1">SUM(Table2[[#This Row],[Adjustment for Time Since Sale]]*Table2[[#This Row],[Sale Amount]])</f>
        <v>#NAME?</v>
      </c>
      <c r="S1017" s="212" t="e">
        <f ca="1">SUM(Table2[[#This Row],[2025 Estimated                         Tax Assessment                  (Exemption Not Included)]]-Table2[[#This Row],[Adjusted Sale Price]])</f>
        <v>#NAME?</v>
      </c>
      <c r="T1017" s="213" t="e">
        <f ca="1">_xlfn.XLOOKUP(Table2[[#This Row],[Map/Lot]],'Sales Data'!$H$2:$H$185,'Sales Data'!$I$2:$I$185,0)</f>
        <v>#NAME?</v>
      </c>
    </row>
    <row r="1018" spans="1:20">
      <c r="A1018" s="202" t="s">
        <v>2443</v>
      </c>
      <c r="B1018" s="202">
        <v>188</v>
      </c>
      <c r="C1018" s="195" t="e">
        <f ca="1">_xlfn.XLOOKUP(Table2[[#This Row],[Acct '#]],'2024 Information'!A:A,'2024 Information'!L:L,0)</f>
        <v>#NAME?</v>
      </c>
      <c r="D1018" s="196" t="e">
        <f ca="1">SUM(Table2[[#This Row],[2024 Tax Assessment (Exemption Not Included)]]/$E$6)</f>
        <v>#NAME?</v>
      </c>
      <c r="E1018" s="206" t="e">
        <f ca="1">SUM(Table2[[#This Row],[2024 Tax Assessment (Exemption Not Included)]]*$E$7)</f>
        <v>#NAME?</v>
      </c>
      <c r="F1018" s="195" t="e">
        <f ca="1">_xlfn.XLOOKUP(Table2[[#This Row],[Acct '#]],'2025 Information'!A:A,'2025 Information'!O:O,0)</f>
        <v>#NAME?</v>
      </c>
      <c r="G1018" s="196" t="e">
        <f ca="1">SUM(Table2[[#This Row],[2025 Estimated                         Tax Assessment                  (Exemption Not Included)]]/$H$6)</f>
        <v>#NAME?</v>
      </c>
      <c r="H1018" s="206" t="e">
        <f ca="1">SUM(Table2[[#This Row],[2025 Estimated                         Tax Assessment                  (Exemption Not Included)]]*$H$7)</f>
        <v>#NAME?</v>
      </c>
      <c r="I1018" s="203" t="e">
        <f ca="1">SUM(Table2[[#This Row],[2025 Estimated                         Tax Assessment                  (Exemption Not Included)]]-Table2[[#This Row],[2024 Tax Assessment (Exemption Not Included)]])</f>
        <v>#NAME?</v>
      </c>
      <c r="J1018" s="225" t="e">
        <f ca="1">SUM(Table2[[#This Row],[2025 Estimated                      Tax Amount                             (Exemption Not Included)]]-Table2[[#This Row],[2024 Tax Amount (Exemption Not Included)]])</f>
        <v>#NAME?</v>
      </c>
      <c r="K1018" s="204" t="e">
        <f ca="1">SUM(Table2[[#This Row],[Overall % Of Town ]]-Table2[[#This Row],[Overall % Of Town]])</f>
        <v>#NAME?</v>
      </c>
      <c r="L1018" s="227" t="e">
        <f ca="1">SUM(Table2[[#This Row],[2024 Tax Assessment (Exemption Not Included)]])*$N$7</f>
        <v>#NAME?</v>
      </c>
      <c r="M1018" s="205" t="e">
        <f ca="1">SUM(Table2[[#This Row],[2025 Tax Amount                   (w/o Reval)                       (Exmption Not Included)]]-Table2[[#This Row],[2024 Tax Amount (Exemption Not Included)]])</f>
        <v>#NAME?</v>
      </c>
      <c r="N1018" s="206" t="e">
        <f ca="1">SUM(Table2[[#This Row],[2025 Tax Amount                   (w/o Reval)                       (Exmption Not Included)]]-Table2[[#This Row],[2025 Estimated                      Tax Amount                             (Exemption Not Included)]])</f>
        <v>#NAME?</v>
      </c>
      <c r="O1018" s="207" t="s">
        <v>7433</v>
      </c>
      <c r="P1018" s="208" t="s">
        <v>7433</v>
      </c>
      <c r="Q1018" s="208" t="s">
        <v>7433</v>
      </c>
      <c r="R1018" s="208" t="s">
        <v>7433</v>
      </c>
      <c r="S1018" s="208" t="s">
        <v>7433</v>
      </c>
      <c r="T1018" s="209" t="s">
        <v>7433</v>
      </c>
    </row>
    <row r="1019" spans="1:20">
      <c r="A1019" s="202" t="s">
        <v>1468</v>
      </c>
      <c r="B1019" s="202">
        <v>636</v>
      </c>
      <c r="C1019" s="195" t="e">
        <f ca="1">_xlfn.XLOOKUP(Table2[[#This Row],[Acct '#]],'2024 Information'!A:A,'2024 Information'!L:L,0)</f>
        <v>#NAME?</v>
      </c>
      <c r="D1019" s="196" t="e">
        <f ca="1">SUM(Table2[[#This Row],[2024 Tax Assessment (Exemption Not Included)]]/$E$6)</f>
        <v>#NAME?</v>
      </c>
      <c r="E1019" s="206" t="e">
        <f ca="1">SUM(Table2[[#This Row],[2024 Tax Assessment (Exemption Not Included)]]*$E$7)</f>
        <v>#NAME?</v>
      </c>
      <c r="F1019" s="195" t="e">
        <f ca="1">_xlfn.XLOOKUP(Table2[[#This Row],[Acct '#]],'2025 Information'!A:A,'2025 Information'!O:O,0)</f>
        <v>#NAME?</v>
      </c>
      <c r="G1019" s="196" t="e">
        <f ca="1">SUM(Table2[[#This Row],[2025 Estimated                         Tax Assessment                  (Exemption Not Included)]]/$H$6)</f>
        <v>#NAME?</v>
      </c>
      <c r="H1019" s="206" t="e">
        <f ca="1">SUM(Table2[[#This Row],[2025 Estimated                         Tax Assessment                  (Exemption Not Included)]]*$H$7)</f>
        <v>#NAME?</v>
      </c>
      <c r="I1019" s="203" t="e">
        <f ca="1">SUM(Table2[[#This Row],[2025 Estimated                         Tax Assessment                  (Exemption Not Included)]]-Table2[[#This Row],[2024 Tax Assessment (Exemption Not Included)]])</f>
        <v>#NAME?</v>
      </c>
      <c r="J1019" s="225" t="e">
        <f ca="1">SUM(Table2[[#This Row],[2025 Estimated                      Tax Amount                             (Exemption Not Included)]]-Table2[[#This Row],[2024 Tax Amount (Exemption Not Included)]])</f>
        <v>#NAME?</v>
      </c>
      <c r="K1019" s="204" t="e">
        <f ca="1">SUM(Table2[[#This Row],[Overall % Of Town ]]-Table2[[#This Row],[Overall % Of Town]])</f>
        <v>#NAME?</v>
      </c>
      <c r="L1019" s="227" t="e">
        <f ca="1">SUM(Table2[[#This Row],[2024 Tax Assessment (Exemption Not Included)]])*$N$7</f>
        <v>#NAME?</v>
      </c>
      <c r="M1019" s="205" t="e">
        <f ca="1">SUM(Table2[[#This Row],[2025 Tax Amount                   (w/o Reval)                       (Exmption Not Included)]]-Table2[[#This Row],[2024 Tax Amount (Exemption Not Included)]])</f>
        <v>#NAME?</v>
      </c>
      <c r="N1019" s="206" t="e">
        <f ca="1">SUM(Table2[[#This Row],[2025 Tax Amount                   (w/o Reval)                       (Exmption Not Included)]]-Table2[[#This Row],[2025 Estimated                      Tax Amount                             (Exemption Not Included)]])</f>
        <v>#NAME?</v>
      </c>
      <c r="O1019" s="207" t="s">
        <v>7433</v>
      </c>
      <c r="P1019" s="208" t="s">
        <v>7433</v>
      </c>
      <c r="Q1019" s="208" t="s">
        <v>7433</v>
      </c>
      <c r="R1019" s="208" t="s">
        <v>7433</v>
      </c>
      <c r="S1019" s="208" t="s">
        <v>7433</v>
      </c>
      <c r="T1019" s="209" t="s">
        <v>7433</v>
      </c>
    </row>
    <row r="1020" spans="1:20">
      <c r="A1020" s="202" t="s">
        <v>2622</v>
      </c>
      <c r="B1020" s="202">
        <v>97</v>
      </c>
      <c r="C1020" s="195" t="e">
        <f ca="1">_xlfn.XLOOKUP(Table2[[#This Row],[Acct '#]],'2024 Information'!A:A,'2024 Information'!L:L,0)</f>
        <v>#NAME?</v>
      </c>
      <c r="D1020" s="196" t="e">
        <f ca="1">SUM(Table2[[#This Row],[2024 Tax Assessment (Exemption Not Included)]]/$E$6)</f>
        <v>#NAME?</v>
      </c>
      <c r="E1020" s="206" t="e">
        <f ca="1">SUM(Table2[[#This Row],[2024 Tax Assessment (Exemption Not Included)]]*$E$7)</f>
        <v>#NAME?</v>
      </c>
      <c r="F1020" s="195" t="e">
        <f ca="1">_xlfn.XLOOKUP(Table2[[#This Row],[Acct '#]],'2025 Information'!A:A,'2025 Information'!O:O,0)</f>
        <v>#NAME?</v>
      </c>
      <c r="G1020" s="196" t="e">
        <f ca="1">SUM(Table2[[#This Row],[2025 Estimated                         Tax Assessment                  (Exemption Not Included)]]/$H$6)</f>
        <v>#NAME?</v>
      </c>
      <c r="H1020" s="206" t="e">
        <f ca="1">SUM(Table2[[#This Row],[2025 Estimated                         Tax Assessment                  (Exemption Not Included)]]*$H$7)</f>
        <v>#NAME?</v>
      </c>
      <c r="I1020" s="203" t="e">
        <f ca="1">SUM(Table2[[#This Row],[2025 Estimated                         Tax Assessment                  (Exemption Not Included)]]-Table2[[#This Row],[2024 Tax Assessment (Exemption Not Included)]])</f>
        <v>#NAME?</v>
      </c>
      <c r="J1020" s="225" t="e">
        <f ca="1">SUM(Table2[[#This Row],[2025 Estimated                      Tax Amount                             (Exemption Not Included)]]-Table2[[#This Row],[2024 Tax Amount (Exemption Not Included)]])</f>
        <v>#NAME?</v>
      </c>
      <c r="K1020" s="204" t="e">
        <f ca="1">SUM(Table2[[#This Row],[Overall % Of Town ]]-Table2[[#This Row],[Overall % Of Town]])</f>
        <v>#NAME?</v>
      </c>
      <c r="L1020" s="227" t="e">
        <f ca="1">SUM(Table2[[#This Row],[2024 Tax Assessment (Exemption Not Included)]])*$N$7</f>
        <v>#NAME?</v>
      </c>
      <c r="M1020" s="205" t="e">
        <f ca="1">SUM(Table2[[#This Row],[2025 Tax Amount                   (w/o Reval)                       (Exmption Not Included)]]-Table2[[#This Row],[2024 Tax Amount (Exemption Not Included)]])</f>
        <v>#NAME?</v>
      </c>
      <c r="N1020" s="206" t="e">
        <f ca="1">SUM(Table2[[#This Row],[2025 Tax Amount                   (w/o Reval)                       (Exmption Not Included)]]-Table2[[#This Row],[2025 Estimated                      Tax Amount                             (Exemption Not Included)]])</f>
        <v>#NAME?</v>
      </c>
      <c r="O1020" s="207" t="s">
        <v>7433</v>
      </c>
      <c r="P1020" s="208" t="s">
        <v>7433</v>
      </c>
      <c r="Q1020" s="208" t="s">
        <v>7433</v>
      </c>
      <c r="R1020" s="208" t="s">
        <v>7433</v>
      </c>
      <c r="S1020" s="208" t="s">
        <v>7433</v>
      </c>
      <c r="T1020" s="209" t="s">
        <v>7433</v>
      </c>
    </row>
    <row r="1021" spans="1:20">
      <c r="A1021" s="202" t="s">
        <v>1974</v>
      </c>
      <c r="B1021" s="202">
        <v>403</v>
      </c>
      <c r="C1021" s="195" t="e">
        <f ca="1">_xlfn.XLOOKUP(Table2[[#This Row],[Acct '#]],'2024 Information'!A:A,'2024 Information'!L:L,0)</f>
        <v>#NAME?</v>
      </c>
      <c r="D1021" s="196" t="e">
        <f ca="1">SUM(Table2[[#This Row],[2024 Tax Assessment (Exemption Not Included)]]/$E$6)</f>
        <v>#NAME?</v>
      </c>
      <c r="E1021" s="206" t="e">
        <f ca="1">SUM(Table2[[#This Row],[2024 Tax Assessment (Exemption Not Included)]]*$E$7)</f>
        <v>#NAME?</v>
      </c>
      <c r="F1021" s="195" t="e">
        <f ca="1">_xlfn.XLOOKUP(Table2[[#This Row],[Acct '#]],'2025 Information'!A:A,'2025 Information'!O:O,0)</f>
        <v>#NAME?</v>
      </c>
      <c r="G1021" s="196" t="e">
        <f ca="1">SUM(Table2[[#This Row],[2025 Estimated                         Tax Assessment                  (Exemption Not Included)]]/$H$6)</f>
        <v>#NAME?</v>
      </c>
      <c r="H1021" s="206" t="e">
        <f ca="1">SUM(Table2[[#This Row],[2025 Estimated                         Tax Assessment                  (Exemption Not Included)]]*$H$7)</f>
        <v>#NAME?</v>
      </c>
      <c r="I1021" s="203" t="e">
        <f ca="1">SUM(Table2[[#This Row],[2025 Estimated                         Tax Assessment                  (Exemption Not Included)]]-Table2[[#This Row],[2024 Tax Assessment (Exemption Not Included)]])</f>
        <v>#NAME?</v>
      </c>
      <c r="J1021" s="225" t="e">
        <f ca="1">SUM(Table2[[#This Row],[2025 Estimated                      Tax Amount                             (Exemption Not Included)]]-Table2[[#This Row],[2024 Tax Amount (Exemption Not Included)]])</f>
        <v>#NAME?</v>
      </c>
      <c r="K1021" s="204" t="e">
        <f ca="1">SUM(Table2[[#This Row],[Overall % Of Town ]]-Table2[[#This Row],[Overall % Of Town]])</f>
        <v>#NAME?</v>
      </c>
      <c r="L1021" s="227" t="e">
        <f ca="1">SUM(Table2[[#This Row],[2024 Tax Assessment (Exemption Not Included)]])*$N$7</f>
        <v>#NAME?</v>
      </c>
      <c r="M1021" s="205" t="e">
        <f ca="1">SUM(Table2[[#This Row],[2025 Tax Amount                   (w/o Reval)                       (Exmption Not Included)]]-Table2[[#This Row],[2024 Tax Amount (Exemption Not Included)]])</f>
        <v>#NAME?</v>
      </c>
      <c r="N1021" s="206" t="e">
        <f ca="1">SUM(Table2[[#This Row],[2025 Tax Amount                   (w/o Reval)                       (Exmption Not Included)]]-Table2[[#This Row],[2025 Estimated                      Tax Amount                             (Exemption Not Included)]])</f>
        <v>#NAME?</v>
      </c>
      <c r="O1021" s="207" t="s">
        <v>7433</v>
      </c>
      <c r="P1021" s="208" t="s">
        <v>7433</v>
      </c>
      <c r="Q1021" s="208" t="s">
        <v>7433</v>
      </c>
      <c r="R1021" s="208" t="s">
        <v>7433</v>
      </c>
      <c r="S1021" s="208" t="s">
        <v>7433</v>
      </c>
      <c r="T1021" s="209" t="s">
        <v>7433</v>
      </c>
    </row>
    <row r="1022" spans="1:20">
      <c r="A1022" s="202" t="s">
        <v>2112</v>
      </c>
      <c r="B1022" s="202">
        <v>340</v>
      </c>
      <c r="C1022" s="195" t="e">
        <f ca="1">_xlfn.XLOOKUP(Table2[[#This Row],[Acct '#]],'2024 Information'!A:A,'2024 Information'!L:L,0)</f>
        <v>#NAME?</v>
      </c>
      <c r="D1022" s="196" t="e">
        <f ca="1">SUM(Table2[[#This Row],[2024 Tax Assessment (Exemption Not Included)]]/$E$6)</f>
        <v>#NAME?</v>
      </c>
      <c r="E1022" s="206" t="e">
        <f ca="1">SUM(Table2[[#This Row],[2024 Tax Assessment (Exemption Not Included)]]*$E$7)</f>
        <v>#NAME?</v>
      </c>
      <c r="F1022" s="195" t="e">
        <f ca="1">_xlfn.XLOOKUP(Table2[[#This Row],[Acct '#]],'2025 Information'!A:A,'2025 Information'!O:O,0)</f>
        <v>#NAME?</v>
      </c>
      <c r="G1022" s="196" t="e">
        <f ca="1">SUM(Table2[[#This Row],[2025 Estimated                         Tax Assessment                  (Exemption Not Included)]]/$H$6)</f>
        <v>#NAME?</v>
      </c>
      <c r="H1022" s="206" t="e">
        <f ca="1">SUM(Table2[[#This Row],[2025 Estimated                         Tax Assessment                  (Exemption Not Included)]]*$H$7)</f>
        <v>#NAME?</v>
      </c>
      <c r="I1022" s="203" t="e">
        <f ca="1">SUM(Table2[[#This Row],[2025 Estimated                         Tax Assessment                  (Exemption Not Included)]]-Table2[[#This Row],[2024 Tax Assessment (Exemption Not Included)]])</f>
        <v>#NAME?</v>
      </c>
      <c r="J1022" s="225" t="e">
        <f ca="1">SUM(Table2[[#This Row],[2025 Estimated                      Tax Amount                             (Exemption Not Included)]]-Table2[[#This Row],[2024 Tax Amount (Exemption Not Included)]])</f>
        <v>#NAME?</v>
      </c>
      <c r="K1022" s="204" t="e">
        <f ca="1">SUM(Table2[[#This Row],[Overall % Of Town ]]-Table2[[#This Row],[Overall % Of Town]])</f>
        <v>#NAME?</v>
      </c>
      <c r="L1022" s="227" t="e">
        <f ca="1">SUM(Table2[[#This Row],[2024 Tax Assessment (Exemption Not Included)]])*$N$7</f>
        <v>#NAME?</v>
      </c>
      <c r="M1022" s="205" t="e">
        <f ca="1">SUM(Table2[[#This Row],[2025 Tax Amount                   (w/o Reval)                       (Exmption Not Included)]]-Table2[[#This Row],[2024 Tax Amount (Exemption Not Included)]])</f>
        <v>#NAME?</v>
      </c>
      <c r="N1022" s="206" t="e">
        <f ca="1">SUM(Table2[[#This Row],[2025 Tax Amount                   (w/o Reval)                       (Exmption Not Included)]]-Table2[[#This Row],[2025 Estimated                      Tax Amount                             (Exemption Not Included)]])</f>
        <v>#NAME?</v>
      </c>
      <c r="O1022" s="207" t="s">
        <v>7433</v>
      </c>
      <c r="P1022" s="208" t="s">
        <v>7433</v>
      </c>
      <c r="Q1022" s="208" t="s">
        <v>7433</v>
      </c>
      <c r="R1022" s="208" t="s">
        <v>7433</v>
      </c>
      <c r="S1022" s="208" t="s">
        <v>7433</v>
      </c>
      <c r="T1022" s="209" t="s">
        <v>7433</v>
      </c>
    </row>
    <row r="1023" spans="1:20">
      <c r="A1023" s="202" t="s">
        <v>2114</v>
      </c>
      <c r="B1023" s="202">
        <v>339</v>
      </c>
      <c r="C1023" s="195" t="e">
        <f ca="1">_xlfn.XLOOKUP(Table2[[#This Row],[Acct '#]],'2024 Information'!A:A,'2024 Information'!L:L,0)</f>
        <v>#NAME?</v>
      </c>
      <c r="D1023" s="196" t="e">
        <f ca="1">SUM(Table2[[#This Row],[2024 Tax Assessment (Exemption Not Included)]]/$E$6)</f>
        <v>#NAME?</v>
      </c>
      <c r="E1023" s="206" t="e">
        <f ca="1">SUM(Table2[[#This Row],[2024 Tax Assessment (Exemption Not Included)]]*$E$7)</f>
        <v>#NAME?</v>
      </c>
      <c r="F1023" s="195" t="e">
        <f ca="1">_xlfn.XLOOKUP(Table2[[#This Row],[Acct '#]],'2025 Information'!A:A,'2025 Information'!O:O,0)</f>
        <v>#NAME?</v>
      </c>
      <c r="G1023" s="196" t="e">
        <f ca="1">SUM(Table2[[#This Row],[2025 Estimated                         Tax Assessment                  (Exemption Not Included)]]/$H$6)</f>
        <v>#NAME?</v>
      </c>
      <c r="H1023" s="206" t="e">
        <f ca="1">SUM(Table2[[#This Row],[2025 Estimated                         Tax Assessment                  (Exemption Not Included)]]*$H$7)</f>
        <v>#NAME?</v>
      </c>
      <c r="I1023" s="203" t="e">
        <f ca="1">SUM(Table2[[#This Row],[2025 Estimated                         Tax Assessment                  (Exemption Not Included)]]-Table2[[#This Row],[2024 Tax Assessment (Exemption Not Included)]])</f>
        <v>#NAME?</v>
      </c>
      <c r="J1023" s="225" t="e">
        <f ca="1">SUM(Table2[[#This Row],[2025 Estimated                      Tax Amount                             (Exemption Not Included)]]-Table2[[#This Row],[2024 Tax Amount (Exemption Not Included)]])</f>
        <v>#NAME?</v>
      </c>
      <c r="K1023" s="204" t="e">
        <f ca="1">SUM(Table2[[#This Row],[Overall % Of Town ]]-Table2[[#This Row],[Overall % Of Town]])</f>
        <v>#NAME?</v>
      </c>
      <c r="L1023" s="227" t="e">
        <f ca="1">SUM(Table2[[#This Row],[2024 Tax Assessment (Exemption Not Included)]])*$N$7</f>
        <v>#NAME?</v>
      </c>
      <c r="M1023" s="205" t="e">
        <f ca="1">SUM(Table2[[#This Row],[2025 Tax Amount                   (w/o Reval)                       (Exmption Not Included)]]-Table2[[#This Row],[2024 Tax Amount (Exemption Not Included)]])</f>
        <v>#NAME?</v>
      </c>
      <c r="N1023" s="206" t="e">
        <f ca="1">SUM(Table2[[#This Row],[2025 Tax Amount                   (w/o Reval)                       (Exmption Not Included)]]-Table2[[#This Row],[2025 Estimated                      Tax Amount                             (Exemption Not Included)]])</f>
        <v>#NAME?</v>
      </c>
      <c r="O1023" s="207" t="s">
        <v>7433</v>
      </c>
      <c r="P1023" s="208" t="s">
        <v>7433</v>
      </c>
      <c r="Q1023" s="208" t="s">
        <v>7433</v>
      </c>
      <c r="R1023" s="208" t="s">
        <v>7433</v>
      </c>
      <c r="S1023" s="208" t="s">
        <v>7433</v>
      </c>
      <c r="T1023" s="209" t="s">
        <v>7433</v>
      </c>
    </row>
    <row r="1024" spans="1:20">
      <c r="A1024" s="202" t="s">
        <v>1740</v>
      </c>
      <c r="B1024" s="202">
        <v>512</v>
      </c>
      <c r="C1024" s="195" t="e">
        <f ca="1">_xlfn.XLOOKUP(Table2[[#This Row],[Acct '#]],'2024 Information'!A:A,'2024 Information'!L:L,0)</f>
        <v>#NAME?</v>
      </c>
      <c r="D1024" s="196" t="e">
        <f ca="1">SUM(Table2[[#This Row],[2024 Tax Assessment (Exemption Not Included)]]/$E$6)</f>
        <v>#NAME?</v>
      </c>
      <c r="E1024" s="206" t="e">
        <f ca="1">SUM(Table2[[#This Row],[2024 Tax Assessment (Exemption Not Included)]]*$E$7)</f>
        <v>#NAME?</v>
      </c>
      <c r="F1024" s="195" t="e">
        <f ca="1">_xlfn.XLOOKUP(Table2[[#This Row],[Acct '#]],'2025 Information'!A:A,'2025 Information'!O:O,0)</f>
        <v>#NAME?</v>
      </c>
      <c r="G1024" s="196" t="e">
        <f ca="1">SUM(Table2[[#This Row],[2025 Estimated                         Tax Assessment                  (Exemption Not Included)]]/$H$6)</f>
        <v>#NAME?</v>
      </c>
      <c r="H1024" s="206" t="e">
        <f ca="1">SUM(Table2[[#This Row],[2025 Estimated                         Tax Assessment                  (Exemption Not Included)]]*$H$7)</f>
        <v>#NAME?</v>
      </c>
      <c r="I1024" s="203" t="e">
        <f ca="1">SUM(Table2[[#This Row],[2025 Estimated                         Tax Assessment                  (Exemption Not Included)]]-Table2[[#This Row],[2024 Tax Assessment (Exemption Not Included)]])</f>
        <v>#NAME?</v>
      </c>
      <c r="J1024" s="225" t="e">
        <f ca="1">SUM(Table2[[#This Row],[2025 Estimated                      Tax Amount                             (Exemption Not Included)]]-Table2[[#This Row],[2024 Tax Amount (Exemption Not Included)]])</f>
        <v>#NAME?</v>
      </c>
      <c r="K1024" s="204" t="e">
        <f ca="1">SUM(Table2[[#This Row],[Overall % Of Town ]]-Table2[[#This Row],[Overall % Of Town]])</f>
        <v>#NAME?</v>
      </c>
      <c r="L1024" s="227" t="e">
        <f ca="1">SUM(Table2[[#This Row],[2024 Tax Assessment (Exemption Not Included)]])*$N$7</f>
        <v>#NAME?</v>
      </c>
      <c r="M1024" s="205" t="e">
        <f ca="1">SUM(Table2[[#This Row],[2025 Tax Amount                   (w/o Reval)                       (Exmption Not Included)]]-Table2[[#This Row],[2024 Tax Amount (Exemption Not Included)]])</f>
        <v>#NAME?</v>
      </c>
      <c r="N1024" s="206" t="e">
        <f ca="1">SUM(Table2[[#This Row],[2025 Tax Amount                   (w/o Reval)                       (Exmption Not Included)]]-Table2[[#This Row],[2025 Estimated                      Tax Amount                             (Exemption Not Included)]])</f>
        <v>#NAME?</v>
      </c>
      <c r="O1024" s="207" t="s">
        <v>7433</v>
      </c>
      <c r="P1024" s="208" t="s">
        <v>7433</v>
      </c>
      <c r="Q1024" s="208" t="s">
        <v>7433</v>
      </c>
      <c r="R1024" s="208" t="s">
        <v>7433</v>
      </c>
      <c r="S1024" s="208" t="s">
        <v>7433</v>
      </c>
      <c r="T1024" s="209" t="s">
        <v>7433</v>
      </c>
    </row>
    <row r="1025" spans="1:20">
      <c r="A1025" s="202" t="s">
        <v>344</v>
      </c>
      <c r="B1025" s="202">
        <v>1100</v>
      </c>
      <c r="C1025" s="195" t="e">
        <f ca="1">_xlfn.XLOOKUP(Table2[[#This Row],[Acct '#]],'2024 Information'!A:A,'2024 Information'!L:L,0)</f>
        <v>#NAME?</v>
      </c>
      <c r="D1025" s="196" t="e">
        <f ca="1">SUM(Table2[[#This Row],[2024 Tax Assessment (Exemption Not Included)]]/$E$6)</f>
        <v>#NAME?</v>
      </c>
      <c r="E1025" s="206" t="e">
        <f ca="1">SUM(Table2[[#This Row],[2024 Tax Assessment (Exemption Not Included)]]*$E$7)</f>
        <v>#NAME?</v>
      </c>
      <c r="F1025" s="195" t="e">
        <f ca="1">_xlfn.XLOOKUP(Table2[[#This Row],[Acct '#]],'2025 Information'!A:A,'2025 Information'!O:O,0)</f>
        <v>#NAME?</v>
      </c>
      <c r="G1025" s="196" t="e">
        <f ca="1">SUM(Table2[[#This Row],[2025 Estimated                         Tax Assessment                  (Exemption Not Included)]]/$H$6)</f>
        <v>#NAME?</v>
      </c>
      <c r="H1025" s="206" t="e">
        <f ca="1">SUM(Table2[[#This Row],[2025 Estimated                         Tax Assessment                  (Exemption Not Included)]]*$H$7)</f>
        <v>#NAME?</v>
      </c>
      <c r="I1025" s="203" t="e">
        <f ca="1">SUM(Table2[[#This Row],[2025 Estimated                         Tax Assessment                  (Exemption Not Included)]]-Table2[[#This Row],[2024 Tax Assessment (Exemption Not Included)]])</f>
        <v>#NAME?</v>
      </c>
      <c r="J1025" s="225" t="e">
        <f ca="1">SUM(Table2[[#This Row],[2025 Estimated                      Tax Amount                             (Exemption Not Included)]]-Table2[[#This Row],[2024 Tax Amount (Exemption Not Included)]])</f>
        <v>#NAME?</v>
      </c>
      <c r="K1025" s="204" t="e">
        <f ca="1">SUM(Table2[[#This Row],[Overall % Of Town ]]-Table2[[#This Row],[Overall % Of Town]])</f>
        <v>#NAME?</v>
      </c>
      <c r="L1025" s="227" t="e">
        <f ca="1">SUM(Table2[[#This Row],[2024 Tax Assessment (Exemption Not Included)]])*$N$7</f>
        <v>#NAME?</v>
      </c>
      <c r="M1025" s="205" t="e">
        <f ca="1">SUM(Table2[[#This Row],[2025 Tax Amount                   (w/o Reval)                       (Exmption Not Included)]]-Table2[[#This Row],[2024 Tax Amount (Exemption Not Included)]])</f>
        <v>#NAME?</v>
      </c>
      <c r="N1025" s="206" t="e">
        <f ca="1">SUM(Table2[[#This Row],[2025 Tax Amount                   (w/o Reval)                       (Exmption Not Included)]]-Table2[[#This Row],[2025 Estimated                      Tax Amount                             (Exemption Not Included)]])</f>
        <v>#NAME?</v>
      </c>
      <c r="O1025" s="210" t="e">
        <f ca="1">_xlfn.XLOOKUP(Table2[[#This Row],[Map/Lot]],'Sales Data'!$H$2:$H$185,'Sales Data'!$G$2:$G$185,0)</f>
        <v>#NAME?</v>
      </c>
      <c r="P1025" s="211" t="e">
        <f ca="1">_xlfn.XLOOKUP(Table2[[#This Row],[Map/Lot]],'Sales Data'!$H$2:$H$185,'Sales Data'!$F$2:$F$185,0)</f>
        <v>#NAME?</v>
      </c>
      <c r="Q1025" s="208">
        <v>1.1000000000000001</v>
      </c>
      <c r="R1025" s="212" t="e">
        <f ca="1">SUM(Table2[[#This Row],[Adjustment for Time Since Sale]]*Table2[[#This Row],[Sale Amount]])</f>
        <v>#NAME?</v>
      </c>
      <c r="S1025" s="212" t="e">
        <f ca="1">SUM(Table2[[#This Row],[2025 Estimated                         Tax Assessment                  (Exemption Not Included)]]-Table2[[#This Row],[Adjusted Sale Price]])</f>
        <v>#NAME?</v>
      </c>
      <c r="T1025" s="213" t="e">
        <f ca="1">_xlfn.XLOOKUP(Table2[[#This Row],[Map/Lot]],'Sales Data'!$H$2:$H$185,'Sales Data'!$I$2:$I$185,0)</f>
        <v>#NAME?</v>
      </c>
    </row>
    <row r="1026" spans="1:20">
      <c r="A1026" s="202" t="s">
        <v>2238</v>
      </c>
      <c r="B1026" s="202">
        <v>279</v>
      </c>
      <c r="C1026" s="195" t="e">
        <f ca="1">_xlfn.XLOOKUP(Table2[[#This Row],[Acct '#]],'2024 Information'!A:A,'2024 Information'!L:L,0)</f>
        <v>#NAME?</v>
      </c>
      <c r="D1026" s="196" t="e">
        <f ca="1">SUM(Table2[[#This Row],[2024 Tax Assessment (Exemption Not Included)]]/$E$6)</f>
        <v>#NAME?</v>
      </c>
      <c r="E1026" s="206" t="e">
        <f ca="1">SUM(Table2[[#This Row],[2024 Tax Assessment (Exemption Not Included)]]*$E$7)</f>
        <v>#NAME?</v>
      </c>
      <c r="F1026" s="195" t="e">
        <f ca="1">_xlfn.XLOOKUP(Table2[[#This Row],[Acct '#]],'2025 Information'!A:A,'2025 Information'!O:O,0)</f>
        <v>#NAME?</v>
      </c>
      <c r="G1026" s="196" t="e">
        <f ca="1">SUM(Table2[[#This Row],[2025 Estimated                         Tax Assessment                  (Exemption Not Included)]]/$H$6)</f>
        <v>#NAME?</v>
      </c>
      <c r="H1026" s="206" t="e">
        <f ca="1">SUM(Table2[[#This Row],[2025 Estimated                         Tax Assessment                  (Exemption Not Included)]]*$H$7)</f>
        <v>#NAME?</v>
      </c>
      <c r="I1026" s="203" t="e">
        <f ca="1">SUM(Table2[[#This Row],[2025 Estimated                         Tax Assessment                  (Exemption Not Included)]]-Table2[[#This Row],[2024 Tax Assessment (Exemption Not Included)]])</f>
        <v>#NAME?</v>
      </c>
      <c r="J1026" s="225" t="e">
        <f ca="1">SUM(Table2[[#This Row],[2025 Estimated                      Tax Amount                             (Exemption Not Included)]]-Table2[[#This Row],[2024 Tax Amount (Exemption Not Included)]])</f>
        <v>#NAME?</v>
      </c>
      <c r="K1026" s="204" t="e">
        <f ca="1">SUM(Table2[[#This Row],[Overall % Of Town ]]-Table2[[#This Row],[Overall % Of Town]])</f>
        <v>#NAME?</v>
      </c>
      <c r="L1026" s="227" t="e">
        <f ca="1">SUM(Table2[[#This Row],[2024 Tax Assessment (Exemption Not Included)]])*$N$7</f>
        <v>#NAME?</v>
      </c>
      <c r="M1026" s="205" t="e">
        <f ca="1">SUM(Table2[[#This Row],[2025 Tax Amount                   (w/o Reval)                       (Exmption Not Included)]]-Table2[[#This Row],[2024 Tax Amount (Exemption Not Included)]])</f>
        <v>#NAME?</v>
      </c>
      <c r="N1026" s="206" t="e">
        <f ca="1">SUM(Table2[[#This Row],[2025 Tax Amount                   (w/o Reval)                       (Exmption Not Included)]]-Table2[[#This Row],[2025 Estimated                      Tax Amount                             (Exemption Not Included)]])</f>
        <v>#NAME?</v>
      </c>
      <c r="O1026" s="207" t="s">
        <v>7433</v>
      </c>
      <c r="P1026" s="208" t="s">
        <v>7433</v>
      </c>
      <c r="Q1026" s="208" t="s">
        <v>7433</v>
      </c>
      <c r="R1026" s="208" t="s">
        <v>7433</v>
      </c>
      <c r="S1026" s="208" t="s">
        <v>7433</v>
      </c>
      <c r="T1026" s="209" t="s">
        <v>7433</v>
      </c>
    </row>
    <row r="1027" spans="1:20">
      <c r="A1027" s="202" t="s">
        <v>1360</v>
      </c>
      <c r="B1027" s="202">
        <v>686</v>
      </c>
      <c r="C1027" s="195" t="e">
        <f ca="1">_xlfn.XLOOKUP(Table2[[#This Row],[Acct '#]],'2024 Information'!A:A,'2024 Information'!L:L,0)</f>
        <v>#NAME?</v>
      </c>
      <c r="D1027" s="196" t="e">
        <f ca="1">SUM(Table2[[#This Row],[2024 Tax Assessment (Exemption Not Included)]]/$E$6)</f>
        <v>#NAME?</v>
      </c>
      <c r="E1027" s="206" t="e">
        <f ca="1">SUM(Table2[[#This Row],[2024 Tax Assessment (Exemption Not Included)]]*$E$7)</f>
        <v>#NAME?</v>
      </c>
      <c r="F1027" s="195" t="e">
        <f ca="1">_xlfn.XLOOKUP(Table2[[#This Row],[Acct '#]],'2025 Information'!A:A,'2025 Information'!O:O,0)</f>
        <v>#NAME?</v>
      </c>
      <c r="G1027" s="196" t="e">
        <f ca="1">SUM(Table2[[#This Row],[2025 Estimated                         Tax Assessment                  (Exemption Not Included)]]/$H$6)</f>
        <v>#NAME?</v>
      </c>
      <c r="H1027" s="206" t="e">
        <f ca="1">SUM(Table2[[#This Row],[2025 Estimated                         Tax Assessment                  (Exemption Not Included)]]*$H$7)</f>
        <v>#NAME?</v>
      </c>
      <c r="I1027" s="203" t="e">
        <f ca="1">SUM(Table2[[#This Row],[2025 Estimated                         Tax Assessment                  (Exemption Not Included)]]-Table2[[#This Row],[2024 Tax Assessment (Exemption Not Included)]])</f>
        <v>#NAME?</v>
      </c>
      <c r="J1027" s="225" t="e">
        <f ca="1">SUM(Table2[[#This Row],[2025 Estimated                      Tax Amount                             (Exemption Not Included)]]-Table2[[#This Row],[2024 Tax Amount (Exemption Not Included)]])</f>
        <v>#NAME?</v>
      </c>
      <c r="K1027" s="204" t="e">
        <f ca="1">SUM(Table2[[#This Row],[Overall % Of Town ]]-Table2[[#This Row],[Overall % Of Town]])</f>
        <v>#NAME?</v>
      </c>
      <c r="L1027" s="227" t="e">
        <f ca="1">SUM(Table2[[#This Row],[2024 Tax Assessment (Exemption Not Included)]])*$N$7</f>
        <v>#NAME?</v>
      </c>
      <c r="M1027" s="205" t="e">
        <f ca="1">SUM(Table2[[#This Row],[2025 Tax Amount                   (w/o Reval)                       (Exmption Not Included)]]-Table2[[#This Row],[2024 Tax Amount (Exemption Not Included)]])</f>
        <v>#NAME?</v>
      </c>
      <c r="N1027" s="206" t="e">
        <f ca="1">SUM(Table2[[#This Row],[2025 Tax Amount                   (w/o Reval)                       (Exmption Not Included)]]-Table2[[#This Row],[2025 Estimated                      Tax Amount                             (Exemption Not Included)]])</f>
        <v>#NAME?</v>
      </c>
      <c r="O1027" s="207" t="s">
        <v>7433</v>
      </c>
      <c r="P1027" s="208" t="s">
        <v>7433</v>
      </c>
      <c r="Q1027" s="208" t="s">
        <v>7433</v>
      </c>
      <c r="R1027" s="208" t="s">
        <v>7433</v>
      </c>
      <c r="S1027" s="208" t="s">
        <v>7433</v>
      </c>
      <c r="T1027" s="209" t="s">
        <v>7433</v>
      </c>
    </row>
    <row r="1028" spans="1:20">
      <c r="A1028" s="202" t="s">
        <v>2116</v>
      </c>
      <c r="B1028" s="202">
        <v>338</v>
      </c>
      <c r="C1028" s="195" t="e">
        <f ca="1">_xlfn.XLOOKUP(Table2[[#This Row],[Acct '#]],'2024 Information'!A:A,'2024 Information'!L:L,0)</f>
        <v>#NAME?</v>
      </c>
      <c r="D1028" s="196" t="e">
        <f ca="1">SUM(Table2[[#This Row],[2024 Tax Assessment (Exemption Not Included)]]/$E$6)</f>
        <v>#NAME?</v>
      </c>
      <c r="E1028" s="206" t="e">
        <f ca="1">SUM(Table2[[#This Row],[2024 Tax Assessment (Exemption Not Included)]]*$E$7)</f>
        <v>#NAME?</v>
      </c>
      <c r="F1028" s="195" t="e">
        <f ca="1">_xlfn.XLOOKUP(Table2[[#This Row],[Acct '#]],'2025 Information'!A:A,'2025 Information'!O:O,0)</f>
        <v>#NAME?</v>
      </c>
      <c r="G1028" s="196" t="e">
        <f ca="1">SUM(Table2[[#This Row],[2025 Estimated                         Tax Assessment                  (Exemption Not Included)]]/$H$6)</f>
        <v>#NAME?</v>
      </c>
      <c r="H1028" s="206" t="e">
        <f ca="1">SUM(Table2[[#This Row],[2025 Estimated                         Tax Assessment                  (Exemption Not Included)]]*$H$7)</f>
        <v>#NAME?</v>
      </c>
      <c r="I1028" s="203" t="e">
        <f ca="1">SUM(Table2[[#This Row],[2025 Estimated                         Tax Assessment                  (Exemption Not Included)]]-Table2[[#This Row],[2024 Tax Assessment (Exemption Not Included)]])</f>
        <v>#NAME?</v>
      </c>
      <c r="J1028" s="225" t="e">
        <f ca="1">SUM(Table2[[#This Row],[2025 Estimated                      Tax Amount                             (Exemption Not Included)]]-Table2[[#This Row],[2024 Tax Amount (Exemption Not Included)]])</f>
        <v>#NAME?</v>
      </c>
      <c r="K1028" s="204" t="e">
        <f ca="1">SUM(Table2[[#This Row],[Overall % Of Town ]]-Table2[[#This Row],[Overall % Of Town]])</f>
        <v>#NAME?</v>
      </c>
      <c r="L1028" s="227" t="e">
        <f ca="1">SUM(Table2[[#This Row],[2024 Tax Assessment (Exemption Not Included)]])*$N$7</f>
        <v>#NAME?</v>
      </c>
      <c r="M1028" s="205" t="e">
        <f ca="1">SUM(Table2[[#This Row],[2025 Tax Amount                   (w/o Reval)                       (Exmption Not Included)]]-Table2[[#This Row],[2024 Tax Amount (Exemption Not Included)]])</f>
        <v>#NAME?</v>
      </c>
      <c r="N1028" s="206" t="e">
        <f ca="1">SUM(Table2[[#This Row],[2025 Tax Amount                   (w/o Reval)                       (Exmption Not Included)]]-Table2[[#This Row],[2025 Estimated                      Tax Amount                             (Exemption Not Included)]])</f>
        <v>#NAME?</v>
      </c>
      <c r="O1028" s="207" t="s">
        <v>7433</v>
      </c>
      <c r="P1028" s="208" t="s">
        <v>7433</v>
      </c>
      <c r="Q1028" s="208" t="s">
        <v>7433</v>
      </c>
      <c r="R1028" s="208" t="s">
        <v>7433</v>
      </c>
      <c r="S1028" s="208" t="s">
        <v>7433</v>
      </c>
      <c r="T1028" s="209" t="s">
        <v>7433</v>
      </c>
    </row>
    <row r="1029" spans="1:20">
      <c r="A1029" s="202" t="s">
        <v>1952</v>
      </c>
      <c r="B1029" s="202">
        <v>413</v>
      </c>
      <c r="C1029" s="195" t="e">
        <f ca="1">_xlfn.XLOOKUP(Table2[[#This Row],[Acct '#]],'2024 Information'!A:A,'2024 Information'!L:L,0)</f>
        <v>#NAME?</v>
      </c>
      <c r="D1029" s="196" t="e">
        <f ca="1">SUM(Table2[[#This Row],[2024 Tax Assessment (Exemption Not Included)]]/$E$6)</f>
        <v>#NAME?</v>
      </c>
      <c r="E1029" s="206" t="e">
        <f ca="1">SUM(Table2[[#This Row],[2024 Tax Assessment (Exemption Not Included)]]*$E$7)</f>
        <v>#NAME?</v>
      </c>
      <c r="F1029" s="195" t="e">
        <f ca="1">_xlfn.XLOOKUP(Table2[[#This Row],[Acct '#]],'2025 Information'!A:A,'2025 Information'!O:O,0)</f>
        <v>#NAME?</v>
      </c>
      <c r="G1029" s="196" t="e">
        <f ca="1">SUM(Table2[[#This Row],[2025 Estimated                         Tax Assessment                  (Exemption Not Included)]]/$H$6)</f>
        <v>#NAME?</v>
      </c>
      <c r="H1029" s="206" t="e">
        <f ca="1">SUM(Table2[[#This Row],[2025 Estimated                         Tax Assessment                  (Exemption Not Included)]]*$H$7)</f>
        <v>#NAME?</v>
      </c>
      <c r="I1029" s="203" t="e">
        <f ca="1">SUM(Table2[[#This Row],[2025 Estimated                         Tax Assessment                  (Exemption Not Included)]]-Table2[[#This Row],[2024 Tax Assessment (Exemption Not Included)]])</f>
        <v>#NAME?</v>
      </c>
      <c r="J1029" s="225" t="e">
        <f ca="1">SUM(Table2[[#This Row],[2025 Estimated                      Tax Amount                             (Exemption Not Included)]]-Table2[[#This Row],[2024 Tax Amount (Exemption Not Included)]])</f>
        <v>#NAME?</v>
      </c>
      <c r="K1029" s="204" t="e">
        <f ca="1">SUM(Table2[[#This Row],[Overall % Of Town ]]-Table2[[#This Row],[Overall % Of Town]])</f>
        <v>#NAME?</v>
      </c>
      <c r="L1029" s="227" t="e">
        <f ca="1">SUM(Table2[[#This Row],[2024 Tax Assessment (Exemption Not Included)]])*$N$7</f>
        <v>#NAME?</v>
      </c>
      <c r="M1029" s="205" t="e">
        <f ca="1">SUM(Table2[[#This Row],[2025 Tax Amount                   (w/o Reval)                       (Exmption Not Included)]]-Table2[[#This Row],[2024 Tax Amount (Exemption Not Included)]])</f>
        <v>#NAME?</v>
      </c>
      <c r="N1029" s="206" t="e">
        <f ca="1">SUM(Table2[[#This Row],[2025 Tax Amount                   (w/o Reval)                       (Exmption Not Included)]]-Table2[[#This Row],[2025 Estimated                      Tax Amount                             (Exemption Not Included)]])</f>
        <v>#NAME?</v>
      </c>
      <c r="O1029" s="207" t="s">
        <v>7433</v>
      </c>
      <c r="P1029" s="208" t="s">
        <v>7433</v>
      </c>
      <c r="Q1029" s="208" t="s">
        <v>7433</v>
      </c>
      <c r="R1029" s="208" t="s">
        <v>7433</v>
      </c>
      <c r="S1029" s="208" t="s">
        <v>7433</v>
      </c>
      <c r="T1029" s="209" t="s">
        <v>7433</v>
      </c>
    </row>
    <row r="1030" spans="1:20">
      <c r="A1030" s="202" t="s">
        <v>24</v>
      </c>
      <c r="B1030" s="202">
        <v>1206</v>
      </c>
      <c r="C1030" s="195" t="e">
        <f ca="1">_xlfn.XLOOKUP(Table2[[#This Row],[Acct '#]],'2024 Information'!A:A,'2024 Information'!L:L,0)</f>
        <v>#NAME?</v>
      </c>
      <c r="D1030" s="196" t="e">
        <f ca="1">SUM(Table2[[#This Row],[2024 Tax Assessment (Exemption Not Included)]]/$E$6)</f>
        <v>#NAME?</v>
      </c>
      <c r="E1030" s="206" t="e">
        <f ca="1">SUM(Table2[[#This Row],[2024 Tax Assessment (Exemption Not Included)]]*$E$7)</f>
        <v>#NAME?</v>
      </c>
      <c r="F1030" s="195" t="e">
        <f ca="1">_xlfn.XLOOKUP(Table2[[#This Row],[Acct '#]],'2025 Information'!A:A,'2025 Information'!O:O,0)</f>
        <v>#NAME?</v>
      </c>
      <c r="G1030" s="196" t="e">
        <f ca="1">SUM(Table2[[#This Row],[2025 Estimated                         Tax Assessment                  (Exemption Not Included)]]/$H$6)</f>
        <v>#NAME?</v>
      </c>
      <c r="H1030" s="206" t="e">
        <f ca="1">SUM(Table2[[#This Row],[2025 Estimated                         Tax Assessment                  (Exemption Not Included)]]*$H$7)</f>
        <v>#NAME?</v>
      </c>
      <c r="I1030" s="203" t="e">
        <f ca="1">SUM(Table2[[#This Row],[2025 Estimated                         Tax Assessment                  (Exemption Not Included)]]-Table2[[#This Row],[2024 Tax Assessment (Exemption Not Included)]])</f>
        <v>#NAME?</v>
      </c>
      <c r="J1030" s="225" t="e">
        <f ca="1">SUM(Table2[[#This Row],[2025 Estimated                      Tax Amount                             (Exemption Not Included)]]-Table2[[#This Row],[2024 Tax Amount (Exemption Not Included)]])</f>
        <v>#NAME?</v>
      </c>
      <c r="K1030" s="204" t="e">
        <f ca="1">SUM(Table2[[#This Row],[Overall % Of Town ]]-Table2[[#This Row],[Overall % Of Town]])</f>
        <v>#NAME?</v>
      </c>
      <c r="L1030" s="227" t="e">
        <f ca="1">SUM(Table2[[#This Row],[2024 Tax Assessment (Exemption Not Included)]])*$N$7</f>
        <v>#NAME?</v>
      </c>
      <c r="M1030" s="205" t="e">
        <f ca="1">SUM(Table2[[#This Row],[2025 Tax Amount                   (w/o Reval)                       (Exmption Not Included)]]-Table2[[#This Row],[2024 Tax Amount (Exemption Not Included)]])</f>
        <v>#NAME?</v>
      </c>
      <c r="N1030" s="206" t="e">
        <f ca="1">SUM(Table2[[#This Row],[2025 Tax Amount                   (w/o Reval)                       (Exmption Not Included)]]-Table2[[#This Row],[2025 Estimated                      Tax Amount                             (Exemption Not Included)]])</f>
        <v>#NAME?</v>
      </c>
      <c r="O1030" s="207" t="s">
        <v>7433</v>
      </c>
      <c r="P1030" s="208" t="s">
        <v>7433</v>
      </c>
      <c r="Q1030" s="208" t="s">
        <v>7433</v>
      </c>
      <c r="R1030" s="208" t="s">
        <v>7433</v>
      </c>
      <c r="S1030" s="208" t="s">
        <v>7433</v>
      </c>
      <c r="T1030" s="209" t="s">
        <v>7433</v>
      </c>
    </row>
    <row r="1031" spans="1:20">
      <c r="A1031" s="202" t="s">
        <v>2135</v>
      </c>
      <c r="B1031" s="202">
        <v>329</v>
      </c>
      <c r="C1031" s="195" t="e">
        <f ca="1">_xlfn.XLOOKUP(Table2[[#This Row],[Acct '#]],'2024 Information'!A:A,'2024 Information'!L:L,0)</f>
        <v>#NAME?</v>
      </c>
      <c r="D1031" s="196" t="e">
        <f ca="1">SUM(Table2[[#This Row],[2024 Tax Assessment (Exemption Not Included)]]/$E$6)</f>
        <v>#NAME?</v>
      </c>
      <c r="E1031" s="206" t="e">
        <f ca="1">SUM(Table2[[#This Row],[2024 Tax Assessment (Exemption Not Included)]]*$E$7)</f>
        <v>#NAME?</v>
      </c>
      <c r="F1031" s="195" t="e">
        <f ca="1">_xlfn.XLOOKUP(Table2[[#This Row],[Acct '#]],'2025 Information'!A:A,'2025 Information'!O:O,0)</f>
        <v>#NAME?</v>
      </c>
      <c r="G1031" s="196" t="e">
        <f ca="1">SUM(Table2[[#This Row],[2025 Estimated                         Tax Assessment                  (Exemption Not Included)]]/$H$6)</f>
        <v>#NAME?</v>
      </c>
      <c r="H1031" s="206" t="e">
        <f ca="1">SUM(Table2[[#This Row],[2025 Estimated                         Tax Assessment                  (Exemption Not Included)]]*$H$7)</f>
        <v>#NAME?</v>
      </c>
      <c r="I1031" s="203" t="e">
        <f ca="1">SUM(Table2[[#This Row],[2025 Estimated                         Tax Assessment                  (Exemption Not Included)]]-Table2[[#This Row],[2024 Tax Assessment (Exemption Not Included)]])</f>
        <v>#NAME?</v>
      </c>
      <c r="J1031" s="225" t="e">
        <f ca="1">SUM(Table2[[#This Row],[2025 Estimated                      Tax Amount                             (Exemption Not Included)]]-Table2[[#This Row],[2024 Tax Amount (Exemption Not Included)]])</f>
        <v>#NAME?</v>
      </c>
      <c r="K1031" s="204" t="e">
        <f ca="1">SUM(Table2[[#This Row],[Overall % Of Town ]]-Table2[[#This Row],[Overall % Of Town]])</f>
        <v>#NAME?</v>
      </c>
      <c r="L1031" s="227" t="e">
        <f ca="1">SUM(Table2[[#This Row],[2024 Tax Assessment (Exemption Not Included)]])*$N$7</f>
        <v>#NAME?</v>
      </c>
      <c r="M1031" s="205" t="e">
        <f ca="1">SUM(Table2[[#This Row],[2025 Tax Amount                   (w/o Reval)                       (Exmption Not Included)]]-Table2[[#This Row],[2024 Tax Amount (Exemption Not Included)]])</f>
        <v>#NAME?</v>
      </c>
      <c r="N1031" s="206" t="e">
        <f ca="1">SUM(Table2[[#This Row],[2025 Tax Amount                   (w/o Reval)                       (Exmption Not Included)]]-Table2[[#This Row],[2025 Estimated                      Tax Amount                             (Exemption Not Included)]])</f>
        <v>#NAME?</v>
      </c>
      <c r="O1031" s="207" t="s">
        <v>7433</v>
      </c>
      <c r="P1031" s="208" t="s">
        <v>7433</v>
      </c>
      <c r="Q1031" s="208" t="s">
        <v>7433</v>
      </c>
      <c r="R1031" s="208" t="s">
        <v>7433</v>
      </c>
      <c r="S1031" s="208" t="s">
        <v>7433</v>
      </c>
      <c r="T1031" s="209" t="s">
        <v>7433</v>
      </c>
    </row>
    <row r="1032" spans="1:20">
      <c r="A1032" s="202" t="s">
        <v>2371</v>
      </c>
      <c r="B1032" s="202">
        <v>223</v>
      </c>
      <c r="C1032" s="195" t="e">
        <f ca="1">_xlfn.XLOOKUP(Table2[[#This Row],[Acct '#]],'2024 Information'!A:A,'2024 Information'!L:L,0)</f>
        <v>#NAME?</v>
      </c>
      <c r="D1032" s="196" t="e">
        <f ca="1">SUM(Table2[[#This Row],[2024 Tax Assessment (Exemption Not Included)]]/$E$6)</f>
        <v>#NAME?</v>
      </c>
      <c r="E1032" s="206" t="e">
        <f ca="1">SUM(Table2[[#This Row],[2024 Tax Assessment (Exemption Not Included)]]*$E$7)</f>
        <v>#NAME?</v>
      </c>
      <c r="F1032" s="195" t="e">
        <f ca="1">_xlfn.XLOOKUP(Table2[[#This Row],[Acct '#]],'2025 Information'!A:A,'2025 Information'!O:O,0)</f>
        <v>#NAME?</v>
      </c>
      <c r="G1032" s="196" t="e">
        <f ca="1">SUM(Table2[[#This Row],[2025 Estimated                         Tax Assessment                  (Exemption Not Included)]]/$H$6)</f>
        <v>#NAME?</v>
      </c>
      <c r="H1032" s="206" t="e">
        <f ca="1">SUM(Table2[[#This Row],[2025 Estimated                         Tax Assessment                  (Exemption Not Included)]]*$H$7)</f>
        <v>#NAME?</v>
      </c>
      <c r="I1032" s="203" t="e">
        <f ca="1">SUM(Table2[[#This Row],[2025 Estimated                         Tax Assessment                  (Exemption Not Included)]]-Table2[[#This Row],[2024 Tax Assessment (Exemption Not Included)]])</f>
        <v>#NAME?</v>
      </c>
      <c r="J1032" s="225" t="e">
        <f ca="1">SUM(Table2[[#This Row],[2025 Estimated                      Tax Amount                             (Exemption Not Included)]]-Table2[[#This Row],[2024 Tax Amount (Exemption Not Included)]])</f>
        <v>#NAME?</v>
      </c>
      <c r="K1032" s="204" t="e">
        <f ca="1">SUM(Table2[[#This Row],[Overall % Of Town ]]-Table2[[#This Row],[Overall % Of Town]])</f>
        <v>#NAME?</v>
      </c>
      <c r="L1032" s="227" t="e">
        <f ca="1">SUM(Table2[[#This Row],[2024 Tax Assessment (Exemption Not Included)]])*$N$7</f>
        <v>#NAME?</v>
      </c>
      <c r="M1032" s="205" t="e">
        <f ca="1">SUM(Table2[[#This Row],[2025 Tax Amount                   (w/o Reval)                       (Exmption Not Included)]]-Table2[[#This Row],[2024 Tax Amount (Exemption Not Included)]])</f>
        <v>#NAME?</v>
      </c>
      <c r="N1032" s="206" t="e">
        <f ca="1">SUM(Table2[[#This Row],[2025 Tax Amount                   (w/o Reval)                       (Exmption Not Included)]]-Table2[[#This Row],[2025 Estimated                      Tax Amount                             (Exemption Not Included)]])</f>
        <v>#NAME?</v>
      </c>
      <c r="O1032" s="207" t="s">
        <v>7433</v>
      </c>
      <c r="P1032" s="208" t="s">
        <v>7433</v>
      </c>
      <c r="Q1032" s="208" t="s">
        <v>7433</v>
      </c>
      <c r="R1032" s="208" t="s">
        <v>7433</v>
      </c>
      <c r="S1032" s="208" t="s">
        <v>7433</v>
      </c>
      <c r="T1032" s="209" t="s">
        <v>7433</v>
      </c>
    </row>
    <row r="1033" spans="1:20">
      <c r="A1033" s="202" t="s">
        <v>2137</v>
      </c>
      <c r="B1033" s="202">
        <v>328</v>
      </c>
      <c r="C1033" s="195" t="e">
        <f ca="1">_xlfn.XLOOKUP(Table2[[#This Row],[Acct '#]],'2024 Information'!A:A,'2024 Information'!L:L,0)</f>
        <v>#NAME?</v>
      </c>
      <c r="D1033" s="196" t="e">
        <f ca="1">SUM(Table2[[#This Row],[2024 Tax Assessment (Exemption Not Included)]]/$E$6)</f>
        <v>#NAME?</v>
      </c>
      <c r="E1033" s="206" t="e">
        <f ca="1">SUM(Table2[[#This Row],[2024 Tax Assessment (Exemption Not Included)]]*$E$7)</f>
        <v>#NAME?</v>
      </c>
      <c r="F1033" s="195" t="e">
        <f ca="1">_xlfn.XLOOKUP(Table2[[#This Row],[Acct '#]],'2025 Information'!A:A,'2025 Information'!O:O,0)</f>
        <v>#NAME?</v>
      </c>
      <c r="G1033" s="196" t="e">
        <f ca="1">SUM(Table2[[#This Row],[2025 Estimated                         Tax Assessment                  (Exemption Not Included)]]/$H$6)</f>
        <v>#NAME?</v>
      </c>
      <c r="H1033" s="206" t="e">
        <f ca="1">SUM(Table2[[#This Row],[2025 Estimated                         Tax Assessment                  (Exemption Not Included)]]*$H$7)</f>
        <v>#NAME?</v>
      </c>
      <c r="I1033" s="203" t="e">
        <f ca="1">SUM(Table2[[#This Row],[2025 Estimated                         Tax Assessment                  (Exemption Not Included)]]-Table2[[#This Row],[2024 Tax Assessment (Exemption Not Included)]])</f>
        <v>#NAME?</v>
      </c>
      <c r="J1033" s="225" t="e">
        <f ca="1">SUM(Table2[[#This Row],[2025 Estimated                      Tax Amount                             (Exemption Not Included)]]-Table2[[#This Row],[2024 Tax Amount (Exemption Not Included)]])</f>
        <v>#NAME?</v>
      </c>
      <c r="K1033" s="204" t="e">
        <f ca="1">SUM(Table2[[#This Row],[Overall % Of Town ]]-Table2[[#This Row],[Overall % Of Town]])</f>
        <v>#NAME?</v>
      </c>
      <c r="L1033" s="227" t="e">
        <f ca="1">SUM(Table2[[#This Row],[2024 Tax Assessment (Exemption Not Included)]])*$N$7</f>
        <v>#NAME?</v>
      </c>
      <c r="M1033" s="205" t="e">
        <f ca="1">SUM(Table2[[#This Row],[2025 Tax Amount                   (w/o Reval)                       (Exmption Not Included)]]-Table2[[#This Row],[2024 Tax Amount (Exemption Not Included)]])</f>
        <v>#NAME?</v>
      </c>
      <c r="N1033" s="206" t="e">
        <f ca="1">SUM(Table2[[#This Row],[2025 Tax Amount                   (w/o Reval)                       (Exmption Not Included)]]-Table2[[#This Row],[2025 Estimated                      Tax Amount                             (Exemption Not Included)]])</f>
        <v>#NAME?</v>
      </c>
      <c r="O1033" s="207" t="s">
        <v>7433</v>
      </c>
      <c r="P1033" s="208" t="s">
        <v>7433</v>
      </c>
      <c r="Q1033" s="208" t="s">
        <v>7433</v>
      </c>
      <c r="R1033" s="208" t="s">
        <v>7433</v>
      </c>
      <c r="S1033" s="208" t="s">
        <v>7433</v>
      </c>
      <c r="T1033" s="209" t="s">
        <v>7433</v>
      </c>
    </row>
    <row r="1034" spans="1:20">
      <c r="A1034" s="202" t="s">
        <v>2474</v>
      </c>
      <c r="B1034" s="202">
        <v>175</v>
      </c>
      <c r="C1034" s="195" t="e">
        <f ca="1">_xlfn.XLOOKUP(Table2[[#This Row],[Acct '#]],'2024 Information'!A:A,'2024 Information'!L:L,0)</f>
        <v>#NAME?</v>
      </c>
      <c r="D1034" s="196" t="e">
        <f ca="1">SUM(Table2[[#This Row],[2024 Tax Assessment (Exemption Not Included)]]/$E$6)</f>
        <v>#NAME?</v>
      </c>
      <c r="E1034" s="206" t="e">
        <f ca="1">SUM(Table2[[#This Row],[2024 Tax Assessment (Exemption Not Included)]]*$E$7)</f>
        <v>#NAME?</v>
      </c>
      <c r="F1034" s="195" t="e">
        <f ca="1">_xlfn.XLOOKUP(Table2[[#This Row],[Acct '#]],'2025 Information'!A:A,'2025 Information'!O:O,0)</f>
        <v>#NAME?</v>
      </c>
      <c r="G1034" s="196" t="e">
        <f ca="1">SUM(Table2[[#This Row],[2025 Estimated                         Tax Assessment                  (Exemption Not Included)]]/$H$6)</f>
        <v>#NAME?</v>
      </c>
      <c r="H1034" s="206" t="e">
        <f ca="1">SUM(Table2[[#This Row],[2025 Estimated                         Tax Assessment                  (Exemption Not Included)]]*$H$7)</f>
        <v>#NAME?</v>
      </c>
      <c r="I1034" s="203" t="e">
        <f ca="1">SUM(Table2[[#This Row],[2025 Estimated                         Tax Assessment                  (Exemption Not Included)]]-Table2[[#This Row],[2024 Tax Assessment (Exemption Not Included)]])</f>
        <v>#NAME?</v>
      </c>
      <c r="J1034" s="225" t="e">
        <f ca="1">SUM(Table2[[#This Row],[2025 Estimated                      Tax Amount                             (Exemption Not Included)]]-Table2[[#This Row],[2024 Tax Amount (Exemption Not Included)]])</f>
        <v>#NAME?</v>
      </c>
      <c r="K1034" s="204" t="e">
        <f ca="1">SUM(Table2[[#This Row],[Overall % Of Town ]]-Table2[[#This Row],[Overall % Of Town]])</f>
        <v>#NAME?</v>
      </c>
      <c r="L1034" s="227" t="e">
        <f ca="1">SUM(Table2[[#This Row],[2024 Tax Assessment (Exemption Not Included)]])*$N$7</f>
        <v>#NAME?</v>
      </c>
      <c r="M1034" s="205" t="e">
        <f ca="1">SUM(Table2[[#This Row],[2025 Tax Amount                   (w/o Reval)                       (Exmption Not Included)]]-Table2[[#This Row],[2024 Tax Amount (Exemption Not Included)]])</f>
        <v>#NAME?</v>
      </c>
      <c r="N1034" s="206" t="e">
        <f ca="1">SUM(Table2[[#This Row],[2025 Tax Amount                   (w/o Reval)                       (Exmption Not Included)]]-Table2[[#This Row],[2025 Estimated                      Tax Amount                             (Exemption Not Included)]])</f>
        <v>#NAME?</v>
      </c>
      <c r="O1034" s="207" t="s">
        <v>7433</v>
      </c>
      <c r="P1034" s="208" t="s">
        <v>7433</v>
      </c>
      <c r="Q1034" s="208" t="s">
        <v>7433</v>
      </c>
      <c r="R1034" s="208" t="s">
        <v>7433</v>
      </c>
      <c r="S1034" s="208" t="s">
        <v>7433</v>
      </c>
      <c r="T1034" s="209" t="s">
        <v>7433</v>
      </c>
    </row>
    <row r="1035" spans="1:20">
      <c r="A1035" s="202" t="s">
        <v>1954</v>
      </c>
      <c r="B1035" s="202">
        <v>412</v>
      </c>
      <c r="C1035" s="195" t="e">
        <f ca="1">_xlfn.XLOOKUP(Table2[[#This Row],[Acct '#]],'2024 Information'!A:A,'2024 Information'!L:L,0)</f>
        <v>#NAME?</v>
      </c>
      <c r="D1035" s="196" t="e">
        <f ca="1">SUM(Table2[[#This Row],[2024 Tax Assessment (Exemption Not Included)]]/$E$6)</f>
        <v>#NAME?</v>
      </c>
      <c r="E1035" s="206" t="e">
        <f ca="1">SUM(Table2[[#This Row],[2024 Tax Assessment (Exemption Not Included)]]*$E$7)</f>
        <v>#NAME?</v>
      </c>
      <c r="F1035" s="195" t="e">
        <f ca="1">_xlfn.XLOOKUP(Table2[[#This Row],[Acct '#]],'2025 Information'!A:A,'2025 Information'!O:O,0)</f>
        <v>#NAME?</v>
      </c>
      <c r="G1035" s="196" t="e">
        <f ca="1">SUM(Table2[[#This Row],[2025 Estimated                         Tax Assessment                  (Exemption Not Included)]]/$H$6)</f>
        <v>#NAME?</v>
      </c>
      <c r="H1035" s="206" t="e">
        <f ca="1">SUM(Table2[[#This Row],[2025 Estimated                         Tax Assessment                  (Exemption Not Included)]]*$H$7)</f>
        <v>#NAME?</v>
      </c>
      <c r="I1035" s="203" t="e">
        <f ca="1">SUM(Table2[[#This Row],[2025 Estimated                         Tax Assessment                  (Exemption Not Included)]]-Table2[[#This Row],[2024 Tax Assessment (Exemption Not Included)]])</f>
        <v>#NAME?</v>
      </c>
      <c r="J1035" s="225" t="e">
        <f ca="1">SUM(Table2[[#This Row],[2025 Estimated                      Tax Amount                             (Exemption Not Included)]]-Table2[[#This Row],[2024 Tax Amount (Exemption Not Included)]])</f>
        <v>#NAME?</v>
      </c>
      <c r="K1035" s="204" t="e">
        <f ca="1">SUM(Table2[[#This Row],[Overall % Of Town ]]-Table2[[#This Row],[Overall % Of Town]])</f>
        <v>#NAME?</v>
      </c>
      <c r="L1035" s="227" t="e">
        <f ca="1">SUM(Table2[[#This Row],[2024 Tax Assessment (Exemption Not Included)]])*$N$7</f>
        <v>#NAME?</v>
      </c>
      <c r="M1035" s="205" t="e">
        <f ca="1">SUM(Table2[[#This Row],[2025 Tax Amount                   (w/o Reval)                       (Exmption Not Included)]]-Table2[[#This Row],[2024 Tax Amount (Exemption Not Included)]])</f>
        <v>#NAME?</v>
      </c>
      <c r="N1035" s="206" t="e">
        <f ca="1">SUM(Table2[[#This Row],[2025 Tax Amount                   (w/o Reval)                       (Exmption Not Included)]]-Table2[[#This Row],[2025 Estimated                      Tax Amount                             (Exemption Not Included)]])</f>
        <v>#NAME?</v>
      </c>
      <c r="O1035" s="207" t="s">
        <v>7433</v>
      </c>
      <c r="P1035" s="208" t="s">
        <v>7433</v>
      </c>
      <c r="Q1035" s="208" t="s">
        <v>7433</v>
      </c>
      <c r="R1035" s="208" t="s">
        <v>7433</v>
      </c>
      <c r="S1035" s="208" t="s">
        <v>7433</v>
      </c>
      <c r="T1035" s="209" t="s">
        <v>7433</v>
      </c>
    </row>
    <row r="1036" spans="1:20">
      <c r="A1036" s="202" t="s">
        <v>694</v>
      </c>
      <c r="B1036" s="202">
        <v>959</v>
      </c>
      <c r="C1036" s="195" t="e">
        <f ca="1">_xlfn.XLOOKUP(Table2[[#This Row],[Acct '#]],'2024 Information'!A:A,'2024 Information'!L:L,0)</f>
        <v>#NAME?</v>
      </c>
      <c r="D1036" s="196" t="e">
        <f ca="1">SUM(Table2[[#This Row],[2024 Tax Assessment (Exemption Not Included)]]/$E$6)</f>
        <v>#NAME?</v>
      </c>
      <c r="E1036" s="206" t="e">
        <f ca="1">SUM(Table2[[#This Row],[2024 Tax Assessment (Exemption Not Included)]]*$E$7)</f>
        <v>#NAME?</v>
      </c>
      <c r="F1036" s="195" t="e">
        <f ca="1">_xlfn.XLOOKUP(Table2[[#This Row],[Acct '#]],'2025 Information'!A:A,'2025 Information'!O:O,0)</f>
        <v>#NAME?</v>
      </c>
      <c r="G1036" s="196" t="e">
        <f ca="1">SUM(Table2[[#This Row],[2025 Estimated                         Tax Assessment                  (Exemption Not Included)]]/$H$6)</f>
        <v>#NAME?</v>
      </c>
      <c r="H1036" s="206" t="e">
        <f ca="1">SUM(Table2[[#This Row],[2025 Estimated                         Tax Assessment                  (Exemption Not Included)]]*$H$7)</f>
        <v>#NAME?</v>
      </c>
      <c r="I1036" s="203" t="e">
        <f ca="1">SUM(Table2[[#This Row],[2025 Estimated                         Tax Assessment                  (Exemption Not Included)]]-Table2[[#This Row],[2024 Tax Assessment (Exemption Not Included)]])</f>
        <v>#NAME?</v>
      </c>
      <c r="J1036" s="225" t="e">
        <f ca="1">SUM(Table2[[#This Row],[2025 Estimated                      Tax Amount                             (Exemption Not Included)]]-Table2[[#This Row],[2024 Tax Amount (Exemption Not Included)]])</f>
        <v>#NAME?</v>
      </c>
      <c r="K1036" s="204" t="e">
        <f ca="1">SUM(Table2[[#This Row],[Overall % Of Town ]]-Table2[[#This Row],[Overall % Of Town]])</f>
        <v>#NAME?</v>
      </c>
      <c r="L1036" s="227" t="e">
        <f ca="1">SUM(Table2[[#This Row],[2024 Tax Assessment (Exemption Not Included)]])*$N$7</f>
        <v>#NAME?</v>
      </c>
      <c r="M1036" s="205" t="e">
        <f ca="1">SUM(Table2[[#This Row],[2025 Tax Amount                   (w/o Reval)                       (Exmption Not Included)]]-Table2[[#This Row],[2024 Tax Amount (Exemption Not Included)]])</f>
        <v>#NAME?</v>
      </c>
      <c r="N1036" s="206" t="e">
        <f ca="1">SUM(Table2[[#This Row],[2025 Tax Amount                   (w/o Reval)                       (Exmption Not Included)]]-Table2[[#This Row],[2025 Estimated                      Tax Amount                             (Exemption Not Included)]])</f>
        <v>#NAME?</v>
      </c>
      <c r="O1036" s="207" t="s">
        <v>7433</v>
      </c>
      <c r="P1036" s="208" t="s">
        <v>7433</v>
      </c>
      <c r="Q1036" s="208" t="s">
        <v>7433</v>
      </c>
      <c r="R1036" s="208" t="s">
        <v>7433</v>
      </c>
      <c r="S1036" s="208" t="s">
        <v>7433</v>
      </c>
      <c r="T1036" s="209" t="s">
        <v>7433</v>
      </c>
    </row>
    <row r="1037" spans="1:20">
      <c r="A1037" s="202" t="s">
        <v>2769</v>
      </c>
      <c r="B1037" s="202">
        <v>18</v>
      </c>
      <c r="C1037" s="195" t="e">
        <f ca="1">_xlfn.XLOOKUP(Table2[[#This Row],[Acct '#]],'2024 Information'!A:A,'2024 Information'!L:L,0)</f>
        <v>#NAME?</v>
      </c>
      <c r="D1037" s="196" t="e">
        <f ca="1">SUM(Table2[[#This Row],[2024 Tax Assessment (Exemption Not Included)]]/$E$6)</f>
        <v>#NAME?</v>
      </c>
      <c r="E1037" s="206" t="e">
        <f ca="1">SUM(Table2[[#This Row],[2024 Tax Assessment (Exemption Not Included)]]*$E$7)</f>
        <v>#NAME?</v>
      </c>
      <c r="F1037" s="195" t="e">
        <f ca="1">_xlfn.XLOOKUP(Table2[[#This Row],[Acct '#]],'2025 Information'!A:A,'2025 Information'!O:O,0)</f>
        <v>#NAME?</v>
      </c>
      <c r="G1037" s="196" t="e">
        <f ca="1">SUM(Table2[[#This Row],[2025 Estimated                         Tax Assessment                  (Exemption Not Included)]]/$H$6)</f>
        <v>#NAME?</v>
      </c>
      <c r="H1037" s="206" t="e">
        <f ca="1">SUM(Table2[[#This Row],[2025 Estimated                         Tax Assessment                  (Exemption Not Included)]]*$H$7)</f>
        <v>#NAME?</v>
      </c>
      <c r="I1037" s="203" t="e">
        <f ca="1">SUM(Table2[[#This Row],[2025 Estimated                         Tax Assessment                  (Exemption Not Included)]]-Table2[[#This Row],[2024 Tax Assessment (Exemption Not Included)]])</f>
        <v>#NAME?</v>
      </c>
      <c r="J1037" s="225" t="e">
        <f ca="1">SUM(Table2[[#This Row],[2025 Estimated                      Tax Amount                             (Exemption Not Included)]]-Table2[[#This Row],[2024 Tax Amount (Exemption Not Included)]])</f>
        <v>#NAME?</v>
      </c>
      <c r="K1037" s="204" t="e">
        <f ca="1">SUM(Table2[[#This Row],[Overall % Of Town ]]-Table2[[#This Row],[Overall % Of Town]])</f>
        <v>#NAME?</v>
      </c>
      <c r="L1037" s="227" t="e">
        <f ca="1">SUM(Table2[[#This Row],[2024 Tax Assessment (Exemption Not Included)]])*$N$7</f>
        <v>#NAME?</v>
      </c>
      <c r="M1037" s="205" t="e">
        <f ca="1">SUM(Table2[[#This Row],[2025 Tax Amount                   (w/o Reval)                       (Exmption Not Included)]]-Table2[[#This Row],[2024 Tax Amount (Exemption Not Included)]])</f>
        <v>#NAME?</v>
      </c>
      <c r="N1037" s="206" t="e">
        <f ca="1">SUM(Table2[[#This Row],[2025 Tax Amount                   (w/o Reval)                       (Exmption Not Included)]]-Table2[[#This Row],[2025 Estimated                      Tax Amount                             (Exemption Not Included)]])</f>
        <v>#NAME?</v>
      </c>
      <c r="O1037" s="207" t="s">
        <v>7433</v>
      </c>
      <c r="P1037" s="208" t="s">
        <v>7433</v>
      </c>
      <c r="Q1037" s="208" t="s">
        <v>7433</v>
      </c>
      <c r="R1037" s="208" t="s">
        <v>7433</v>
      </c>
      <c r="S1037" s="208" t="s">
        <v>7433</v>
      </c>
      <c r="T1037" s="209" t="s">
        <v>7433</v>
      </c>
    </row>
    <row r="1038" spans="1:20">
      <c r="A1038" s="202" t="s">
        <v>1719</v>
      </c>
      <c r="B1038" s="202">
        <v>522</v>
      </c>
      <c r="C1038" s="195" t="e">
        <f ca="1">_xlfn.XLOOKUP(Table2[[#This Row],[Acct '#]],'2024 Information'!A:A,'2024 Information'!L:L,0)</f>
        <v>#NAME?</v>
      </c>
      <c r="D1038" s="196" t="e">
        <f ca="1">SUM(Table2[[#This Row],[2024 Tax Assessment (Exemption Not Included)]]/$E$6)</f>
        <v>#NAME?</v>
      </c>
      <c r="E1038" s="206" t="e">
        <f ca="1">SUM(Table2[[#This Row],[2024 Tax Assessment (Exemption Not Included)]]*$E$7)</f>
        <v>#NAME?</v>
      </c>
      <c r="F1038" s="195" t="e">
        <f ca="1">_xlfn.XLOOKUP(Table2[[#This Row],[Acct '#]],'2025 Information'!A:A,'2025 Information'!O:O,0)</f>
        <v>#NAME?</v>
      </c>
      <c r="G1038" s="196" t="e">
        <f ca="1">SUM(Table2[[#This Row],[2025 Estimated                         Tax Assessment                  (Exemption Not Included)]]/$H$6)</f>
        <v>#NAME?</v>
      </c>
      <c r="H1038" s="206" t="e">
        <f ca="1">SUM(Table2[[#This Row],[2025 Estimated                         Tax Assessment                  (Exemption Not Included)]]*$H$7)</f>
        <v>#NAME?</v>
      </c>
      <c r="I1038" s="203" t="e">
        <f ca="1">SUM(Table2[[#This Row],[2025 Estimated                         Tax Assessment                  (Exemption Not Included)]]-Table2[[#This Row],[2024 Tax Assessment (Exemption Not Included)]])</f>
        <v>#NAME?</v>
      </c>
      <c r="J1038" s="225" t="e">
        <f ca="1">SUM(Table2[[#This Row],[2025 Estimated                      Tax Amount                             (Exemption Not Included)]]-Table2[[#This Row],[2024 Tax Amount (Exemption Not Included)]])</f>
        <v>#NAME?</v>
      </c>
      <c r="K1038" s="204" t="e">
        <f ca="1">SUM(Table2[[#This Row],[Overall % Of Town ]]-Table2[[#This Row],[Overall % Of Town]])</f>
        <v>#NAME?</v>
      </c>
      <c r="L1038" s="227" t="e">
        <f ca="1">SUM(Table2[[#This Row],[2024 Tax Assessment (Exemption Not Included)]])*$N$7</f>
        <v>#NAME?</v>
      </c>
      <c r="M1038" s="205" t="e">
        <f ca="1">SUM(Table2[[#This Row],[2025 Tax Amount                   (w/o Reval)                       (Exmption Not Included)]]-Table2[[#This Row],[2024 Tax Amount (Exemption Not Included)]])</f>
        <v>#NAME?</v>
      </c>
      <c r="N1038" s="206" t="e">
        <f ca="1">SUM(Table2[[#This Row],[2025 Tax Amount                   (w/o Reval)                       (Exmption Not Included)]]-Table2[[#This Row],[2025 Estimated                      Tax Amount                             (Exemption Not Included)]])</f>
        <v>#NAME?</v>
      </c>
      <c r="O1038" s="207" t="s">
        <v>7433</v>
      </c>
      <c r="P1038" s="208" t="s">
        <v>7433</v>
      </c>
      <c r="Q1038" s="208" t="s">
        <v>7433</v>
      </c>
      <c r="R1038" s="208" t="s">
        <v>7433</v>
      </c>
      <c r="S1038" s="208" t="s">
        <v>7433</v>
      </c>
      <c r="T1038" s="209" t="s">
        <v>7433</v>
      </c>
    </row>
    <row r="1039" spans="1:20">
      <c r="A1039" s="202" t="s">
        <v>1686</v>
      </c>
      <c r="B1039" s="202">
        <v>536</v>
      </c>
      <c r="C1039" s="195" t="e">
        <f ca="1">_xlfn.XLOOKUP(Table2[[#This Row],[Acct '#]],'2024 Information'!A:A,'2024 Information'!L:L,0)</f>
        <v>#NAME?</v>
      </c>
      <c r="D1039" s="196" t="e">
        <f ca="1">SUM(Table2[[#This Row],[2024 Tax Assessment (Exemption Not Included)]]/$E$6)</f>
        <v>#NAME?</v>
      </c>
      <c r="E1039" s="206" t="e">
        <f ca="1">SUM(Table2[[#This Row],[2024 Tax Assessment (Exemption Not Included)]]*$E$7)</f>
        <v>#NAME?</v>
      </c>
      <c r="F1039" s="195" t="e">
        <f ca="1">_xlfn.XLOOKUP(Table2[[#This Row],[Acct '#]],'2025 Information'!A:A,'2025 Information'!O:O,0)</f>
        <v>#NAME?</v>
      </c>
      <c r="G1039" s="196" t="e">
        <f ca="1">SUM(Table2[[#This Row],[2025 Estimated                         Tax Assessment                  (Exemption Not Included)]]/$H$6)</f>
        <v>#NAME?</v>
      </c>
      <c r="H1039" s="206" t="e">
        <f ca="1">SUM(Table2[[#This Row],[2025 Estimated                         Tax Assessment                  (Exemption Not Included)]]*$H$7)</f>
        <v>#NAME?</v>
      </c>
      <c r="I1039" s="203" t="e">
        <f ca="1">SUM(Table2[[#This Row],[2025 Estimated                         Tax Assessment                  (Exemption Not Included)]]-Table2[[#This Row],[2024 Tax Assessment (Exemption Not Included)]])</f>
        <v>#NAME?</v>
      </c>
      <c r="J1039" s="225" t="e">
        <f ca="1">SUM(Table2[[#This Row],[2025 Estimated                      Tax Amount                             (Exemption Not Included)]]-Table2[[#This Row],[2024 Tax Amount (Exemption Not Included)]])</f>
        <v>#NAME?</v>
      </c>
      <c r="K1039" s="204" t="e">
        <f ca="1">SUM(Table2[[#This Row],[Overall % Of Town ]]-Table2[[#This Row],[Overall % Of Town]])</f>
        <v>#NAME?</v>
      </c>
      <c r="L1039" s="227" t="e">
        <f ca="1">SUM(Table2[[#This Row],[2024 Tax Assessment (Exemption Not Included)]])*$N$7</f>
        <v>#NAME?</v>
      </c>
      <c r="M1039" s="205" t="e">
        <f ca="1">SUM(Table2[[#This Row],[2025 Tax Amount                   (w/o Reval)                       (Exmption Not Included)]]-Table2[[#This Row],[2024 Tax Amount (Exemption Not Included)]])</f>
        <v>#NAME?</v>
      </c>
      <c r="N1039" s="206" t="e">
        <f ca="1">SUM(Table2[[#This Row],[2025 Tax Amount                   (w/o Reval)                       (Exmption Not Included)]]-Table2[[#This Row],[2025 Estimated                      Tax Amount                             (Exemption Not Included)]])</f>
        <v>#NAME?</v>
      </c>
      <c r="O1039" s="207" t="s">
        <v>7433</v>
      </c>
      <c r="P1039" s="208" t="s">
        <v>7433</v>
      </c>
      <c r="Q1039" s="208" t="s">
        <v>7433</v>
      </c>
      <c r="R1039" s="208" t="s">
        <v>7433</v>
      </c>
      <c r="S1039" s="208" t="s">
        <v>7433</v>
      </c>
      <c r="T1039" s="209" t="s">
        <v>7433</v>
      </c>
    </row>
    <row r="1040" spans="1:20">
      <c r="A1040" s="202" t="s">
        <v>1682</v>
      </c>
      <c r="B1040" s="202">
        <v>537</v>
      </c>
      <c r="C1040" s="195" t="e">
        <f ca="1">_xlfn.XLOOKUP(Table2[[#This Row],[Acct '#]],'2024 Information'!A:A,'2024 Information'!L:L,0)</f>
        <v>#NAME?</v>
      </c>
      <c r="D1040" s="196" t="e">
        <f ca="1">SUM(Table2[[#This Row],[2024 Tax Assessment (Exemption Not Included)]]/$E$6)</f>
        <v>#NAME?</v>
      </c>
      <c r="E1040" s="206" t="e">
        <f ca="1">SUM(Table2[[#This Row],[2024 Tax Assessment (Exemption Not Included)]]*$E$7)</f>
        <v>#NAME?</v>
      </c>
      <c r="F1040" s="195" t="e">
        <f ca="1">_xlfn.XLOOKUP(Table2[[#This Row],[Acct '#]],'2025 Information'!A:A,'2025 Information'!O:O,0)</f>
        <v>#NAME?</v>
      </c>
      <c r="G1040" s="196" t="e">
        <f ca="1">SUM(Table2[[#This Row],[2025 Estimated                         Tax Assessment                  (Exemption Not Included)]]/$H$6)</f>
        <v>#NAME?</v>
      </c>
      <c r="H1040" s="206" t="e">
        <f ca="1">SUM(Table2[[#This Row],[2025 Estimated                         Tax Assessment                  (Exemption Not Included)]]*$H$7)</f>
        <v>#NAME?</v>
      </c>
      <c r="I1040" s="203" t="e">
        <f ca="1">SUM(Table2[[#This Row],[2025 Estimated                         Tax Assessment                  (Exemption Not Included)]]-Table2[[#This Row],[2024 Tax Assessment (Exemption Not Included)]])</f>
        <v>#NAME?</v>
      </c>
      <c r="J1040" s="225" t="e">
        <f ca="1">SUM(Table2[[#This Row],[2025 Estimated                      Tax Amount                             (Exemption Not Included)]]-Table2[[#This Row],[2024 Tax Amount (Exemption Not Included)]])</f>
        <v>#NAME?</v>
      </c>
      <c r="K1040" s="204" t="e">
        <f ca="1">SUM(Table2[[#This Row],[Overall % Of Town ]]-Table2[[#This Row],[Overall % Of Town]])</f>
        <v>#NAME?</v>
      </c>
      <c r="L1040" s="227" t="e">
        <f ca="1">SUM(Table2[[#This Row],[2024 Tax Assessment (Exemption Not Included)]])*$N$7</f>
        <v>#NAME?</v>
      </c>
      <c r="M1040" s="205" t="e">
        <f ca="1">SUM(Table2[[#This Row],[2025 Tax Amount                   (w/o Reval)                       (Exmption Not Included)]]-Table2[[#This Row],[2024 Tax Amount (Exemption Not Included)]])</f>
        <v>#NAME?</v>
      </c>
      <c r="N1040" s="206" t="e">
        <f ca="1">SUM(Table2[[#This Row],[2025 Tax Amount                   (w/o Reval)                       (Exmption Not Included)]]-Table2[[#This Row],[2025 Estimated                      Tax Amount                             (Exemption Not Included)]])</f>
        <v>#NAME?</v>
      </c>
      <c r="O1040" s="207" t="s">
        <v>7433</v>
      </c>
      <c r="P1040" s="208" t="s">
        <v>7433</v>
      </c>
      <c r="Q1040" s="208" t="s">
        <v>7433</v>
      </c>
      <c r="R1040" s="208" t="s">
        <v>7433</v>
      </c>
      <c r="S1040" s="208" t="s">
        <v>7433</v>
      </c>
      <c r="T1040" s="209" t="s">
        <v>7433</v>
      </c>
    </row>
    <row r="1041" spans="1:20">
      <c r="A1041" s="202" t="s">
        <v>662</v>
      </c>
      <c r="B1041" s="202">
        <v>972</v>
      </c>
      <c r="C1041" s="195" t="e">
        <f ca="1">_xlfn.XLOOKUP(Table2[[#This Row],[Acct '#]],'2024 Information'!A:A,'2024 Information'!L:L,0)</f>
        <v>#NAME?</v>
      </c>
      <c r="D1041" s="196" t="e">
        <f ca="1">SUM(Table2[[#This Row],[2024 Tax Assessment (Exemption Not Included)]]/$E$6)</f>
        <v>#NAME?</v>
      </c>
      <c r="E1041" s="206" t="e">
        <f ca="1">SUM(Table2[[#This Row],[2024 Tax Assessment (Exemption Not Included)]]*$E$7)</f>
        <v>#NAME?</v>
      </c>
      <c r="F1041" s="195" t="e">
        <f ca="1">_xlfn.XLOOKUP(Table2[[#This Row],[Acct '#]],'2025 Information'!A:A,'2025 Information'!O:O,0)</f>
        <v>#NAME?</v>
      </c>
      <c r="G1041" s="196" t="e">
        <f ca="1">SUM(Table2[[#This Row],[2025 Estimated                         Tax Assessment                  (Exemption Not Included)]]/$H$6)</f>
        <v>#NAME?</v>
      </c>
      <c r="H1041" s="206" t="e">
        <f ca="1">SUM(Table2[[#This Row],[2025 Estimated                         Tax Assessment                  (Exemption Not Included)]]*$H$7)</f>
        <v>#NAME?</v>
      </c>
      <c r="I1041" s="203" t="e">
        <f ca="1">SUM(Table2[[#This Row],[2025 Estimated                         Tax Assessment                  (Exemption Not Included)]]-Table2[[#This Row],[2024 Tax Assessment (Exemption Not Included)]])</f>
        <v>#NAME?</v>
      </c>
      <c r="J1041" s="225" t="e">
        <f ca="1">SUM(Table2[[#This Row],[2025 Estimated                      Tax Amount                             (Exemption Not Included)]]-Table2[[#This Row],[2024 Tax Amount (Exemption Not Included)]])</f>
        <v>#NAME?</v>
      </c>
      <c r="K1041" s="204" t="e">
        <f ca="1">SUM(Table2[[#This Row],[Overall % Of Town ]]-Table2[[#This Row],[Overall % Of Town]])</f>
        <v>#NAME?</v>
      </c>
      <c r="L1041" s="227" t="e">
        <f ca="1">SUM(Table2[[#This Row],[2024 Tax Assessment (Exemption Not Included)]])*$N$7</f>
        <v>#NAME?</v>
      </c>
      <c r="M1041" s="205" t="e">
        <f ca="1">SUM(Table2[[#This Row],[2025 Tax Amount                   (w/o Reval)                       (Exmption Not Included)]]-Table2[[#This Row],[2024 Tax Amount (Exemption Not Included)]])</f>
        <v>#NAME?</v>
      </c>
      <c r="N1041" s="206" t="e">
        <f ca="1">SUM(Table2[[#This Row],[2025 Tax Amount                   (w/o Reval)                       (Exmption Not Included)]]-Table2[[#This Row],[2025 Estimated                      Tax Amount                             (Exemption Not Included)]])</f>
        <v>#NAME?</v>
      </c>
      <c r="O1041" s="207" t="s">
        <v>7433</v>
      </c>
      <c r="P1041" s="208" t="s">
        <v>7433</v>
      </c>
      <c r="Q1041" s="208" t="s">
        <v>7433</v>
      </c>
      <c r="R1041" s="208" t="s">
        <v>7433</v>
      </c>
      <c r="S1041" s="208" t="s">
        <v>7433</v>
      </c>
      <c r="T1041" s="209" t="s">
        <v>7433</v>
      </c>
    </row>
    <row r="1042" spans="1:20">
      <c r="A1042" s="202" t="s">
        <v>658</v>
      </c>
      <c r="B1042" s="202">
        <v>973</v>
      </c>
      <c r="C1042" s="195" t="e">
        <f ca="1">_xlfn.XLOOKUP(Table2[[#This Row],[Acct '#]],'2024 Information'!A:A,'2024 Information'!L:L,0)</f>
        <v>#NAME?</v>
      </c>
      <c r="D1042" s="196" t="e">
        <f ca="1">SUM(Table2[[#This Row],[2024 Tax Assessment (Exemption Not Included)]]/$E$6)</f>
        <v>#NAME?</v>
      </c>
      <c r="E1042" s="206" t="e">
        <f ca="1">SUM(Table2[[#This Row],[2024 Tax Assessment (Exemption Not Included)]]*$E$7)</f>
        <v>#NAME?</v>
      </c>
      <c r="F1042" s="195" t="e">
        <f ca="1">_xlfn.XLOOKUP(Table2[[#This Row],[Acct '#]],'2025 Information'!A:A,'2025 Information'!O:O,0)</f>
        <v>#NAME?</v>
      </c>
      <c r="G1042" s="196" t="e">
        <f ca="1">SUM(Table2[[#This Row],[2025 Estimated                         Tax Assessment                  (Exemption Not Included)]]/$H$6)</f>
        <v>#NAME?</v>
      </c>
      <c r="H1042" s="206" t="e">
        <f ca="1">SUM(Table2[[#This Row],[2025 Estimated                         Tax Assessment                  (Exemption Not Included)]]*$H$7)</f>
        <v>#NAME?</v>
      </c>
      <c r="I1042" s="203" t="e">
        <f ca="1">SUM(Table2[[#This Row],[2025 Estimated                         Tax Assessment                  (Exemption Not Included)]]-Table2[[#This Row],[2024 Tax Assessment (Exemption Not Included)]])</f>
        <v>#NAME?</v>
      </c>
      <c r="J1042" s="225" t="e">
        <f ca="1">SUM(Table2[[#This Row],[2025 Estimated                      Tax Amount                             (Exemption Not Included)]]-Table2[[#This Row],[2024 Tax Amount (Exemption Not Included)]])</f>
        <v>#NAME?</v>
      </c>
      <c r="K1042" s="204" t="e">
        <f ca="1">SUM(Table2[[#This Row],[Overall % Of Town ]]-Table2[[#This Row],[Overall % Of Town]])</f>
        <v>#NAME?</v>
      </c>
      <c r="L1042" s="227" t="e">
        <f ca="1">SUM(Table2[[#This Row],[2024 Tax Assessment (Exemption Not Included)]])*$N$7</f>
        <v>#NAME?</v>
      </c>
      <c r="M1042" s="205" t="e">
        <f ca="1">SUM(Table2[[#This Row],[2025 Tax Amount                   (w/o Reval)                       (Exmption Not Included)]]-Table2[[#This Row],[2024 Tax Amount (Exemption Not Included)]])</f>
        <v>#NAME?</v>
      </c>
      <c r="N1042" s="206" t="e">
        <f ca="1">SUM(Table2[[#This Row],[2025 Tax Amount                   (w/o Reval)                       (Exmption Not Included)]]-Table2[[#This Row],[2025 Estimated                      Tax Amount                             (Exemption Not Included)]])</f>
        <v>#NAME?</v>
      </c>
      <c r="O1042" s="207" t="s">
        <v>7433</v>
      </c>
      <c r="P1042" s="208" t="s">
        <v>7433</v>
      </c>
      <c r="Q1042" s="208" t="s">
        <v>7433</v>
      </c>
      <c r="R1042" s="208" t="s">
        <v>7433</v>
      </c>
      <c r="S1042" s="208" t="s">
        <v>7433</v>
      </c>
      <c r="T1042" s="209" t="s">
        <v>7433</v>
      </c>
    </row>
    <row r="1043" spans="1:20">
      <c r="A1043" s="202" t="s">
        <v>2343</v>
      </c>
      <c r="B1043" s="202">
        <v>234</v>
      </c>
      <c r="C1043" s="195" t="e">
        <f ca="1">_xlfn.XLOOKUP(Table2[[#This Row],[Acct '#]],'2024 Information'!A:A,'2024 Information'!L:L,0)</f>
        <v>#NAME?</v>
      </c>
      <c r="D1043" s="196" t="e">
        <f ca="1">SUM(Table2[[#This Row],[2024 Tax Assessment (Exemption Not Included)]]/$E$6)</f>
        <v>#NAME?</v>
      </c>
      <c r="E1043" s="206" t="e">
        <f ca="1">SUM(Table2[[#This Row],[2024 Tax Assessment (Exemption Not Included)]]*$E$7)</f>
        <v>#NAME?</v>
      </c>
      <c r="F1043" s="195" t="e">
        <f ca="1">_xlfn.XLOOKUP(Table2[[#This Row],[Acct '#]],'2025 Information'!A:A,'2025 Information'!O:O,0)</f>
        <v>#NAME?</v>
      </c>
      <c r="G1043" s="196" t="e">
        <f ca="1">SUM(Table2[[#This Row],[2025 Estimated                         Tax Assessment                  (Exemption Not Included)]]/$H$6)</f>
        <v>#NAME?</v>
      </c>
      <c r="H1043" s="206" t="e">
        <f ca="1">SUM(Table2[[#This Row],[2025 Estimated                         Tax Assessment                  (Exemption Not Included)]]*$H$7)</f>
        <v>#NAME?</v>
      </c>
      <c r="I1043" s="203" t="e">
        <f ca="1">SUM(Table2[[#This Row],[2025 Estimated                         Tax Assessment                  (Exemption Not Included)]]-Table2[[#This Row],[2024 Tax Assessment (Exemption Not Included)]])</f>
        <v>#NAME?</v>
      </c>
      <c r="J1043" s="225" t="e">
        <f ca="1">SUM(Table2[[#This Row],[2025 Estimated                      Tax Amount                             (Exemption Not Included)]]-Table2[[#This Row],[2024 Tax Amount (Exemption Not Included)]])</f>
        <v>#NAME?</v>
      </c>
      <c r="K1043" s="204" t="e">
        <f ca="1">SUM(Table2[[#This Row],[Overall % Of Town ]]-Table2[[#This Row],[Overall % Of Town]])</f>
        <v>#NAME?</v>
      </c>
      <c r="L1043" s="227" t="e">
        <f ca="1">SUM(Table2[[#This Row],[2024 Tax Assessment (Exemption Not Included)]])*$N$7</f>
        <v>#NAME?</v>
      </c>
      <c r="M1043" s="205" t="e">
        <f ca="1">SUM(Table2[[#This Row],[2025 Tax Amount                   (w/o Reval)                       (Exmption Not Included)]]-Table2[[#This Row],[2024 Tax Amount (Exemption Not Included)]])</f>
        <v>#NAME?</v>
      </c>
      <c r="N1043" s="206" t="e">
        <f ca="1">SUM(Table2[[#This Row],[2025 Tax Amount                   (w/o Reval)                       (Exmption Not Included)]]-Table2[[#This Row],[2025 Estimated                      Tax Amount                             (Exemption Not Included)]])</f>
        <v>#NAME?</v>
      </c>
      <c r="O1043" s="207" t="s">
        <v>7433</v>
      </c>
      <c r="P1043" s="208" t="s">
        <v>7433</v>
      </c>
      <c r="Q1043" s="208" t="s">
        <v>7433</v>
      </c>
      <c r="R1043" s="208" t="s">
        <v>7433</v>
      </c>
      <c r="S1043" s="208" t="s">
        <v>7433</v>
      </c>
      <c r="T1043" s="209" t="s">
        <v>7433</v>
      </c>
    </row>
    <row r="1044" spans="1:20">
      <c r="A1044" s="202" t="s">
        <v>2757</v>
      </c>
      <c r="B1044" s="202">
        <v>25</v>
      </c>
      <c r="C1044" s="195" t="e">
        <f ca="1">_xlfn.XLOOKUP(Table2[[#This Row],[Acct '#]],'2024 Information'!A:A,'2024 Information'!L:L,0)</f>
        <v>#NAME?</v>
      </c>
      <c r="D1044" s="196" t="e">
        <f ca="1">SUM(Table2[[#This Row],[2024 Tax Assessment (Exemption Not Included)]]/$E$6)</f>
        <v>#NAME?</v>
      </c>
      <c r="E1044" s="206" t="e">
        <f ca="1">SUM(Table2[[#This Row],[2024 Tax Assessment (Exemption Not Included)]]*$E$7)</f>
        <v>#NAME?</v>
      </c>
      <c r="F1044" s="195" t="e">
        <f ca="1">_xlfn.XLOOKUP(Table2[[#This Row],[Acct '#]],'2025 Information'!A:A,'2025 Information'!O:O,0)</f>
        <v>#NAME?</v>
      </c>
      <c r="G1044" s="196" t="e">
        <f ca="1">SUM(Table2[[#This Row],[2025 Estimated                         Tax Assessment                  (Exemption Not Included)]]/$H$6)</f>
        <v>#NAME?</v>
      </c>
      <c r="H1044" s="206" t="e">
        <f ca="1">SUM(Table2[[#This Row],[2025 Estimated                         Tax Assessment                  (Exemption Not Included)]]*$H$7)</f>
        <v>#NAME?</v>
      </c>
      <c r="I1044" s="203" t="e">
        <f ca="1">SUM(Table2[[#This Row],[2025 Estimated                         Tax Assessment                  (Exemption Not Included)]]-Table2[[#This Row],[2024 Tax Assessment (Exemption Not Included)]])</f>
        <v>#NAME?</v>
      </c>
      <c r="J1044" s="225" t="e">
        <f ca="1">SUM(Table2[[#This Row],[2025 Estimated                      Tax Amount                             (Exemption Not Included)]]-Table2[[#This Row],[2024 Tax Amount (Exemption Not Included)]])</f>
        <v>#NAME?</v>
      </c>
      <c r="K1044" s="204" t="e">
        <f ca="1">SUM(Table2[[#This Row],[Overall % Of Town ]]-Table2[[#This Row],[Overall % Of Town]])</f>
        <v>#NAME?</v>
      </c>
      <c r="L1044" s="227" t="e">
        <f ca="1">SUM(Table2[[#This Row],[2024 Tax Assessment (Exemption Not Included)]])*$N$7</f>
        <v>#NAME?</v>
      </c>
      <c r="M1044" s="205" t="e">
        <f ca="1">SUM(Table2[[#This Row],[2025 Tax Amount                   (w/o Reval)                       (Exmption Not Included)]]-Table2[[#This Row],[2024 Tax Amount (Exemption Not Included)]])</f>
        <v>#NAME?</v>
      </c>
      <c r="N1044" s="206" t="e">
        <f ca="1">SUM(Table2[[#This Row],[2025 Tax Amount                   (w/o Reval)                       (Exmption Not Included)]]-Table2[[#This Row],[2025 Estimated                      Tax Amount                             (Exemption Not Included)]])</f>
        <v>#NAME?</v>
      </c>
      <c r="O1044" s="207" t="s">
        <v>7433</v>
      </c>
      <c r="P1044" s="208" t="s">
        <v>7433</v>
      </c>
      <c r="Q1044" s="208" t="s">
        <v>7433</v>
      </c>
      <c r="R1044" s="208" t="s">
        <v>7433</v>
      </c>
      <c r="S1044" s="208" t="s">
        <v>7433</v>
      </c>
      <c r="T1044" s="209" t="s">
        <v>7433</v>
      </c>
    </row>
    <row r="1045" spans="1:20">
      <c r="A1045" s="202" t="s">
        <v>2367</v>
      </c>
      <c r="B1045" s="202">
        <v>225</v>
      </c>
      <c r="C1045" s="195" t="e">
        <f ca="1">_xlfn.XLOOKUP(Table2[[#This Row],[Acct '#]],'2024 Information'!A:A,'2024 Information'!L:L,0)</f>
        <v>#NAME?</v>
      </c>
      <c r="D1045" s="196" t="e">
        <f ca="1">SUM(Table2[[#This Row],[2024 Tax Assessment (Exemption Not Included)]]/$E$6)</f>
        <v>#NAME?</v>
      </c>
      <c r="E1045" s="206" t="e">
        <f ca="1">SUM(Table2[[#This Row],[2024 Tax Assessment (Exemption Not Included)]]*$E$7)</f>
        <v>#NAME?</v>
      </c>
      <c r="F1045" s="195" t="e">
        <f ca="1">_xlfn.XLOOKUP(Table2[[#This Row],[Acct '#]],'2025 Information'!A:A,'2025 Information'!O:O,0)</f>
        <v>#NAME?</v>
      </c>
      <c r="G1045" s="196" t="e">
        <f ca="1">SUM(Table2[[#This Row],[2025 Estimated                         Tax Assessment                  (Exemption Not Included)]]/$H$6)</f>
        <v>#NAME?</v>
      </c>
      <c r="H1045" s="206" t="e">
        <f ca="1">SUM(Table2[[#This Row],[2025 Estimated                         Tax Assessment                  (Exemption Not Included)]]*$H$7)</f>
        <v>#NAME?</v>
      </c>
      <c r="I1045" s="203" t="e">
        <f ca="1">SUM(Table2[[#This Row],[2025 Estimated                         Tax Assessment                  (Exemption Not Included)]]-Table2[[#This Row],[2024 Tax Assessment (Exemption Not Included)]])</f>
        <v>#NAME?</v>
      </c>
      <c r="J1045" s="225" t="e">
        <f ca="1">SUM(Table2[[#This Row],[2025 Estimated                      Tax Amount                             (Exemption Not Included)]]-Table2[[#This Row],[2024 Tax Amount (Exemption Not Included)]])</f>
        <v>#NAME?</v>
      </c>
      <c r="K1045" s="204" t="e">
        <f ca="1">SUM(Table2[[#This Row],[Overall % Of Town ]]-Table2[[#This Row],[Overall % Of Town]])</f>
        <v>#NAME?</v>
      </c>
      <c r="L1045" s="227" t="e">
        <f ca="1">SUM(Table2[[#This Row],[2024 Tax Assessment (Exemption Not Included)]])*$N$7</f>
        <v>#NAME?</v>
      </c>
      <c r="M1045" s="205" t="e">
        <f ca="1">SUM(Table2[[#This Row],[2025 Tax Amount                   (w/o Reval)                       (Exmption Not Included)]]-Table2[[#This Row],[2024 Tax Amount (Exemption Not Included)]])</f>
        <v>#NAME?</v>
      </c>
      <c r="N1045" s="206" t="e">
        <f ca="1">SUM(Table2[[#This Row],[2025 Tax Amount                   (w/o Reval)                       (Exmption Not Included)]]-Table2[[#This Row],[2025 Estimated                      Tax Amount                             (Exemption Not Included)]])</f>
        <v>#NAME?</v>
      </c>
      <c r="O1045" s="207" t="s">
        <v>7433</v>
      </c>
      <c r="P1045" s="208" t="s">
        <v>7433</v>
      </c>
      <c r="Q1045" s="208" t="s">
        <v>7433</v>
      </c>
      <c r="R1045" s="208" t="s">
        <v>7433</v>
      </c>
      <c r="S1045" s="208" t="s">
        <v>7433</v>
      </c>
      <c r="T1045" s="209" t="s">
        <v>7433</v>
      </c>
    </row>
    <row r="1046" spans="1:20">
      <c r="A1046" s="202" t="s">
        <v>1702</v>
      </c>
      <c r="B1046" s="202">
        <v>529</v>
      </c>
      <c r="C1046" s="195" t="e">
        <f ca="1">_xlfn.XLOOKUP(Table2[[#This Row],[Acct '#]],'2024 Information'!A:A,'2024 Information'!L:L,0)</f>
        <v>#NAME?</v>
      </c>
      <c r="D1046" s="196" t="e">
        <f ca="1">SUM(Table2[[#This Row],[2024 Tax Assessment (Exemption Not Included)]]/$E$6)</f>
        <v>#NAME?</v>
      </c>
      <c r="E1046" s="206" t="e">
        <f ca="1">SUM(Table2[[#This Row],[2024 Tax Assessment (Exemption Not Included)]]*$E$7)</f>
        <v>#NAME?</v>
      </c>
      <c r="F1046" s="195" t="e">
        <f ca="1">_xlfn.XLOOKUP(Table2[[#This Row],[Acct '#]],'2025 Information'!A:A,'2025 Information'!O:O,0)</f>
        <v>#NAME?</v>
      </c>
      <c r="G1046" s="196" t="e">
        <f ca="1">SUM(Table2[[#This Row],[2025 Estimated                         Tax Assessment                  (Exemption Not Included)]]/$H$6)</f>
        <v>#NAME?</v>
      </c>
      <c r="H1046" s="206" t="e">
        <f ca="1">SUM(Table2[[#This Row],[2025 Estimated                         Tax Assessment                  (Exemption Not Included)]]*$H$7)</f>
        <v>#NAME?</v>
      </c>
      <c r="I1046" s="203" t="e">
        <f ca="1">SUM(Table2[[#This Row],[2025 Estimated                         Tax Assessment                  (Exemption Not Included)]]-Table2[[#This Row],[2024 Tax Assessment (Exemption Not Included)]])</f>
        <v>#NAME?</v>
      </c>
      <c r="J1046" s="225" t="e">
        <f ca="1">SUM(Table2[[#This Row],[2025 Estimated                      Tax Amount                             (Exemption Not Included)]]-Table2[[#This Row],[2024 Tax Amount (Exemption Not Included)]])</f>
        <v>#NAME?</v>
      </c>
      <c r="K1046" s="204" t="e">
        <f ca="1">SUM(Table2[[#This Row],[Overall % Of Town ]]-Table2[[#This Row],[Overall % Of Town]])</f>
        <v>#NAME?</v>
      </c>
      <c r="L1046" s="227" t="e">
        <f ca="1">SUM(Table2[[#This Row],[2024 Tax Assessment (Exemption Not Included)]])*$N$7</f>
        <v>#NAME?</v>
      </c>
      <c r="M1046" s="205" t="e">
        <f ca="1">SUM(Table2[[#This Row],[2025 Tax Amount                   (w/o Reval)                       (Exmption Not Included)]]-Table2[[#This Row],[2024 Tax Amount (Exemption Not Included)]])</f>
        <v>#NAME?</v>
      </c>
      <c r="N1046" s="206" t="e">
        <f ca="1">SUM(Table2[[#This Row],[2025 Tax Amount                   (w/o Reval)                       (Exmption Not Included)]]-Table2[[#This Row],[2025 Estimated                      Tax Amount                             (Exemption Not Included)]])</f>
        <v>#NAME?</v>
      </c>
      <c r="O1046" s="207" t="s">
        <v>7433</v>
      </c>
      <c r="P1046" s="208" t="s">
        <v>7433</v>
      </c>
      <c r="Q1046" s="208" t="s">
        <v>7433</v>
      </c>
      <c r="R1046" s="208" t="s">
        <v>7433</v>
      </c>
      <c r="S1046" s="208" t="s">
        <v>7433</v>
      </c>
      <c r="T1046" s="209" t="s">
        <v>7433</v>
      </c>
    </row>
    <row r="1047" spans="1:20">
      <c r="A1047" s="202" t="s">
        <v>2285</v>
      </c>
      <c r="B1047" s="202">
        <v>257</v>
      </c>
      <c r="C1047" s="195" t="e">
        <f ca="1">_xlfn.XLOOKUP(Table2[[#This Row],[Acct '#]],'2024 Information'!A:A,'2024 Information'!L:L,0)</f>
        <v>#NAME?</v>
      </c>
      <c r="D1047" s="196" t="e">
        <f ca="1">SUM(Table2[[#This Row],[2024 Tax Assessment (Exemption Not Included)]]/$E$6)</f>
        <v>#NAME?</v>
      </c>
      <c r="E1047" s="206" t="e">
        <f ca="1">SUM(Table2[[#This Row],[2024 Tax Assessment (Exemption Not Included)]]*$E$7)</f>
        <v>#NAME?</v>
      </c>
      <c r="F1047" s="195" t="e">
        <f ca="1">_xlfn.XLOOKUP(Table2[[#This Row],[Acct '#]],'2025 Information'!A:A,'2025 Information'!O:O,0)</f>
        <v>#NAME?</v>
      </c>
      <c r="G1047" s="196" t="e">
        <f ca="1">SUM(Table2[[#This Row],[2025 Estimated                         Tax Assessment                  (Exemption Not Included)]]/$H$6)</f>
        <v>#NAME?</v>
      </c>
      <c r="H1047" s="206" t="e">
        <f ca="1">SUM(Table2[[#This Row],[2025 Estimated                         Tax Assessment                  (Exemption Not Included)]]*$H$7)</f>
        <v>#NAME?</v>
      </c>
      <c r="I1047" s="203" t="e">
        <f ca="1">SUM(Table2[[#This Row],[2025 Estimated                         Tax Assessment                  (Exemption Not Included)]]-Table2[[#This Row],[2024 Tax Assessment (Exemption Not Included)]])</f>
        <v>#NAME?</v>
      </c>
      <c r="J1047" s="225" t="e">
        <f ca="1">SUM(Table2[[#This Row],[2025 Estimated                      Tax Amount                             (Exemption Not Included)]]-Table2[[#This Row],[2024 Tax Amount (Exemption Not Included)]])</f>
        <v>#NAME?</v>
      </c>
      <c r="K1047" s="204" t="e">
        <f ca="1">SUM(Table2[[#This Row],[Overall % Of Town ]]-Table2[[#This Row],[Overall % Of Town]])</f>
        <v>#NAME?</v>
      </c>
      <c r="L1047" s="227" t="e">
        <f ca="1">SUM(Table2[[#This Row],[2024 Tax Assessment (Exemption Not Included)]])*$N$7</f>
        <v>#NAME?</v>
      </c>
      <c r="M1047" s="205" t="e">
        <f ca="1">SUM(Table2[[#This Row],[2025 Tax Amount                   (w/o Reval)                       (Exmption Not Included)]]-Table2[[#This Row],[2024 Tax Amount (Exemption Not Included)]])</f>
        <v>#NAME?</v>
      </c>
      <c r="N1047" s="206" t="e">
        <f ca="1">SUM(Table2[[#This Row],[2025 Tax Amount                   (w/o Reval)                       (Exmption Not Included)]]-Table2[[#This Row],[2025 Estimated                      Tax Amount                             (Exemption Not Included)]])</f>
        <v>#NAME?</v>
      </c>
      <c r="O1047" s="207" t="s">
        <v>7433</v>
      </c>
      <c r="P1047" s="208" t="s">
        <v>7433</v>
      </c>
      <c r="Q1047" s="208" t="s">
        <v>7433</v>
      </c>
      <c r="R1047" s="208" t="s">
        <v>7433</v>
      </c>
      <c r="S1047" s="208" t="s">
        <v>7433</v>
      </c>
      <c r="T1047" s="209" t="s">
        <v>7433</v>
      </c>
    </row>
    <row r="1048" spans="1:20">
      <c r="A1048" s="202" t="s">
        <v>2233</v>
      </c>
      <c r="B1048" s="202">
        <v>282</v>
      </c>
      <c r="C1048" s="195" t="e">
        <f ca="1">_xlfn.XLOOKUP(Table2[[#This Row],[Acct '#]],'2024 Information'!A:A,'2024 Information'!L:L,0)</f>
        <v>#NAME?</v>
      </c>
      <c r="D1048" s="196" t="e">
        <f ca="1">SUM(Table2[[#This Row],[2024 Tax Assessment (Exemption Not Included)]]/$E$6)</f>
        <v>#NAME?</v>
      </c>
      <c r="E1048" s="206" t="e">
        <f ca="1">SUM(Table2[[#This Row],[2024 Tax Assessment (Exemption Not Included)]]*$E$7)</f>
        <v>#NAME?</v>
      </c>
      <c r="F1048" s="195" t="e">
        <f ca="1">_xlfn.XLOOKUP(Table2[[#This Row],[Acct '#]],'2025 Information'!A:A,'2025 Information'!O:O,0)</f>
        <v>#NAME?</v>
      </c>
      <c r="G1048" s="196" t="e">
        <f ca="1">SUM(Table2[[#This Row],[2025 Estimated                         Tax Assessment                  (Exemption Not Included)]]/$H$6)</f>
        <v>#NAME?</v>
      </c>
      <c r="H1048" s="206" t="e">
        <f ca="1">SUM(Table2[[#This Row],[2025 Estimated                         Tax Assessment                  (Exemption Not Included)]]*$H$7)</f>
        <v>#NAME?</v>
      </c>
      <c r="I1048" s="203" t="e">
        <f ca="1">SUM(Table2[[#This Row],[2025 Estimated                         Tax Assessment                  (Exemption Not Included)]]-Table2[[#This Row],[2024 Tax Assessment (Exemption Not Included)]])</f>
        <v>#NAME?</v>
      </c>
      <c r="J1048" s="225" t="e">
        <f ca="1">SUM(Table2[[#This Row],[2025 Estimated                      Tax Amount                             (Exemption Not Included)]]-Table2[[#This Row],[2024 Tax Amount (Exemption Not Included)]])</f>
        <v>#NAME?</v>
      </c>
      <c r="K1048" s="204" t="e">
        <f ca="1">SUM(Table2[[#This Row],[Overall % Of Town ]]-Table2[[#This Row],[Overall % Of Town]])</f>
        <v>#NAME?</v>
      </c>
      <c r="L1048" s="227" t="e">
        <f ca="1">SUM(Table2[[#This Row],[2024 Tax Assessment (Exemption Not Included)]])*$N$7</f>
        <v>#NAME?</v>
      </c>
      <c r="M1048" s="205" t="e">
        <f ca="1">SUM(Table2[[#This Row],[2025 Tax Amount                   (w/o Reval)                       (Exmption Not Included)]]-Table2[[#This Row],[2024 Tax Amount (Exemption Not Included)]])</f>
        <v>#NAME?</v>
      </c>
      <c r="N1048" s="206" t="e">
        <f ca="1">SUM(Table2[[#This Row],[2025 Tax Amount                   (w/o Reval)                       (Exmption Not Included)]]-Table2[[#This Row],[2025 Estimated                      Tax Amount                             (Exemption Not Included)]])</f>
        <v>#NAME?</v>
      </c>
      <c r="O1048" s="207" t="s">
        <v>7433</v>
      </c>
      <c r="P1048" s="208" t="s">
        <v>7433</v>
      </c>
      <c r="Q1048" s="208" t="s">
        <v>7433</v>
      </c>
      <c r="R1048" s="208" t="s">
        <v>7433</v>
      </c>
      <c r="S1048" s="208" t="s">
        <v>7433</v>
      </c>
      <c r="T1048" s="209" t="s">
        <v>7433</v>
      </c>
    </row>
    <row r="1049" spans="1:20">
      <c r="A1049" s="202" t="s">
        <v>1744</v>
      </c>
      <c r="B1049" s="202">
        <v>510</v>
      </c>
      <c r="C1049" s="195" t="e">
        <f ca="1">_xlfn.XLOOKUP(Table2[[#This Row],[Acct '#]],'2024 Information'!A:A,'2024 Information'!L:L,0)</f>
        <v>#NAME?</v>
      </c>
      <c r="D1049" s="196" t="e">
        <f ca="1">SUM(Table2[[#This Row],[2024 Tax Assessment (Exemption Not Included)]]/$E$6)</f>
        <v>#NAME?</v>
      </c>
      <c r="E1049" s="206" t="e">
        <f ca="1">SUM(Table2[[#This Row],[2024 Tax Assessment (Exemption Not Included)]]*$E$7)</f>
        <v>#NAME?</v>
      </c>
      <c r="F1049" s="195" t="e">
        <f ca="1">_xlfn.XLOOKUP(Table2[[#This Row],[Acct '#]],'2025 Information'!A:A,'2025 Information'!O:O,0)</f>
        <v>#NAME?</v>
      </c>
      <c r="G1049" s="196" t="e">
        <f ca="1">SUM(Table2[[#This Row],[2025 Estimated                         Tax Assessment                  (Exemption Not Included)]]/$H$6)</f>
        <v>#NAME?</v>
      </c>
      <c r="H1049" s="206" t="e">
        <f ca="1">SUM(Table2[[#This Row],[2025 Estimated                         Tax Assessment                  (Exemption Not Included)]]*$H$7)</f>
        <v>#NAME?</v>
      </c>
      <c r="I1049" s="203" t="e">
        <f ca="1">SUM(Table2[[#This Row],[2025 Estimated                         Tax Assessment                  (Exemption Not Included)]]-Table2[[#This Row],[2024 Tax Assessment (Exemption Not Included)]])</f>
        <v>#NAME?</v>
      </c>
      <c r="J1049" s="225" t="e">
        <f ca="1">SUM(Table2[[#This Row],[2025 Estimated                      Tax Amount                             (Exemption Not Included)]]-Table2[[#This Row],[2024 Tax Amount (Exemption Not Included)]])</f>
        <v>#NAME?</v>
      </c>
      <c r="K1049" s="204" t="e">
        <f ca="1">SUM(Table2[[#This Row],[Overall % Of Town ]]-Table2[[#This Row],[Overall % Of Town]])</f>
        <v>#NAME?</v>
      </c>
      <c r="L1049" s="227" t="e">
        <f ca="1">SUM(Table2[[#This Row],[2024 Tax Assessment (Exemption Not Included)]])*$N$7</f>
        <v>#NAME?</v>
      </c>
      <c r="M1049" s="205" t="e">
        <f ca="1">SUM(Table2[[#This Row],[2025 Tax Amount                   (w/o Reval)                       (Exmption Not Included)]]-Table2[[#This Row],[2024 Tax Amount (Exemption Not Included)]])</f>
        <v>#NAME?</v>
      </c>
      <c r="N1049" s="206" t="e">
        <f ca="1">SUM(Table2[[#This Row],[2025 Tax Amount                   (w/o Reval)                       (Exmption Not Included)]]-Table2[[#This Row],[2025 Estimated                      Tax Amount                             (Exemption Not Included)]])</f>
        <v>#NAME?</v>
      </c>
      <c r="O1049" s="207" t="s">
        <v>7433</v>
      </c>
      <c r="P1049" s="208" t="s">
        <v>7433</v>
      </c>
      <c r="Q1049" s="208" t="s">
        <v>7433</v>
      </c>
      <c r="R1049" s="208" t="s">
        <v>7433</v>
      </c>
      <c r="S1049" s="208" t="s">
        <v>7433</v>
      </c>
      <c r="T1049" s="209" t="s">
        <v>7433</v>
      </c>
    </row>
    <row r="1050" spans="1:20">
      <c r="A1050" s="202" t="s">
        <v>2369</v>
      </c>
      <c r="B1050" s="202">
        <v>224</v>
      </c>
      <c r="C1050" s="195" t="e">
        <f ca="1">_xlfn.XLOOKUP(Table2[[#This Row],[Acct '#]],'2024 Information'!A:A,'2024 Information'!L:L,0)</f>
        <v>#NAME?</v>
      </c>
      <c r="D1050" s="196" t="e">
        <f ca="1">SUM(Table2[[#This Row],[2024 Tax Assessment (Exemption Not Included)]]/$E$6)</f>
        <v>#NAME?</v>
      </c>
      <c r="E1050" s="206" t="e">
        <f ca="1">SUM(Table2[[#This Row],[2024 Tax Assessment (Exemption Not Included)]]*$E$7)</f>
        <v>#NAME?</v>
      </c>
      <c r="F1050" s="195" t="e">
        <f ca="1">_xlfn.XLOOKUP(Table2[[#This Row],[Acct '#]],'2025 Information'!A:A,'2025 Information'!O:O,0)</f>
        <v>#NAME?</v>
      </c>
      <c r="G1050" s="196" t="e">
        <f ca="1">SUM(Table2[[#This Row],[2025 Estimated                         Tax Assessment                  (Exemption Not Included)]]/$H$6)</f>
        <v>#NAME?</v>
      </c>
      <c r="H1050" s="206" t="e">
        <f ca="1">SUM(Table2[[#This Row],[2025 Estimated                         Tax Assessment                  (Exemption Not Included)]]*$H$7)</f>
        <v>#NAME?</v>
      </c>
      <c r="I1050" s="203" t="e">
        <f ca="1">SUM(Table2[[#This Row],[2025 Estimated                         Tax Assessment                  (Exemption Not Included)]]-Table2[[#This Row],[2024 Tax Assessment (Exemption Not Included)]])</f>
        <v>#NAME?</v>
      </c>
      <c r="J1050" s="225" t="e">
        <f ca="1">SUM(Table2[[#This Row],[2025 Estimated                      Tax Amount                             (Exemption Not Included)]]-Table2[[#This Row],[2024 Tax Amount (Exemption Not Included)]])</f>
        <v>#NAME?</v>
      </c>
      <c r="K1050" s="204" t="e">
        <f ca="1">SUM(Table2[[#This Row],[Overall % Of Town ]]-Table2[[#This Row],[Overall % Of Town]])</f>
        <v>#NAME?</v>
      </c>
      <c r="L1050" s="227" t="e">
        <f ca="1">SUM(Table2[[#This Row],[2024 Tax Assessment (Exemption Not Included)]])*$N$7</f>
        <v>#NAME?</v>
      </c>
      <c r="M1050" s="205" t="e">
        <f ca="1">SUM(Table2[[#This Row],[2025 Tax Amount                   (w/o Reval)                       (Exmption Not Included)]]-Table2[[#This Row],[2024 Tax Amount (Exemption Not Included)]])</f>
        <v>#NAME?</v>
      </c>
      <c r="N1050" s="206" t="e">
        <f ca="1">SUM(Table2[[#This Row],[2025 Tax Amount                   (w/o Reval)                       (Exmption Not Included)]]-Table2[[#This Row],[2025 Estimated                      Tax Amount                             (Exemption Not Included)]])</f>
        <v>#NAME?</v>
      </c>
      <c r="O1050" s="207" t="s">
        <v>7433</v>
      </c>
      <c r="P1050" s="208" t="s">
        <v>7433</v>
      </c>
      <c r="Q1050" s="208" t="s">
        <v>7433</v>
      </c>
      <c r="R1050" s="208" t="s">
        <v>7433</v>
      </c>
      <c r="S1050" s="208" t="s">
        <v>7433</v>
      </c>
      <c r="T1050" s="209" t="s">
        <v>7433</v>
      </c>
    </row>
    <row r="1051" spans="1:20">
      <c r="A1051" s="202" t="s">
        <v>2073</v>
      </c>
      <c r="B1051" s="202">
        <v>358</v>
      </c>
      <c r="C1051" s="195" t="e">
        <f ca="1">_xlfn.XLOOKUP(Table2[[#This Row],[Acct '#]],'2024 Information'!A:A,'2024 Information'!L:L,0)</f>
        <v>#NAME?</v>
      </c>
      <c r="D1051" s="196" t="e">
        <f ca="1">SUM(Table2[[#This Row],[2024 Tax Assessment (Exemption Not Included)]]/$E$6)</f>
        <v>#NAME?</v>
      </c>
      <c r="E1051" s="206" t="e">
        <f ca="1">SUM(Table2[[#This Row],[2024 Tax Assessment (Exemption Not Included)]]*$E$7)</f>
        <v>#NAME?</v>
      </c>
      <c r="F1051" s="195" t="e">
        <f ca="1">_xlfn.XLOOKUP(Table2[[#This Row],[Acct '#]],'2025 Information'!A:A,'2025 Information'!O:O,0)</f>
        <v>#NAME?</v>
      </c>
      <c r="G1051" s="196" t="e">
        <f ca="1">SUM(Table2[[#This Row],[2025 Estimated                         Tax Assessment                  (Exemption Not Included)]]/$H$6)</f>
        <v>#NAME?</v>
      </c>
      <c r="H1051" s="206" t="e">
        <f ca="1">SUM(Table2[[#This Row],[2025 Estimated                         Tax Assessment                  (Exemption Not Included)]]*$H$7)</f>
        <v>#NAME?</v>
      </c>
      <c r="I1051" s="203" t="e">
        <f ca="1">SUM(Table2[[#This Row],[2025 Estimated                         Tax Assessment                  (Exemption Not Included)]]-Table2[[#This Row],[2024 Tax Assessment (Exemption Not Included)]])</f>
        <v>#NAME?</v>
      </c>
      <c r="J1051" s="225" t="e">
        <f ca="1">SUM(Table2[[#This Row],[2025 Estimated                      Tax Amount                             (Exemption Not Included)]]-Table2[[#This Row],[2024 Tax Amount (Exemption Not Included)]])</f>
        <v>#NAME?</v>
      </c>
      <c r="K1051" s="204" t="e">
        <f ca="1">SUM(Table2[[#This Row],[Overall % Of Town ]]-Table2[[#This Row],[Overall % Of Town]])</f>
        <v>#NAME?</v>
      </c>
      <c r="L1051" s="227" t="e">
        <f ca="1">SUM(Table2[[#This Row],[2024 Tax Assessment (Exemption Not Included)]])*$N$7</f>
        <v>#NAME?</v>
      </c>
      <c r="M1051" s="205" t="e">
        <f ca="1">SUM(Table2[[#This Row],[2025 Tax Amount                   (w/o Reval)                       (Exmption Not Included)]]-Table2[[#This Row],[2024 Tax Amount (Exemption Not Included)]])</f>
        <v>#NAME?</v>
      </c>
      <c r="N1051" s="206" t="e">
        <f ca="1">SUM(Table2[[#This Row],[2025 Tax Amount                   (w/o Reval)                       (Exmption Not Included)]]-Table2[[#This Row],[2025 Estimated                      Tax Amount                             (Exemption Not Included)]])</f>
        <v>#NAME?</v>
      </c>
      <c r="O1051" s="207" t="s">
        <v>7433</v>
      </c>
      <c r="P1051" s="208" t="s">
        <v>7433</v>
      </c>
      <c r="Q1051" s="208" t="s">
        <v>7433</v>
      </c>
      <c r="R1051" s="208" t="s">
        <v>7433</v>
      </c>
      <c r="S1051" s="208" t="s">
        <v>7433</v>
      </c>
      <c r="T1051" s="209" t="s">
        <v>7433</v>
      </c>
    </row>
    <row r="1052" spans="1:20">
      <c r="A1052" s="202" t="s">
        <v>2589</v>
      </c>
      <c r="B1052" s="202">
        <v>114</v>
      </c>
      <c r="C1052" s="195" t="e">
        <f ca="1">_xlfn.XLOOKUP(Table2[[#This Row],[Acct '#]],'2024 Information'!A:A,'2024 Information'!L:L,0)</f>
        <v>#NAME?</v>
      </c>
      <c r="D1052" s="196" t="e">
        <f ca="1">SUM(Table2[[#This Row],[2024 Tax Assessment (Exemption Not Included)]]/$E$6)</f>
        <v>#NAME?</v>
      </c>
      <c r="E1052" s="206" t="e">
        <f ca="1">SUM(Table2[[#This Row],[2024 Tax Assessment (Exemption Not Included)]]*$E$7)</f>
        <v>#NAME?</v>
      </c>
      <c r="F1052" s="195" t="e">
        <f ca="1">_xlfn.XLOOKUP(Table2[[#This Row],[Acct '#]],'2025 Information'!A:A,'2025 Information'!O:O,0)</f>
        <v>#NAME?</v>
      </c>
      <c r="G1052" s="196" t="e">
        <f ca="1">SUM(Table2[[#This Row],[2025 Estimated                         Tax Assessment                  (Exemption Not Included)]]/$H$6)</f>
        <v>#NAME?</v>
      </c>
      <c r="H1052" s="206" t="e">
        <f ca="1">SUM(Table2[[#This Row],[2025 Estimated                         Tax Assessment                  (Exemption Not Included)]]*$H$7)</f>
        <v>#NAME?</v>
      </c>
      <c r="I1052" s="203" t="e">
        <f ca="1">SUM(Table2[[#This Row],[2025 Estimated                         Tax Assessment                  (Exemption Not Included)]]-Table2[[#This Row],[2024 Tax Assessment (Exemption Not Included)]])</f>
        <v>#NAME?</v>
      </c>
      <c r="J1052" s="225" t="e">
        <f ca="1">SUM(Table2[[#This Row],[2025 Estimated                      Tax Amount                             (Exemption Not Included)]]-Table2[[#This Row],[2024 Tax Amount (Exemption Not Included)]])</f>
        <v>#NAME?</v>
      </c>
      <c r="K1052" s="204" t="e">
        <f ca="1">SUM(Table2[[#This Row],[Overall % Of Town ]]-Table2[[#This Row],[Overall % Of Town]])</f>
        <v>#NAME?</v>
      </c>
      <c r="L1052" s="227" t="e">
        <f ca="1">SUM(Table2[[#This Row],[2024 Tax Assessment (Exemption Not Included)]])*$N$7</f>
        <v>#NAME?</v>
      </c>
      <c r="M1052" s="205" t="e">
        <f ca="1">SUM(Table2[[#This Row],[2025 Tax Amount                   (w/o Reval)                       (Exmption Not Included)]]-Table2[[#This Row],[2024 Tax Amount (Exemption Not Included)]])</f>
        <v>#NAME?</v>
      </c>
      <c r="N1052" s="206" t="e">
        <f ca="1">SUM(Table2[[#This Row],[2025 Tax Amount                   (w/o Reval)                       (Exmption Not Included)]]-Table2[[#This Row],[2025 Estimated                      Tax Amount                             (Exemption Not Included)]])</f>
        <v>#NAME?</v>
      </c>
      <c r="O1052" s="207" t="s">
        <v>7433</v>
      </c>
      <c r="P1052" s="208" t="s">
        <v>7433</v>
      </c>
      <c r="Q1052" s="208" t="s">
        <v>7433</v>
      </c>
      <c r="R1052" s="208" t="s">
        <v>7433</v>
      </c>
      <c r="S1052" s="208" t="s">
        <v>7433</v>
      </c>
      <c r="T1052" s="209" t="s">
        <v>7433</v>
      </c>
    </row>
    <row r="1053" spans="1:20">
      <c r="A1053" s="202" t="s">
        <v>1614</v>
      </c>
      <c r="B1053" s="202">
        <v>569</v>
      </c>
      <c r="C1053" s="195" t="e">
        <f ca="1">_xlfn.XLOOKUP(Table2[[#This Row],[Acct '#]],'2024 Information'!A:A,'2024 Information'!L:L,0)</f>
        <v>#NAME?</v>
      </c>
      <c r="D1053" s="196" t="e">
        <f ca="1">SUM(Table2[[#This Row],[2024 Tax Assessment (Exemption Not Included)]]/$E$6)</f>
        <v>#NAME?</v>
      </c>
      <c r="E1053" s="206" t="e">
        <f ca="1">SUM(Table2[[#This Row],[2024 Tax Assessment (Exemption Not Included)]]*$E$7)</f>
        <v>#NAME?</v>
      </c>
      <c r="F1053" s="195" t="e">
        <f ca="1">_xlfn.XLOOKUP(Table2[[#This Row],[Acct '#]],'2025 Information'!A:A,'2025 Information'!O:O,0)</f>
        <v>#NAME?</v>
      </c>
      <c r="G1053" s="196" t="e">
        <f ca="1">SUM(Table2[[#This Row],[2025 Estimated                         Tax Assessment                  (Exemption Not Included)]]/$H$6)</f>
        <v>#NAME?</v>
      </c>
      <c r="H1053" s="206" t="e">
        <f ca="1">SUM(Table2[[#This Row],[2025 Estimated                         Tax Assessment                  (Exemption Not Included)]]*$H$7)</f>
        <v>#NAME?</v>
      </c>
      <c r="I1053" s="203" t="e">
        <f ca="1">SUM(Table2[[#This Row],[2025 Estimated                         Tax Assessment                  (Exemption Not Included)]]-Table2[[#This Row],[2024 Tax Assessment (Exemption Not Included)]])</f>
        <v>#NAME?</v>
      </c>
      <c r="J1053" s="225" t="e">
        <f ca="1">SUM(Table2[[#This Row],[2025 Estimated                      Tax Amount                             (Exemption Not Included)]]-Table2[[#This Row],[2024 Tax Amount (Exemption Not Included)]])</f>
        <v>#NAME?</v>
      </c>
      <c r="K1053" s="204" t="e">
        <f ca="1">SUM(Table2[[#This Row],[Overall % Of Town ]]-Table2[[#This Row],[Overall % Of Town]])</f>
        <v>#NAME?</v>
      </c>
      <c r="L1053" s="227" t="e">
        <f ca="1">SUM(Table2[[#This Row],[2024 Tax Assessment (Exemption Not Included)]])*$N$7</f>
        <v>#NAME?</v>
      </c>
      <c r="M1053" s="205" t="e">
        <f ca="1">SUM(Table2[[#This Row],[2025 Tax Amount                   (w/o Reval)                       (Exmption Not Included)]]-Table2[[#This Row],[2024 Tax Amount (Exemption Not Included)]])</f>
        <v>#NAME?</v>
      </c>
      <c r="N1053" s="206" t="e">
        <f ca="1">SUM(Table2[[#This Row],[2025 Tax Amount                   (w/o Reval)                       (Exmption Not Included)]]-Table2[[#This Row],[2025 Estimated                      Tax Amount                             (Exemption Not Included)]])</f>
        <v>#NAME?</v>
      </c>
      <c r="O1053" s="207" t="s">
        <v>7433</v>
      </c>
      <c r="P1053" s="208" t="s">
        <v>7433</v>
      </c>
      <c r="Q1053" s="208" t="s">
        <v>7433</v>
      </c>
      <c r="R1053" s="208" t="s">
        <v>7433</v>
      </c>
      <c r="S1053" s="208" t="s">
        <v>7433</v>
      </c>
      <c r="T1053" s="209" t="s">
        <v>7433</v>
      </c>
    </row>
    <row r="1054" spans="1:20">
      <c r="A1054" s="202" t="s">
        <v>2162</v>
      </c>
      <c r="B1054" s="202">
        <v>314</v>
      </c>
      <c r="C1054" s="195" t="e">
        <f ca="1">_xlfn.XLOOKUP(Table2[[#This Row],[Acct '#]],'2024 Information'!A:A,'2024 Information'!L:L,0)</f>
        <v>#NAME?</v>
      </c>
      <c r="D1054" s="196" t="e">
        <f ca="1">SUM(Table2[[#This Row],[2024 Tax Assessment (Exemption Not Included)]]/$E$6)</f>
        <v>#NAME?</v>
      </c>
      <c r="E1054" s="206" t="e">
        <f ca="1">SUM(Table2[[#This Row],[2024 Tax Assessment (Exemption Not Included)]]*$E$7)</f>
        <v>#NAME?</v>
      </c>
      <c r="F1054" s="195" t="e">
        <f ca="1">_xlfn.XLOOKUP(Table2[[#This Row],[Acct '#]],'2025 Information'!A:A,'2025 Information'!O:O,0)</f>
        <v>#NAME?</v>
      </c>
      <c r="G1054" s="196" t="e">
        <f ca="1">SUM(Table2[[#This Row],[2025 Estimated                         Tax Assessment                  (Exemption Not Included)]]/$H$6)</f>
        <v>#NAME?</v>
      </c>
      <c r="H1054" s="206" t="e">
        <f ca="1">SUM(Table2[[#This Row],[2025 Estimated                         Tax Assessment                  (Exemption Not Included)]]*$H$7)</f>
        <v>#NAME?</v>
      </c>
      <c r="I1054" s="203" t="e">
        <f ca="1">SUM(Table2[[#This Row],[2025 Estimated                         Tax Assessment                  (Exemption Not Included)]]-Table2[[#This Row],[2024 Tax Assessment (Exemption Not Included)]])</f>
        <v>#NAME?</v>
      </c>
      <c r="J1054" s="225" t="e">
        <f ca="1">SUM(Table2[[#This Row],[2025 Estimated                      Tax Amount                             (Exemption Not Included)]]-Table2[[#This Row],[2024 Tax Amount (Exemption Not Included)]])</f>
        <v>#NAME?</v>
      </c>
      <c r="K1054" s="204" t="e">
        <f ca="1">SUM(Table2[[#This Row],[Overall % Of Town ]]-Table2[[#This Row],[Overall % Of Town]])</f>
        <v>#NAME?</v>
      </c>
      <c r="L1054" s="227" t="e">
        <f ca="1">SUM(Table2[[#This Row],[2024 Tax Assessment (Exemption Not Included)]])*$N$7</f>
        <v>#NAME?</v>
      </c>
      <c r="M1054" s="205" t="e">
        <f ca="1">SUM(Table2[[#This Row],[2025 Tax Amount                   (w/o Reval)                       (Exmption Not Included)]]-Table2[[#This Row],[2024 Tax Amount (Exemption Not Included)]])</f>
        <v>#NAME?</v>
      </c>
      <c r="N1054" s="206" t="e">
        <f ca="1">SUM(Table2[[#This Row],[2025 Tax Amount                   (w/o Reval)                       (Exmption Not Included)]]-Table2[[#This Row],[2025 Estimated                      Tax Amount                             (Exemption Not Included)]])</f>
        <v>#NAME?</v>
      </c>
      <c r="O1054" s="207" t="s">
        <v>7433</v>
      </c>
      <c r="P1054" s="208" t="s">
        <v>7433</v>
      </c>
      <c r="Q1054" s="208" t="s">
        <v>7433</v>
      </c>
      <c r="R1054" s="208" t="s">
        <v>7433</v>
      </c>
      <c r="S1054" s="208" t="s">
        <v>7433</v>
      </c>
      <c r="T1054" s="209" t="s">
        <v>7433</v>
      </c>
    </row>
    <row r="1055" spans="1:20">
      <c r="A1055" s="202" t="s">
        <v>2028</v>
      </c>
      <c r="B1055" s="202">
        <v>379</v>
      </c>
      <c r="C1055" s="195" t="e">
        <f ca="1">_xlfn.XLOOKUP(Table2[[#This Row],[Acct '#]],'2024 Information'!A:A,'2024 Information'!L:L,0)</f>
        <v>#NAME?</v>
      </c>
      <c r="D1055" s="196" t="e">
        <f ca="1">SUM(Table2[[#This Row],[2024 Tax Assessment (Exemption Not Included)]]/$E$6)</f>
        <v>#NAME?</v>
      </c>
      <c r="E1055" s="206" t="e">
        <f ca="1">SUM(Table2[[#This Row],[2024 Tax Assessment (Exemption Not Included)]]*$E$7)</f>
        <v>#NAME?</v>
      </c>
      <c r="F1055" s="195" t="e">
        <f ca="1">_xlfn.XLOOKUP(Table2[[#This Row],[Acct '#]],'2025 Information'!A:A,'2025 Information'!O:O,0)</f>
        <v>#NAME?</v>
      </c>
      <c r="G1055" s="196" t="e">
        <f ca="1">SUM(Table2[[#This Row],[2025 Estimated                         Tax Assessment                  (Exemption Not Included)]]/$H$6)</f>
        <v>#NAME?</v>
      </c>
      <c r="H1055" s="206" t="e">
        <f ca="1">SUM(Table2[[#This Row],[2025 Estimated                         Tax Assessment                  (Exemption Not Included)]]*$H$7)</f>
        <v>#NAME?</v>
      </c>
      <c r="I1055" s="203" t="e">
        <f ca="1">SUM(Table2[[#This Row],[2025 Estimated                         Tax Assessment                  (Exemption Not Included)]]-Table2[[#This Row],[2024 Tax Assessment (Exemption Not Included)]])</f>
        <v>#NAME?</v>
      </c>
      <c r="J1055" s="225" t="e">
        <f ca="1">SUM(Table2[[#This Row],[2025 Estimated                      Tax Amount                             (Exemption Not Included)]]-Table2[[#This Row],[2024 Tax Amount (Exemption Not Included)]])</f>
        <v>#NAME?</v>
      </c>
      <c r="K1055" s="204" t="e">
        <f ca="1">SUM(Table2[[#This Row],[Overall % Of Town ]]-Table2[[#This Row],[Overall % Of Town]])</f>
        <v>#NAME?</v>
      </c>
      <c r="L1055" s="227" t="e">
        <f ca="1">SUM(Table2[[#This Row],[2024 Tax Assessment (Exemption Not Included)]])*$N$7</f>
        <v>#NAME?</v>
      </c>
      <c r="M1055" s="205" t="e">
        <f ca="1">SUM(Table2[[#This Row],[2025 Tax Amount                   (w/o Reval)                       (Exmption Not Included)]]-Table2[[#This Row],[2024 Tax Amount (Exemption Not Included)]])</f>
        <v>#NAME?</v>
      </c>
      <c r="N1055" s="206" t="e">
        <f ca="1">SUM(Table2[[#This Row],[2025 Tax Amount                   (w/o Reval)                       (Exmption Not Included)]]-Table2[[#This Row],[2025 Estimated                      Tax Amount                             (Exemption Not Included)]])</f>
        <v>#NAME?</v>
      </c>
      <c r="O1055" s="207" t="s">
        <v>7433</v>
      </c>
      <c r="P1055" s="208" t="s">
        <v>7433</v>
      </c>
      <c r="Q1055" s="208" t="s">
        <v>7433</v>
      </c>
      <c r="R1055" s="208" t="s">
        <v>7433</v>
      </c>
      <c r="S1055" s="208" t="s">
        <v>7433</v>
      </c>
      <c r="T1055" s="209" t="s">
        <v>7433</v>
      </c>
    </row>
    <row r="1056" spans="1:20">
      <c r="A1056" s="202" t="s">
        <v>1851</v>
      </c>
      <c r="B1056" s="202">
        <v>459</v>
      </c>
      <c r="C1056" s="195" t="e">
        <f ca="1">_xlfn.XLOOKUP(Table2[[#This Row],[Acct '#]],'2024 Information'!A:A,'2024 Information'!L:L,0)</f>
        <v>#NAME?</v>
      </c>
      <c r="D1056" s="196" t="e">
        <f ca="1">SUM(Table2[[#This Row],[2024 Tax Assessment (Exemption Not Included)]]/$E$6)</f>
        <v>#NAME?</v>
      </c>
      <c r="E1056" s="206" t="e">
        <f ca="1">SUM(Table2[[#This Row],[2024 Tax Assessment (Exemption Not Included)]]*$E$7)</f>
        <v>#NAME?</v>
      </c>
      <c r="F1056" s="195" t="e">
        <f ca="1">_xlfn.XLOOKUP(Table2[[#This Row],[Acct '#]],'2025 Information'!A:A,'2025 Information'!O:O,0)</f>
        <v>#NAME?</v>
      </c>
      <c r="G1056" s="196" t="e">
        <f ca="1">SUM(Table2[[#This Row],[2025 Estimated                         Tax Assessment                  (Exemption Not Included)]]/$H$6)</f>
        <v>#NAME?</v>
      </c>
      <c r="H1056" s="206" t="e">
        <f ca="1">SUM(Table2[[#This Row],[2025 Estimated                         Tax Assessment                  (Exemption Not Included)]]*$H$7)</f>
        <v>#NAME?</v>
      </c>
      <c r="I1056" s="203" t="e">
        <f ca="1">SUM(Table2[[#This Row],[2025 Estimated                         Tax Assessment                  (Exemption Not Included)]]-Table2[[#This Row],[2024 Tax Assessment (Exemption Not Included)]])</f>
        <v>#NAME?</v>
      </c>
      <c r="J1056" s="225" t="e">
        <f ca="1">SUM(Table2[[#This Row],[2025 Estimated                      Tax Amount                             (Exemption Not Included)]]-Table2[[#This Row],[2024 Tax Amount (Exemption Not Included)]])</f>
        <v>#NAME?</v>
      </c>
      <c r="K1056" s="204" t="e">
        <f ca="1">SUM(Table2[[#This Row],[Overall % Of Town ]]-Table2[[#This Row],[Overall % Of Town]])</f>
        <v>#NAME?</v>
      </c>
      <c r="L1056" s="227" t="e">
        <f ca="1">SUM(Table2[[#This Row],[2024 Tax Assessment (Exemption Not Included)]])*$N$7</f>
        <v>#NAME?</v>
      </c>
      <c r="M1056" s="205" t="e">
        <f ca="1">SUM(Table2[[#This Row],[2025 Tax Amount                   (w/o Reval)                       (Exmption Not Included)]]-Table2[[#This Row],[2024 Tax Amount (Exemption Not Included)]])</f>
        <v>#NAME?</v>
      </c>
      <c r="N1056" s="206" t="e">
        <f ca="1">SUM(Table2[[#This Row],[2025 Tax Amount                   (w/o Reval)                       (Exmption Not Included)]]-Table2[[#This Row],[2025 Estimated                      Tax Amount                             (Exemption Not Included)]])</f>
        <v>#NAME?</v>
      </c>
      <c r="O1056" s="207" t="s">
        <v>7433</v>
      </c>
      <c r="P1056" s="208" t="s">
        <v>7433</v>
      </c>
      <c r="Q1056" s="208" t="s">
        <v>7433</v>
      </c>
      <c r="R1056" s="208" t="s">
        <v>7433</v>
      </c>
      <c r="S1056" s="208" t="s">
        <v>7433</v>
      </c>
      <c r="T1056" s="209" t="s">
        <v>7433</v>
      </c>
    </row>
    <row r="1057" spans="1:20">
      <c r="A1057" s="202" t="s">
        <v>2576</v>
      </c>
      <c r="B1057" s="202">
        <v>121</v>
      </c>
      <c r="C1057" s="195" t="e">
        <f ca="1">_xlfn.XLOOKUP(Table2[[#This Row],[Acct '#]],'2024 Information'!A:A,'2024 Information'!L:L,0)</f>
        <v>#NAME?</v>
      </c>
      <c r="D1057" s="196" t="e">
        <f ca="1">SUM(Table2[[#This Row],[2024 Tax Assessment (Exemption Not Included)]]/$E$6)</f>
        <v>#NAME?</v>
      </c>
      <c r="E1057" s="206" t="e">
        <f ca="1">SUM(Table2[[#This Row],[2024 Tax Assessment (Exemption Not Included)]]*$E$7)</f>
        <v>#NAME?</v>
      </c>
      <c r="F1057" s="195" t="e">
        <f ca="1">_xlfn.XLOOKUP(Table2[[#This Row],[Acct '#]],'2025 Information'!A:A,'2025 Information'!O:O,0)</f>
        <v>#NAME?</v>
      </c>
      <c r="G1057" s="196" t="e">
        <f ca="1">SUM(Table2[[#This Row],[2025 Estimated                         Tax Assessment                  (Exemption Not Included)]]/$H$6)</f>
        <v>#NAME?</v>
      </c>
      <c r="H1057" s="206" t="e">
        <f ca="1">SUM(Table2[[#This Row],[2025 Estimated                         Tax Assessment                  (Exemption Not Included)]]*$H$7)</f>
        <v>#NAME?</v>
      </c>
      <c r="I1057" s="203" t="e">
        <f ca="1">SUM(Table2[[#This Row],[2025 Estimated                         Tax Assessment                  (Exemption Not Included)]]-Table2[[#This Row],[2024 Tax Assessment (Exemption Not Included)]])</f>
        <v>#NAME?</v>
      </c>
      <c r="J1057" s="225" t="e">
        <f ca="1">SUM(Table2[[#This Row],[2025 Estimated                      Tax Amount                             (Exemption Not Included)]]-Table2[[#This Row],[2024 Tax Amount (Exemption Not Included)]])</f>
        <v>#NAME?</v>
      </c>
      <c r="K1057" s="204" t="e">
        <f ca="1">SUM(Table2[[#This Row],[Overall % Of Town ]]-Table2[[#This Row],[Overall % Of Town]])</f>
        <v>#NAME?</v>
      </c>
      <c r="L1057" s="227" t="e">
        <f ca="1">SUM(Table2[[#This Row],[2024 Tax Assessment (Exemption Not Included)]])*$N$7</f>
        <v>#NAME?</v>
      </c>
      <c r="M1057" s="205" t="e">
        <f ca="1">SUM(Table2[[#This Row],[2025 Tax Amount                   (w/o Reval)                       (Exmption Not Included)]]-Table2[[#This Row],[2024 Tax Amount (Exemption Not Included)]])</f>
        <v>#NAME?</v>
      </c>
      <c r="N1057" s="206" t="e">
        <f ca="1">SUM(Table2[[#This Row],[2025 Tax Amount                   (w/o Reval)                       (Exmption Not Included)]]-Table2[[#This Row],[2025 Estimated                      Tax Amount                             (Exemption Not Included)]])</f>
        <v>#NAME?</v>
      </c>
      <c r="O1057" s="207" t="s">
        <v>7433</v>
      </c>
      <c r="P1057" s="208" t="s">
        <v>7433</v>
      </c>
      <c r="Q1057" s="208" t="s">
        <v>7433</v>
      </c>
      <c r="R1057" s="208" t="s">
        <v>7433</v>
      </c>
      <c r="S1057" s="208" t="s">
        <v>7433</v>
      </c>
      <c r="T1057" s="209" t="s">
        <v>7433</v>
      </c>
    </row>
    <row r="1058" spans="1:20">
      <c r="A1058" s="202" t="s">
        <v>2476</v>
      </c>
      <c r="B1058" s="202">
        <v>174</v>
      </c>
      <c r="C1058" s="195" t="e">
        <f ca="1">_xlfn.XLOOKUP(Table2[[#This Row],[Acct '#]],'2024 Information'!A:A,'2024 Information'!L:L,0)</f>
        <v>#NAME?</v>
      </c>
      <c r="D1058" s="196" t="e">
        <f ca="1">SUM(Table2[[#This Row],[2024 Tax Assessment (Exemption Not Included)]]/$E$6)</f>
        <v>#NAME?</v>
      </c>
      <c r="E1058" s="206" t="e">
        <f ca="1">SUM(Table2[[#This Row],[2024 Tax Assessment (Exemption Not Included)]]*$E$7)</f>
        <v>#NAME?</v>
      </c>
      <c r="F1058" s="195" t="e">
        <f ca="1">_xlfn.XLOOKUP(Table2[[#This Row],[Acct '#]],'2025 Information'!A:A,'2025 Information'!O:O,0)</f>
        <v>#NAME?</v>
      </c>
      <c r="G1058" s="196" t="e">
        <f ca="1">SUM(Table2[[#This Row],[2025 Estimated                         Tax Assessment                  (Exemption Not Included)]]/$H$6)</f>
        <v>#NAME?</v>
      </c>
      <c r="H1058" s="206" t="e">
        <f ca="1">SUM(Table2[[#This Row],[2025 Estimated                         Tax Assessment                  (Exemption Not Included)]]*$H$7)</f>
        <v>#NAME?</v>
      </c>
      <c r="I1058" s="203" t="e">
        <f ca="1">SUM(Table2[[#This Row],[2025 Estimated                         Tax Assessment                  (Exemption Not Included)]]-Table2[[#This Row],[2024 Tax Assessment (Exemption Not Included)]])</f>
        <v>#NAME?</v>
      </c>
      <c r="J1058" s="225" t="e">
        <f ca="1">SUM(Table2[[#This Row],[2025 Estimated                      Tax Amount                             (Exemption Not Included)]]-Table2[[#This Row],[2024 Tax Amount (Exemption Not Included)]])</f>
        <v>#NAME?</v>
      </c>
      <c r="K1058" s="204" t="e">
        <f ca="1">SUM(Table2[[#This Row],[Overall % Of Town ]]-Table2[[#This Row],[Overall % Of Town]])</f>
        <v>#NAME?</v>
      </c>
      <c r="L1058" s="227" t="e">
        <f ca="1">SUM(Table2[[#This Row],[2024 Tax Assessment (Exemption Not Included)]])*$N$7</f>
        <v>#NAME?</v>
      </c>
      <c r="M1058" s="205" t="e">
        <f ca="1">SUM(Table2[[#This Row],[2025 Tax Amount                   (w/o Reval)                       (Exmption Not Included)]]-Table2[[#This Row],[2024 Tax Amount (Exemption Not Included)]])</f>
        <v>#NAME?</v>
      </c>
      <c r="N1058" s="206" t="e">
        <f ca="1">SUM(Table2[[#This Row],[2025 Tax Amount                   (w/o Reval)                       (Exmption Not Included)]]-Table2[[#This Row],[2025 Estimated                      Tax Amount                             (Exemption Not Included)]])</f>
        <v>#NAME?</v>
      </c>
      <c r="O1058" s="207" t="s">
        <v>7433</v>
      </c>
      <c r="P1058" s="208" t="s">
        <v>7433</v>
      </c>
      <c r="Q1058" s="208" t="s">
        <v>7433</v>
      </c>
      <c r="R1058" s="208" t="s">
        <v>7433</v>
      </c>
      <c r="S1058" s="208" t="s">
        <v>7433</v>
      </c>
      <c r="T1058" s="209" t="s">
        <v>7433</v>
      </c>
    </row>
    <row r="1059" spans="1:20">
      <c r="A1059" s="202" t="s">
        <v>2570</v>
      </c>
      <c r="B1059" s="202">
        <v>125</v>
      </c>
      <c r="C1059" s="195" t="e">
        <f ca="1">_xlfn.XLOOKUP(Table2[[#This Row],[Acct '#]],'2024 Information'!A:A,'2024 Information'!L:L,0)</f>
        <v>#NAME?</v>
      </c>
      <c r="D1059" s="196" t="e">
        <f ca="1">SUM(Table2[[#This Row],[2024 Tax Assessment (Exemption Not Included)]]/$E$6)</f>
        <v>#NAME?</v>
      </c>
      <c r="E1059" s="206" t="e">
        <f ca="1">SUM(Table2[[#This Row],[2024 Tax Assessment (Exemption Not Included)]]*$E$7)</f>
        <v>#NAME?</v>
      </c>
      <c r="F1059" s="195" t="e">
        <f ca="1">_xlfn.XLOOKUP(Table2[[#This Row],[Acct '#]],'2025 Information'!A:A,'2025 Information'!O:O,0)</f>
        <v>#NAME?</v>
      </c>
      <c r="G1059" s="196" t="e">
        <f ca="1">SUM(Table2[[#This Row],[2025 Estimated                         Tax Assessment                  (Exemption Not Included)]]/$H$6)</f>
        <v>#NAME?</v>
      </c>
      <c r="H1059" s="206" t="e">
        <f ca="1">SUM(Table2[[#This Row],[2025 Estimated                         Tax Assessment                  (Exemption Not Included)]]*$H$7)</f>
        <v>#NAME?</v>
      </c>
      <c r="I1059" s="203" t="e">
        <f ca="1">SUM(Table2[[#This Row],[2025 Estimated                         Tax Assessment                  (Exemption Not Included)]]-Table2[[#This Row],[2024 Tax Assessment (Exemption Not Included)]])</f>
        <v>#NAME?</v>
      </c>
      <c r="J1059" s="225" t="e">
        <f ca="1">SUM(Table2[[#This Row],[2025 Estimated                      Tax Amount                             (Exemption Not Included)]]-Table2[[#This Row],[2024 Tax Amount (Exemption Not Included)]])</f>
        <v>#NAME?</v>
      </c>
      <c r="K1059" s="204" t="e">
        <f ca="1">SUM(Table2[[#This Row],[Overall % Of Town ]]-Table2[[#This Row],[Overall % Of Town]])</f>
        <v>#NAME?</v>
      </c>
      <c r="L1059" s="227" t="e">
        <f ca="1">SUM(Table2[[#This Row],[2024 Tax Assessment (Exemption Not Included)]])*$N$7</f>
        <v>#NAME?</v>
      </c>
      <c r="M1059" s="205" t="e">
        <f ca="1">SUM(Table2[[#This Row],[2025 Tax Amount                   (w/o Reval)                       (Exmption Not Included)]]-Table2[[#This Row],[2024 Tax Amount (Exemption Not Included)]])</f>
        <v>#NAME?</v>
      </c>
      <c r="N1059" s="206" t="e">
        <f ca="1">SUM(Table2[[#This Row],[2025 Tax Amount                   (w/o Reval)                       (Exmption Not Included)]]-Table2[[#This Row],[2025 Estimated                      Tax Amount                             (Exemption Not Included)]])</f>
        <v>#NAME?</v>
      </c>
      <c r="O1059" s="220" t="e">
        <f ca="1">_xlfn.XLOOKUP(Table2[[#This Row],[Map/Lot]],'Sales Data'!$H$2:$H$185,'Sales Data'!$G$2:$G$185,0)</f>
        <v>#NAME?</v>
      </c>
      <c r="P1059" s="221" t="e">
        <f ca="1">_xlfn.XLOOKUP(Table2[[#This Row],[Map/Lot]],'Sales Data'!$H$2:$H$185,'Sales Data'!$F$2:$F$185,0)</f>
        <v>#NAME?</v>
      </c>
      <c r="Q1059" s="222">
        <v>1.1000000000000001</v>
      </c>
      <c r="R1059" s="223" t="e">
        <f ca="1">SUM(Table2[[#This Row],[Adjustment for Time Since Sale]]*Table2[[#This Row],[Sale Amount]])</f>
        <v>#NAME?</v>
      </c>
      <c r="S1059" s="223" t="e">
        <f ca="1">SUM(Table2[[#This Row],[2025 Estimated                         Tax Assessment                  (Exemption Not Included)]]-Table2[[#This Row],[Adjusted Sale Price]])</f>
        <v>#NAME?</v>
      </c>
      <c r="T1059" s="224" t="e">
        <f ca="1">_xlfn.XLOOKUP(Table2[[#This Row],[Map/Lot]],'Sales Data'!$H$2:$H$185,'Sales Data'!$I$2:$I$185,0)</f>
        <v>#NAME?</v>
      </c>
    </row>
    <row r="1060" spans="1:20">
      <c r="A1060" s="202" t="s">
        <v>1068</v>
      </c>
      <c r="B1060" s="202">
        <v>818</v>
      </c>
      <c r="C1060" s="195" t="e">
        <f ca="1">_xlfn.XLOOKUP(Table2[[#This Row],[Acct '#]],'2024 Information'!A:A,'2024 Information'!L:L,0)</f>
        <v>#NAME?</v>
      </c>
      <c r="D1060" s="196" t="e">
        <f ca="1">SUM(Table2[[#This Row],[2024 Tax Assessment (Exemption Not Included)]]/$E$6)</f>
        <v>#NAME?</v>
      </c>
      <c r="E1060" s="206" t="e">
        <f ca="1">SUM(Table2[[#This Row],[2024 Tax Assessment (Exemption Not Included)]]*$E$7)</f>
        <v>#NAME?</v>
      </c>
      <c r="F1060" s="195" t="e">
        <f ca="1">_xlfn.XLOOKUP(Table2[[#This Row],[Acct '#]],'2025 Information'!A:A,'2025 Information'!O:O,0)</f>
        <v>#NAME?</v>
      </c>
      <c r="G1060" s="196" t="e">
        <f ca="1">SUM(Table2[[#This Row],[2025 Estimated                         Tax Assessment                  (Exemption Not Included)]]/$H$6)</f>
        <v>#NAME?</v>
      </c>
      <c r="H1060" s="206" t="e">
        <f ca="1">SUM(Table2[[#This Row],[2025 Estimated                         Tax Assessment                  (Exemption Not Included)]]*$H$7)</f>
        <v>#NAME?</v>
      </c>
      <c r="I1060" s="203" t="e">
        <f ca="1">SUM(Table2[[#This Row],[2025 Estimated                         Tax Assessment                  (Exemption Not Included)]]-Table2[[#This Row],[2024 Tax Assessment (Exemption Not Included)]])</f>
        <v>#NAME?</v>
      </c>
      <c r="J1060" s="225" t="e">
        <f ca="1">SUM(Table2[[#This Row],[2025 Estimated                      Tax Amount                             (Exemption Not Included)]]-Table2[[#This Row],[2024 Tax Amount (Exemption Not Included)]])</f>
        <v>#NAME?</v>
      </c>
      <c r="K1060" s="204" t="e">
        <f ca="1">SUM(Table2[[#This Row],[Overall % Of Town ]]-Table2[[#This Row],[Overall % Of Town]])</f>
        <v>#NAME?</v>
      </c>
      <c r="L1060" s="227" t="e">
        <f ca="1">SUM(Table2[[#This Row],[2024 Tax Assessment (Exemption Not Included)]])*$N$7</f>
        <v>#NAME?</v>
      </c>
      <c r="M1060" s="205" t="e">
        <f ca="1">SUM(Table2[[#This Row],[2025 Tax Amount                   (w/o Reval)                       (Exmption Not Included)]]-Table2[[#This Row],[2024 Tax Amount (Exemption Not Included)]])</f>
        <v>#NAME?</v>
      </c>
      <c r="N1060" s="206" t="e">
        <f ca="1">SUM(Table2[[#This Row],[2025 Tax Amount                   (w/o Reval)                       (Exmption Not Included)]]-Table2[[#This Row],[2025 Estimated                      Tax Amount                             (Exemption Not Included)]])</f>
        <v>#NAME?</v>
      </c>
      <c r="O1060" s="207" t="s">
        <v>7433</v>
      </c>
      <c r="P1060" s="208" t="s">
        <v>7433</v>
      </c>
      <c r="Q1060" s="208" t="s">
        <v>7433</v>
      </c>
      <c r="R1060" s="208" t="s">
        <v>7433</v>
      </c>
      <c r="S1060" s="208" t="s">
        <v>7433</v>
      </c>
      <c r="T1060" s="209" t="s">
        <v>7433</v>
      </c>
    </row>
    <row r="1061" spans="1:20">
      <c r="A1061" s="202" t="s">
        <v>2533</v>
      </c>
      <c r="B1061" s="202">
        <v>145</v>
      </c>
      <c r="C1061" s="195" t="e">
        <f ca="1">_xlfn.XLOOKUP(Table2[[#This Row],[Acct '#]],'2024 Information'!A:A,'2024 Information'!L:L,0)</f>
        <v>#NAME?</v>
      </c>
      <c r="D1061" s="196" t="e">
        <f ca="1">SUM(Table2[[#This Row],[2024 Tax Assessment (Exemption Not Included)]]/$E$6)</f>
        <v>#NAME?</v>
      </c>
      <c r="E1061" s="206" t="e">
        <f ca="1">SUM(Table2[[#This Row],[2024 Tax Assessment (Exemption Not Included)]]*$E$7)</f>
        <v>#NAME?</v>
      </c>
      <c r="F1061" s="195" t="e">
        <f ca="1">_xlfn.XLOOKUP(Table2[[#This Row],[Acct '#]],'2025 Information'!A:A,'2025 Information'!O:O,0)</f>
        <v>#NAME?</v>
      </c>
      <c r="G1061" s="196" t="e">
        <f ca="1">SUM(Table2[[#This Row],[2025 Estimated                         Tax Assessment                  (Exemption Not Included)]]/$H$6)</f>
        <v>#NAME?</v>
      </c>
      <c r="H1061" s="206" t="e">
        <f ca="1">SUM(Table2[[#This Row],[2025 Estimated                         Tax Assessment                  (Exemption Not Included)]]*$H$7)</f>
        <v>#NAME?</v>
      </c>
      <c r="I1061" s="203" t="e">
        <f ca="1">SUM(Table2[[#This Row],[2025 Estimated                         Tax Assessment                  (Exemption Not Included)]]-Table2[[#This Row],[2024 Tax Assessment (Exemption Not Included)]])</f>
        <v>#NAME?</v>
      </c>
      <c r="J1061" s="225" t="e">
        <f ca="1">SUM(Table2[[#This Row],[2025 Estimated                      Tax Amount                             (Exemption Not Included)]]-Table2[[#This Row],[2024 Tax Amount (Exemption Not Included)]])</f>
        <v>#NAME?</v>
      </c>
      <c r="K1061" s="204" t="e">
        <f ca="1">SUM(Table2[[#This Row],[Overall % Of Town ]]-Table2[[#This Row],[Overall % Of Town]])</f>
        <v>#NAME?</v>
      </c>
      <c r="L1061" s="227" t="e">
        <f ca="1">SUM(Table2[[#This Row],[2024 Tax Assessment (Exemption Not Included)]])*$N$7</f>
        <v>#NAME?</v>
      </c>
      <c r="M1061" s="205" t="e">
        <f ca="1">SUM(Table2[[#This Row],[2025 Tax Amount                   (w/o Reval)                       (Exmption Not Included)]]-Table2[[#This Row],[2024 Tax Amount (Exemption Not Included)]])</f>
        <v>#NAME?</v>
      </c>
      <c r="N1061" s="206" t="e">
        <f ca="1">SUM(Table2[[#This Row],[2025 Tax Amount                   (w/o Reval)                       (Exmption Not Included)]]-Table2[[#This Row],[2025 Estimated                      Tax Amount                             (Exemption Not Included)]])</f>
        <v>#NAME?</v>
      </c>
      <c r="O1061" s="207" t="s">
        <v>7433</v>
      </c>
      <c r="P1061" s="208" t="s">
        <v>7433</v>
      </c>
      <c r="Q1061" s="208" t="s">
        <v>7433</v>
      </c>
      <c r="R1061" s="208" t="s">
        <v>7433</v>
      </c>
      <c r="S1061" s="208" t="s">
        <v>7433</v>
      </c>
      <c r="T1061" s="209" t="s">
        <v>7433</v>
      </c>
    </row>
    <row r="1062" spans="1:20">
      <c r="A1062" s="202" t="s">
        <v>2393</v>
      </c>
      <c r="B1062" s="202">
        <v>211</v>
      </c>
      <c r="C1062" s="195" t="e">
        <f ca="1">_xlfn.XLOOKUP(Table2[[#This Row],[Acct '#]],'2024 Information'!A:A,'2024 Information'!L:L,0)</f>
        <v>#NAME?</v>
      </c>
      <c r="D1062" s="196" t="e">
        <f ca="1">SUM(Table2[[#This Row],[2024 Tax Assessment (Exemption Not Included)]]/$E$6)</f>
        <v>#NAME?</v>
      </c>
      <c r="E1062" s="206" t="e">
        <f ca="1">SUM(Table2[[#This Row],[2024 Tax Assessment (Exemption Not Included)]]*$E$7)</f>
        <v>#NAME?</v>
      </c>
      <c r="F1062" s="195" t="e">
        <f ca="1">_xlfn.XLOOKUP(Table2[[#This Row],[Acct '#]],'2025 Information'!A:A,'2025 Information'!O:O,0)</f>
        <v>#NAME?</v>
      </c>
      <c r="G1062" s="196" t="e">
        <f ca="1">SUM(Table2[[#This Row],[2025 Estimated                         Tax Assessment                  (Exemption Not Included)]]/$H$6)</f>
        <v>#NAME?</v>
      </c>
      <c r="H1062" s="206" t="e">
        <f ca="1">SUM(Table2[[#This Row],[2025 Estimated                         Tax Assessment                  (Exemption Not Included)]]*$H$7)</f>
        <v>#NAME?</v>
      </c>
      <c r="I1062" s="203" t="e">
        <f ca="1">SUM(Table2[[#This Row],[2025 Estimated                         Tax Assessment                  (Exemption Not Included)]]-Table2[[#This Row],[2024 Tax Assessment (Exemption Not Included)]])</f>
        <v>#NAME?</v>
      </c>
      <c r="J1062" s="225" t="e">
        <f ca="1">SUM(Table2[[#This Row],[2025 Estimated                      Tax Amount                             (Exemption Not Included)]]-Table2[[#This Row],[2024 Tax Amount (Exemption Not Included)]])</f>
        <v>#NAME?</v>
      </c>
      <c r="K1062" s="204" t="e">
        <f ca="1">SUM(Table2[[#This Row],[Overall % Of Town ]]-Table2[[#This Row],[Overall % Of Town]])</f>
        <v>#NAME?</v>
      </c>
      <c r="L1062" s="227" t="e">
        <f ca="1">SUM(Table2[[#This Row],[2024 Tax Assessment (Exemption Not Included)]])*$N$7</f>
        <v>#NAME?</v>
      </c>
      <c r="M1062" s="205" t="e">
        <f ca="1">SUM(Table2[[#This Row],[2025 Tax Amount                   (w/o Reval)                       (Exmption Not Included)]]-Table2[[#This Row],[2024 Tax Amount (Exemption Not Included)]])</f>
        <v>#NAME?</v>
      </c>
      <c r="N1062" s="206" t="e">
        <f ca="1">SUM(Table2[[#This Row],[2025 Tax Amount                   (w/o Reval)                       (Exmption Not Included)]]-Table2[[#This Row],[2025 Estimated                      Tax Amount                             (Exemption Not Included)]])</f>
        <v>#NAME?</v>
      </c>
      <c r="O1062" s="207" t="s">
        <v>7433</v>
      </c>
      <c r="P1062" s="208" t="s">
        <v>7433</v>
      </c>
      <c r="Q1062" s="208" t="s">
        <v>7433</v>
      </c>
      <c r="R1062" s="208" t="s">
        <v>7433</v>
      </c>
      <c r="S1062" s="208" t="s">
        <v>7433</v>
      </c>
      <c r="T1062" s="209" t="s">
        <v>7433</v>
      </c>
    </row>
    <row r="1063" spans="1:20">
      <c r="A1063" s="202" t="s">
        <v>2119</v>
      </c>
      <c r="B1063" s="202">
        <v>336</v>
      </c>
      <c r="C1063" s="195" t="e">
        <f ca="1">_xlfn.XLOOKUP(Table2[[#This Row],[Acct '#]],'2024 Information'!A:A,'2024 Information'!L:L,0)</f>
        <v>#NAME?</v>
      </c>
      <c r="D1063" s="196" t="e">
        <f ca="1">SUM(Table2[[#This Row],[2024 Tax Assessment (Exemption Not Included)]]/$E$6)</f>
        <v>#NAME?</v>
      </c>
      <c r="E1063" s="206" t="e">
        <f ca="1">SUM(Table2[[#This Row],[2024 Tax Assessment (Exemption Not Included)]]*$E$7)</f>
        <v>#NAME?</v>
      </c>
      <c r="F1063" s="195" t="e">
        <f ca="1">_xlfn.XLOOKUP(Table2[[#This Row],[Acct '#]],'2025 Information'!A:A,'2025 Information'!O:O,0)</f>
        <v>#NAME?</v>
      </c>
      <c r="G1063" s="196" t="e">
        <f ca="1">SUM(Table2[[#This Row],[2025 Estimated                         Tax Assessment                  (Exemption Not Included)]]/$H$6)</f>
        <v>#NAME?</v>
      </c>
      <c r="H1063" s="206" t="e">
        <f ca="1">SUM(Table2[[#This Row],[2025 Estimated                         Tax Assessment                  (Exemption Not Included)]]*$H$7)</f>
        <v>#NAME?</v>
      </c>
      <c r="I1063" s="203" t="e">
        <f ca="1">SUM(Table2[[#This Row],[2025 Estimated                         Tax Assessment                  (Exemption Not Included)]]-Table2[[#This Row],[2024 Tax Assessment (Exemption Not Included)]])</f>
        <v>#NAME?</v>
      </c>
      <c r="J1063" s="225" t="e">
        <f ca="1">SUM(Table2[[#This Row],[2025 Estimated                      Tax Amount                             (Exemption Not Included)]]-Table2[[#This Row],[2024 Tax Amount (Exemption Not Included)]])</f>
        <v>#NAME?</v>
      </c>
      <c r="K1063" s="204" t="e">
        <f ca="1">SUM(Table2[[#This Row],[Overall % Of Town ]]-Table2[[#This Row],[Overall % Of Town]])</f>
        <v>#NAME?</v>
      </c>
      <c r="L1063" s="227" t="e">
        <f ca="1">SUM(Table2[[#This Row],[2024 Tax Assessment (Exemption Not Included)]])*$N$7</f>
        <v>#NAME?</v>
      </c>
      <c r="M1063" s="205" t="e">
        <f ca="1">SUM(Table2[[#This Row],[2025 Tax Amount                   (w/o Reval)                       (Exmption Not Included)]]-Table2[[#This Row],[2024 Tax Amount (Exemption Not Included)]])</f>
        <v>#NAME?</v>
      </c>
      <c r="N1063" s="206" t="e">
        <f ca="1">SUM(Table2[[#This Row],[2025 Tax Amount                   (w/o Reval)                       (Exmption Not Included)]]-Table2[[#This Row],[2025 Estimated                      Tax Amount                             (Exemption Not Included)]])</f>
        <v>#NAME?</v>
      </c>
      <c r="O1063" s="207" t="s">
        <v>7433</v>
      </c>
      <c r="P1063" s="208" t="s">
        <v>7433</v>
      </c>
      <c r="Q1063" s="208" t="s">
        <v>7433</v>
      </c>
      <c r="R1063" s="208" t="s">
        <v>7433</v>
      </c>
      <c r="S1063" s="208" t="s">
        <v>7433</v>
      </c>
      <c r="T1063" s="209" t="s">
        <v>7433</v>
      </c>
    </row>
    <row r="1064" spans="1:20">
      <c r="A1064" s="202" t="s">
        <v>2626</v>
      </c>
      <c r="B1064" s="202">
        <v>96</v>
      </c>
      <c r="C1064" s="195" t="e">
        <f ca="1">_xlfn.XLOOKUP(Table2[[#This Row],[Acct '#]],'2024 Information'!A:A,'2024 Information'!L:L,0)</f>
        <v>#NAME?</v>
      </c>
      <c r="D1064" s="196" t="e">
        <f ca="1">SUM(Table2[[#This Row],[2024 Tax Assessment (Exemption Not Included)]]/$E$6)</f>
        <v>#NAME?</v>
      </c>
      <c r="E1064" s="206" t="e">
        <f ca="1">SUM(Table2[[#This Row],[2024 Tax Assessment (Exemption Not Included)]]*$E$7)</f>
        <v>#NAME?</v>
      </c>
      <c r="F1064" s="195" t="e">
        <f ca="1">_xlfn.XLOOKUP(Table2[[#This Row],[Acct '#]],'2025 Information'!A:A,'2025 Information'!O:O,0)</f>
        <v>#NAME?</v>
      </c>
      <c r="G1064" s="196" t="e">
        <f ca="1">SUM(Table2[[#This Row],[2025 Estimated                         Tax Assessment                  (Exemption Not Included)]]/$H$6)</f>
        <v>#NAME?</v>
      </c>
      <c r="H1064" s="206" t="e">
        <f ca="1">SUM(Table2[[#This Row],[2025 Estimated                         Tax Assessment                  (Exemption Not Included)]]*$H$7)</f>
        <v>#NAME?</v>
      </c>
      <c r="I1064" s="203" t="e">
        <f ca="1">SUM(Table2[[#This Row],[2025 Estimated                         Tax Assessment                  (Exemption Not Included)]]-Table2[[#This Row],[2024 Tax Assessment (Exemption Not Included)]])</f>
        <v>#NAME?</v>
      </c>
      <c r="J1064" s="225" t="e">
        <f ca="1">SUM(Table2[[#This Row],[2025 Estimated                      Tax Amount                             (Exemption Not Included)]]-Table2[[#This Row],[2024 Tax Amount (Exemption Not Included)]])</f>
        <v>#NAME?</v>
      </c>
      <c r="K1064" s="204" t="e">
        <f ca="1">SUM(Table2[[#This Row],[Overall % Of Town ]]-Table2[[#This Row],[Overall % Of Town]])</f>
        <v>#NAME?</v>
      </c>
      <c r="L1064" s="227" t="e">
        <f ca="1">SUM(Table2[[#This Row],[2024 Tax Assessment (Exemption Not Included)]])*$N$7</f>
        <v>#NAME?</v>
      </c>
      <c r="M1064" s="205" t="e">
        <f ca="1">SUM(Table2[[#This Row],[2025 Tax Amount                   (w/o Reval)                       (Exmption Not Included)]]-Table2[[#This Row],[2024 Tax Amount (Exemption Not Included)]])</f>
        <v>#NAME?</v>
      </c>
      <c r="N1064" s="206" t="e">
        <f ca="1">SUM(Table2[[#This Row],[2025 Tax Amount                   (w/o Reval)                       (Exmption Not Included)]]-Table2[[#This Row],[2025 Estimated                      Tax Amount                             (Exemption Not Included)]])</f>
        <v>#NAME?</v>
      </c>
      <c r="O1064" s="207" t="s">
        <v>7433</v>
      </c>
      <c r="P1064" s="208" t="s">
        <v>7433</v>
      </c>
      <c r="Q1064" s="208" t="s">
        <v>7433</v>
      </c>
      <c r="R1064" s="208" t="s">
        <v>7433</v>
      </c>
      <c r="S1064" s="208" t="s">
        <v>7433</v>
      </c>
      <c r="T1064" s="209" t="s">
        <v>7433</v>
      </c>
    </row>
    <row r="1065" spans="1:20">
      <c r="A1065" s="202" t="s">
        <v>1987</v>
      </c>
      <c r="B1065" s="202">
        <v>396</v>
      </c>
      <c r="C1065" s="195" t="e">
        <f ca="1">_xlfn.XLOOKUP(Table2[[#This Row],[Acct '#]],'2024 Information'!A:A,'2024 Information'!L:L,0)</f>
        <v>#NAME?</v>
      </c>
      <c r="D1065" s="196" t="e">
        <f ca="1">SUM(Table2[[#This Row],[2024 Tax Assessment (Exemption Not Included)]]/$E$6)</f>
        <v>#NAME?</v>
      </c>
      <c r="E1065" s="206" t="e">
        <f ca="1">SUM(Table2[[#This Row],[2024 Tax Assessment (Exemption Not Included)]]*$E$7)</f>
        <v>#NAME?</v>
      </c>
      <c r="F1065" s="195" t="e">
        <f ca="1">_xlfn.XLOOKUP(Table2[[#This Row],[Acct '#]],'2025 Information'!A:A,'2025 Information'!O:O,0)</f>
        <v>#NAME?</v>
      </c>
      <c r="G1065" s="196" t="e">
        <f ca="1">SUM(Table2[[#This Row],[2025 Estimated                         Tax Assessment                  (Exemption Not Included)]]/$H$6)</f>
        <v>#NAME?</v>
      </c>
      <c r="H1065" s="206" t="e">
        <f ca="1">SUM(Table2[[#This Row],[2025 Estimated                         Tax Assessment                  (Exemption Not Included)]]*$H$7)</f>
        <v>#NAME?</v>
      </c>
      <c r="I1065" s="203" t="e">
        <f ca="1">SUM(Table2[[#This Row],[2025 Estimated                         Tax Assessment                  (Exemption Not Included)]]-Table2[[#This Row],[2024 Tax Assessment (Exemption Not Included)]])</f>
        <v>#NAME?</v>
      </c>
      <c r="J1065" s="225" t="e">
        <f ca="1">SUM(Table2[[#This Row],[2025 Estimated                      Tax Amount                             (Exemption Not Included)]]-Table2[[#This Row],[2024 Tax Amount (Exemption Not Included)]])</f>
        <v>#NAME?</v>
      </c>
      <c r="K1065" s="204" t="e">
        <f ca="1">SUM(Table2[[#This Row],[Overall % Of Town ]]-Table2[[#This Row],[Overall % Of Town]])</f>
        <v>#NAME?</v>
      </c>
      <c r="L1065" s="227" t="e">
        <f ca="1">SUM(Table2[[#This Row],[2024 Tax Assessment (Exemption Not Included)]])*$N$7</f>
        <v>#NAME?</v>
      </c>
      <c r="M1065" s="205" t="e">
        <f ca="1">SUM(Table2[[#This Row],[2025 Tax Amount                   (w/o Reval)                       (Exmption Not Included)]]-Table2[[#This Row],[2024 Tax Amount (Exemption Not Included)]])</f>
        <v>#NAME?</v>
      </c>
      <c r="N1065" s="206" t="e">
        <f ca="1">SUM(Table2[[#This Row],[2025 Tax Amount                   (w/o Reval)                       (Exmption Not Included)]]-Table2[[#This Row],[2025 Estimated                      Tax Amount                             (Exemption Not Included)]])</f>
        <v>#NAME?</v>
      </c>
      <c r="O1065" s="207" t="s">
        <v>7433</v>
      </c>
      <c r="P1065" s="208" t="s">
        <v>7433</v>
      </c>
      <c r="Q1065" s="208" t="s">
        <v>7433</v>
      </c>
      <c r="R1065" s="208" t="s">
        <v>7433</v>
      </c>
      <c r="S1065" s="208" t="s">
        <v>7433</v>
      </c>
      <c r="T1065" s="209" t="s">
        <v>7433</v>
      </c>
    </row>
    <row r="1066" spans="1:20">
      <c r="A1066" s="202" t="s">
        <v>2720</v>
      </c>
      <c r="B1066" s="202">
        <v>44</v>
      </c>
      <c r="C1066" s="195" t="e">
        <f ca="1">_xlfn.XLOOKUP(Table2[[#This Row],[Acct '#]],'2024 Information'!A:A,'2024 Information'!L:L,0)</f>
        <v>#NAME?</v>
      </c>
      <c r="D1066" s="196" t="e">
        <f ca="1">SUM(Table2[[#This Row],[2024 Tax Assessment (Exemption Not Included)]]/$E$6)</f>
        <v>#NAME?</v>
      </c>
      <c r="E1066" s="206" t="e">
        <f ca="1">SUM(Table2[[#This Row],[2024 Tax Assessment (Exemption Not Included)]]*$E$7)</f>
        <v>#NAME?</v>
      </c>
      <c r="F1066" s="195" t="e">
        <f ca="1">_xlfn.XLOOKUP(Table2[[#This Row],[Acct '#]],'2025 Information'!A:A,'2025 Information'!O:O,0)</f>
        <v>#NAME?</v>
      </c>
      <c r="G1066" s="196" t="e">
        <f ca="1">SUM(Table2[[#This Row],[2025 Estimated                         Tax Assessment                  (Exemption Not Included)]]/$H$6)</f>
        <v>#NAME?</v>
      </c>
      <c r="H1066" s="206" t="e">
        <f ca="1">SUM(Table2[[#This Row],[2025 Estimated                         Tax Assessment                  (Exemption Not Included)]]*$H$7)</f>
        <v>#NAME?</v>
      </c>
      <c r="I1066" s="203" t="e">
        <f ca="1">SUM(Table2[[#This Row],[2025 Estimated                         Tax Assessment                  (Exemption Not Included)]]-Table2[[#This Row],[2024 Tax Assessment (Exemption Not Included)]])</f>
        <v>#NAME?</v>
      </c>
      <c r="J1066" s="225" t="e">
        <f ca="1">SUM(Table2[[#This Row],[2025 Estimated                      Tax Amount                             (Exemption Not Included)]]-Table2[[#This Row],[2024 Tax Amount (Exemption Not Included)]])</f>
        <v>#NAME?</v>
      </c>
      <c r="K1066" s="204" t="e">
        <f ca="1">SUM(Table2[[#This Row],[Overall % Of Town ]]-Table2[[#This Row],[Overall % Of Town]])</f>
        <v>#NAME?</v>
      </c>
      <c r="L1066" s="227" t="e">
        <f ca="1">SUM(Table2[[#This Row],[2024 Tax Assessment (Exemption Not Included)]])*$N$7</f>
        <v>#NAME?</v>
      </c>
      <c r="M1066" s="205" t="e">
        <f ca="1">SUM(Table2[[#This Row],[2025 Tax Amount                   (w/o Reval)                       (Exmption Not Included)]]-Table2[[#This Row],[2024 Tax Amount (Exemption Not Included)]])</f>
        <v>#NAME?</v>
      </c>
      <c r="N1066" s="206" t="e">
        <f ca="1">SUM(Table2[[#This Row],[2025 Tax Amount                   (w/o Reval)                       (Exmption Not Included)]]-Table2[[#This Row],[2025 Estimated                      Tax Amount                             (Exemption Not Included)]])</f>
        <v>#NAME?</v>
      </c>
      <c r="O1066" s="207" t="s">
        <v>7433</v>
      </c>
      <c r="P1066" s="208" t="s">
        <v>7433</v>
      </c>
      <c r="Q1066" s="208" t="s">
        <v>7433</v>
      </c>
      <c r="R1066" s="208" t="s">
        <v>7433</v>
      </c>
      <c r="S1066" s="208" t="s">
        <v>7433</v>
      </c>
      <c r="T1066" s="209" t="s">
        <v>7433</v>
      </c>
    </row>
    <row r="1067" spans="1:20">
      <c r="A1067" s="202" t="s">
        <v>1612</v>
      </c>
      <c r="B1067" s="202">
        <v>570</v>
      </c>
      <c r="C1067" s="195" t="e">
        <f ca="1">_xlfn.XLOOKUP(Table2[[#This Row],[Acct '#]],'2024 Information'!A:A,'2024 Information'!L:L,0)</f>
        <v>#NAME?</v>
      </c>
      <c r="D1067" s="196" t="e">
        <f ca="1">SUM(Table2[[#This Row],[2024 Tax Assessment (Exemption Not Included)]]/$E$6)</f>
        <v>#NAME?</v>
      </c>
      <c r="E1067" s="206" t="e">
        <f ca="1">SUM(Table2[[#This Row],[2024 Tax Assessment (Exemption Not Included)]]*$E$7)</f>
        <v>#NAME?</v>
      </c>
      <c r="F1067" s="195" t="e">
        <f ca="1">_xlfn.XLOOKUP(Table2[[#This Row],[Acct '#]],'2025 Information'!A:A,'2025 Information'!O:O,0)</f>
        <v>#NAME?</v>
      </c>
      <c r="G1067" s="196" t="e">
        <f ca="1">SUM(Table2[[#This Row],[2025 Estimated                         Tax Assessment                  (Exemption Not Included)]]/$H$6)</f>
        <v>#NAME?</v>
      </c>
      <c r="H1067" s="206" t="e">
        <f ca="1">SUM(Table2[[#This Row],[2025 Estimated                         Tax Assessment                  (Exemption Not Included)]]*$H$7)</f>
        <v>#NAME?</v>
      </c>
      <c r="I1067" s="203" t="e">
        <f ca="1">SUM(Table2[[#This Row],[2025 Estimated                         Tax Assessment                  (Exemption Not Included)]]-Table2[[#This Row],[2024 Tax Assessment (Exemption Not Included)]])</f>
        <v>#NAME?</v>
      </c>
      <c r="J1067" s="225" t="e">
        <f ca="1">SUM(Table2[[#This Row],[2025 Estimated                      Tax Amount                             (Exemption Not Included)]]-Table2[[#This Row],[2024 Tax Amount (Exemption Not Included)]])</f>
        <v>#NAME?</v>
      </c>
      <c r="K1067" s="204" t="e">
        <f ca="1">SUM(Table2[[#This Row],[Overall % Of Town ]]-Table2[[#This Row],[Overall % Of Town]])</f>
        <v>#NAME?</v>
      </c>
      <c r="L1067" s="227" t="e">
        <f ca="1">SUM(Table2[[#This Row],[2024 Tax Assessment (Exemption Not Included)]])*$N$7</f>
        <v>#NAME?</v>
      </c>
      <c r="M1067" s="205" t="e">
        <f ca="1">SUM(Table2[[#This Row],[2025 Tax Amount                   (w/o Reval)                       (Exmption Not Included)]]-Table2[[#This Row],[2024 Tax Amount (Exemption Not Included)]])</f>
        <v>#NAME?</v>
      </c>
      <c r="N1067" s="206" t="e">
        <f ca="1">SUM(Table2[[#This Row],[2025 Tax Amount                   (w/o Reval)                       (Exmption Not Included)]]-Table2[[#This Row],[2025 Estimated                      Tax Amount                             (Exemption Not Included)]])</f>
        <v>#NAME?</v>
      </c>
      <c r="O1067" s="207" t="s">
        <v>7433</v>
      </c>
      <c r="P1067" s="208" t="s">
        <v>7433</v>
      </c>
      <c r="Q1067" s="208" t="s">
        <v>7433</v>
      </c>
      <c r="R1067" s="208" t="s">
        <v>7433</v>
      </c>
      <c r="S1067" s="208" t="s">
        <v>7433</v>
      </c>
      <c r="T1067" s="209" t="s">
        <v>7433</v>
      </c>
    </row>
    <row r="1068" spans="1:20">
      <c r="A1068" s="202" t="s">
        <v>1913</v>
      </c>
      <c r="B1068" s="202">
        <v>432</v>
      </c>
      <c r="C1068" s="195" t="e">
        <f ca="1">_xlfn.XLOOKUP(Table2[[#This Row],[Acct '#]],'2024 Information'!A:A,'2024 Information'!L:L,0)</f>
        <v>#NAME?</v>
      </c>
      <c r="D1068" s="196" t="e">
        <f ca="1">SUM(Table2[[#This Row],[2024 Tax Assessment (Exemption Not Included)]]/$E$6)</f>
        <v>#NAME?</v>
      </c>
      <c r="E1068" s="206" t="e">
        <f ca="1">SUM(Table2[[#This Row],[2024 Tax Assessment (Exemption Not Included)]]*$E$7)</f>
        <v>#NAME?</v>
      </c>
      <c r="F1068" s="195" t="e">
        <f ca="1">_xlfn.XLOOKUP(Table2[[#This Row],[Acct '#]],'2025 Information'!A:A,'2025 Information'!O:O,0)</f>
        <v>#NAME?</v>
      </c>
      <c r="G1068" s="196" t="e">
        <f ca="1">SUM(Table2[[#This Row],[2025 Estimated                         Tax Assessment                  (Exemption Not Included)]]/$H$6)</f>
        <v>#NAME?</v>
      </c>
      <c r="H1068" s="206" t="e">
        <f ca="1">SUM(Table2[[#This Row],[2025 Estimated                         Tax Assessment                  (Exemption Not Included)]]*$H$7)</f>
        <v>#NAME?</v>
      </c>
      <c r="I1068" s="203" t="e">
        <f ca="1">SUM(Table2[[#This Row],[2025 Estimated                         Tax Assessment                  (Exemption Not Included)]]-Table2[[#This Row],[2024 Tax Assessment (Exemption Not Included)]])</f>
        <v>#NAME?</v>
      </c>
      <c r="J1068" s="225" t="e">
        <f ca="1">SUM(Table2[[#This Row],[2025 Estimated                      Tax Amount                             (Exemption Not Included)]]-Table2[[#This Row],[2024 Tax Amount (Exemption Not Included)]])</f>
        <v>#NAME?</v>
      </c>
      <c r="K1068" s="204" t="e">
        <f ca="1">SUM(Table2[[#This Row],[Overall % Of Town ]]-Table2[[#This Row],[Overall % Of Town]])</f>
        <v>#NAME?</v>
      </c>
      <c r="L1068" s="227" t="e">
        <f ca="1">SUM(Table2[[#This Row],[2024 Tax Assessment (Exemption Not Included)]])*$N$7</f>
        <v>#NAME?</v>
      </c>
      <c r="M1068" s="205" t="e">
        <f ca="1">SUM(Table2[[#This Row],[2025 Tax Amount                   (w/o Reval)                       (Exmption Not Included)]]-Table2[[#This Row],[2024 Tax Amount (Exemption Not Included)]])</f>
        <v>#NAME?</v>
      </c>
      <c r="N1068" s="206" t="e">
        <f ca="1">SUM(Table2[[#This Row],[2025 Tax Amount                   (w/o Reval)                       (Exmption Not Included)]]-Table2[[#This Row],[2025 Estimated                      Tax Amount                             (Exemption Not Included)]])</f>
        <v>#NAME?</v>
      </c>
      <c r="O1068" s="207" t="s">
        <v>7433</v>
      </c>
      <c r="P1068" s="208" t="s">
        <v>7433</v>
      </c>
      <c r="Q1068" s="208" t="s">
        <v>7433</v>
      </c>
      <c r="R1068" s="208" t="s">
        <v>7433</v>
      </c>
      <c r="S1068" s="208" t="s">
        <v>7433</v>
      </c>
      <c r="T1068" s="209" t="s">
        <v>7433</v>
      </c>
    </row>
    <row r="1069" spans="1:20">
      <c r="A1069" s="202" t="s">
        <v>1650</v>
      </c>
      <c r="B1069" s="202">
        <v>552</v>
      </c>
      <c r="C1069" s="195" t="e">
        <f ca="1">_xlfn.XLOOKUP(Table2[[#This Row],[Acct '#]],'2024 Information'!A:A,'2024 Information'!L:L,0)</f>
        <v>#NAME?</v>
      </c>
      <c r="D1069" s="196" t="e">
        <f ca="1">SUM(Table2[[#This Row],[2024 Tax Assessment (Exemption Not Included)]]/$E$6)</f>
        <v>#NAME?</v>
      </c>
      <c r="E1069" s="206" t="e">
        <f ca="1">SUM(Table2[[#This Row],[2024 Tax Assessment (Exemption Not Included)]]*$E$7)</f>
        <v>#NAME?</v>
      </c>
      <c r="F1069" s="195" t="e">
        <f ca="1">_xlfn.XLOOKUP(Table2[[#This Row],[Acct '#]],'2025 Information'!A:A,'2025 Information'!O:O,0)</f>
        <v>#NAME?</v>
      </c>
      <c r="G1069" s="196" t="e">
        <f ca="1">SUM(Table2[[#This Row],[2025 Estimated                         Tax Assessment                  (Exemption Not Included)]]/$H$6)</f>
        <v>#NAME?</v>
      </c>
      <c r="H1069" s="206" t="e">
        <f ca="1">SUM(Table2[[#This Row],[2025 Estimated                         Tax Assessment                  (Exemption Not Included)]]*$H$7)</f>
        <v>#NAME?</v>
      </c>
      <c r="I1069" s="203" t="e">
        <f ca="1">SUM(Table2[[#This Row],[2025 Estimated                         Tax Assessment                  (Exemption Not Included)]]-Table2[[#This Row],[2024 Tax Assessment (Exemption Not Included)]])</f>
        <v>#NAME?</v>
      </c>
      <c r="J1069" s="225" t="e">
        <f ca="1">SUM(Table2[[#This Row],[2025 Estimated                      Tax Amount                             (Exemption Not Included)]]-Table2[[#This Row],[2024 Tax Amount (Exemption Not Included)]])</f>
        <v>#NAME?</v>
      </c>
      <c r="K1069" s="204" t="e">
        <f ca="1">SUM(Table2[[#This Row],[Overall % Of Town ]]-Table2[[#This Row],[Overall % Of Town]])</f>
        <v>#NAME?</v>
      </c>
      <c r="L1069" s="227" t="e">
        <f ca="1">SUM(Table2[[#This Row],[2024 Tax Assessment (Exemption Not Included)]])*$N$7</f>
        <v>#NAME?</v>
      </c>
      <c r="M1069" s="205" t="e">
        <f ca="1">SUM(Table2[[#This Row],[2025 Tax Amount                   (w/o Reval)                       (Exmption Not Included)]]-Table2[[#This Row],[2024 Tax Amount (Exemption Not Included)]])</f>
        <v>#NAME?</v>
      </c>
      <c r="N1069" s="206" t="e">
        <f ca="1">SUM(Table2[[#This Row],[2025 Tax Amount                   (w/o Reval)                       (Exmption Not Included)]]-Table2[[#This Row],[2025 Estimated                      Tax Amount                             (Exemption Not Included)]])</f>
        <v>#NAME?</v>
      </c>
      <c r="O1069" s="207" t="s">
        <v>7433</v>
      </c>
      <c r="P1069" s="208" t="s">
        <v>7433</v>
      </c>
      <c r="Q1069" s="208" t="s">
        <v>7433</v>
      </c>
      <c r="R1069" s="208" t="s">
        <v>7433</v>
      </c>
      <c r="S1069" s="208" t="s">
        <v>7433</v>
      </c>
      <c r="T1069" s="209" t="s">
        <v>7433</v>
      </c>
    </row>
    <row r="1070" spans="1:20">
      <c r="A1070" s="202" t="s">
        <v>2710</v>
      </c>
      <c r="B1070" s="202">
        <v>49</v>
      </c>
      <c r="C1070" s="195" t="e">
        <f ca="1">_xlfn.XLOOKUP(Table2[[#This Row],[Acct '#]],'2024 Information'!A:A,'2024 Information'!L:L,0)</f>
        <v>#NAME?</v>
      </c>
      <c r="D1070" s="196" t="e">
        <f ca="1">SUM(Table2[[#This Row],[2024 Tax Assessment (Exemption Not Included)]]/$E$6)</f>
        <v>#NAME?</v>
      </c>
      <c r="E1070" s="206" t="e">
        <f ca="1">SUM(Table2[[#This Row],[2024 Tax Assessment (Exemption Not Included)]]*$E$7)</f>
        <v>#NAME?</v>
      </c>
      <c r="F1070" s="195" t="e">
        <f ca="1">_xlfn.XLOOKUP(Table2[[#This Row],[Acct '#]],'2025 Information'!A:A,'2025 Information'!O:O,0)</f>
        <v>#NAME?</v>
      </c>
      <c r="G1070" s="196" t="e">
        <f ca="1">SUM(Table2[[#This Row],[2025 Estimated                         Tax Assessment                  (Exemption Not Included)]]/$H$6)</f>
        <v>#NAME?</v>
      </c>
      <c r="H1070" s="206" t="e">
        <f ca="1">SUM(Table2[[#This Row],[2025 Estimated                         Tax Assessment                  (Exemption Not Included)]]*$H$7)</f>
        <v>#NAME?</v>
      </c>
      <c r="I1070" s="203" t="e">
        <f ca="1">SUM(Table2[[#This Row],[2025 Estimated                         Tax Assessment                  (Exemption Not Included)]]-Table2[[#This Row],[2024 Tax Assessment (Exemption Not Included)]])</f>
        <v>#NAME?</v>
      </c>
      <c r="J1070" s="225" t="e">
        <f ca="1">SUM(Table2[[#This Row],[2025 Estimated                      Tax Amount                             (Exemption Not Included)]]-Table2[[#This Row],[2024 Tax Amount (Exemption Not Included)]])</f>
        <v>#NAME?</v>
      </c>
      <c r="K1070" s="204" t="e">
        <f ca="1">SUM(Table2[[#This Row],[Overall % Of Town ]]-Table2[[#This Row],[Overall % Of Town]])</f>
        <v>#NAME?</v>
      </c>
      <c r="L1070" s="227" t="e">
        <f ca="1">SUM(Table2[[#This Row],[2024 Tax Assessment (Exemption Not Included)]])*$N$7</f>
        <v>#NAME?</v>
      </c>
      <c r="M1070" s="205" t="e">
        <f ca="1">SUM(Table2[[#This Row],[2025 Tax Amount                   (w/o Reval)                       (Exmption Not Included)]]-Table2[[#This Row],[2024 Tax Amount (Exemption Not Included)]])</f>
        <v>#NAME?</v>
      </c>
      <c r="N1070" s="206" t="e">
        <f ca="1">SUM(Table2[[#This Row],[2025 Tax Amount                   (w/o Reval)                       (Exmption Not Included)]]-Table2[[#This Row],[2025 Estimated                      Tax Amount                             (Exemption Not Included)]])</f>
        <v>#NAME?</v>
      </c>
      <c r="O1070" s="207" t="s">
        <v>7433</v>
      </c>
      <c r="P1070" s="208" t="s">
        <v>7433</v>
      </c>
      <c r="Q1070" s="208" t="s">
        <v>7433</v>
      </c>
      <c r="R1070" s="208" t="s">
        <v>7433</v>
      </c>
      <c r="S1070" s="208" t="s">
        <v>7433</v>
      </c>
      <c r="T1070" s="209" t="s">
        <v>7433</v>
      </c>
    </row>
    <row r="1071" spans="1:20">
      <c r="A1071" s="202" t="s">
        <v>2215</v>
      </c>
      <c r="B1071" s="202">
        <v>290</v>
      </c>
      <c r="C1071" s="195" t="e">
        <f ca="1">_xlfn.XLOOKUP(Table2[[#This Row],[Acct '#]],'2024 Information'!A:A,'2024 Information'!L:L,0)</f>
        <v>#NAME?</v>
      </c>
      <c r="D1071" s="196" t="e">
        <f ca="1">SUM(Table2[[#This Row],[2024 Tax Assessment (Exemption Not Included)]]/$E$6)</f>
        <v>#NAME?</v>
      </c>
      <c r="E1071" s="206" t="e">
        <f ca="1">SUM(Table2[[#This Row],[2024 Tax Assessment (Exemption Not Included)]]*$E$7)</f>
        <v>#NAME?</v>
      </c>
      <c r="F1071" s="195" t="e">
        <f ca="1">_xlfn.XLOOKUP(Table2[[#This Row],[Acct '#]],'2025 Information'!A:A,'2025 Information'!O:O,0)</f>
        <v>#NAME?</v>
      </c>
      <c r="G1071" s="196" t="e">
        <f ca="1">SUM(Table2[[#This Row],[2025 Estimated                         Tax Assessment                  (Exemption Not Included)]]/$H$6)</f>
        <v>#NAME?</v>
      </c>
      <c r="H1071" s="206" t="e">
        <f ca="1">SUM(Table2[[#This Row],[2025 Estimated                         Tax Assessment                  (Exemption Not Included)]]*$H$7)</f>
        <v>#NAME?</v>
      </c>
      <c r="I1071" s="203" t="e">
        <f ca="1">SUM(Table2[[#This Row],[2025 Estimated                         Tax Assessment                  (Exemption Not Included)]]-Table2[[#This Row],[2024 Tax Assessment (Exemption Not Included)]])</f>
        <v>#NAME?</v>
      </c>
      <c r="J1071" s="225" t="e">
        <f ca="1">SUM(Table2[[#This Row],[2025 Estimated                      Tax Amount                             (Exemption Not Included)]]-Table2[[#This Row],[2024 Tax Amount (Exemption Not Included)]])</f>
        <v>#NAME?</v>
      </c>
      <c r="K1071" s="204" t="e">
        <f ca="1">SUM(Table2[[#This Row],[Overall % Of Town ]]-Table2[[#This Row],[Overall % Of Town]])</f>
        <v>#NAME?</v>
      </c>
      <c r="L1071" s="227" t="e">
        <f ca="1">SUM(Table2[[#This Row],[2024 Tax Assessment (Exemption Not Included)]])*$N$7</f>
        <v>#NAME?</v>
      </c>
      <c r="M1071" s="205" t="e">
        <f ca="1">SUM(Table2[[#This Row],[2025 Tax Amount                   (w/o Reval)                       (Exmption Not Included)]]-Table2[[#This Row],[2024 Tax Amount (Exemption Not Included)]])</f>
        <v>#NAME?</v>
      </c>
      <c r="N1071" s="206" t="e">
        <f ca="1">SUM(Table2[[#This Row],[2025 Tax Amount                   (w/o Reval)                       (Exmption Not Included)]]-Table2[[#This Row],[2025 Estimated                      Tax Amount                             (Exemption Not Included)]])</f>
        <v>#NAME?</v>
      </c>
      <c r="O1071" s="207" t="s">
        <v>7433</v>
      </c>
      <c r="P1071" s="208" t="s">
        <v>7433</v>
      </c>
      <c r="Q1071" s="208" t="s">
        <v>7433</v>
      </c>
      <c r="R1071" s="208" t="s">
        <v>7433</v>
      </c>
      <c r="S1071" s="208" t="s">
        <v>7433</v>
      </c>
      <c r="T1071" s="209" t="s">
        <v>7433</v>
      </c>
    </row>
    <row r="1072" spans="1:20">
      <c r="A1072" s="202" t="s">
        <v>152</v>
      </c>
      <c r="B1072" s="202">
        <v>1171</v>
      </c>
      <c r="C1072" s="195" t="e">
        <f ca="1">_xlfn.XLOOKUP(Table2[[#This Row],[Acct '#]],'2024 Information'!A:A,'2024 Information'!L:L,0)</f>
        <v>#NAME?</v>
      </c>
      <c r="D1072" s="196" t="e">
        <f ca="1">SUM(Table2[[#This Row],[2024 Tax Assessment (Exemption Not Included)]]/$E$6)</f>
        <v>#NAME?</v>
      </c>
      <c r="E1072" s="206" t="e">
        <f ca="1">SUM(Table2[[#This Row],[2024 Tax Assessment (Exemption Not Included)]]*$E$7)</f>
        <v>#NAME?</v>
      </c>
      <c r="F1072" s="195" t="e">
        <f ca="1">_xlfn.XLOOKUP(Table2[[#This Row],[Acct '#]],'2025 Information'!A:A,'2025 Information'!O:O,0)</f>
        <v>#NAME?</v>
      </c>
      <c r="G1072" s="196" t="e">
        <f ca="1">SUM(Table2[[#This Row],[2025 Estimated                         Tax Assessment                  (Exemption Not Included)]]/$H$6)</f>
        <v>#NAME?</v>
      </c>
      <c r="H1072" s="206" t="e">
        <f ca="1">SUM(Table2[[#This Row],[2025 Estimated                         Tax Assessment                  (Exemption Not Included)]]*$H$7)</f>
        <v>#NAME?</v>
      </c>
      <c r="I1072" s="203" t="e">
        <f ca="1">SUM(Table2[[#This Row],[2025 Estimated                         Tax Assessment                  (Exemption Not Included)]]-Table2[[#This Row],[2024 Tax Assessment (Exemption Not Included)]])</f>
        <v>#NAME?</v>
      </c>
      <c r="J1072" s="225" t="e">
        <f ca="1">SUM(Table2[[#This Row],[2025 Estimated                      Tax Amount                             (Exemption Not Included)]]-Table2[[#This Row],[2024 Tax Amount (Exemption Not Included)]])</f>
        <v>#NAME?</v>
      </c>
      <c r="K1072" s="204" t="e">
        <f ca="1">SUM(Table2[[#This Row],[Overall % Of Town ]]-Table2[[#This Row],[Overall % Of Town]])</f>
        <v>#NAME?</v>
      </c>
      <c r="L1072" s="227" t="e">
        <f ca="1">SUM(Table2[[#This Row],[2024 Tax Assessment (Exemption Not Included)]])*$N$7</f>
        <v>#NAME?</v>
      </c>
      <c r="M1072" s="205" t="e">
        <f ca="1">SUM(Table2[[#This Row],[2025 Tax Amount                   (w/o Reval)                       (Exmption Not Included)]]-Table2[[#This Row],[2024 Tax Amount (Exemption Not Included)]])</f>
        <v>#NAME?</v>
      </c>
      <c r="N1072" s="206" t="e">
        <f ca="1">SUM(Table2[[#This Row],[2025 Tax Amount                   (w/o Reval)                       (Exmption Not Included)]]-Table2[[#This Row],[2025 Estimated                      Tax Amount                             (Exemption Not Included)]])</f>
        <v>#NAME?</v>
      </c>
      <c r="O1072" s="207" t="s">
        <v>7433</v>
      </c>
      <c r="P1072" s="208" t="s">
        <v>7433</v>
      </c>
      <c r="Q1072" s="208" t="s">
        <v>7433</v>
      </c>
      <c r="R1072" s="208" t="s">
        <v>7433</v>
      </c>
      <c r="S1072" s="208" t="s">
        <v>7433</v>
      </c>
      <c r="T1072" s="209" t="s">
        <v>7433</v>
      </c>
    </row>
    <row r="1073" spans="1:20">
      <c r="A1073" s="202" t="s">
        <v>2216</v>
      </c>
      <c r="B1073" s="202">
        <v>289</v>
      </c>
      <c r="C1073" s="195" t="e">
        <f ca="1">_xlfn.XLOOKUP(Table2[[#This Row],[Acct '#]],'2024 Information'!A:A,'2024 Information'!L:L,0)</f>
        <v>#NAME?</v>
      </c>
      <c r="D1073" s="196" t="e">
        <f ca="1">SUM(Table2[[#This Row],[2024 Tax Assessment (Exemption Not Included)]]/$E$6)</f>
        <v>#NAME?</v>
      </c>
      <c r="E1073" s="206" t="e">
        <f ca="1">SUM(Table2[[#This Row],[2024 Tax Assessment (Exemption Not Included)]]*$E$7)</f>
        <v>#NAME?</v>
      </c>
      <c r="F1073" s="195" t="e">
        <f ca="1">_xlfn.XLOOKUP(Table2[[#This Row],[Acct '#]],'2025 Information'!A:A,'2025 Information'!O:O,0)</f>
        <v>#NAME?</v>
      </c>
      <c r="G1073" s="196" t="e">
        <f ca="1">SUM(Table2[[#This Row],[2025 Estimated                         Tax Assessment                  (Exemption Not Included)]]/$H$6)</f>
        <v>#NAME?</v>
      </c>
      <c r="H1073" s="206" t="e">
        <f ca="1">SUM(Table2[[#This Row],[2025 Estimated                         Tax Assessment                  (Exemption Not Included)]]*$H$7)</f>
        <v>#NAME?</v>
      </c>
      <c r="I1073" s="203" t="e">
        <f ca="1">SUM(Table2[[#This Row],[2025 Estimated                         Tax Assessment                  (Exemption Not Included)]]-Table2[[#This Row],[2024 Tax Assessment (Exemption Not Included)]])</f>
        <v>#NAME?</v>
      </c>
      <c r="J1073" s="225" t="e">
        <f ca="1">SUM(Table2[[#This Row],[2025 Estimated                      Tax Amount                             (Exemption Not Included)]]-Table2[[#This Row],[2024 Tax Amount (Exemption Not Included)]])</f>
        <v>#NAME?</v>
      </c>
      <c r="K1073" s="204" t="e">
        <f ca="1">SUM(Table2[[#This Row],[Overall % Of Town ]]-Table2[[#This Row],[Overall % Of Town]])</f>
        <v>#NAME?</v>
      </c>
      <c r="L1073" s="227" t="e">
        <f ca="1">SUM(Table2[[#This Row],[2024 Tax Assessment (Exemption Not Included)]])*$N$7</f>
        <v>#NAME?</v>
      </c>
      <c r="M1073" s="205" t="e">
        <f ca="1">SUM(Table2[[#This Row],[2025 Tax Amount                   (w/o Reval)                       (Exmption Not Included)]]-Table2[[#This Row],[2024 Tax Amount (Exemption Not Included)]])</f>
        <v>#NAME?</v>
      </c>
      <c r="N1073" s="206" t="e">
        <f ca="1">SUM(Table2[[#This Row],[2025 Tax Amount                   (w/o Reval)                       (Exmption Not Included)]]-Table2[[#This Row],[2025 Estimated                      Tax Amount                             (Exemption Not Included)]])</f>
        <v>#NAME?</v>
      </c>
      <c r="O1073" s="207" t="s">
        <v>7433</v>
      </c>
      <c r="P1073" s="208" t="s">
        <v>7433</v>
      </c>
      <c r="Q1073" s="208" t="s">
        <v>7433</v>
      </c>
      <c r="R1073" s="208" t="s">
        <v>7433</v>
      </c>
      <c r="S1073" s="208" t="s">
        <v>7433</v>
      </c>
      <c r="T1073" s="209" t="s">
        <v>7433</v>
      </c>
    </row>
    <row r="1074" spans="1:20">
      <c r="A1074" s="202" t="s">
        <v>1730</v>
      </c>
      <c r="B1074" s="202">
        <v>517</v>
      </c>
      <c r="C1074" s="195" t="e">
        <f ca="1">_xlfn.XLOOKUP(Table2[[#This Row],[Acct '#]],'2024 Information'!A:A,'2024 Information'!L:L,0)</f>
        <v>#NAME?</v>
      </c>
      <c r="D1074" s="196" t="e">
        <f ca="1">SUM(Table2[[#This Row],[2024 Tax Assessment (Exemption Not Included)]]/$E$6)</f>
        <v>#NAME?</v>
      </c>
      <c r="E1074" s="206" t="e">
        <f ca="1">SUM(Table2[[#This Row],[2024 Tax Assessment (Exemption Not Included)]]*$E$7)</f>
        <v>#NAME?</v>
      </c>
      <c r="F1074" s="195" t="e">
        <f ca="1">_xlfn.XLOOKUP(Table2[[#This Row],[Acct '#]],'2025 Information'!A:A,'2025 Information'!O:O,0)</f>
        <v>#NAME?</v>
      </c>
      <c r="G1074" s="196" t="e">
        <f ca="1">SUM(Table2[[#This Row],[2025 Estimated                         Tax Assessment                  (Exemption Not Included)]]/$H$6)</f>
        <v>#NAME?</v>
      </c>
      <c r="H1074" s="206" t="e">
        <f ca="1">SUM(Table2[[#This Row],[2025 Estimated                         Tax Assessment                  (Exemption Not Included)]]*$H$7)</f>
        <v>#NAME?</v>
      </c>
      <c r="I1074" s="203" t="e">
        <f ca="1">SUM(Table2[[#This Row],[2025 Estimated                         Tax Assessment                  (Exemption Not Included)]]-Table2[[#This Row],[2024 Tax Assessment (Exemption Not Included)]])</f>
        <v>#NAME?</v>
      </c>
      <c r="J1074" s="225" t="e">
        <f ca="1">SUM(Table2[[#This Row],[2025 Estimated                      Tax Amount                             (Exemption Not Included)]]-Table2[[#This Row],[2024 Tax Amount (Exemption Not Included)]])</f>
        <v>#NAME?</v>
      </c>
      <c r="K1074" s="204" t="e">
        <f ca="1">SUM(Table2[[#This Row],[Overall % Of Town ]]-Table2[[#This Row],[Overall % Of Town]])</f>
        <v>#NAME?</v>
      </c>
      <c r="L1074" s="227" t="e">
        <f ca="1">SUM(Table2[[#This Row],[2024 Tax Assessment (Exemption Not Included)]])*$N$7</f>
        <v>#NAME?</v>
      </c>
      <c r="M1074" s="205" t="e">
        <f ca="1">SUM(Table2[[#This Row],[2025 Tax Amount                   (w/o Reval)                       (Exmption Not Included)]]-Table2[[#This Row],[2024 Tax Amount (Exemption Not Included)]])</f>
        <v>#NAME?</v>
      </c>
      <c r="N1074" s="206" t="e">
        <f ca="1">SUM(Table2[[#This Row],[2025 Tax Amount                   (w/o Reval)                       (Exmption Not Included)]]-Table2[[#This Row],[2025 Estimated                      Tax Amount                             (Exemption Not Included)]])</f>
        <v>#NAME?</v>
      </c>
      <c r="O1074" s="207" t="s">
        <v>7433</v>
      </c>
      <c r="P1074" s="208" t="s">
        <v>7433</v>
      </c>
      <c r="Q1074" s="208" t="s">
        <v>7433</v>
      </c>
      <c r="R1074" s="208" t="s">
        <v>7433</v>
      </c>
      <c r="S1074" s="208" t="s">
        <v>7433</v>
      </c>
      <c r="T1074" s="209" t="s">
        <v>7433</v>
      </c>
    </row>
    <row r="1075" spans="1:20">
      <c r="A1075" s="202" t="s">
        <v>2180</v>
      </c>
      <c r="B1075" s="202">
        <v>307</v>
      </c>
      <c r="C1075" s="195" t="e">
        <f ca="1">_xlfn.XLOOKUP(Table2[[#This Row],[Acct '#]],'2024 Information'!A:A,'2024 Information'!L:L,0)</f>
        <v>#NAME?</v>
      </c>
      <c r="D1075" s="196" t="e">
        <f ca="1">SUM(Table2[[#This Row],[2024 Tax Assessment (Exemption Not Included)]]/$E$6)</f>
        <v>#NAME?</v>
      </c>
      <c r="E1075" s="206" t="e">
        <f ca="1">SUM(Table2[[#This Row],[2024 Tax Assessment (Exemption Not Included)]]*$E$7)</f>
        <v>#NAME?</v>
      </c>
      <c r="F1075" s="195" t="e">
        <f ca="1">_xlfn.XLOOKUP(Table2[[#This Row],[Acct '#]],'2025 Information'!A:A,'2025 Information'!O:O,0)</f>
        <v>#NAME?</v>
      </c>
      <c r="G1075" s="196" t="e">
        <f ca="1">SUM(Table2[[#This Row],[2025 Estimated                         Tax Assessment                  (Exemption Not Included)]]/$H$6)</f>
        <v>#NAME?</v>
      </c>
      <c r="H1075" s="206" t="e">
        <f ca="1">SUM(Table2[[#This Row],[2025 Estimated                         Tax Assessment                  (Exemption Not Included)]]*$H$7)</f>
        <v>#NAME?</v>
      </c>
      <c r="I1075" s="203" t="e">
        <f ca="1">SUM(Table2[[#This Row],[2025 Estimated                         Tax Assessment                  (Exemption Not Included)]]-Table2[[#This Row],[2024 Tax Assessment (Exemption Not Included)]])</f>
        <v>#NAME?</v>
      </c>
      <c r="J1075" s="225" t="e">
        <f ca="1">SUM(Table2[[#This Row],[2025 Estimated                      Tax Amount                             (Exemption Not Included)]]-Table2[[#This Row],[2024 Tax Amount (Exemption Not Included)]])</f>
        <v>#NAME?</v>
      </c>
      <c r="K1075" s="204" t="e">
        <f ca="1">SUM(Table2[[#This Row],[Overall % Of Town ]]-Table2[[#This Row],[Overall % Of Town]])</f>
        <v>#NAME?</v>
      </c>
      <c r="L1075" s="227" t="e">
        <f ca="1">SUM(Table2[[#This Row],[2024 Tax Assessment (Exemption Not Included)]])*$N$7</f>
        <v>#NAME?</v>
      </c>
      <c r="M1075" s="205" t="e">
        <f ca="1">SUM(Table2[[#This Row],[2025 Tax Amount                   (w/o Reval)                       (Exmption Not Included)]]-Table2[[#This Row],[2024 Tax Amount (Exemption Not Included)]])</f>
        <v>#NAME?</v>
      </c>
      <c r="N1075" s="206" t="e">
        <f ca="1">SUM(Table2[[#This Row],[2025 Tax Amount                   (w/o Reval)                       (Exmption Not Included)]]-Table2[[#This Row],[2025 Estimated                      Tax Amount                             (Exemption Not Included)]])</f>
        <v>#NAME?</v>
      </c>
      <c r="O1075" s="207" t="s">
        <v>7433</v>
      </c>
      <c r="P1075" s="208" t="s">
        <v>7433</v>
      </c>
      <c r="Q1075" s="208" t="s">
        <v>7433</v>
      </c>
      <c r="R1075" s="208" t="s">
        <v>7433</v>
      </c>
      <c r="S1075" s="208" t="s">
        <v>7433</v>
      </c>
      <c r="T1075" s="209" t="s">
        <v>7433</v>
      </c>
    </row>
    <row r="1076" spans="1:20">
      <c r="A1076" s="202" t="s">
        <v>4485</v>
      </c>
      <c r="B1076" s="202">
        <v>308</v>
      </c>
      <c r="C1076" s="195" t="e">
        <f ca="1">_xlfn.XLOOKUP(Table2[[#This Row],[Acct '#]],'2024 Information'!A:A,'2024 Information'!L:L,0)</f>
        <v>#NAME?</v>
      </c>
      <c r="D1076" s="196" t="e">
        <f ca="1">SUM(Table2[[#This Row],[2024 Tax Assessment (Exemption Not Included)]]/$E$6)</f>
        <v>#NAME?</v>
      </c>
      <c r="E1076" s="206" t="e">
        <f ca="1">SUM(Table2[[#This Row],[2024 Tax Assessment (Exemption Not Included)]]*$E$7)</f>
        <v>#NAME?</v>
      </c>
      <c r="F1076" s="195" t="e">
        <f ca="1">_xlfn.XLOOKUP(Table2[[#This Row],[Acct '#]],'2025 Information'!A:A,'2025 Information'!O:O,0)</f>
        <v>#NAME?</v>
      </c>
      <c r="G1076" s="196" t="e">
        <f ca="1">SUM(Table2[[#This Row],[2025 Estimated                         Tax Assessment                  (Exemption Not Included)]]/$H$6)</f>
        <v>#NAME?</v>
      </c>
      <c r="H1076" s="206" t="e">
        <f ca="1">SUM(Table2[[#This Row],[2025 Estimated                         Tax Assessment                  (Exemption Not Included)]]*$H$7)</f>
        <v>#NAME?</v>
      </c>
      <c r="I1076" s="203" t="e">
        <f ca="1">SUM(Table2[[#This Row],[2025 Estimated                         Tax Assessment                  (Exemption Not Included)]]-Table2[[#This Row],[2024 Tax Assessment (Exemption Not Included)]])</f>
        <v>#NAME?</v>
      </c>
      <c r="J1076" s="225" t="e">
        <f ca="1">SUM(Table2[[#This Row],[2025 Estimated                      Tax Amount                             (Exemption Not Included)]]-Table2[[#This Row],[2024 Tax Amount (Exemption Not Included)]])</f>
        <v>#NAME?</v>
      </c>
      <c r="K1076" s="204" t="e">
        <f ca="1">SUM(Table2[[#This Row],[Overall % Of Town ]]-Table2[[#This Row],[Overall % Of Town]])</f>
        <v>#NAME?</v>
      </c>
      <c r="L1076" s="227" t="e">
        <f ca="1">SUM(Table2[[#This Row],[2024 Tax Assessment (Exemption Not Included)]])*$N$7</f>
        <v>#NAME?</v>
      </c>
      <c r="M1076" s="205" t="e">
        <f ca="1">SUM(Table2[[#This Row],[2025 Tax Amount                   (w/o Reval)                       (Exmption Not Included)]]-Table2[[#This Row],[2024 Tax Amount (Exemption Not Included)]])</f>
        <v>#NAME?</v>
      </c>
      <c r="N1076" s="206" t="e">
        <f ca="1">SUM(Table2[[#This Row],[2025 Tax Amount                   (w/o Reval)                       (Exmption Not Included)]]-Table2[[#This Row],[2025 Estimated                      Tax Amount                             (Exemption Not Included)]])</f>
        <v>#NAME?</v>
      </c>
      <c r="O1076" s="207" t="s">
        <v>7433</v>
      </c>
      <c r="P1076" s="208" t="s">
        <v>7433</v>
      </c>
      <c r="Q1076" s="208" t="s">
        <v>7433</v>
      </c>
      <c r="R1076" s="208" t="s">
        <v>7433</v>
      </c>
      <c r="S1076" s="208" t="s">
        <v>7433</v>
      </c>
      <c r="T1076" s="209" t="s">
        <v>7433</v>
      </c>
    </row>
    <row r="1077" spans="1:20">
      <c r="A1077" s="202" t="s">
        <v>6693</v>
      </c>
      <c r="B1077" s="202">
        <v>1215</v>
      </c>
      <c r="C1077" s="195" t="e">
        <f ca="1">_xlfn.XLOOKUP(Table2[[#This Row],[Acct '#]],'2024 Information'!A:A,'2024 Information'!L:L,0)</f>
        <v>#NAME?</v>
      </c>
      <c r="D1077" s="196" t="e">
        <f ca="1">SUM(Table2[[#This Row],[2024 Tax Assessment (Exemption Not Included)]]/$E$6)</f>
        <v>#NAME?</v>
      </c>
      <c r="E1077" s="206" t="e">
        <f ca="1">SUM(Table2[[#This Row],[2024 Tax Assessment (Exemption Not Included)]]*$E$7)</f>
        <v>#NAME?</v>
      </c>
      <c r="F1077" s="195" t="e">
        <f ca="1">_xlfn.XLOOKUP(Table2[[#This Row],[Acct '#]],'2025 Information'!A:A,'2025 Information'!O:O,0)</f>
        <v>#NAME?</v>
      </c>
      <c r="G1077" s="196" t="e">
        <f ca="1">SUM(Table2[[#This Row],[2025 Estimated                         Tax Assessment                  (Exemption Not Included)]]/$H$6)</f>
        <v>#NAME?</v>
      </c>
      <c r="H1077" s="206" t="e">
        <f ca="1">SUM(Table2[[#This Row],[2025 Estimated                         Tax Assessment                  (Exemption Not Included)]]*$H$7)</f>
        <v>#NAME?</v>
      </c>
      <c r="I1077" s="203" t="e">
        <f ca="1">SUM(Table2[[#This Row],[2025 Estimated                         Tax Assessment                  (Exemption Not Included)]]-Table2[[#This Row],[2024 Tax Assessment (Exemption Not Included)]])</f>
        <v>#NAME?</v>
      </c>
      <c r="J1077" s="225" t="e">
        <f ca="1">SUM(Table2[[#This Row],[2025 Estimated                      Tax Amount                             (Exemption Not Included)]]-Table2[[#This Row],[2024 Tax Amount (Exemption Not Included)]])</f>
        <v>#NAME?</v>
      </c>
      <c r="K1077" s="204" t="e">
        <f ca="1">SUM(Table2[[#This Row],[Overall % Of Town ]]-Table2[[#This Row],[Overall % Of Town]])</f>
        <v>#NAME?</v>
      </c>
      <c r="L1077" s="227" t="e">
        <f ca="1">SUM(Table2[[#This Row],[2024 Tax Assessment (Exemption Not Included)]])*$N$7</f>
        <v>#NAME?</v>
      </c>
      <c r="M1077" s="205" t="e">
        <f ca="1">SUM(Table2[[#This Row],[2025 Tax Amount                   (w/o Reval)                       (Exmption Not Included)]]-Table2[[#This Row],[2024 Tax Amount (Exemption Not Included)]])</f>
        <v>#NAME?</v>
      </c>
      <c r="N1077" s="206" t="e">
        <f ca="1">SUM(Table2[[#This Row],[2025 Tax Amount                   (w/o Reval)                       (Exmption Not Included)]]-Table2[[#This Row],[2025 Estimated                      Tax Amount                             (Exemption Not Included)]])</f>
        <v>#NAME?</v>
      </c>
      <c r="O1077" s="207" t="s">
        <v>7433</v>
      </c>
      <c r="P1077" s="208" t="s">
        <v>7433</v>
      </c>
      <c r="Q1077" s="208" t="s">
        <v>7433</v>
      </c>
      <c r="R1077" s="208" t="s">
        <v>7433</v>
      </c>
      <c r="S1077" s="208" t="s">
        <v>7433</v>
      </c>
      <c r="T1077" s="209" t="s">
        <v>7433</v>
      </c>
    </row>
    <row r="1078" spans="1:20">
      <c r="A1078" s="202" t="s">
        <v>2428</v>
      </c>
      <c r="B1078" s="202">
        <v>195</v>
      </c>
      <c r="C1078" s="195" t="e">
        <f ca="1">_xlfn.XLOOKUP(Table2[[#This Row],[Acct '#]],'2024 Information'!A:A,'2024 Information'!L:L,0)</f>
        <v>#NAME?</v>
      </c>
      <c r="D1078" s="196" t="e">
        <f ca="1">SUM(Table2[[#This Row],[2024 Tax Assessment (Exemption Not Included)]]/$E$6)</f>
        <v>#NAME?</v>
      </c>
      <c r="E1078" s="206" t="e">
        <f ca="1">SUM(Table2[[#This Row],[2024 Tax Assessment (Exemption Not Included)]]*$E$7)</f>
        <v>#NAME?</v>
      </c>
      <c r="F1078" s="195" t="e">
        <f ca="1">_xlfn.XLOOKUP(Table2[[#This Row],[Acct '#]],'2025 Information'!A:A,'2025 Information'!O:O,0)</f>
        <v>#NAME?</v>
      </c>
      <c r="G1078" s="196" t="e">
        <f ca="1">SUM(Table2[[#This Row],[2025 Estimated                         Tax Assessment                  (Exemption Not Included)]]/$H$6)</f>
        <v>#NAME?</v>
      </c>
      <c r="H1078" s="206" t="e">
        <f ca="1">SUM(Table2[[#This Row],[2025 Estimated                         Tax Assessment                  (Exemption Not Included)]]*$H$7)</f>
        <v>#NAME?</v>
      </c>
      <c r="I1078" s="203" t="e">
        <f ca="1">SUM(Table2[[#This Row],[2025 Estimated                         Tax Assessment                  (Exemption Not Included)]]-Table2[[#This Row],[2024 Tax Assessment (Exemption Not Included)]])</f>
        <v>#NAME?</v>
      </c>
      <c r="J1078" s="225" t="e">
        <f ca="1">SUM(Table2[[#This Row],[2025 Estimated                      Tax Amount                             (Exemption Not Included)]]-Table2[[#This Row],[2024 Tax Amount (Exemption Not Included)]])</f>
        <v>#NAME?</v>
      </c>
      <c r="K1078" s="204" t="e">
        <f ca="1">SUM(Table2[[#This Row],[Overall % Of Town ]]-Table2[[#This Row],[Overall % Of Town]])</f>
        <v>#NAME?</v>
      </c>
      <c r="L1078" s="227" t="e">
        <f ca="1">SUM(Table2[[#This Row],[2024 Tax Assessment (Exemption Not Included)]])*$N$7</f>
        <v>#NAME?</v>
      </c>
      <c r="M1078" s="205" t="e">
        <f ca="1">SUM(Table2[[#This Row],[2025 Tax Amount                   (w/o Reval)                       (Exmption Not Included)]]-Table2[[#This Row],[2024 Tax Amount (Exemption Not Included)]])</f>
        <v>#NAME?</v>
      </c>
      <c r="N1078" s="206" t="e">
        <f ca="1">SUM(Table2[[#This Row],[2025 Tax Amount                   (w/o Reval)                       (Exmption Not Included)]]-Table2[[#This Row],[2025 Estimated                      Tax Amount                             (Exemption Not Included)]])</f>
        <v>#NAME?</v>
      </c>
      <c r="O1078" s="207" t="s">
        <v>7433</v>
      </c>
      <c r="P1078" s="208" t="s">
        <v>7433</v>
      </c>
      <c r="Q1078" s="208" t="s">
        <v>7433</v>
      </c>
      <c r="R1078" s="208" t="s">
        <v>7433</v>
      </c>
      <c r="S1078" s="208" t="s">
        <v>7433</v>
      </c>
      <c r="T1078" s="209" t="s">
        <v>7433</v>
      </c>
    </row>
    <row r="1079" spans="1:20">
      <c r="A1079" s="202" t="s">
        <v>2647</v>
      </c>
      <c r="B1079" s="202">
        <v>87</v>
      </c>
      <c r="C1079" s="195" t="e">
        <f ca="1">_xlfn.XLOOKUP(Table2[[#This Row],[Acct '#]],'2024 Information'!A:A,'2024 Information'!L:L,0)</f>
        <v>#NAME?</v>
      </c>
      <c r="D1079" s="196" t="e">
        <f ca="1">SUM(Table2[[#This Row],[2024 Tax Assessment (Exemption Not Included)]]/$E$6)</f>
        <v>#NAME?</v>
      </c>
      <c r="E1079" s="206" t="e">
        <f ca="1">SUM(Table2[[#This Row],[2024 Tax Assessment (Exemption Not Included)]]*$E$7)</f>
        <v>#NAME?</v>
      </c>
      <c r="F1079" s="195" t="e">
        <f ca="1">_xlfn.XLOOKUP(Table2[[#This Row],[Acct '#]],'2025 Information'!A:A,'2025 Information'!O:O,0)</f>
        <v>#NAME?</v>
      </c>
      <c r="G1079" s="196" t="e">
        <f ca="1">SUM(Table2[[#This Row],[2025 Estimated                         Tax Assessment                  (Exemption Not Included)]]/$H$6)</f>
        <v>#NAME?</v>
      </c>
      <c r="H1079" s="206" t="e">
        <f ca="1">SUM(Table2[[#This Row],[2025 Estimated                         Tax Assessment                  (Exemption Not Included)]]*$H$7)</f>
        <v>#NAME?</v>
      </c>
      <c r="I1079" s="203" t="e">
        <f ca="1">SUM(Table2[[#This Row],[2025 Estimated                         Tax Assessment                  (Exemption Not Included)]]-Table2[[#This Row],[2024 Tax Assessment (Exemption Not Included)]])</f>
        <v>#NAME?</v>
      </c>
      <c r="J1079" s="225" t="e">
        <f ca="1">SUM(Table2[[#This Row],[2025 Estimated                      Tax Amount                             (Exemption Not Included)]]-Table2[[#This Row],[2024 Tax Amount (Exemption Not Included)]])</f>
        <v>#NAME?</v>
      </c>
      <c r="K1079" s="204" t="e">
        <f ca="1">SUM(Table2[[#This Row],[Overall % Of Town ]]-Table2[[#This Row],[Overall % Of Town]])</f>
        <v>#NAME?</v>
      </c>
      <c r="L1079" s="227" t="e">
        <f ca="1">SUM(Table2[[#This Row],[2024 Tax Assessment (Exemption Not Included)]])*$N$7</f>
        <v>#NAME?</v>
      </c>
      <c r="M1079" s="205" t="e">
        <f ca="1">SUM(Table2[[#This Row],[2025 Tax Amount                   (w/o Reval)                       (Exmption Not Included)]]-Table2[[#This Row],[2024 Tax Amount (Exemption Not Included)]])</f>
        <v>#NAME?</v>
      </c>
      <c r="N1079" s="206" t="e">
        <f ca="1">SUM(Table2[[#This Row],[2025 Tax Amount                   (w/o Reval)                       (Exmption Not Included)]]-Table2[[#This Row],[2025 Estimated                      Tax Amount                             (Exemption Not Included)]])</f>
        <v>#NAME?</v>
      </c>
      <c r="O1079" s="207" t="s">
        <v>7433</v>
      </c>
      <c r="P1079" s="208" t="s">
        <v>7433</v>
      </c>
      <c r="Q1079" s="208" t="s">
        <v>7433</v>
      </c>
      <c r="R1079" s="208" t="s">
        <v>7433</v>
      </c>
      <c r="S1079" s="208" t="s">
        <v>7433</v>
      </c>
      <c r="T1079" s="209" t="s">
        <v>7433</v>
      </c>
    </row>
    <row r="1080" spans="1:20">
      <c r="A1080" s="202" t="s">
        <v>2713</v>
      </c>
      <c r="B1080" s="202">
        <v>48</v>
      </c>
      <c r="C1080" s="195" t="e">
        <f ca="1">_xlfn.XLOOKUP(Table2[[#This Row],[Acct '#]],'2024 Information'!A:A,'2024 Information'!L:L,0)</f>
        <v>#NAME?</v>
      </c>
      <c r="D1080" s="196" t="e">
        <f ca="1">SUM(Table2[[#This Row],[2024 Tax Assessment (Exemption Not Included)]]/$E$6)</f>
        <v>#NAME?</v>
      </c>
      <c r="E1080" s="206" t="e">
        <f ca="1">SUM(Table2[[#This Row],[2024 Tax Assessment (Exemption Not Included)]]*$E$7)</f>
        <v>#NAME?</v>
      </c>
      <c r="F1080" s="195" t="e">
        <f ca="1">_xlfn.XLOOKUP(Table2[[#This Row],[Acct '#]],'2025 Information'!A:A,'2025 Information'!O:O,0)</f>
        <v>#NAME?</v>
      </c>
      <c r="G1080" s="196" t="e">
        <f ca="1">SUM(Table2[[#This Row],[2025 Estimated                         Tax Assessment                  (Exemption Not Included)]]/$H$6)</f>
        <v>#NAME?</v>
      </c>
      <c r="H1080" s="206" t="e">
        <f ca="1">SUM(Table2[[#This Row],[2025 Estimated                         Tax Assessment                  (Exemption Not Included)]]*$H$7)</f>
        <v>#NAME?</v>
      </c>
      <c r="I1080" s="203" t="e">
        <f ca="1">SUM(Table2[[#This Row],[2025 Estimated                         Tax Assessment                  (Exemption Not Included)]]-Table2[[#This Row],[2024 Tax Assessment (Exemption Not Included)]])</f>
        <v>#NAME?</v>
      </c>
      <c r="J1080" s="225" t="e">
        <f ca="1">SUM(Table2[[#This Row],[2025 Estimated                      Tax Amount                             (Exemption Not Included)]]-Table2[[#This Row],[2024 Tax Amount (Exemption Not Included)]])</f>
        <v>#NAME?</v>
      </c>
      <c r="K1080" s="204" t="e">
        <f ca="1">SUM(Table2[[#This Row],[Overall % Of Town ]]-Table2[[#This Row],[Overall % Of Town]])</f>
        <v>#NAME?</v>
      </c>
      <c r="L1080" s="227" t="e">
        <f ca="1">SUM(Table2[[#This Row],[2024 Tax Assessment (Exemption Not Included)]])*$N$7</f>
        <v>#NAME?</v>
      </c>
      <c r="M1080" s="205" t="e">
        <f ca="1">SUM(Table2[[#This Row],[2025 Tax Amount                   (w/o Reval)                       (Exmption Not Included)]]-Table2[[#This Row],[2024 Tax Amount (Exemption Not Included)]])</f>
        <v>#NAME?</v>
      </c>
      <c r="N1080" s="206" t="e">
        <f ca="1">SUM(Table2[[#This Row],[2025 Tax Amount                   (w/o Reval)                       (Exmption Not Included)]]-Table2[[#This Row],[2025 Estimated                      Tax Amount                             (Exemption Not Included)]])</f>
        <v>#NAME?</v>
      </c>
      <c r="O1080" s="207" t="s">
        <v>7433</v>
      </c>
      <c r="P1080" s="208" t="s">
        <v>7433</v>
      </c>
      <c r="Q1080" s="208" t="s">
        <v>7433</v>
      </c>
      <c r="R1080" s="208" t="s">
        <v>7433</v>
      </c>
      <c r="S1080" s="208" t="s">
        <v>7433</v>
      </c>
      <c r="T1080" s="209" t="s">
        <v>7433</v>
      </c>
    </row>
    <row r="1081" spans="1:20">
      <c r="A1081" s="202" t="s">
        <v>1720</v>
      </c>
      <c r="B1081" s="202">
        <v>521</v>
      </c>
      <c r="C1081" s="195" t="e">
        <f ca="1">_xlfn.XLOOKUP(Table2[[#This Row],[Acct '#]],'2024 Information'!A:A,'2024 Information'!L:L,0)</f>
        <v>#NAME?</v>
      </c>
      <c r="D1081" s="196" t="e">
        <f ca="1">SUM(Table2[[#This Row],[2024 Tax Assessment (Exemption Not Included)]]/$E$6)</f>
        <v>#NAME?</v>
      </c>
      <c r="E1081" s="206" t="e">
        <f ca="1">SUM(Table2[[#This Row],[2024 Tax Assessment (Exemption Not Included)]]*$E$7)</f>
        <v>#NAME?</v>
      </c>
      <c r="F1081" s="195" t="e">
        <f ca="1">_xlfn.XLOOKUP(Table2[[#This Row],[Acct '#]],'2025 Information'!A:A,'2025 Information'!O:O,0)</f>
        <v>#NAME?</v>
      </c>
      <c r="G1081" s="196" t="e">
        <f ca="1">SUM(Table2[[#This Row],[2025 Estimated                         Tax Assessment                  (Exemption Not Included)]]/$H$6)</f>
        <v>#NAME?</v>
      </c>
      <c r="H1081" s="206" t="e">
        <f ca="1">SUM(Table2[[#This Row],[2025 Estimated                         Tax Assessment                  (Exemption Not Included)]]*$H$7)</f>
        <v>#NAME?</v>
      </c>
      <c r="I1081" s="203" t="e">
        <f ca="1">SUM(Table2[[#This Row],[2025 Estimated                         Tax Assessment                  (Exemption Not Included)]]-Table2[[#This Row],[2024 Tax Assessment (Exemption Not Included)]])</f>
        <v>#NAME?</v>
      </c>
      <c r="J1081" s="225" t="e">
        <f ca="1">SUM(Table2[[#This Row],[2025 Estimated                      Tax Amount                             (Exemption Not Included)]]-Table2[[#This Row],[2024 Tax Amount (Exemption Not Included)]])</f>
        <v>#NAME?</v>
      </c>
      <c r="K1081" s="204" t="e">
        <f ca="1">SUM(Table2[[#This Row],[Overall % Of Town ]]-Table2[[#This Row],[Overall % Of Town]])</f>
        <v>#NAME?</v>
      </c>
      <c r="L1081" s="227" t="e">
        <f ca="1">SUM(Table2[[#This Row],[2024 Tax Assessment (Exemption Not Included)]])*$N$7</f>
        <v>#NAME?</v>
      </c>
      <c r="M1081" s="205" t="e">
        <f ca="1">SUM(Table2[[#This Row],[2025 Tax Amount                   (w/o Reval)                       (Exmption Not Included)]]-Table2[[#This Row],[2024 Tax Amount (Exemption Not Included)]])</f>
        <v>#NAME?</v>
      </c>
      <c r="N1081" s="206" t="e">
        <f ca="1">SUM(Table2[[#This Row],[2025 Tax Amount                   (w/o Reval)                       (Exmption Not Included)]]-Table2[[#This Row],[2025 Estimated                      Tax Amount                             (Exemption Not Included)]])</f>
        <v>#NAME?</v>
      </c>
      <c r="O1081" s="210" t="e">
        <f ca="1">_xlfn.XLOOKUP(Table2[[#This Row],[Map/Lot]],'Sales Data'!$H$2:$H$185,'Sales Data'!$G$2:$G$185,0)</f>
        <v>#NAME?</v>
      </c>
      <c r="P1081" s="211" t="e">
        <f ca="1">_xlfn.XLOOKUP(Table2[[#This Row],[Map/Lot]],'Sales Data'!$H$2:$H$185,'Sales Data'!$F$2:$F$185,0)</f>
        <v>#NAME?</v>
      </c>
      <c r="Q1081" s="208">
        <v>1.3</v>
      </c>
      <c r="R1081" s="212" t="e">
        <f ca="1">SUM(Table2[[#This Row],[Adjustment for Time Since Sale]]*Table2[[#This Row],[Sale Amount]])</f>
        <v>#NAME?</v>
      </c>
      <c r="S1081" s="212" t="e">
        <f ca="1">SUM(Table2[[#This Row],[2025 Estimated                         Tax Assessment                  (Exemption Not Included)]]-Table2[[#This Row],[Adjusted Sale Price]])</f>
        <v>#NAME?</v>
      </c>
      <c r="T1081" s="213" t="e">
        <f ca="1">_xlfn.XLOOKUP(Table2[[#This Row],[Map/Lot]],'Sales Data'!$H$2:$H$185,'Sales Data'!$I$2:$I$185,0)</f>
        <v>#NAME?</v>
      </c>
    </row>
    <row r="1082" spans="1:20">
      <c r="A1082" s="202" t="s">
        <v>583</v>
      </c>
      <c r="B1082" s="202">
        <v>1000</v>
      </c>
      <c r="C1082" s="195" t="e">
        <f ca="1">_xlfn.XLOOKUP(Table2[[#This Row],[Acct '#]],'2024 Information'!A:A,'2024 Information'!L:L,0)</f>
        <v>#NAME?</v>
      </c>
      <c r="D1082" s="196" t="e">
        <f ca="1">SUM(Table2[[#This Row],[2024 Tax Assessment (Exemption Not Included)]]/$E$6)</f>
        <v>#NAME?</v>
      </c>
      <c r="E1082" s="206" t="e">
        <f ca="1">SUM(Table2[[#This Row],[2024 Tax Assessment (Exemption Not Included)]]*$E$7)</f>
        <v>#NAME?</v>
      </c>
      <c r="F1082" s="195" t="e">
        <f ca="1">_xlfn.XLOOKUP(Table2[[#This Row],[Acct '#]],'2025 Information'!A:A,'2025 Information'!O:O,0)</f>
        <v>#NAME?</v>
      </c>
      <c r="G1082" s="196" t="e">
        <f ca="1">SUM(Table2[[#This Row],[2025 Estimated                         Tax Assessment                  (Exemption Not Included)]]/$H$6)</f>
        <v>#NAME?</v>
      </c>
      <c r="H1082" s="206" t="e">
        <f ca="1">SUM(Table2[[#This Row],[2025 Estimated                         Tax Assessment                  (Exemption Not Included)]]*$H$7)</f>
        <v>#NAME?</v>
      </c>
      <c r="I1082" s="203" t="e">
        <f ca="1">SUM(Table2[[#This Row],[2025 Estimated                         Tax Assessment                  (Exemption Not Included)]]-Table2[[#This Row],[2024 Tax Assessment (Exemption Not Included)]])</f>
        <v>#NAME?</v>
      </c>
      <c r="J1082" s="225" t="e">
        <f ca="1">SUM(Table2[[#This Row],[2025 Estimated                      Tax Amount                             (Exemption Not Included)]]-Table2[[#This Row],[2024 Tax Amount (Exemption Not Included)]])</f>
        <v>#NAME?</v>
      </c>
      <c r="K1082" s="204" t="e">
        <f ca="1">SUM(Table2[[#This Row],[Overall % Of Town ]]-Table2[[#This Row],[Overall % Of Town]])</f>
        <v>#NAME?</v>
      </c>
      <c r="L1082" s="227" t="e">
        <f ca="1">SUM(Table2[[#This Row],[2024 Tax Assessment (Exemption Not Included)]])*$N$7</f>
        <v>#NAME?</v>
      </c>
      <c r="M1082" s="205" t="e">
        <f ca="1">SUM(Table2[[#This Row],[2025 Tax Amount                   (w/o Reval)                       (Exmption Not Included)]]-Table2[[#This Row],[2024 Tax Amount (Exemption Not Included)]])</f>
        <v>#NAME?</v>
      </c>
      <c r="N1082" s="206" t="e">
        <f ca="1">SUM(Table2[[#This Row],[2025 Tax Amount                   (w/o Reval)                       (Exmption Not Included)]]-Table2[[#This Row],[2025 Estimated                      Tax Amount                             (Exemption Not Included)]])</f>
        <v>#NAME?</v>
      </c>
      <c r="O1082" s="207" t="s">
        <v>7433</v>
      </c>
      <c r="P1082" s="208" t="s">
        <v>7433</v>
      </c>
      <c r="Q1082" s="208" t="s">
        <v>7433</v>
      </c>
      <c r="R1082" s="208" t="s">
        <v>7433</v>
      </c>
      <c r="S1082" s="208" t="s">
        <v>7433</v>
      </c>
      <c r="T1082" s="209" t="s">
        <v>7433</v>
      </c>
    </row>
    <row r="1083" spans="1:20">
      <c r="A1083" s="202" t="s">
        <v>1934</v>
      </c>
      <c r="B1083" s="202">
        <v>421</v>
      </c>
      <c r="C1083" s="195" t="e">
        <f ca="1">_xlfn.XLOOKUP(Table2[[#This Row],[Acct '#]],'2024 Information'!A:A,'2024 Information'!L:L,0)</f>
        <v>#NAME?</v>
      </c>
      <c r="D1083" s="196" t="e">
        <f ca="1">SUM(Table2[[#This Row],[2024 Tax Assessment (Exemption Not Included)]]/$E$6)</f>
        <v>#NAME?</v>
      </c>
      <c r="E1083" s="206" t="e">
        <f ca="1">SUM(Table2[[#This Row],[2024 Tax Assessment (Exemption Not Included)]]*$E$7)</f>
        <v>#NAME?</v>
      </c>
      <c r="F1083" s="195" t="e">
        <f ca="1">_xlfn.XLOOKUP(Table2[[#This Row],[Acct '#]],'2025 Information'!A:A,'2025 Information'!O:O,0)</f>
        <v>#NAME?</v>
      </c>
      <c r="G1083" s="196" t="e">
        <f ca="1">SUM(Table2[[#This Row],[2025 Estimated                         Tax Assessment                  (Exemption Not Included)]]/$H$6)</f>
        <v>#NAME?</v>
      </c>
      <c r="H1083" s="206" t="e">
        <f ca="1">SUM(Table2[[#This Row],[2025 Estimated                         Tax Assessment                  (Exemption Not Included)]]*$H$7)</f>
        <v>#NAME?</v>
      </c>
      <c r="I1083" s="203" t="e">
        <f ca="1">SUM(Table2[[#This Row],[2025 Estimated                         Tax Assessment                  (Exemption Not Included)]]-Table2[[#This Row],[2024 Tax Assessment (Exemption Not Included)]])</f>
        <v>#NAME?</v>
      </c>
      <c r="J1083" s="225" t="e">
        <f ca="1">SUM(Table2[[#This Row],[2025 Estimated                      Tax Amount                             (Exemption Not Included)]]-Table2[[#This Row],[2024 Tax Amount (Exemption Not Included)]])</f>
        <v>#NAME?</v>
      </c>
      <c r="K1083" s="204" t="e">
        <f ca="1">SUM(Table2[[#This Row],[Overall % Of Town ]]-Table2[[#This Row],[Overall % Of Town]])</f>
        <v>#NAME?</v>
      </c>
      <c r="L1083" s="227" t="e">
        <f ca="1">SUM(Table2[[#This Row],[2024 Tax Assessment (Exemption Not Included)]])*$N$7</f>
        <v>#NAME?</v>
      </c>
      <c r="M1083" s="205" t="e">
        <f ca="1">SUM(Table2[[#This Row],[2025 Tax Amount                   (w/o Reval)                       (Exmption Not Included)]]-Table2[[#This Row],[2024 Tax Amount (Exemption Not Included)]])</f>
        <v>#NAME?</v>
      </c>
      <c r="N1083" s="206" t="e">
        <f ca="1">SUM(Table2[[#This Row],[2025 Tax Amount                   (w/o Reval)                       (Exmption Not Included)]]-Table2[[#This Row],[2025 Estimated                      Tax Amount                             (Exemption Not Included)]])</f>
        <v>#NAME?</v>
      </c>
      <c r="O1083" s="207" t="s">
        <v>7433</v>
      </c>
      <c r="P1083" s="208" t="s">
        <v>7433</v>
      </c>
      <c r="Q1083" s="208" t="s">
        <v>7433</v>
      </c>
      <c r="R1083" s="208" t="s">
        <v>7433</v>
      </c>
      <c r="S1083" s="208" t="s">
        <v>7433</v>
      </c>
      <c r="T1083" s="209" t="s">
        <v>7433</v>
      </c>
    </row>
    <row r="1084" spans="1:20">
      <c r="A1084" s="202" t="s">
        <v>1423</v>
      </c>
      <c r="B1084" s="202">
        <v>655</v>
      </c>
      <c r="C1084" s="195" t="e">
        <f ca="1">_xlfn.XLOOKUP(Table2[[#This Row],[Acct '#]],'2024 Information'!A:A,'2024 Information'!L:L,0)</f>
        <v>#NAME?</v>
      </c>
      <c r="D1084" s="196" t="e">
        <f ca="1">SUM(Table2[[#This Row],[2024 Tax Assessment (Exemption Not Included)]]/$E$6)</f>
        <v>#NAME?</v>
      </c>
      <c r="E1084" s="206" t="e">
        <f ca="1">SUM(Table2[[#This Row],[2024 Tax Assessment (Exemption Not Included)]]*$E$7)</f>
        <v>#NAME?</v>
      </c>
      <c r="F1084" s="195" t="e">
        <f ca="1">_xlfn.XLOOKUP(Table2[[#This Row],[Acct '#]],'2025 Information'!A:A,'2025 Information'!O:O,0)</f>
        <v>#NAME?</v>
      </c>
      <c r="G1084" s="196" t="e">
        <f ca="1">SUM(Table2[[#This Row],[2025 Estimated                         Tax Assessment                  (Exemption Not Included)]]/$H$6)</f>
        <v>#NAME?</v>
      </c>
      <c r="H1084" s="206" t="e">
        <f ca="1">SUM(Table2[[#This Row],[2025 Estimated                         Tax Assessment                  (Exemption Not Included)]]*$H$7)</f>
        <v>#NAME?</v>
      </c>
      <c r="I1084" s="203" t="e">
        <f ca="1">SUM(Table2[[#This Row],[2025 Estimated                         Tax Assessment                  (Exemption Not Included)]]-Table2[[#This Row],[2024 Tax Assessment (Exemption Not Included)]])</f>
        <v>#NAME?</v>
      </c>
      <c r="J1084" s="225" t="e">
        <f ca="1">SUM(Table2[[#This Row],[2025 Estimated                      Tax Amount                             (Exemption Not Included)]]-Table2[[#This Row],[2024 Tax Amount (Exemption Not Included)]])</f>
        <v>#NAME?</v>
      </c>
      <c r="K1084" s="204" t="e">
        <f ca="1">SUM(Table2[[#This Row],[Overall % Of Town ]]-Table2[[#This Row],[Overall % Of Town]])</f>
        <v>#NAME?</v>
      </c>
      <c r="L1084" s="227" t="e">
        <f ca="1">SUM(Table2[[#This Row],[2024 Tax Assessment (Exemption Not Included)]])*$N$7</f>
        <v>#NAME?</v>
      </c>
      <c r="M1084" s="205" t="e">
        <f ca="1">SUM(Table2[[#This Row],[2025 Tax Amount                   (w/o Reval)                       (Exmption Not Included)]]-Table2[[#This Row],[2024 Tax Amount (Exemption Not Included)]])</f>
        <v>#NAME?</v>
      </c>
      <c r="N1084" s="206" t="e">
        <f ca="1">SUM(Table2[[#This Row],[2025 Tax Amount                   (w/o Reval)                       (Exmption Not Included)]]-Table2[[#This Row],[2025 Estimated                      Tax Amount                             (Exemption Not Included)]])</f>
        <v>#NAME?</v>
      </c>
      <c r="O1084" s="207" t="s">
        <v>7433</v>
      </c>
      <c r="P1084" s="208" t="s">
        <v>7433</v>
      </c>
      <c r="Q1084" s="208" t="s">
        <v>7433</v>
      </c>
      <c r="R1084" s="208" t="s">
        <v>7433</v>
      </c>
      <c r="S1084" s="208" t="s">
        <v>7433</v>
      </c>
      <c r="T1084" s="209" t="s">
        <v>7433</v>
      </c>
    </row>
    <row r="1085" spans="1:20">
      <c r="A1085" s="202" t="s">
        <v>2504</v>
      </c>
      <c r="B1085" s="202">
        <v>159</v>
      </c>
      <c r="C1085" s="195" t="e">
        <f ca="1">_xlfn.XLOOKUP(Table2[[#This Row],[Acct '#]],'2024 Information'!A:A,'2024 Information'!L:L,0)</f>
        <v>#NAME?</v>
      </c>
      <c r="D1085" s="196" t="e">
        <f ca="1">SUM(Table2[[#This Row],[2024 Tax Assessment (Exemption Not Included)]]/$E$6)</f>
        <v>#NAME?</v>
      </c>
      <c r="E1085" s="206" t="e">
        <f ca="1">SUM(Table2[[#This Row],[2024 Tax Assessment (Exemption Not Included)]]*$E$7)</f>
        <v>#NAME?</v>
      </c>
      <c r="F1085" s="195" t="e">
        <f ca="1">_xlfn.XLOOKUP(Table2[[#This Row],[Acct '#]],'2025 Information'!A:A,'2025 Information'!O:O,0)</f>
        <v>#NAME?</v>
      </c>
      <c r="G1085" s="196" t="e">
        <f ca="1">SUM(Table2[[#This Row],[2025 Estimated                         Tax Assessment                  (Exemption Not Included)]]/$H$6)</f>
        <v>#NAME?</v>
      </c>
      <c r="H1085" s="206" t="e">
        <f ca="1">SUM(Table2[[#This Row],[2025 Estimated                         Tax Assessment                  (Exemption Not Included)]]*$H$7)</f>
        <v>#NAME?</v>
      </c>
      <c r="I1085" s="203" t="e">
        <f ca="1">SUM(Table2[[#This Row],[2025 Estimated                         Tax Assessment                  (Exemption Not Included)]]-Table2[[#This Row],[2024 Tax Assessment (Exemption Not Included)]])</f>
        <v>#NAME?</v>
      </c>
      <c r="J1085" s="225" t="e">
        <f ca="1">SUM(Table2[[#This Row],[2025 Estimated                      Tax Amount                             (Exemption Not Included)]]-Table2[[#This Row],[2024 Tax Amount (Exemption Not Included)]])</f>
        <v>#NAME?</v>
      </c>
      <c r="K1085" s="204" t="e">
        <f ca="1">SUM(Table2[[#This Row],[Overall % Of Town ]]-Table2[[#This Row],[Overall % Of Town]])</f>
        <v>#NAME?</v>
      </c>
      <c r="L1085" s="227" t="e">
        <f ca="1">SUM(Table2[[#This Row],[2024 Tax Assessment (Exemption Not Included)]])*$N$7</f>
        <v>#NAME?</v>
      </c>
      <c r="M1085" s="205" t="e">
        <f ca="1">SUM(Table2[[#This Row],[2025 Tax Amount                   (w/o Reval)                       (Exmption Not Included)]]-Table2[[#This Row],[2024 Tax Amount (Exemption Not Included)]])</f>
        <v>#NAME?</v>
      </c>
      <c r="N1085" s="206" t="e">
        <f ca="1">SUM(Table2[[#This Row],[2025 Tax Amount                   (w/o Reval)                       (Exmption Not Included)]]-Table2[[#This Row],[2025 Estimated                      Tax Amount                             (Exemption Not Included)]])</f>
        <v>#NAME?</v>
      </c>
      <c r="O1085" s="210" t="e">
        <f ca="1">_xlfn.XLOOKUP(Table2[[#This Row],[Map/Lot]],'Sales Data'!$H$2:$H$185,'Sales Data'!$G$2:$G$185,0)</f>
        <v>#NAME?</v>
      </c>
      <c r="P1085" s="211" t="e">
        <f ca="1">_xlfn.XLOOKUP(Table2[[#This Row],[Map/Lot]],'Sales Data'!$H$2:$H$185,'Sales Data'!$F$2:$F$185,0)</f>
        <v>#NAME?</v>
      </c>
      <c r="Q1085" s="208">
        <v>1.5</v>
      </c>
      <c r="R1085" s="212" t="e">
        <f ca="1">SUM(Table2[[#This Row],[Adjustment for Time Since Sale]]*Table2[[#This Row],[Sale Amount]])</f>
        <v>#NAME?</v>
      </c>
      <c r="S1085" s="212" t="e">
        <f ca="1">SUM(Table2[[#This Row],[2025 Estimated                         Tax Assessment                  (Exemption Not Included)]]-Table2[[#This Row],[Adjusted Sale Price]])</f>
        <v>#NAME?</v>
      </c>
      <c r="T1085" s="213" t="e">
        <f ca="1">_xlfn.XLOOKUP(Table2[[#This Row],[Map/Lot]],'Sales Data'!$H$2:$H$185,'Sales Data'!$I$2:$I$185,0)</f>
        <v>#NAME?</v>
      </c>
    </row>
    <row r="1086" spans="1:20">
      <c r="A1086" s="202" t="s">
        <v>2188</v>
      </c>
      <c r="B1086" s="202">
        <v>303</v>
      </c>
      <c r="C1086" s="195" t="e">
        <f ca="1">_xlfn.XLOOKUP(Table2[[#This Row],[Acct '#]],'2024 Information'!A:A,'2024 Information'!L:L,0)</f>
        <v>#NAME?</v>
      </c>
      <c r="D1086" s="196" t="e">
        <f ca="1">SUM(Table2[[#This Row],[2024 Tax Assessment (Exemption Not Included)]]/$E$6)</f>
        <v>#NAME?</v>
      </c>
      <c r="E1086" s="206" t="e">
        <f ca="1">SUM(Table2[[#This Row],[2024 Tax Assessment (Exemption Not Included)]]*$E$7)</f>
        <v>#NAME?</v>
      </c>
      <c r="F1086" s="195" t="e">
        <f ca="1">_xlfn.XLOOKUP(Table2[[#This Row],[Acct '#]],'2025 Information'!A:A,'2025 Information'!O:O,0)</f>
        <v>#NAME?</v>
      </c>
      <c r="G1086" s="196" t="e">
        <f ca="1">SUM(Table2[[#This Row],[2025 Estimated                         Tax Assessment                  (Exemption Not Included)]]/$H$6)</f>
        <v>#NAME?</v>
      </c>
      <c r="H1086" s="206" t="e">
        <f ca="1">SUM(Table2[[#This Row],[2025 Estimated                         Tax Assessment                  (Exemption Not Included)]]*$H$7)</f>
        <v>#NAME?</v>
      </c>
      <c r="I1086" s="203" t="e">
        <f ca="1">SUM(Table2[[#This Row],[2025 Estimated                         Tax Assessment                  (Exemption Not Included)]]-Table2[[#This Row],[2024 Tax Assessment (Exemption Not Included)]])</f>
        <v>#NAME?</v>
      </c>
      <c r="J1086" s="225" t="e">
        <f ca="1">SUM(Table2[[#This Row],[2025 Estimated                      Tax Amount                             (Exemption Not Included)]]-Table2[[#This Row],[2024 Tax Amount (Exemption Not Included)]])</f>
        <v>#NAME?</v>
      </c>
      <c r="K1086" s="204" t="e">
        <f ca="1">SUM(Table2[[#This Row],[Overall % Of Town ]]-Table2[[#This Row],[Overall % Of Town]])</f>
        <v>#NAME?</v>
      </c>
      <c r="L1086" s="227" t="e">
        <f ca="1">SUM(Table2[[#This Row],[2024 Tax Assessment (Exemption Not Included)]])*$N$7</f>
        <v>#NAME?</v>
      </c>
      <c r="M1086" s="205" t="e">
        <f ca="1">SUM(Table2[[#This Row],[2025 Tax Amount                   (w/o Reval)                       (Exmption Not Included)]]-Table2[[#This Row],[2024 Tax Amount (Exemption Not Included)]])</f>
        <v>#NAME?</v>
      </c>
      <c r="N1086" s="206" t="e">
        <f ca="1">SUM(Table2[[#This Row],[2025 Tax Amount                   (w/o Reval)                       (Exmption Not Included)]]-Table2[[#This Row],[2025 Estimated                      Tax Amount                             (Exemption Not Included)]])</f>
        <v>#NAME?</v>
      </c>
      <c r="O1086" s="207" t="s">
        <v>7433</v>
      </c>
      <c r="P1086" s="208" t="s">
        <v>7433</v>
      </c>
      <c r="Q1086" s="208" t="s">
        <v>7433</v>
      </c>
      <c r="R1086" s="208" t="s">
        <v>7433</v>
      </c>
      <c r="S1086" s="208" t="s">
        <v>7433</v>
      </c>
      <c r="T1086" s="209" t="s">
        <v>7433</v>
      </c>
    </row>
    <row r="1087" spans="1:20">
      <c r="A1087" s="202" t="s">
        <v>1425</v>
      </c>
      <c r="B1087" s="202">
        <v>654</v>
      </c>
      <c r="C1087" s="195" t="e">
        <f ca="1">_xlfn.XLOOKUP(Table2[[#This Row],[Acct '#]],'2024 Information'!A:A,'2024 Information'!L:L,0)</f>
        <v>#NAME?</v>
      </c>
      <c r="D1087" s="196" t="e">
        <f ca="1">SUM(Table2[[#This Row],[2024 Tax Assessment (Exemption Not Included)]]/$E$6)</f>
        <v>#NAME?</v>
      </c>
      <c r="E1087" s="206" t="e">
        <f ca="1">SUM(Table2[[#This Row],[2024 Tax Assessment (Exemption Not Included)]]*$E$7)</f>
        <v>#NAME?</v>
      </c>
      <c r="F1087" s="195" t="e">
        <f ca="1">_xlfn.XLOOKUP(Table2[[#This Row],[Acct '#]],'2025 Information'!A:A,'2025 Information'!O:O,0)</f>
        <v>#NAME?</v>
      </c>
      <c r="G1087" s="196" t="e">
        <f ca="1">SUM(Table2[[#This Row],[2025 Estimated                         Tax Assessment                  (Exemption Not Included)]]/$H$6)</f>
        <v>#NAME?</v>
      </c>
      <c r="H1087" s="206" t="e">
        <f ca="1">SUM(Table2[[#This Row],[2025 Estimated                         Tax Assessment                  (Exemption Not Included)]]*$H$7)</f>
        <v>#NAME?</v>
      </c>
      <c r="I1087" s="203" t="e">
        <f ca="1">SUM(Table2[[#This Row],[2025 Estimated                         Tax Assessment                  (Exemption Not Included)]]-Table2[[#This Row],[2024 Tax Assessment (Exemption Not Included)]])</f>
        <v>#NAME?</v>
      </c>
      <c r="J1087" s="225" t="e">
        <f ca="1">SUM(Table2[[#This Row],[2025 Estimated                      Tax Amount                             (Exemption Not Included)]]-Table2[[#This Row],[2024 Tax Amount (Exemption Not Included)]])</f>
        <v>#NAME?</v>
      </c>
      <c r="K1087" s="204" t="e">
        <f ca="1">SUM(Table2[[#This Row],[Overall % Of Town ]]-Table2[[#This Row],[Overall % Of Town]])</f>
        <v>#NAME?</v>
      </c>
      <c r="L1087" s="227" t="e">
        <f ca="1">SUM(Table2[[#This Row],[2024 Tax Assessment (Exemption Not Included)]])*$N$7</f>
        <v>#NAME?</v>
      </c>
      <c r="M1087" s="205" t="e">
        <f ca="1">SUM(Table2[[#This Row],[2025 Tax Amount                   (w/o Reval)                       (Exmption Not Included)]]-Table2[[#This Row],[2024 Tax Amount (Exemption Not Included)]])</f>
        <v>#NAME?</v>
      </c>
      <c r="N1087" s="206" t="e">
        <f ca="1">SUM(Table2[[#This Row],[2025 Tax Amount                   (w/o Reval)                       (Exmption Not Included)]]-Table2[[#This Row],[2025 Estimated                      Tax Amount                             (Exemption Not Included)]])</f>
        <v>#NAME?</v>
      </c>
      <c r="O1087" s="207" t="s">
        <v>7433</v>
      </c>
      <c r="P1087" s="208" t="s">
        <v>7433</v>
      </c>
      <c r="Q1087" s="208" t="s">
        <v>7433</v>
      </c>
      <c r="R1087" s="208" t="s">
        <v>7433</v>
      </c>
      <c r="S1087" s="208" t="s">
        <v>7433</v>
      </c>
      <c r="T1087" s="209" t="s">
        <v>7433</v>
      </c>
    </row>
    <row r="1088" spans="1:20">
      <c r="A1088" s="202" t="s">
        <v>1916</v>
      </c>
      <c r="B1088" s="202">
        <v>430</v>
      </c>
      <c r="C1088" s="195" t="e">
        <f ca="1">_xlfn.XLOOKUP(Table2[[#This Row],[Acct '#]],'2024 Information'!A:A,'2024 Information'!L:L,0)</f>
        <v>#NAME?</v>
      </c>
      <c r="D1088" s="196" t="e">
        <f ca="1">SUM(Table2[[#This Row],[2024 Tax Assessment (Exemption Not Included)]]/$E$6)</f>
        <v>#NAME?</v>
      </c>
      <c r="E1088" s="206" t="e">
        <f ca="1">SUM(Table2[[#This Row],[2024 Tax Assessment (Exemption Not Included)]]*$E$7)</f>
        <v>#NAME?</v>
      </c>
      <c r="F1088" s="195" t="e">
        <f ca="1">_xlfn.XLOOKUP(Table2[[#This Row],[Acct '#]],'2025 Information'!A:A,'2025 Information'!O:O,0)</f>
        <v>#NAME?</v>
      </c>
      <c r="G1088" s="196" t="e">
        <f ca="1">SUM(Table2[[#This Row],[2025 Estimated                         Tax Assessment                  (Exemption Not Included)]]/$H$6)</f>
        <v>#NAME?</v>
      </c>
      <c r="H1088" s="206" t="e">
        <f ca="1">SUM(Table2[[#This Row],[2025 Estimated                         Tax Assessment                  (Exemption Not Included)]]*$H$7)</f>
        <v>#NAME?</v>
      </c>
      <c r="I1088" s="203" t="e">
        <f ca="1">SUM(Table2[[#This Row],[2025 Estimated                         Tax Assessment                  (Exemption Not Included)]]-Table2[[#This Row],[2024 Tax Assessment (Exemption Not Included)]])</f>
        <v>#NAME?</v>
      </c>
      <c r="J1088" s="225" t="e">
        <f ca="1">SUM(Table2[[#This Row],[2025 Estimated                      Tax Amount                             (Exemption Not Included)]]-Table2[[#This Row],[2024 Tax Amount (Exemption Not Included)]])</f>
        <v>#NAME?</v>
      </c>
      <c r="K1088" s="204" t="e">
        <f ca="1">SUM(Table2[[#This Row],[Overall % Of Town ]]-Table2[[#This Row],[Overall % Of Town]])</f>
        <v>#NAME?</v>
      </c>
      <c r="L1088" s="227" t="e">
        <f ca="1">SUM(Table2[[#This Row],[2024 Tax Assessment (Exemption Not Included)]])*$N$7</f>
        <v>#NAME?</v>
      </c>
      <c r="M1088" s="205" t="e">
        <f ca="1">SUM(Table2[[#This Row],[2025 Tax Amount                   (w/o Reval)                       (Exmption Not Included)]]-Table2[[#This Row],[2024 Tax Amount (Exemption Not Included)]])</f>
        <v>#NAME?</v>
      </c>
      <c r="N1088" s="206" t="e">
        <f ca="1">SUM(Table2[[#This Row],[2025 Tax Amount                   (w/o Reval)                       (Exmption Not Included)]]-Table2[[#This Row],[2025 Estimated                      Tax Amount                             (Exemption Not Included)]])</f>
        <v>#NAME?</v>
      </c>
      <c r="O1088" s="207" t="s">
        <v>7433</v>
      </c>
      <c r="P1088" s="208" t="s">
        <v>7433</v>
      </c>
      <c r="Q1088" s="208" t="s">
        <v>7433</v>
      </c>
      <c r="R1088" s="208" t="s">
        <v>7433</v>
      </c>
      <c r="S1088" s="208" t="s">
        <v>7433</v>
      </c>
      <c r="T1088" s="209" t="s">
        <v>7433</v>
      </c>
    </row>
    <row r="1089" spans="1:20">
      <c r="A1089" s="202" t="s">
        <v>2362</v>
      </c>
      <c r="B1089" s="202">
        <v>227</v>
      </c>
      <c r="C1089" s="195" t="e">
        <f ca="1">_xlfn.XLOOKUP(Table2[[#This Row],[Acct '#]],'2024 Information'!A:A,'2024 Information'!L:L,0)</f>
        <v>#NAME?</v>
      </c>
      <c r="D1089" s="196" t="e">
        <f ca="1">SUM(Table2[[#This Row],[2024 Tax Assessment (Exemption Not Included)]]/$E$6)</f>
        <v>#NAME?</v>
      </c>
      <c r="E1089" s="206" t="e">
        <f ca="1">SUM(Table2[[#This Row],[2024 Tax Assessment (Exemption Not Included)]]*$E$7)</f>
        <v>#NAME?</v>
      </c>
      <c r="F1089" s="195" t="e">
        <f ca="1">_xlfn.XLOOKUP(Table2[[#This Row],[Acct '#]],'2025 Information'!A:A,'2025 Information'!O:O,0)</f>
        <v>#NAME?</v>
      </c>
      <c r="G1089" s="196" t="e">
        <f ca="1">SUM(Table2[[#This Row],[2025 Estimated                         Tax Assessment                  (Exemption Not Included)]]/$H$6)</f>
        <v>#NAME?</v>
      </c>
      <c r="H1089" s="206" t="e">
        <f ca="1">SUM(Table2[[#This Row],[2025 Estimated                         Tax Assessment                  (Exemption Not Included)]]*$H$7)</f>
        <v>#NAME?</v>
      </c>
      <c r="I1089" s="203" t="e">
        <f ca="1">SUM(Table2[[#This Row],[2025 Estimated                         Tax Assessment                  (Exemption Not Included)]]-Table2[[#This Row],[2024 Tax Assessment (Exemption Not Included)]])</f>
        <v>#NAME?</v>
      </c>
      <c r="J1089" s="225" t="e">
        <f ca="1">SUM(Table2[[#This Row],[2025 Estimated                      Tax Amount                             (Exemption Not Included)]]-Table2[[#This Row],[2024 Tax Amount (Exemption Not Included)]])</f>
        <v>#NAME?</v>
      </c>
      <c r="K1089" s="204" t="e">
        <f ca="1">SUM(Table2[[#This Row],[Overall % Of Town ]]-Table2[[#This Row],[Overall % Of Town]])</f>
        <v>#NAME?</v>
      </c>
      <c r="L1089" s="227" t="e">
        <f ca="1">SUM(Table2[[#This Row],[2024 Tax Assessment (Exemption Not Included)]])*$N$7</f>
        <v>#NAME?</v>
      </c>
      <c r="M1089" s="205" t="e">
        <f ca="1">SUM(Table2[[#This Row],[2025 Tax Amount                   (w/o Reval)                       (Exmption Not Included)]]-Table2[[#This Row],[2024 Tax Amount (Exemption Not Included)]])</f>
        <v>#NAME?</v>
      </c>
      <c r="N1089" s="206" t="e">
        <f ca="1">SUM(Table2[[#This Row],[2025 Tax Amount                   (w/o Reval)                       (Exmption Not Included)]]-Table2[[#This Row],[2025 Estimated                      Tax Amount                             (Exemption Not Included)]])</f>
        <v>#NAME?</v>
      </c>
      <c r="O1089" s="210" t="e">
        <f ca="1">_xlfn.XLOOKUP(Table2[[#This Row],[Map/Lot]],'Sales Data'!$H$2:$H$185,'Sales Data'!$G$2:$G$185,0)</f>
        <v>#NAME?</v>
      </c>
      <c r="P1089" s="211" t="e">
        <f ca="1">_xlfn.XLOOKUP(Table2[[#This Row],[Map/Lot]],'Sales Data'!$H$2:$H$185,'Sales Data'!$F$2:$F$185,0)</f>
        <v>#NAME?</v>
      </c>
      <c r="Q1089" s="208">
        <v>1.3</v>
      </c>
      <c r="R1089" s="212" t="e">
        <f ca="1">SUM(Table2[[#This Row],[Adjustment for Time Since Sale]]*Table2[[#This Row],[Sale Amount]])</f>
        <v>#NAME?</v>
      </c>
      <c r="S1089" s="212" t="e">
        <f ca="1">SUM(Table2[[#This Row],[2025 Estimated                         Tax Assessment                  (Exemption Not Included)]]-Table2[[#This Row],[Adjusted Sale Price]])</f>
        <v>#NAME?</v>
      </c>
      <c r="T1089" s="213" t="e">
        <f ca="1">_xlfn.XLOOKUP(Table2[[#This Row],[Map/Lot]],'Sales Data'!$H$2:$H$185,'Sales Data'!$I$2:$I$185,0)</f>
        <v>#NAME?</v>
      </c>
    </row>
    <row r="1090" spans="1:20">
      <c r="A1090" s="202" t="s">
        <v>2658</v>
      </c>
      <c r="B1090" s="202">
        <v>80</v>
      </c>
      <c r="C1090" s="195" t="e">
        <f ca="1">_xlfn.XLOOKUP(Table2[[#This Row],[Acct '#]],'2024 Information'!A:A,'2024 Information'!L:L,0)</f>
        <v>#NAME?</v>
      </c>
      <c r="D1090" s="196" t="e">
        <f ca="1">SUM(Table2[[#This Row],[2024 Tax Assessment (Exemption Not Included)]]/$E$6)</f>
        <v>#NAME?</v>
      </c>
      <c r="E1090" s="206" t="e">
        <f ca="1">SUM(Table2[[#This Row],[2024 Tax Assessment (Exemption Not Included)]]*$E$7)</f>
        <v>#NAME?</v>
      </c>
      <c r="F1090" s="195" t="e">
        <f ca="1">_xlfn.XLOOKUP(Table2[[#This Row],[Acct '#]],'2025 Information'!A:A,'2025 Information'!O:O,0)</f>
        <v>#NAME?</v>
      </c>
      <c r="G1090" s="196" t="e">
        <f ca="1">SUM(Table2[[#This Row],[2025 Estimated                         Tax Assessment                  (Exemption Not Included)]]/$H$6)</f>
        <v>#NAME?</v>
      </c>
      <c r="H1090" s="206" t="e">
        <f ca="1">SUM(Table2[[#This Row],[2025 Estimated                         Tax Assessment                  (Exemption Not Included)]]*$H$7)</f>
        <v>#NAME?</v>
      </c>
      <c r="I1090" s="203" t="e">
        <f ca="1">SUM(Table2[[#This Row],[2025 Estimated                         Tax Assessment                  (Exemption Not Included)]]-Table2[[#This Row],[2024 Tax Assessment (Exemption Not Included)]])</f>
        <v>#NAME?</v>
      </c>
      <c r="J1090" s="225" t="e">
        <f ca="1">SUM(Table2[[#This Row],[2025 Estimated                      Tax Amount                             (Exemption Not Included)]]-Table2[[#This Row],[2024 Tax Amount (Exemption Not Included)]])</f>
        <v>#NAME?</v>
      </c>
      <c r="K1090" s="204" t="e">
        <f ca="1">SUM(Table2[[#This Row],[Overall % Of Town ]]-Table2[[#This Row],[Overall % Of Town]])</f>
        <v>#NAME?</v>
      </c>
      <c r="L1090" s="227" t="e">
        <f ca="1">SUM(Table2[[#This Row],[2024 Tax Assessment (Exemption Not Included)]])*$N$7</f>
        <v>#NAME?</v>
      </c>
      <c r="M1090" s="205" t="e">
        <f ca="1">SUM(Table2[[#This Row],[2025 Tax Amount                   (w/o Reval)                       (Exmption Not Included)]]-Table2[[#This Row],[2024 Tax Amount (Exemption Not Included)]])</f>
        <v>#NAME?</v>
      </c>
      <c r="N1090" s="206" t="e">
        <f ca="1">SUM(Table2[[#This Row],[2025 Tax Amount                   (w/o Reval)                       (Exmption Not Included)]]-Table2[[#This Row],[2025 Estimated                      Tax Amount                             (Exemption Not Included)]])</f>
        <v>#NAME?</v>
      </c>
      <c r="O1090" s="207" t="s">
        <v>7433</v>
      </c>
      <c r="P1090" s="208" t="s">
        <v>7433</v>
      </c>
      <c r="Q1090" s="208" t="s">
        <v>7433</v>
      </c>
      <c r="R1090" s="208" t="s">
        <v>7433</v>
      </c>
      <c r="S1090" s="208" t="s">
        <v>7433</v>
      </c>
      <c r="T1090" s="209" t="s">
        <v>7433</v>
      </c>
    </row>
    <row r="1091" spans="1:20">
      <c r="A1091" s="202" t="s">
        <v>2493</v>
      </c>
      <c r="B1091" s="202">
        <v>164</v>
      </c>
      <c r="C1091" s="195" t="e">
        <f ca="1">_xlfn.XLOOKUP(Table2[[#This Row],[Acct '#]],'2024 Information'!A:A,'2024 Information'!L:L,0)</f>
        <v>#NAME?</v>
      </c>
      <c r="D1091" s="196" t="e">
        <f ca="1">SUM(Table2[[#This Row],[2024 Tax Assessment (Exemption Not Included)]]/$E$6)</f>
        <v>#NAME?</v>
      </c>
      <c r="E1091" s="206" t="e">
        <f ca="1">SUM(Table2[[#This Row],[2024 Tax Assessment (Exemption Not Included)]]*$E$7)</f>
        <v>#NAME?</v>
      </c>
      <c r="F1091" s="195" t="e">
        <f ca="1">_xlfn.XLOOKUP(Table2[[#This Row],[Acct '#]],'2025 Information'!A:A,'2025 Information'!O:O,0)</f>
        <v>#NAME?</v>
      </c>
      <c r="G1091" s="196" t="e">
        <f ca="1">SUM(Table2[[#This Row],[2025 Estimated                         Tax Assessment                  (Exemption Not Included)]]/$H$6)</f>
        <v>#NAME?</v>
      </c>
      <c r="H1091" s="206" t="e">
        <f ca="1">SUM(Table2[[#This Row],[2025 Estimated                         Tax Assessment                  (Exemption Not Included)]]*$H$7)</f>
        <v>#NAME?</v>
      </c>
      <c r="I1091" s="203" t="e">
        <f ca="1">SUM(Table2[[#This Row],[2025 Estimated                         Tax Assessment                  (Exemption Not Included)]]-Table2[[#This Row],[2024 Tax Assessment (Exemption Not Included)]])</f>
        <v>#NAME?</v>
      </c>
      <c r="J1091" s="225" t="e">
        <f ca="1">SUM(Table2[[#This Row],[2025 Estimated                      Tax Amount                             (Exemption Not Included)]]-Table2[[#This Row],[2024 Tax Amount (Exemption Not Included)]])</f>
        <v>#NAME?</v>
      </c>
      <c r="K1091" s="204" t="e">
        <f ca="1">SUM(Table2[[#This Row],[Overall % Of Town ]]-Table2[[#This Row],[Overall % Of Town]])</f>
        <v>#NAME?</v>
      </c>
      <c r="L1091" s="227" t="e">
        <f ca="1">SUM(Table2[[#This Row],[2024 Tax Assessment (Exemption Not Included)]])*$N$7</f>
        <v>#NAME?</v>
      </c>
      <c r="M1091" s="205" t="e">
        <f ca="1">SUM(Table2[[#This Row],[2025 Tax Amount                   (w/o Reval)                       (Exmption Not Included)]]-Table2[[#This Row],[2024 Tax Amount (Exemption Not Included)]])</f>
        <v>#NAME?</v>
      </c>
      <c r="N1091" s="206" t="e">
        <f ca="1">SUM(Table2[[#This Row],[2025 Tax Amount                   (w/o Reval)                       (Exmption Not Included)]]-Table2[[#This Row],[2025 Estimated                      Tax Amount                             (Exemption Not Included)]])</f>
        <v>#NAME?</v>
      </c>
      <c r="O1091" s="207" t="s">
        <v>7433</v>
      </c>
      <c r="P1091" s="208" t="s">
        <v>7433</v>
      </c>
      <c r="Q1091" s="208" t="s">
        <v>7433</v>
      </c>
      <c r="R1091" s="208" t="s">
        <v>7433</v>
      </c>
      <c r="S1091" s="208" t="s">
        <v>7433</v>
      </c>
      <c r="T1091" s="209" t="s">
        <v>7433</v>
      </c>
    </row>
    <row r="1092" spans="1:20">
      <c r="A1092" s="202" t="s">
        <v>2039</v>
      </c>
      <c r="B1092" s="202">
        <v>374</v>
      </c>
      <c r="C1092" s="195" t="e">
        <f ca="1">_xlfn.XLOOKUP(Table2[[#This Row],[Acct '#]],'2024 Information'!A:A,'2024 Information'!L:L,0)</f>
        <v>#NAME?</v>
      </c>
      <c r="D1092" s="196" t="e">
        <f ca="1">SUM(Table2[[#This Row],[2024 Tax Assessment (Exemption Not Included)]]/$E$6)</f>
        <v>#NAME?</v>
      </c>
      <c r="E1092" s="206" t="e">
        <f ca="1">SUM(Table2[[#This Row],[2024 Tax Assessment (Exemption Not Included)]]*$E$7)</f>
        <v>#NAME?</v>
      </c>
      <c r="F1092" s="195" t="e">
        <f ca="1">_xlfn.XLOOKUP(Table2[[#This Row],[Acct '#]],'2025 Information'!A:A,'2025 Information'!O:O,0)</f>
        <v>#NAME?</v>
      </c>
      <c r="G1092" s="196" t="e">
        <f ca="1">SUM(Table2[[#This Row],[2025 Estimated                         Tax Assessment                  (Exemption Not Included)]]/$H$6)</f>
        <v>#NAME?</v>
      </c>
      <c r="H1092" s="206" t="e">
        <f ca="1">SUM(Table2[[#This Row],[2025 Estimated                         Tax Assessment                  (Exemption Not Included)]]*$H$7)</f>
        <v>#NAME?</v>
      </c>
      <c r="I1092" s="203" t="e">
        <f ca="1">SUM(Table2[[#This Row],[2025 Estimated                         Tax Assessment                  (Exemption Not Included)]]-Table2[[#This Row],[2024 Tax Assessment (Exemption Not Included)]])</f>
        <v>#NAME?</v>
      </c>
      <c r="J1092" s="225" t="e">
        <f ca="1">SUM(Table2[[#This Row],[2025 Estimated                      Tax Amount                             (Exemption Not Included)]]-Table2[[#This Row],[2024 Tax Amount (Exemption Not Included)]])</f>
        <v>#NAME?</v>
      </c>
      <c r="K1092" s="204" t="e">
        <f ca="1">SUM(Table2[[#This Row],[Overall % Of Town ]]-Table2[[#This Row],[Overall % Of Town]])</f>
        <v>#NAME?</v>
      </c>
      <c r="L1092" s="227" t="e">
        <f ca="1">SUM(Table2[[#This Row],[2024 Tax Assessment (Exemption Not Included)]])*$N$7</f>
        <v>#NAME?</v>
      </c>
      <c r="M1092" s="205" t="e">
        <f ca="1">SUM(Table2[[#This Row],[2025 Tax Amount                   (w/o Reval)                       (Exmption Not Included)]]-Table2[[#This Row],[2024 Tax Amount (Exemption Not Included)]])</f>
        <v>#NAME?</v>
      </c>
      <c r="N1092" s="206" t="e">
        <f ca="1">SUM(Table2[[#This Row],[2025 Tax Amount                   (w/o Reval)                       (Exmption Not Included)]]-Table2[[#This Row],[2025 Estimated                      Tax Amount                             (Exemption Not Included)]])</f>
        <v>#NAME?</v>
      </c>
      <c r="O1092" s="210" t="e">
        <f ca="1">_xlfn.XLOOKUP(Table2[[#This Row],[Map/Lot]],'Sales Data'!$H$2:$H$185,'Sales Data'!$G$2:$G$185,0)</f>
        <v>#NAME?</v>
      </c>
      <c r="P1092" s="211" t="e">
        <f ca="1">_xlfn.XLOOKUP(Table2[[#This Row],[Map/Lot]],'Sales Data'!$H$2:$H$185,'Sales Data'!$F$2:$F$185,0)</f>
        <v>#NAME?</v>
      </c>
      <c r="Q1092" s="208">
        <v>1.3</v>
      </c>
      <c r="R1092" s="212" t="e">
        <f ca="1">SUM(Table2[[#This Row],[Adjustment for Time Since Sale]]*Table2[[#This Row],[Sale Amount]])</f>
        <v>#NAME?</v>
      </c>
      <c r="S1092" s="212" t="e">
        <f ca="1">SUM(Table2[[#This Row],[2025 Estimated                         Tax Assessment                  (Exemption Not Included)]]-Table2[[#This Row],[Adjusted Sale Price]])</f>
        <v>#NAME?</v>
      </c>
      <c r="T1092" s="213" t="e">
        <f ca="1">_xlfn.XLOOKUP(Table2[[#This Row],[Map/Lot]],'Sales Data'!$H$2:$H$185,'Sales Data'!$I$2:$I$185,0)</f>
        <v>#NAME?</v>
      </c>
    </row>
    <row r="1093" spans="1:20">
      <c r="A1093" s="202" t="s">
        <v>2356</v>
      </c>
      <c r="B1093" s="202">
        <v>229</v>
      </c>
      <c r="C1093" s="195" t="e">
        <f ca="1">_xlfn.XLOOKUP(Table2[[#This Row],[Acct '#]],'2024 Information'!A:A,'2024 Information'!L:L,0)</f>
        <v>#NAME?</v>
      </c>
      <c r="D1093" s="196" t="e">
        <f ca="1">SUM(Table2[[#This Row],[2024 Tax Assessment (Exemption Not Included)]]/$E$6)</f>
        <v>#NAME?</v>
      </c>
      <c r="E1093" s="206" t="e">
        <f ca="1">SUM(Table2[[#This Row],[2024 Tax Assessment (Exemption Not Included)]]*$E$7)</f>
        <v>#NAME?</v>
      </c>
      <c r="F1093" s="195" t="e">
        <f ca="1">_xlfn.XLOOKUP(Table2[[#This Row],[Acct '#]],'2025 Information'!A:A,'2025 Information'!O:O,0)</f>
        <v>#NAME?</v>
      </c>
      <c r="G1093" s="196" t="e">
        <f ca="1">SUM(Table2[[#This Row],[2025 Estimated                         Tax Assessment                  (Exemption Not Included)]]/$H$6)</f>
        <v>#NAME?</v>
      </c>
      <c r="H1093" s="206" t="e">
        <f ca="1">SUM(Table2[[#This Row],[2025 Estimated                         Tax Assessment                  (Exemption Not Included)]]*$H$7)</f>
        <v>#NAME?</v>
      </c>
      <c r="I1093" s="203" t="e">
        <f ca="1">SUM(Table2[[#This Row],[2025 Estimated                         Tax Assessment                  (Exemption Not Included)]]-Table2[[#This Row],[2024 Tax Assessment (Exemption Not Included)]])</f>
        <v>#NAME?</v>
      </c>
      <c r="J1093" s="225" t="e">
        <f ca="1">SUM(Table2[[#This Row],[2025 Estimated                      Tax Amount                             (Exemption Not Included)]]-Table2[[#This Row],[2024 Tax Amount (Exemption Not Included)]])</f>
        <v>#NAME?</v>
      </c>
      <c r="K1093" s="204" t="e">
        <f ca="1">SUM(Table2[[#This Row],[Overall % Of Town ]]-Table2[[#This Row],[Overall % Of Town]])</f>
        <v>#NAME?</v>
      </c>
      <c r="L1093" s="227" t="e">
        <f ca="1">SUM(Table2[[#This Row],[2024 Tax Assessment (Exemption Not Included)]])*$N$7</f>
        <v>#NAME?</v>
      </c>
      <c r="M1093" s="205" t="e">
        <f ca="1">SUM(Table2[[#This Row],[2025 Tax Amount                   (w/o Reval)                       (Exmption Not Included)]]-Table2[[#This Row],[2024 Tax Amount (Exemption Not Included)]])</f>
        <v>#NAME?</v>
      </c>
      <c r="N1093" s="206" t="e">
        <f ca="1">SUM(Table2[[#This Row],[2025 Tax Amount                   (w/o Reval)                       (Exmption Not Included)]]-Table2[[#This Row],[2025 Estimated                      Tax Amount                             (Exemption Not Included)]])</f>
        <v>#NAME?</v>
      </c>
      <c r="O1093" s="207" t="s">
        <v>7433</v>
      </c>
      <c r="P1093" s="208" t="s">
        <v>7433</v>
      </c>
      <c r="Q1093" s="208" t="s">
        <v>7433</v>
      </c>
      <c r="R1093" s="208" t="s">
        <v>7433</v>
      </c>
      <c r="S1093" s="208" t="s">
        <v>7433</v>
      </c>
      <c r="T1093" s="209" t="s">
        <v>7433</v>
      </c>
    </row>
    <row r="1094" spans="1:20">
      <c r="A1094" s="202" t="s">
        <v>2402</v>
      </c>
      <c r="B1094" s="202">
        <v>207</v>
      </c>
      <c r="C1094" s="195" t="e">
        <f ca="1">_xlfn.XLOOKUP(Table2[[#This Row],[Acct '#]],'2024 Information'!A:A,'2024 Information'!L:L,0)</f>
        <v>#NAME?</v>
      </c>
      <c r="D1094" s="196" t="e">
        <f ca="1">SUM(Table2[[#This Row],[2024 Tax Assessment (Exemption Not Included)]]/$E$6)</f>
        <v>#NAME?</v>
      </c>
      <c r="E1094" s="206" t="e">
        <f ca="1">SUM(Table2[[#This Row],[2024 Tax Assessment (Exemption Not Included)]]*$E$7)</f>
        <v>#NAME?</v>
      </c>
      <c r="F1094" s="195" t="e">
        <f ca="1">_xlfn.XLOOKUP(Table2[[#This Row],[Acct '#]],'2025 Information'!A:A,'2025 Information'!O:O,0)</f>
        <v>#NAME?</v>
      </c>
      <c r="G1094" s="196" t="e">
        <f ca="1">SUM(Table2[[#This Row],[2025 Estimated                         Tax Assessment                  (Exemption Not Included)]]/$H$6)</f>
        <v>#NAME?</v>
      </c>
      <c r="H1094" s="206" t="e">
        <f ca="1">SUM(Table2[[#This Row],[2025 Estimated                         Tax Assessment                  (Exemption Not Included)]]*$H$7)</f>
        <v>#NAME?</v>
      </c>
      <c r="I1094" s="203" t="e">
        <f ca="1">SUM(Table2[[#This Row],[2025 Estimated                         Tax Assessment                  (Exemption Not Included)]]-Table2[[#This Row],[2024 Tax Assessment (Exemption Not Included)]])</f>
        <v>#NAME?</v>
      </c>
      <c r="J1094" s="225" t="e">
        <f ca="1">SUM(Table2[[#This Row],[2025 Estimated                      Tax Amount                             (Exemption Not Included)]]-Table2[[#This Row],[2024 Tax Amount (Exemption Not Included)]])</f>
        <v>#NAME?</v>
      </c>
      <c r="K1094" s="204" t="e">
        <f ca="1">SUM(Table2[[#This Row],[Overall % Of Town ]]-Table2[[#This Row],[Overall % Of Town]])</f>
        <v>#NAME?</v>
      </c>
      <c r="L1094" s="227" t="e">
        <f ca="1">SUM(Table2[[#This Row],[2024 Tax Assessment (Exemption Not Included)]])*$N$7</f>
        <v>#NAME?</v>
      </c>
      <c r="M1094" s="205" t="e">
        <f ca="1">SUM(Table2[[#This Row],[2025 Tax Amount                   (w/o Reval)                       (Exmption Not Included)]]-Table2[[#This Row],[2024 Tax Amount (Exemption Not Included)]])</f>
        <v>#NAME?</v>
      </c>
      <c r="N1094" s="206" t="e">
        <f ca="1">SUM(Table2[[#This Row],[2025 Tax Amount                   (w/o Reval)                       (Exmption Not Included)]]-Table2[[#This Row],[2025 Estimated                      Tax Amount                             (Exemption Not Included)]])</f>
        <v>#NAME?</v>
      </c>
      <c r="O1094" s="207" t="s">
        <v>7433</v>
      </c>
      <c r="P1094" s="208" t="s">
        <v>7433</v>
      </c>
      <c r="Q1094" s="208" t="s">
        <v>7433</v>
      </c>
      <c r="R1094" s="208" t="s">
        <v>7433</v>
      </c>
      <c r="S1094" s="208" t="s">
        <v>7433</v>
      </c>
      <c r="T1094" s="209" t="s">
        <v>7433</v>
      </c>
    </row>
    <row r="1095" spans="1:20">
      <c r="A1095" s="202" t="s">
        <v>811</v>
      </c>
      <c r="B1095" s="202">
        <v>919</v>
      </c>
      <c r="C1095" s="195" t="e">
        <f ca="1">_xlfn.XLOOKUP(Table2[[#This Row],[Acct '#]],'2024 Information'!A:A,'2024 Information'!L:L,0)</f>
        <v>#NAME?</v>
      </c>
      <c r="D1095" s="196" t="e">
        <f ca="1">SUM(Table2[[#This Row],[2024 Tax Assessment (Exemption Not Included)]]/$E$6)</f>
        <v>#NAME?</v>
      </c>
      <c r="E1095" s="206" t="e">
        <f ca="1">SUM(Table2[[#This Row],[2024 Tax Assessment (Exemption Not Included)]]*$E$7)</f>
        <v>#NAME?</v>
      </c>
      <c r="F1095" s="195" t="e">
        <f ca="1">_xlfn.XLOOKUP(Table2[[#This Row],[Acct '#]],'2025 Information'!A:A,'2025 Information'!O:O,0)</f>
        <v>#NAME?</v>
      </c>
      <c r="G1095" s="196" t="e">
        <f ca="1">SUM(Table2[[#This Row],[2025 Estimated                         Tax Assessment                  (Exemption Not Included)]]/$H$6)</f>
        <v>#NAME?</v>
      </c>
      <c r="H1095" s="206" t="e">
        <f ca="1">SUM(Table2[[#This Row],[2025 Estimated                         Tax Assessment                  (Exemption Not Included)]]*$H$7)</f>
        <v>#NAME?</v>
      </c>
      <c r="I1095" s="203" t="e">
        <f ca="1">SUM(Table2[[#This Row],[2025 Estimated                         Tax Assessment                  (Exemption Not Included)]]-Table2[[#This Row],[2024 Tax Assessment (Exemption Not Included)]])</f>
        <v>#NAME?</v>
      </c>
      <c r="J1095" s="225" t="e">
        <f ca="1">SUM(Table2[[#This Row],[2025 Estimated                      Tax Amount                             (Exemption Not Included)]]-Table2[[#This Row],[2024 Tax Amount (Exemption Not Included)]])</f>
        <v>#NAME?</v>
      </c>
      <c r="K1095" s="204" t="e">
        <f ca="1">SUM(Table2[[#This Row],[Overall % Of Town ]]-Table2[[#This Row],[Overall % Of Town]])</f>
        <v>#NAME?</v>
      </c>
      <c r="L1095" s="227" t="e">
        <f ca="1">SUM(Table2[[#This Row],[2024 Tax Assessment (Exemption Not Included)]])*$N$7</f>
        <v>#NAME?</v>
      </c>
      <c r="M1095" s="205" t="e">
        <f ca="1">SUM(Table2[[#This Row],[2025 Tax Amount                   (w/o Reval)                       (Exmption Not Included)]]-Table2[[#This Row],[2024 Tax Amount (Exemption Not Included)]])</f>
        <v>#NAME?</v>
      </c>
      <c r="N1095" s="206" t="e">
        <f ca="1">SUM(Table2[[#This Row],[2025 Tax Amount                   (w/o Reval)                       (Exmption Not Included)]]-Table2[[#This Row],[2025 Estimated                      Tax Amount                             (Exemption Not Included)]])</f>
        <v>#NAME?</v>
      </c>
      <c r="O1095" s="207" t="s">
        <v>7433</v>
      </c>
      <c r="P1095" s="208" t="s">
        <v>7433</v>
      </c>
      <c r="Q1095" s="208" t="s">
        <v>7433</v>
      </c>
      <c r="R1095" s="208" t="s">
        <v>7433</v>
      </c>
      <c r="S1095" s="208" t="s">
        <v>7433</v>
      </c>
      <c r="T1095" s="209" t="s">
        <v>7433</v>
      </c>
    </row>
    <row r="1096" spans="1:20">
      <c r="A1096" s="202" t="s">
        <v>2124</v>
      </c>
      <c r="B1096" s="202">
        <v>333</v>
      </c>
      <c r="C1096" s="195" t="e">
        <f ca="1">_xlfn.XLOOKUP(Table2[[#This Row],[Acct '#]],'2024 Information'!A:A,'2024 Information'!L:L,0)</f>
        <v>#NAME?</v>
      </c>
      <c r="D1096" s="196" t="e">
        <f ca="1">SUM(Table2[[#This Row],[2024 Tax Assessment (Exemption Not Included)]]/$E$6)</f>
        <v>#NAME?</v>
      </c>
      <c r="E1096" s="206" t="e">
        <f ca="1">SUM(Table2[[#This Row],[2024 Tax Assessment (Exemption Not Included)]]*$E$7)</f>
        <v>#NAME?</v>
      </c>
      <c r="F1096" s="195" t="e">
        <f ca="1">_xlfn.XLOOKUP(Table2[[#This Row],[Acct '#]],'2025 Information'!A:A,'2025 Information'!O:O,0)</f>
        <v>#NAME?</v>
      </c>
      <c r="G1096" s="196" t="e">
        <f ca="1">SUM(Table2[[#This Row],[2025 Estimated                         Tax Assessment                  (Exemption Not Included)]]/$H$6)</f>
        <v>#NAME?</v>
      </c>
      <c r="H1096" s="206" t="e">
        <f ca="1">SUM(Table2[[#This Row],[2025 Estimated                         Tax Assessment                  (Exemption Not Included)]]*$H$7)</f>
        <v>#NAME?</v>
      </c>
      <c r="I1096" s="203" t="e">
        <f ca="1">SUM(Table2[[#This Row],[2025 Estimated                         Tax Assessment                  (Exemption Not Included)]]-Table2[[#This Row],[2024 Tax Assessment (Exemption Not Included)]])</f>
        <v>#NAME?</v>
      </c>
      <c r="J1096" s="225" t="e">
        <f ca="1">SUM(Table2[[#This Row],[2025 Estimated                      Tax Amount                             (Exemption Not Included)]]-Table2[[#This Row],[2024 Tax Amount (Exemption Not Included)]])</f>
        <v>#NAME?</v>
      </c>
      <c r="K1096" s="204" t="e">
        <f ca="1">SUM(Table2[[#This Row],[Overall % Of Town ]]-Table2[[#This Row],[Overall % Of Town]])</f>
        <v>#NAME?</v>
      </c>
      <c r="L1096" s="227" t="e">
        <f ca="1">SUM(Table2[[#This Row],[2024 Tax Assessment (Exemption Not Included)]])*$N$7</f>
        <v>#NAME?</v>
      </c>
      <c r="M1096" s="205" t="e">
        <f ca="1">SUM(Table2[[#This Row],[2025 Tax Amount                   (w/o Reval)                       (Exmption Not Included)]]-Table2[[#This Row],[2024 Tax Amount (Exemption Not Included)]])</f>
        <v>#NAME?</v>
      </c>
      <c r="N1096" s="206" t="e">
        <f ca="1">SUM(Table2[[#This Row],[2025 Tax Amount                   (w/o Reval)                       (Exmption Not Included)]]-Table2[[#This Row],[2025 Estimated                      Tax Amount                             (Exemption Not Included)]])</f>
        <v>#NAME?</v>
      </c>
      <c r="O1096" s="207" t="s">
        <v>7433</v>
      </c>
      <c r="P1096" s="208" t="s">
        <v>7433</v>
      </c>
      <c r="Q1096" s="208" t="s">
        <v>7433</v>
      </c>
      <c r="R1096" s="208" t="s">
        <v>7433</v>
      </c>
      <c r="S1096" s="208" t="s">
        <v>7433</v>
      </c>
      <c r="T1096" s="209" t="s">
        <v>7433</v>
      </c>
    </row>
    <row r="1097" spans="1:20">
      <c r="A1097" s="202" t="s">
        <v>2087</v>
      </c>
      <c r="B1097" s="202">
        <v>351</v>
      </c>
      <c r="C1097" s="195" t="e">
        <f ca="1">_xlfn.XLOOKUP(Table2[[#This Row],[Acct '#]],'2024 Information'!A:A,'2024 Information'!L:L,0)</f>
        <v>#NAME?</v>
      </c>
      <c r="D1097" s="196" t="e">
        <f ca="1">SUM(Table2[[#This Row],[2024 Tax Assessment (Exemption Not Included)]]/$E$6)</f>
        <v>#NAME?</v>
      </c>
      <c r="E1097" s="206" t="e">
        <f ca="1">SUM(Table2[[#This Row],[2024 Tax Assessment (Exemption Not Included)]]*$E$7)</f>
        <v>#NAME?</v>
      </c>
      <c r="F1097" s="195" t="e">
        <f ca="1">_xlfn.XLOOKUP(Table2[[#This Row],[Acct '#]],'2025 Information'!A:A,'2025 Information'!O:O,0)</f>
        <v>#NAME?</v>
      </c>
      <c r="G1097" s="196" t="e">
        <f ca="1">SUM(Table2[[#This Row],[2025 Estimated                         Tax Assessment                  (Exemption Not Included)]]/$H$6)</f>
        <v>#NAME?</v>
      </c>
      <c r="H1097" s="206" t="e">
        <f ca="1">SUM(Table2[[#This Row],[2025 Estimated                         Tax Assessment                  (Exemption Not Included)]]*$H$7)</f>
        <v>#NAME?</v>
      </c>
      <c r="I1097" s="203" t="e">
        <f ca="1">SUM(Table2[[#This Row],[2025 Estimated                         Tax Assessment                  (Exemption Not Included)]]-Table2[[#This Row],[2024 Tax Assessment (Exemption Not Included)]])</f>
        <v>#NAME?</v>
      </c>
      <c r="J1097" s="225" t="e">
        <f ca="1">SUM(Table2[[#This Row],[2025 Estimated                      Tax Amount                             (Exemption Not Included)]]-Table2[[#This Row],[2024 Tax Amount (Exemption Not Included)]])</f>
        <v>#NAME?</v>
      </c>
      <c r="K1097" s="204" t="e">
        <f ca="1">SUM(Table2[[#This Row],[Overall % Of Town ]]-Table2[[#This Row],[Overall % Of Town]])</f>
        <v>#NAME?</v>
      </c>
      <c r="L1097" s="227" t="e">
        <f ca="1">SUM(Table2[[#This Row],[2024 Tax Assessment (Exemption Not Included)]])*$N$7</f>
        <v>#NAME?</v>
      </c>
      <c r="M1097" s="205" t="e">
        <f ca="1">SUM(Table2[[#This Row],[2025 Tax Amount                   (w/o Reval)                       (Exmption Not Included)]]-Table2[[#This Row],[2024 Tax Amount (Exemption Not Included)]])</f>
        <v>#NAME?</v>
      </c>
      <c r="N1097" s="206" t="e">
        <f ca="1">SUM(Table2[[#This Row],[2025 Tax Amount                   (w/o Reval)                       (Exmption Not Included)]]-Table2[[#This Row],[2025 Estimated                      Tax Amount                             (Exemption Not Included)]])</f>
        <v>#NAME?</v>
      </c>
      <c r="O1097" s="207" t="s">
        <v>7433</v>
      </c>
      <c r="P1097" s="208" t="s">
        <v>7433</v>
      </c>
      <c r="Q1097" s="208" t="s">
        <v>7433</v>
      </c>
      <c r="R1097" s="208" t="s">
        <v>7433</v>
      </c>
      <c r="S1097" s="208" t="s">
        <v>7433</v>
      </c>
      <c r="T1097" s="209" t="s">
        <v>7433</v>
      </c>
    </row>
    <row r="1098" spans="1:20">
      <c r="A1098" s="202" t="s">
        <v>2628</v>
      </c>
      <c r="B1098" s="202">
        <v>95</v>
      </c>
      <c r="C1098" s="195" t="e">
        <f ca="1">_xlfn.XLOOKUP(Table2[[#This Row],[Acct '#]],'2024 Information'!A:A,'2024 Information'!L:L,0)</f>
        <v>#NAME?</v>
      </c>
      <c r="D1098" s="196" t="e">
        <f ca="1">SUM(Table2[[#This Row],[2024 Tax Assessment (Exemption Not Included)]]/$E$6)</f>
        <v>#NAME?</v>
      </c>
      <c r="E1098" s="206" t="e">
        <f ca="1">SUM(Table2[[#This Row],[2024 Tax Assessment (Exemption Not Included)]]*$E$7)</f>
        <v>#NAME?</v>
      </c>
      <c r="F1098" s="195" t="e">
        <f ca="1">_xlfn.XLOOKUP(Table2[[#This Row],[Acct '#]],'2025 Information'!A:A,'2025 Information'!O:O,0)</f>
        <v>#NAME?</v>
      </c>
      <c r="G1098" s="196" t="e">
        <f ca="1">SUM(Table2[[#This Row],[2025 Estimated                         Tax Assessment                  (Exemption Not Included)]]/$H$6)</f>
        <v>#NAME?</v>
      </c>
      <c r="H1098" s="206" t="e">
        <f ca="1">SUM(Table2[[#This Row],[2025 Estimated                         Tax Assessment                  (Exemption Not Included)]]*$H$7)</f>
        <v>#NAME?</v>
      </c>
      <c r="I1098" s="203" t="e">
        <f ca="1">SUM(Table2[[#This Row],[2025 Estimated                         Tax Assessment                  (Exemption Not Included)]]-Table2[[#This Row],[2024 Tax Assessment (Exemption Not Included)]])</f>
        <v>#NAME?</v>
      </c>
      <c r="J1098" s="225" t="e">
        <f ca="1">SUM(Table2[[#This Row],[2025 Estimated                      Tax Amount                             (Exemption Not Included)]]-Table2[[#This Row],[2024 Tax Amount (Exemption Not Included)]])</f>
        <v>#NAME?</v>
      </c>
      <c r="K1098" s="204" t="e">
        <f ca="1">SUM(Table2[[#This Row],[Overall % Of Town ]]-Table2[[#This Row],[Overall % Of Town]])</f>
        <v>#NAME?</v>
      </c>
      <c r="L1098" s="227" t="e">
        <f ca="1">SUM(Table2[[#This Row],[2024 Tax Assessment (Exemption Not Included)]])*$N$7</f>
        <v>#NAME?</v>
      </c>
      <c r="M1098" s="205" t="e">
        <f ca="1">SUM(Table2[[#This Row],[2025 Tax Amount                   (w/o Reval)                       (Exmption Not Included)]]-Table2[[#This Row],[2024 Tax Amount (Exemption Not Included)]])</f>
        <v>#NAME?</v>
      </c>
      <c r="N1098" s="206" t="e">
        <f ca="1">SUM(Table2[[#This Row],[2025 Tax Amount                   (w/o Reval)                       (Exmption Not Included)]]-Table2[[#This Row],[2025 Estimated                      Tax Amount                             (Exemption Not Included)]])</f>
        <v>#NAME?</v>
      </c>
      <c r="O1098" s="207" t="s">
        <v>7433</v>
      </c>
      <c r="P1098" s="208" t="s">
        <v>7433</v>
      </c>
      <c r="Q1098" s="208" t="s">
        <v>7433</v>
      </c>
      <c r="R1098" s="208" t="s">
        <v>7433</v>
      </c>
      <c r="S1098" s="208" t="s">
        <v>7433</v>
      </c>
      <c r="T1098" s="209" t="s">
        <v>7433</v>
      </c>
    </row>
    <row r="1099" spans="1:20">
      <c r="A1099" s="202" t="s">
        <v>2687</v>
      </c>
      <c r="B1099" s="202">
        <v>62</v>
      </c>
      <c r="C1099" s="195" t="e">
        <f ca="1">_xlfn.XLOOKUP(Table2[[#This Row],[Acct '#]],'2024 Information'!A:A,'2024 Information'!L:L,0)</f>
        <v>#NAME?</v>
      </c>
      <c r="D1099" s="196" t="e">
        <f ca="1">SUM(Table2[[#This Row],[2024 Tax Assessment (Exemption Not Included)]]/$E$6)</f>
        <v>#NAME?</v>
      </c>
      <c r="E1099" s="206" t="e">
        <f ca="1">SUM(Table2[[#This Row],[2024 Tax Assessment (Exemption Not Included)]]*$E$7)</f>
        <v>#NAME?</v>
      </c>
      <c r="F1099" s="195" t="e">
        <f ca="1">_xlfn.XLOOKUP(Table2[[#This Row],[Acct '#]],'2025 Information'!A:A,'2025 Information'!O:O,0)</f>
        <v>#NAME?</v>
      </c>
      <c r="G1099" s="196" t="e">
        <f ca="1">SUM(Table2[[#This Row],[2025 Estimated                         Tax Assessment                  (Exemption Not Included)]]/$H$6)</f>
        <v>#NAME?</v>
      </c>
      <c r="H1099" s="206" t="e">
        <f ca="1">SUM(Table2[[#This Row],[2025 Estimated                         Tax Assessment                  (Exemption Not Included)]]*$H$7)</f>
        <v>#NAME?</v>
      </c>
      <c r="I1099" s="203" t="e">
        <f ca="1">SUM(Table2[[#This Row],[2025 Estimated                         Tax Assessment                  (Exemption Not Included)]]-Table2[[#This Row],[2024 Tax Assessment (Exemption Not Included)]])</f>
        <v>#NAME?</v>
      </c>
      <c r="J1099" s="225" t="e">
        <f ca="1">SUM(Table2[[#This Row],[2025 Estimated                      Tax Amount                             (Exemption Not Included)]]-Table2[[#This Row],[2024 Tax Amount (Exemption Not Included)]])</f>
        <v>#NAME?</v>
      </c>
      <c r="K1099" s="204" t="e">
        <f ca="1">SUM(Table2[[#This Row],[Overall % Of Town ]]-Table2[[#This Row],[Overall % Of Town]])</f>
        <v>#NAME?</v>
      </c>
      <c r="L1099" s="227" t="e">
        <f ca="1">SUM(Table2[[#This Row],[2024 Tax Assessment (Exemption Not Included)]])*$N$7</f>
        <v>#NAME?</v>
      </c>
      <c r="M1099" s="205" t="e">
        <f ca="1">SUM(Table2[[#This Row],[2025 Tax Amount                   (w/o Reval)                       (Exmption Not Included)]]-Table2[[#This Row],[2024 Tax Amount (Exemption Not Included)]])</f>
        <v>#NAME?</v>
      </c>
      <c r="N1099" s="206" t="e">
        <f ca="1">SUM(Table2[[#This Row],[2025 Tax Amount                   (w/o Reval)                       (Exmption Not Included)]]-Table2[[#This Row],[2025 Estimated                      Tax Amount                             (Exemption Not Included)]])</f>
        <v>#NAME?</v>
      </c>
      <c r="O1099" s="207" t="s">
        <v>7433</v>
      </c>
      <c r="P1099" s="208" t="s">
        <v>7433</v>
      </c>
      <c r="Q1099" s="208" t="s">
        <v>7433</v>
      </c>
      <c r="R1099" s="208" t="s">
        <v>7433</v>
      </c>
      <c r="S1099" s="208" t="s">
        <v>7433</v>
      </c>
      <c r="T1099" s="209" t="s">
        <v>7433</v>
      </c>
    </row>
    <row r="1100" spans="1:20">
      <c r="A1100" s="202" t="s">
        <v>1889</v>
      </c>
      <c r="B1100" s="202">
        <v>444</v>
      </c>
      <c r="C1100" s="195" t="e">
        <f ca="1">_xlfn.XLOOKUP(Table2[[#This Row],[Acct '#]],'2024 Information'!A:A,'2024 Information'!L:L,0)</f>
        <v>#NAME?</v>
      </c>
      <c r="D1100" s="196" t="e">
        <f ca="1">SUM(Table2[[#This Row],[2024 Tax Assessment (Exemption Not Included)]]/$E$6)</f>
        <v>#NAME?</v>
      </c>
      <c r="E1100" s="206" t="e">
        <f ca="1">SUM(Table2[[#This Row],[2024 Tax Assessment (Exemption Not Included)]]*$E$7)</f>
        <v>#NAME?</v>
      </c>
      <c r="F1100" s="195" t="e">
        <f ca="1">_xlfn.XLOOKUP(Table2[[#This Row],[Acct '#]],'2025 Information'!A:A,'2025 Information'!O:O,0)</f>
        <v>#NAME?</v>
      </c>
      <c r="G1100" s="196" t="e">
        <f ca="1">SUM(Table2[[#This Row],[2025 Estimated                         Tax Assessment                  (Exemption Not Included)]]/$H$6)</f>
        <v>#NAME?</v>
      </c>
      <c r="H1100" s="206" t="e">
        <f ca="1">SUM(Table2[[#This Row],[2025 Estimated                         Tax Assessment                  (Exemption Not Included)]]*$H$7)</f>
        <v>#NAME?</v>
      </c>
      <c r="I1100" s="203" t="e">
        <f ca="1">SUM(Table2[[#This Row],[2025 Estimated                         Tax Assessment                  (Exemption Not Included)]]-Table2[[#This Row],[2024 Tax Assessment (Exemption Not Included)]])</f>
        <v>#NAME?</v>
      </c>
      <c r="J1100" s="225" t="e">
        <f ca="1">SUM(Table2[[#This Row],[2025 Estimated                      Tax Amount                             (Exemption Not Included)]]-Table2[[#This Row],[2024 Tax Amount (Exemption Not Included)]])</f>
        <v>#NAME?</v>
      </c>
      <c r="K1100" s="204" t="e">
        <f ca="1">SUM(Table2[[#This Row],[Overall % Of Town ]]-Table2[[#This Row],[Overall % Of Town]])</f>
        <v>#NAME?</v>
      </c>
      <c r="L1100" s="227" t="e">
        <f ca="1">SUM(Table2[[#This Row],[2024 Tax Assessment (Exemption Not Included)]])*$N$7</f>
        <v>#NAME?</v>
      </c>
      <c r="M1100" s="205" t="e">
        <f ca="1">SUM(Table2[[#This Row],[2025 Tax Amount                   (w/o Reval)                       (Exmption Not Included)]]-Table2[[#This Row],[2024 Tax Amount (Exemption Not Included)]])</f>
        <v>#NAME?</v>
      </c>
      <c r="N1100" s="206" t="e">
        <f ca="1">SUM(Table2[[#This Row],[2025 Tax Amount                   (w/o Reval)                       (Exmption Not Included)]]-Table2[[#This Row],[2025 Estimated                      Tax Amount                             (Exemption Not Included)]])</f>
        <v>#NAME?</v>
      </c>
      <c r="O1100" s="207" t="s">
        <v>7433</v>
      </c>
      <c r="P1100" s="208" t="s">
        <v>7433</v>
      </c>
      <c r="Q1100" s="208" t="s">
        <v>7433</v>
      </c>
      <c r="R1100" s="208" t="s">
        <v>7433</v>
      </c>
      <c r="S1100" s="208" t="s">
        <v>7433</v>
      </c>
      <c r="T1100" s="209" t="s">
        <v>7433</v>
      </c>
    </row>
    <row r="1101" spans="1:20">
      <c r="A1101" s="202" t="s">
        <v>2382</v>
      </c>
      <c r="B1101" s="202">
        <v>219</v>
      </c>
      <c r="C1101" s="195" t="e">
        <f ca="1">_xlfn.XLOOKUP(Table2[[#This Row],[Acct '#]],'2024 Information'!A:A,'2024 Information'!L:L,0)</f>
        <v>#NAME?</v>
      </c>
      <c r="D1101" s="196" t="e">
        <f ca="1">SUM(Table2[[#This Row],[2024 Tax Assessment (Exemption Not Included)]]/$E$6)</f>
        <v>#NAME?</v>
      </c>
      <c r="E1101" s="206" t="e">
        <f ca="1">SUM(Table2[[#This Row],[2024 Tax Assessment (Exemption Not Included)]]*$E$7)</f>
        <v>#NAME?</v>
      </c>
      <c r="F1101" s="195" t="e">
        <f ca="1">_xlfn.XLOOKUP(Table2[[#This Row],[Acct '#]],'2025 Information'!A:A,'2025 Information'!O:O,0)</f>
        <v>#NAME?</v>
      </c>
      <c r="G1101" s="196" t="e">
        <f ca="1">SUM(Table2[[#This Row],[2025 Estimated                         Tax Assessment                  (Exemption Not Included)]]/$H$6)</f>
        <v>#NAME?</v>
      </c>
      <c r="H1101" s="206" t="e">
        <f ca="1">SUM(Table2[[#This Row],[2025 Estimated                         Tax Assessment                  (Exemption Not Included)]]*$H$7)</f>
        <v>#NAME?</v>
      </c>
      <c r="I1101" s="203" t="e">
        <f ca="1">SUM(Table2[[#This Row],[2025 Estimated                         Tax Assessment                  (Exemption Not Included)]]-Table2[[#This Row],[2024 Tax Assessment (Exemption Not Included)]])</f>
        <v>#NAME?</v>
      </c>
      <c r="J1101" s="225" t="e">
        <f ca="1">SUM(Table2[[#This Row],[2025 Estimated                      Tax Amount                             (Exemption Not Included)]]-Table2[[#This Row],[2024 Tax Amount (Exemption Not Included)]])</f>
        <v>#NAME?</v>
      </c>
      <c r="K1101" s="204" t="e">
        <f ca="1">SUM(Table2[[#This Row],[Overall % Of Town ]]-Table2[[#This Row],[Overall % Of Town]])</f>
        <v>#NAME?</v>
      </c>
      <c r="L1101" s="227" t="e">
        <f ca="1">SUM(Table2[[#This Row],[2024 Tax Assessment (Exemption Not Included)]])*$N$7</f>
        <v>#NAME?</v>
      </c>
      <c r="M1101" s="205" t="e">
        <f ca="1">SUM(Table2[[#This Row],[2025 Tax Amount                   (w/o Reval)                       (Exmption Not Included)]]-Table2[[#This Row],[2024 Tax Amount (Exemption Not Included)]])</f>
        <v>#NAME?</v>
      </c>
      <c r="N1101" s="206" t="e">
        <f ca="1">SUM(Table2[[#This Row],[2025 Tax Amount                   (w/o Reval)                       (Exmption Not Included)]]-Table2[[#This Row],[2025 Estimated                      Tax Amount                             (Exemption Not Included)]])</f>
        <v>#NAME?</v>
      </c>
      <c r="O1101" s="207" t="s">
        <v>7433</v>
      </c>
      <c r="P1101" s="208" t="s">
        <v>7433</v>
      </c>
      <c r="Q1101" s="208" t="s">
        <v>7433</v>
      </c>
      <c r="R1101" s="208" t="s">
        <v>7433</v>
      </c>
      <c r="S1101" s="208" t="s">
        <v>7433</v>
      </c>
      <c r="T1101" s="209" t="s">
        <v>7433</v>
      </c>
    </row>
    <row r="1102" spans="1:20">
      <c r="A1102" s="202" t="s">
        <v>1928</v>
      </c>
      <c r="B1102" s="202">
        <v>425</v>
      </c>
      <c r="C1102" s="195" t="e">
        <f ca="1">_xlfn.XLOOKUP(Table2[[#This Row],[Acct '#]],'2024 Information'!A:A,'2024 Information'!L:L,0)</f>
        <v>#NAME?</v>
      </c>
      <c r="D1102" s="196" t="e">
        <f ca="1">SUM(Table2[[#This Row],[2024 Tax Assessment (Exemption Not Included)]]/$E$6)</f>
        <v>#NAME?</v>
      </c>
      <c r="E1102" s="206" t="e">
        <f ca="1">SUM(Table2[[#This Row],[2024 Tax Assessment (Exemption Not Included)]]*$E$7)</f>
        <v>#NAME?</v>
      </c>
      <c r="F1102" s="195" t="e">
        <f ca="1">_xlfn.XLOOKUP(Table2[[#This Row],[Acct '#]],'2025 Information'!A:A,'2025 Information'!O:O,0)</f>
        <v>#NAME?</v>
      </c>
      <c r="G1102" s="196" t="e">
        <f ca="1">SUM(Table2[[#This Row],[2025 Estimated                         Tax Assessment                  (Exemption Not Included)]]/$H$6)</f>
        <v>#NAME?</v>
      </c>
      <c r="H1102" s="206" t="e">
        <f ca="1">SUM(Table2[[#This Row],[2025 Estimated                         Tax Assessment                  (Exemption Not Included)]]*$H$7)</f>
        <v>#NAME?</v>
      </c>
      <c r="I1102" s="203" t="e">
        <f ca="1">SUM(Table2[[#This Row],[2025 Estimated                         Tax Assessment                  (Exemption Not Included)]]-Table2[[#This Row],[2024 Tax Assessment (Exemption Not Included)]])</f>
        <v>#NAME?</v>
      </c>
      <c r="J1102" s="225" t="e">
        <f ca="1">SUM(Table2[[#This Row],[2025 Estimated                      Tax Amount                             (Exemption Not Included)]]-Table2[[#This Row],[2024 Tax Amount (Exemption Not Included)]])</f>
        <v>#NAME?</v>
      </c>
      <c r="K1102" s="204" t="e">
        <f ca="1">SUM(Table2[[#This Row],[Overall % Of Town ]]-Table2[[#This Row],[Overall % Of Town]])</f>
        <v>#NAME?</v>
      </c>
      <c r="L1102" s="227" t="e">
        <f ca="1">SUM(Table2[[#This Row],[2024 Tax Assessment (Exemption Not Included)]])*$N$7</f>
        <v>#NAME?</v>
      </c>
      <c r="M1102" s="205" t="e">
        <f ca="1">SUM(Table2[[#This Row],[2025 Tax Amount                   (w/o Reval)                       (Exmption Not Included)]]-Table2[[#This Row],[2024 Tax Amount (Exemption Not Included)]])</f>
        <v>#NAME?</v>
      </c>
      <c r="N1102" s="206" t="e">
        <f ca="1">SUM(Table2[[#This Row],[2025 Tax Amount                   (w/o Reval)                       (Exmption Not Included)]]-Table2[[#This Row],[2025 Estimated                      Tax Amount                             (Exemption Not Included)]])</f>
        <v>#NAME?</v>
      </c>
      <c r="O1102" s="207" t="s">
        <v>7433</v>
      </c>
      <c r="P1102" s="208" t="s">
        <v>7433</v>
      </c>
      <c r="Q1102" s="208" t="s">
        <v>7433</v>
      </c>
      <c r="R1102" s="208" t="s">
        <v>7433</v>
      </c>
      <c r="S1102" s="208" t="s">
        <v>7433</v>
      </c>
      <c r="T1102" s="209" t="s">
        <v>7433</v>
      </c>
    </row>
    <row r="1103" spans="1:20">
      <c r="A1103" s="202" t="s">
        <v>1239</v>
      </c>
      <c r="B1103" s="202">
        <v>740</v>
      </c>
      <c r="C1103" s="195" t="e">
        <f ca="1">_xlfn.XLOOKUP(Table2[[#This Row],[Acct '#]],'2024 Information'!A:A,'2024 Information'!L:L,0)</f>
        <v>#NAME?</v>
      </c>
      <c r="D1103" s="196" t="e">
        <f ca="1">SUM(Table2[[#This Row],[2024 Tax Assessment (Exemption Not Included)]]/$E$6)</f>
        <v>#NAME?</v>
      </c>
      <c r="E1103" s="206" t="e">
        <f ca="1">SUM(Table2[[#This Row],[2024 Tax Assessment (Exemption Not Included)]]*$E$7)</f>
        <v>#NAME?</v>
      </c>
      <c r="F1103" s="195" t="e">
        <f ca="1">_xlfn.XLOOKUP(Table2[[#This Row],[Acct '#]],'2025 Information'!A:A,'2025 Information'!O:O,0)</f>
        <v>#NAME?</v>
      </c>
      <c r="G1103" s="196" t="e">
        <f ca="1">SUM(Table2[[#This Row],[2025 Estimated                         Tax Assessment                  (Exemption Not Included)]]/$H$6)</f>
        <v>#NAME?</v>
      </c>
      <c r="H1103" s="206" t="e">
        <f ca="1">SUM(Table2[[#This Row],[2025 Estimated                         Tax Assessment                  (Exemption Not Included)]]*$H$7)</f>
        <v>#NAME?</v>
      </c>
      <c r="I1103" s="203" t="e">
        <f ca="1">SUM(Table2[[#This Row],[2025 Estimated                         Tax Assessment                  (Exemption Not Included)]]-Table2[[#This Row],[2024 Tax Assessment (Exemption Not Included)]])</f>
        <v>#NAME?</v>
      </c>
      <c r="J1103" s="225" t="e">
        <f ca="1">SUM(Table2[[#This Row],[2025 Estimated                      Tax Amount                             (Exemption Not Included)]]-Table2[[#This Row],[2024 Tax Amount (Exemption Not Included)]])</f>
        <v>#NAME?</v>
      </c>
      <c r="K1103" s="204" t="e">
        <f ca="1">SUM(Table2[[#This Row],[Overall % Of Town ]]-Table2[[#This Row],[Overall % Of Town]])</f>
        <v>#NAME?</v>
      </c>
      <c r="L1103" s="227" t="e">
        <f ca="1">SUM(Table2[[#This Row],[2024 Tax Assessment (Exemption Not Included)]])*$N$7</f>
        <v>#NAME?</v>
      </c>
      <c r="M1103" s="205" t="e">
        <f ca="1">SUM(Table2[[#This Row],[2025 Tax Amount                   (w/o Reval)                       (Exmption Not Included)]]-Table2[[#This Row],[2024 Tax Amount (Exemption Not Included)]])</f>
        <v>#NAME?</v>
      </c>
      <c r="N1103" s="206" t="e">
        <f ca="1">SUM(Table2[[#This Row],[2025 Tax Amount                   (w/o Reval)                       (Exmption Not Included)]]-Table2[[#This Row],[2025 Estimated                      Tax Amount                             (Exemption Not Included)]])</f>
        <v>#NAME?</v>
      </c>
      <c r="O1103" s="207" t="s">
        <v>7433</v>
      </c>
      <c r="P1103" s="208" t="s">
        <v>7433</v>
      </c>
      <c r="Q1103" s="208" t="s">
        <v>7433</v>
      </c>
      <c r="R1103" s="208" t="s">
        <v>7433</v>
      </c>
      <c r="S1103" s="208" t="s">
        <v>7433</v>
      </c>
      <c r="T1103" s="209" t="s">
        <v>7433</v>
      </c>
    </row>
    <row r="1104" spans="1:20">
      <c r="A1104" s="202" t="s">
        <v>1237</v>
      </c>
      <c r="B1104" s="202">
        <v>741</v>
      </c>
      <c r="C1104" s="195" t="e">
        <f ca="1">_xlfn.XLOOKUP(Table2[[#This Row],[Acct '#]],'2024 Information'!A:A,'2024 Information'!L:L,0)</f>
        <v>#NAME?</v>
      </c>
      <c r="D1104" s="196" t="e">
        <f ca="1">SUM(Table2[[#This Row],[2024 Tax Assessment (Exemption Not Included)]]/$E$6)</f>
        <v>#NAME?</v>
      </c>
      <c r="E1104" s="206" t="e">
        <f ca="1">SUM(Table2[[#This Row],[2024 Tax Assessment (Exemption Not Included)]]*$E$7)</f>
        <v>#NAME?</v>
      </c>
      <c r="F1104" s="195" t="e">
        <f ca="1">_xlfn.XLOOKUP(Table2[[#This Row],[Acct '#]],'2025 Information'!A:A,'2025 Information'!O:O,0)</f>
        <v>#NAME?</v>
      </c>
      <c r="G1104" s="196" t="e">
        <f ca="1">SUM(Table2[[#This Row],[2025 Estimated                         Tax Assessment                  (Exemption Not Included)]]/$H$6)</f>
        <v>#NAME?</v>
      </c>
      <c r="H1104" s="206" t="e">
        <f ca="1">SUM(Table2[[#This Row],[2025 Estimated                         Tax Assessment                  (Exemption Not Included)]]*$H$7)</f>
        <v>#NAME?</v>
      </c>
      <c r="I1104" s="203" t="e">
        <f ca="1">SUM(Table2[[#This Row],[2025 Estimated                         Tax Assessment                  (Exemption Not Included)]]-Table2[[#This Row],[2024 Tax Assessment (Exemption Not Included)]])</f>
        <v>#NAME?</v>
      </c>
      <c r="J1104" s="225" t="e">
        <f ca="1">SUM(Table2[[#This Row],[2025 Estimated                      Tax Amount                             (Exemption Not Included)]]-Table2[[#This Row],[2024 Tax Amount (Exemption Not Included)]])</f>
        <v>#NAME?</v>
      </c>
      <c r="K1104" s="204" t="e">
        <f ca="1">SUM(Table2[[#This Row],[Overall % Of Town ]]-Table2[[#This Row],[Overall % Of Town]])</f>
        <v>#NAME?</v>
      </c>
      <c r="L1104" s="227" t="e">
        <f ca="1">SUM(Table2[[#This Row],[2024 Tax Assessment (Exemption Not Included)]])*$N$7</f>
        <v>#NAME?</v>
      </c>
      <c r="M1104" s="205" t="e">
        <f ca="1">SUM(Table2[[#This Row],[2025 Tax Amount                   (w/o Reval)                       (Exmption Not Included)]]-Table2[[#This Row],[2024 Tax Amount (Exemption Not Included)]])</f>
        <v>#NAME?</v>
      </c>
      <c r="N1104" s="206" t="e">
        <f ca="1">SUM(Table2[[#This Row],[2025 Tax Amount                   (w/o Reval)                       (Exmption Not Included)]]-Table2[[#This Row],[2025 Estimated                      Tax Amount                             (Exemption Not Included)]])</f>
        <v>#NAME?</v>
      </c>
      <c r="O1104" s="207" t="s">
        <v>7433</v>
      </c>
      <c r="P1104" s="208" t="s">
        <v>7433</v>
      </c>
      <c r="Q1104" s="208" t="s">
        <v>7433</v>
      </c>
      <c r="R1104" s="208" t="s">
        <v>7433</v>
      </c>
      <c r="S1104" s="208" t="s">
        <v>7433</v>
      </c>
      <c r="T1104" s="209" t="s">
        <v>7433</v>
      </c>
    </row>
    <row r="1105" spans="1:20">
      <c r="A1105" s="202" t="s">
        <v>2574</v>
      </c>
      <c r="B1105" s="202">
        <v>122</v>
      </c>
      <c r="C1105" s="195" t="e">
        <f ca="1">_xlfn.XLOOKUP(Table2[[#This Row],[Acct '#]],'2024 Information'!A:A,'2024 Information'!L:L,0)</f>
        <v>#NAME?</v>
      </c>
      <c r="D1105" s="196" t="e">
        <f ca="1">SUM(Table2[[#This Row],[2024 Tax Assessment (Exemption Not Included)]]/$E$6)</f>
        <v>#NAME?</v>
      </c>
      <c r="E1105" s="206" t="e">
        <f ca="1">SUM(Table2[[#This Row],[2024 Tax Assessment (Exemption Not Included)]]*$E$7)</f>
        <v>#NAME?</v>
      </c>
      <c r="F1105" s="195" t="e">
        <f ca="1">_xlfn.XLOOKUP(Table2[[#This Row],[Acct '#]],'2025 Information'!A:A,'2025 Information'!O:O,0)</f>
        <v>#NAME?</v>
      </c>
      <c r="G1105" s="196" t="e">
        <f ca="1">SUM(Table2[[#This Row],[2025 Estimated                         Tax Assessment                  (Exemption Not Included)]]/$H$6)</f>
        <v>#NAME?</v>
      </c>
      <c r="H1105" s="206" t="e">
        <f ca="1">SUM(Table2[[#This Row],[2025 Estimated                         Tax Assessment                  (Exemption Not Included)]]*$H$7)</f>
        <v>#NAME?</v>
      </c>
      <c r="I1105" s="203" t="e">
        <f ca="1">SUM(Table2[[#This Row],[2025 Estimated                         Tax Assessment                  (Exemption Not Included)]]-Table2[[#This Row],[2024 Tax Assessment (Exemption Not Included)]])</f>
        <v>#NAME?</v>
      </c>
      <c r="J1105" s="225" t="e">
        <f ca="1">SUM(Table2[[#This Row],[2025 Estimated                      Tax Amount                             (Exemption Not Included)]]-Table2[[#This Row],[2024 Tax Amount (Exemption Not Included)]])</f>
        <v>#NAME?</v>
      </c>
      <c r="K1105" s="204" t="e">
        <f ca="1">SUM(Table2[[#This Row],[Overall % Of Town ]]-Table2[[#This Row],[Overall % Of Town]])</f>
        <v>#NAME?</v>
      </c>
      <c r="L1105" s="227" t="e">
        <f ca="1">SUM(Table2[[#This Row],[2024 Tax Assessment (Exemption Not Included)]])*$N$7</f>
        <v>#NAME?</v>
      </c>
      <c r="M1105" s="205" t="e">
        <f ca="1">SUM(Table2[[#This Row],[2025 Tax Amount                   (w/o Reval)                       (Exmption Not Included)]]-Table2[[#This Row],[2024 Tax Amount (Exemption Not Included)]])</f>
        <v>#NAME?</v>
      </c>
      <c r="N1105" s="206" t="e">
        <f ca="1">SUM(Table2[[#This Row],[2025 Tax Amount                   (w/o Reval)                       (Exmption Not Included)]]-Table2[[#This Row],[2025 Estimated                      Tax Amount                             (Exemption Not Included)]])</f>
        <v>#NAME?</v>
      </c>
      <c r="O1105" s="207" t="s">
        <v>7433</v>
      </c>
      <c r="P1105" s="208" t="s">
        <v>7433</v>
      </c>
      <c r="Q1105" s="208" t="s">
        <v>7433</v>
      </c>
      <c r="R1105" s="208" t="s">
        <v>7433</v>
      </c>
      <c r="S1105" s="208" t="s">
        <v>7433</v>
      </c>
      <c r="T1105" s="209" t="s">
        <v>7433</v>
      </c>
    </row>
    <row r="1106" spans="1:20">
      <c r="A1106" s="202" t="s">
        <v>1242</v>
      </c>
      <c r="B1106" s="202">
        <v>739</v>
      </c>
      <c r="C1106" s="195" t="e">
        <f ca="1">_xlfn.XLOOKUP(Table2[[#This Row],[Acct '#]],'2024 Information'!A:A,'2024 Information'!L:L,0)</f>
        <v>#NAME?</v>
      </c>
      <c r="D1106" s="196" t="e">
        <f ca="1">SUM(Table2[[#This Row],[2024 Tax Assessment (Exemption Not Included)]]/$E$6)</f>
        <v>#NAME?</v>
      </c>
      <c r="E1106" s="206" t="e">
        <f ca="1">SUM(Table2[[#This Row],[2024 Tax Assessment (Exemption Not Included)]]*$E$7)</f>
        <v>#NAME?</v>
      </c>
      <c r="F1106" s="195" t="e">
        <f ca="1">_xlfn.XLOOKUP(Table2[[#This Row],[Acct '#]],'2025 Information'!A:A,'2025 Information'!O:O,0)</f>
        <v>#NAME?</v>
      </c>
      <c r="G1106" s="196" t="e">
        <f ca="1">SUM(Table2[[#This Row],[2025 Estimated                         Tax Assessment                  (Exemption Not Included)]]/$H$6)</f>
        <v>#NAME?</v>
      </c>
      <c r="H1106" s="206" t="e">
        <f ca="1">SUM(Table2[[#This Row],[2025 Estimated                         Tax Assessment                  (Exemption Not Included)]]*$H$7)</f>
        <v>#NAME?</v>
      </c>
      <c r="I1106" s="203" t="e">
        <f ca="1">SUM(Table2[[#This Row],[2025 Estimated                         Tax Assessment                  (Exemption Not Included)]]-Table2[[#This Row],[2024 Tax Assessment (Exemption Not Included)]])</f>
        <v>#NAME?</v>
      </c>
      <c r="J1106" s="225" t="e">
        <f ca="1">SUM(Table2[[#This Row],[2025 Estimated                      Tax Amount                             (Exemption Not Included)]]-Table2[[#This Row],[2024 Tax Amount (Exemption Not Included)]])</f>
        <v>#NAME?</v>
      </c>
      <c r="K1106" s="204" t="e">
        <f ca="1">SUM(Table2[[#This Row],[Overall % Of Town ]]-Table2[[#This Row],[Overall % Of Town]])</f>
        <v>#NAME?</v>
      </c>
      <c r="L1106" s="227" t="e">
        <f ca="1">SUM(Table2[[#This Row],[2024 Tax Assessment (Exemption Not Included)]])*$N$7</f>
        <v>#NAME?</v>
      </c>
      <c r="M1106" s="205" t="e">
        <f ca="1">SUM(Table2[[#This Row],[2025 Tax Amount                   (w/o Reval)                       (Exmption Not Included)]]-Table2[[#This Row],[2024 Tax Amount (Exemption Not Included)]])</f>
        <v>#NAME?</v>
      </c>
      <c r="N1106" s="206" t="e">
        <f ca="1">SUM(Table2[[#This Row],[2025 Tax Amount                   (w/o Reval)                       (Exmption Not Included)]]-Table2[[#This Row],[2025 Estimated                      Tax Amount                             (Exemption Not Included)]])</f>
        <v>#NAME?</v>
      </c>
      <c r="O1106" s="207" t="s">
        <v>7433</v>
      </c>
      <c r="P1106" s="208" t="s">
        <v>7433</v>
      </c>
      <c r="Q1106" s="208" t="s">
        <v>7433</v>
      </c>
      <c r="R1106" s="208" t="s">
        <v>7433</v>
      </c>
      <c r="S1106" s="208" t="s">
        <v>7433</v>
      </c>
      <c r="T1106" s="209" t="s">
        <v>7433</v>
      </c>
    </row>
    <row r="1107" spans="1:20">
      <c r="A1107" s="202" t="s">
        <v>2044</v>
      </c>
      <c r="B1107" s="202">
        <v>371</v>
      </c>
      <c r="C1107" s="195" t="e">
        <f ca="1">_xlfn.XLOOKUP(Table2[[#This Row],[Acct '#]],'2024 Information'!A:A,'2024 Information'!L:L,0)</f>
        <v>#NAME?</v>
      </c>
      <c r="D1107" s="196" t="e">
        <f ca="1">SUM(Table2[[#This Row],[2024 Tax Assessment (Exemption Not Included)]]/$E$6)</f>
        <v>#NAME?</v>
      </c>
      <c r="E1107" s="206" t="e">
        <f ca="1">SUM(Table2[[#This Row],[2024 Tax Assessment (Exemption Not Included)]]*$E$7)</f>
        <v>#NAME?</v>
      </c>
      <c r="F1107" s="195" t="e">
        <f ca="1">_xlfn.XLOOKUP(Table2[[#This Row],[Acct '#]],'2025 Information'!A:A,'2025 Information'!O:O,0)</f>
        <v>#NAME?</v>
      </c>
      <c r="G1107" s="196" t="e">
        <f ca="1">SUM(Table2[[#This Row],[2025 Estimated                         Tax Assessment                  (Exemption Not Included)]]/$H$6)</f>
        <v>#NAME?</v>
      </c>
      <c r="H1107" s="206" t="e">
        <f ca="1">SUM(Table2[[#This Row],[2025 Estimated                         Tax Assessment                  (Exemption Not Included)]]*$H$7)</f>
        <v>#NAME?</v>
      </c>
      <c r="I1107" s="203" t="e">
        <f ca="1">SUM(Table2[[#This Row],[2025 Estimated                         Tax Assessment                  (Exemption Not Included)]]-Table2[[#This Row],[2024 Tax Assessment (Exemption Not Included)]])</f>
        <v>#NAME?</v>
      </c>
      <c r="J1107" s="225" t="e">
        <f ca="1">SUM(Table2[[#This Row],[2025 Estimated                      Tax Amount                             (Exemption Not Included)]]-Table2[[#This Row],[2024 Tax Amount (Exemption Not Included)]])</f>
        <v>#NAME?</v>
      </c>
      <c r="K1107" s="204" t="e">
        <f ca="1">SUM(Table2[[#This Row],[Overall % Of Town ]]-Table2[[#This Row],[Overall % Of Town]])</f>
        <v>#NAME?</v>
      </c>
      <c r="L1107" s="227" t="e">
        <f ca="1">SUM(Table2[[#This Row],[2024 Tax Assessment (Exemption Not Included)]])*$N$7</f>
        <v>#NAME?</v>
      </c>
      <c r="M1107" s="205" t="e">
        <f ca="1">SUM(Table2[[#This Row],[2025 Tax Amount                   (w/o Reval)                       (Exmption Not Included)]]-Table2[[#This Row],[2024 Tax Amount (Exemption Not Included)]])</f>
        <v>#NAME?</v>
      </c>
      <c r="N1107" s="206" t="e">
        <f ca="1">SUM(Table2[[#This Row],[2025 Tax Amount                   (w/o Reval)                       (Exmption Not Included)]]-Table2[[#This Row],[2025 Estimated                      Tax Amount                             (Exemption Not Included)]])</f>
        <v>#NAME?</v>
      </c>
      <c r="O1107" s="207" t="s">
        <v>7433</v>
      </c>
      <c r="P1107" s="208" t="s">
        <v>7433</v>
      </c>
      <c r="Q1107" s="208" t="s">
        <v>7433</v>
      </c>
      <c r="R1107" s="208" t="s">
        <v>7433</v>
      </c>
      <c r="S1107" s="208" t="s">
        <v>7433</v>
      </c>
      <c r="T1107" s="209" t="s">
        <v>7433</v>
      </c>
    </row>
    <row r="1108" spans="1:20">
      <c r="A1108" s="202" t="s">
        <v>1926</v>
      </c>
      <c r="B1108" s="202">
        <v>426</v>
      </c>
      <c r="C1108" s="195" t="e">
        <f ca="1">_xlfn.XLOOKUP(Table2[[#This Row],[Acct '#]],'2024 Information'!A:A,'2024 Information'!L:L,0)</f>
        <v>#NAME?</v>
      </c>
      <c r="D1108" s="196" t="e">
        <f ca="1">SUM(Table2[[#This Row],[2024 Tax Assessment (Exemption Not Included)]]/$E$6)</f>
        <v>#NAME?</v>
      </c>
      <c r="E1108" s="206" t="e">
        <f ca="1">SUM(Table2[[#This Row],[2024 Tax Assessment (Exemption Not Included)]]*$E$7)</f>
        <v>#NAME?</v>
      </c>
      <c r="F1108" s="195" t="e">
        <f ca="1">_xlfn.XLOOKUP(Table2[[#This Row],[Acct '#]],'2025 Information'!A:A,'2025 Information'!O:O,0)</f>
        <v>#NAME?</v>
      </c>
      <c r="G1108" s="196" t="e">
        <f ca="1">SUM(Table2[[#This Row],[2025 Estimated                         Tax Assessment                  (Exemption Not Included)]]/$H$6)</f>
        <v>#NAME?</v>
      </c>
      <c r="H1108" s="206" t="e">
        <f ca="1">SUM(Table2[[#This Row],[2025 Estimated                         Tax Assessment                  (Exemption Not Included)]]*$H$7)</f>
        <v>#NAME?</v>
      </c>
      <c r="I1108" s="203" t="e">
        <f ca="1">SUM(Table2[[#This Row],[2025 Estimated                         Tax Assessment                  (Exemption Not Included)]]-Table2[[#This Row],[2024 Tax Assessment (Exemption Not Included)]])</f>
        <v>#NAME?</v>
      </c>
      <c r="J1108" s="225" t="e">
        <f ca="1">SUM(Table2[[#This Row],[2025 Estimated                      Tax Amount                             (Exemption Not Included)]]-Table2[[#This Row],[2024 Tax Amount (Exemption Not Included)]])</f>
        <v>#NAME?</v>
      </c>
      <c r="K1108" s="204" t="e">
        <f ca="1">SUM(Table2[[#This Row],[Overall % Of Town ]]-Table2[[#This Row],[Overall % Of Town]])</f>
        <v>#NAME?</v>
      </c>
      <c r="L1108" s="227" t="e">
        <f ca="1">SUM(Table2[[#This Row],[2024 Tax Assessment (Exemption Not Included)]])*$N$7</f>
        <v>#NAME?</v>
      </c>
      <c r="M1108" s="205" t="e">
        <f ca="1">SUM(Table2[[#This Row],[2025 Tax Amount                   (w/o Reval)                       (Exmption Not Included)]]-Table2[[#This Row],[2024 Tax Amount (Exemption Not Included)]])</f>
        <v>#NAME?</v>
      </c>
      <c r="N1108" s="206" t="e">
        <f ca="1">SUM(Table2[[#This Row],[2025 Tax Amount                   (w/o Reval)                       (Exmption Not Included)]]-Table2[[#This Row],[2025 Estimated                      Tax Amount                             (Exemption Not Included)]])</f>
        <v>#NAME?</v>
      </c>
      <c r="O1108" s="207" t="s">
        <v>7433</v>
      </c>
      <c r="P1108" s="208" t="s">
        <v>7433</v>
      </c>
      <c r="Q1108" s="208" t="s">
        <v>7433</v>
      </c>
      <c r="R1108" s="208" t="s">
        <v>7433</v>
      </c>
      <c r="S1108" s="208" t="s">
        <v>7433</v>
      </c>
      <c r="T1108" s="209" t="s">
        <v>7433</v>
      </c>
    </row>
    <row r="1109" spans="1:20">
      <c r="A1109" s="202" t="s">
        <v>2235</v>
      </c>
      <c r="B1109" s="202">
        <v>281</v>
      </c>
      <c r="C1109" s="195" t="e">
        <f ca="1">_xlfn.XLOOKUP(Table2[[#This Row],[Acct '#]],'2024 Information'!A:A,'2024 Information'!L:L,0)</f>
        <v>#NAME?</v>
      </c>
      <c r="D1109" s="196" t="e">
        <f ca="1">SUM(Table2[[#This Row],[2024 Tax Assessment (Exemption Not Included)]]/$E$6)</f>
        <v>#NAME?</v>
      </c>
      <c r="E1109" s="206" t="e">
        <f ca="1">SUM(Table2[[#This Row],[2024 Tax Assessment (Exemption Not Included)]]*$E$7)</f>
        <v>#NAME?</v>
      </c>
      <c r="F1109" s="195" t="e">
        <f ca="1">_xlfn.XLOOKUP(Table2[[#This Row],[Acct '#]],'2025 Information'!A:A,'2025 Information'!O:O,0)</f>
        <v>#NAME?</v>
      </c>
      <c r="G1109" s="196" t="e">
        <f ca="1">SUM(Table2[[#This Row],[2025 Estimated                         Tax Assessment                  (Exemption Not Included)]]/$H$6)</f>
        <v>#NAME?</v>
      </c>
      <c r="H1109" s="206" t="e">
        <f ca="1">SUM(Table2[[#This Row],[2025 Estimated                         Tax Assessment                  (Exemption Not Included)]]*$H$7)</f>
        <v>#NAME?</v>
      </c>
      <c r="I1109" s="203" t="e">
        <f ca="1">SUM(Table2[[#This Row],[2025 Estimated                         Tax Assessment                  (Exemption Not Included)]]-Table2[[#This Row],[2024 Tax Assessment (Exemption Not Included)]])</f>
        <v>#NAME?</v>
      </c>
      <c r="J1109" s="225" t="e">
        <f ca="1">SUM(Table2[[#This Row],[2025 Estimated                      Tax Amount                             (Exemption Not Included)]]-Table2[[#This Row],[2024 Tax Amount (Exemption Not Included)]])</f>
        <v>#NAME?</v>
      </c>
      <c r="K1109" s="204" t="e">
        <f ca="1">SUM(Table2[[#This Row],[Overall % Of Town ]]-Table2[[#This Row],[Overall % Of Town]])</f>
        <v>#NAME?</v>
      </c>
      <c r="L1109" s="227" t="e">
        <f ca="1">SUM(Table2[[#This Row],[2024 Tax Assessment (Exemption Not Included)]])*$N$7</f>
        <v>#NAME?</v>
      </c>
      <c r="M1109" s="205" t="e">
        <f ca="1">SUM(Table2[[#This Row],[2025 Tax Amount                   (w/o Reval)                       (Exmption Not Included)]]-Table2[[#This Row],[2024 Tax Amount (Exemption Not Included)]])</f>
        <v>#NAME?</v>
      </c>
      <c r="N1109" s="206" t="e">
        <f ca="1">SUM(Table2[[#This Row],[2025 Tax Amount                   (w/o Reval)                       (Exmption Not Included)]]-Table2[[#This Row],[2025 Estimated                      Tax Amount                             (Exemption Not Included)]])</f>
        <v>#NAME?</v>
      </c>
      <c r="O1109" s="207" t="s">
        <v>7433</v>
      </c>
      <c r="P1109" s="208" t="s">
        <v>7433</v>
      </c>
      <c r="Q1109" s="208" t="s">
        <v>7433</v>
      </c>
      <c r="R1109" s="208" t="s">
        <v>7433</v>
      </c>
      <c r="S1109" s="208" t="s">
        <v>7433</v>
      </c>
      <c r="T1109" s="209" t="s">
        <v>7433</v>
      </c>
    </row>
    <row r="1110" spans="1:20">
      <c r="A1110" s="202" t="s">
        <v>1924</v>
      </c>
      <c r="B1110" s="202">
        <v>427</v>
      </c>
      <c r="C1110" s="195" t="e">
        <f ca="1">_xlfn.XLOOKUP(Table2[[#This Row],[Acct '#]],'2024 Information'!A:A,'2024 Information'!L:L,0)</f>
        <v>#NAME?</v>
      </c>
      <c r="D1110" s="196" t="e">
        <f ca="1">SUM(Table2[[#This Row],[2024 Tax Assessment (Exemption Not Included)]]/$E$6)</f>
        <v>#NAME?</v>
      </c>
      <c r="E1110" s="206" t="e">
        <f ca="1">SUM(Table2[[#This Row],[2024 Tax Assessment (Exemption Not Included)]]*$E$7)</f>
        <v>#NAME?</v>
      </c>
      <c r="F1110" s="195" t="e">
        <f ca="1">_xlfn.XLOOKUP(Table2[[#This Row],[Acct '#]],'2025 Information'!A:A,'2025 Information'!O:O,0)</f>
        <v>#NAME?</v>
      </c>
      <c r="G1110" s="196" t="e">
        <f ca="1">SUM(Table2[[#This Row],[2025 Estimated                         Tax Assessment                  (Exemption Not Included)]]/$H$6)</f>
        <v>#NAME?</v>
      </c>
      <c r="H1110" s="206" t="e">
        <f ca="1">SUM(Table2[[#This Row],[2025 Estimated                         Tax Assessment                  (Exemption Not Included)]]*$H$7)</f>
        <v>#NAME?</v>
      </c>
      <c r="I1110" s="203" t="e">
        <f ca="1">SUM(Table2[[#This Row],[2025 Estimated                         Tax Assessment                  (Exemption Not Included)]]-Table2[[#This Row],[2024 Tax Assessment (Exemption Not Included)]])</f>
        <v>#NAME?</v>
      </c>
      <c r="J1110" s="225" t="e">
        <f ca="1">SUM(Table2[[#This Row],[2025 Estimated                      Tax Amount                             (Exemption Not Included)]]-Table2[[#This Row],[2024 Tax Amount (Exemption Not Included)]])</f>
        <v>#NAME?</v>
      </c>
      <c r="K1110" s="204" t="e">
        <f ca="1">SUM(Table2[[#This Row],[Overall % Of Town ]]-Table2[[#This Row],[Overall % Of Town]])</f>
        <v>#NAME?</v>
      </c>
      <c r="L1110" s="227" t="e">
        <f ca="1">SUM(Table2[[#This Row],[2024 Tax Assessment (Exemption Not Included)]])*$N$7</f>
        <v>#NAME?</v>
      </c>
      <c r="M1110" s="205" t="e">
        <f ca="1">SUM(Table2[[#This Row],[2025 Tax Amount                   (w/o Reval)                       (Exmption Not Included)]]-Table2[[#This Row],[2024 Tax Amount (Exemption Not Included)]])</f>
        <v>#NAME?</v>
      </c>
      <c r="N1110" s="206" t="e">
        <f ca="1">SUM(Table2[[#This Row],[2025 Tax Amount                   (w/o Reval)                       (Exmption Not Included)]]-Table2[[#This Row],[2025 Estimated                      Tax Amount                             (Exemption Not Included)]])</f>
        <v>#NAME?</v>
      </c>
      <c r="O1110" s="207" t="s">
        <v>7433</v>
      </c>
      <c r="P1110" s="208" t="s">
        <v>7433</v>
      </c>
      <c r="Q1110" s="208" t="s">
        <v>7433</v>
      </c>
      <c r="R1110" s="208" t="s">
        <v>7433</v>
      </c>
      <c r="S1110" s="208" t="s">
        <v>7433</v>
      </c>
      <c r="T1110" s="209" t="s">
        <v>7433</v>
      </c>
    </row>
    <row r="1111" spans="1:20">
      <c r="A1111" s="202" t="s">
        <v>1761</v>
      </c>
      <c r="B1111" s="202">
        <v>502</v>
      </c>
      <c r="C1111" s="195" t="e">
        <f ca="1">_xlfn.XLOOKUP(Table2[[#This Row],[Acct '#]],'2024 Information'!A:A,'2024 Information'!L:L,0)</f>
        <v>#NAME?</v>
      </c>
      <c r="D1111" s="196" t="e">
        <f ca="1">SUM(Table2[[#This Row],[2024 Tax Assessment (Exemption Not Included)]]/$E$6)</f>
        <v>#NAME?</v>
      </c>
      <c r="E1111" s="206" t="e">
        <f ca="1">SUM(Table2[[#This Row],[2024 Tax Assessment (Exemption Not Included)]]*$E$7)</f>
        <v>#NAME?</v>
      </c>
      <c r="F1111" s="195" t="e">
        <f ca="1">_xlfn.XLOOKUP(Table2[[#This Row],[Acct '#]],'2025 Information'!A:A,'2025 Information'!O:O,0)</f>
        <v>#NAME?</v>
      </c>
      <c r="G1111" s="196" t="e">
        <f ca="1">SUM(Table2[[#This Row],[2025 Estimated                         Tax Assessment                  (Exemption Not Included)]]/$H$6)</f>
        <v>#NAME?</v>
      </c>
      <c r="H1111" s="206" t="e">
        <f ca="1">SUM(Table2[[#This Row],[2025 Estimated                         Tax Assessment                  (Exemption Not Included)]]*$H$7)</f>
        <v>#NAME?</v>
      </c>
      <c r="I1111" s="203" t="e">
        <f ca="1">SUM(Table2[[#This Row],[2025 Estimated                         Tax Assessment                  (Exemption Not Included)]]-Table2[[#This Row],[2024 Tax Assessment (Exemption Not Included)]])</f>
        <v>#NAME?</v>
      </c>
      <c r="J1111" s="225" t="e">
        <f ca="1">SUM(Table2[[#This Row],[2025 Estimated                      Tax Amount                             (Exemption Not Included)]]-Table2[[#This Row],[2024 Tax Amount (Exemption Not Included)]])</f>
        <v>#NAME?</v>
      </c>
      <c r="K1111" s="204" t="e">
        <f ca="1">SUM(Table2[[#This Row],[Overall % Of Town ]]-Table2[[#This Row],[Overall % Of Town]])</f>
        <v>#NAME?</v>
      </c>
      <c r="L1111" s="227" t="e">
        <f ca="1">SUM(Table2[[#This Row],[2024 Tax Assessment (Exemption Not Included)]])*$N$7</f>
        <v>#NAME?</v>
      </c>
      <c r="M1111" s="205" t="e">
        <f ca="1">SUM(Table2[[#This Row],[2025 Tax Amount                   (w/o Reval)                       (Exmption Not Included)]]-Table2[[#This Row],[2024 Tax Amount (Exemption Not Included)]])</f>
        <v>#NAME?</v>
      </c>
      <c r="N1111" s="206" t="e">
        <f ca="1">SUM(Table2[[#This Row],[2025 Tax Amount                   (w/o Reval)                       (Exmption Not Included)]]-Table2[[#This Row],[2025 Estimated                      Tax Amount                             (Exemption Not Included)]])</f>
        <v>#NAME?</v>
      </c>
      <c r="O1111" s="207" t="s">
        <v>7433</v>
      </c>
      <c r="P1111" s="208" t="s">
        <v>7433</v>
      </c>
      <c r="Q1111" s="208" t="s">
        <v>7433</v>
      </c>
      <c r="R1111" s="208" t="s">
        <v>7433</v>
      </c>
      <c r="S1111" s="208" t="s">
        <v>7433</v>
      </c>
      <c r="T1111" s="209" t="s">
        <v>7433</v>
      </c>
    </row>
    <row r="1112" spans="1:20">
      <c r="A1112" s="202" t="s">
        <v>5128</v>
      </c>
      <c r="B1112" s="202">
        <v>362</v>
      </c>
      <c r="C1112" s="195" t="e">
        <f ca="1">_xlfn.XLOOKUP(Table2[[#This Row],[Acct '#]],'2024 Information'!A:A,'2024 Information'!L:L,0)</f>
        <v>#NAME?</v>
      </c>
      <c r="D1112" s="196" t="e">
        <f ca="1">SUM(Table2[[#This Row],[2024 Tax Assessment (Exemption Not Included)]]/$E$6)</f>
        <v>#NAME?</v>
      </c>
      <c r="E1112" s="206" t="e">
        <f ca="1">SUM(Table2[[#This Row],[2024 Tax Assessment (Exemption Not Included)]]*$E$7)</f>
        <v>#NAME?</v>
      </c>
      <c r="F1112" s="195" t="e">
        <f ca="1">_xlfn.XLOOKUP(Table2[[#This Row],[Acct '#]],'2025 Information'!A:A,'2025 Information'!O:O,0)</f>
        <v>#NAME?</v>
      </c>
      <c r="G1112" s="196" t="e">
        <f ca="1">SUM(Table2[[#This Row],[2025 Estimated                         Tax Assessment                  (Exemption Not Included)]]/$H$6)</f>
        <v>#NAME?</v>
      </c>
      <c r="H1112" s="206" t="e">
        <f ca="1">SUM(Table2[[#This Row],[2025 Estimated                         Tax Assessment                  (Exemption Not Included)]]*$H$7)</f>
        <v>#NAME?</v>
      </c>
      <c r="I1112" s="203" t="e">
        <f ca="1">SUM(Table2[[#This Row],[2025 Estimated                         Tax Assessment                  (Exemption Not Included)]]-Table2[[#This Row],[2024 Tax Assessment (Exemption Not Included)]])</f>
        <v>#NAME?</v>
      </c>
      <c r="J1112" s="225" t="e">
        <f ca="1">SUM(Table2[[#This Row],[2025 Estimated                      Tax Amount                             (Exemption Not Included)]]-Table2[[#This Row],[2024 Tax Amount (Exemption Not Included)]])</f>
        <v>#NAME?</v>
      </c>
      <c r="K1112" s="204" t="e">
        <f ca="1">SUM(Table2[[#This Row],[Overall % Of Town ]]-Table2[[#This Row],[Overall % Of Town]])</f>
        <v>#NAME?</v>
      </c>
      <c r="L1112" s="227" t="e">
        <f ca="1">SUM(Table2[[#This Row],[2024 Tax Assessment (Exemption Not Included)]])*$N$7</f>
        <v>#NAME?</v>
      </c>
      <c r="M1112" s="205" t="e">
        <f ca="1">SUM(Table2[[#This Row],[2025 Tax Amount                   (w/o Reval)                       (Exmption Not Included)]]-Table2[[#This Row],[2024 Tax Amount (Exemption Not Included)]])</f>
        <v>#NAME?</v>
      </c>
      <c r="N1112" s="206" t="e">
        <f ca="1">SUM(Table2[[#This Row],[2025 Tax Amount                   (w/o Reval)                       (Exmption Not Included)]]-Table2[[#This Row],[2025 Estimated                      Tax Amount                             (Exemption Not Included)]])</f>
        <v>#NAME?</v>
      </c>
      <c r="O1112" s="207" t="s">
        <v>7433</v>
      </c>
      <c r="P1112" s="208" t="s">
        <v>7433</v>
      </c>
      <c r="Q1112" s="208" t="s">
        <v>7433</v>
      </c>
      <c r="R1112" s="208" t="s">
        <v>7433</v>
      </c>
      <c r="S1112" s="208" t="s">
        <v>7433</v>
      </c>
      <c r="T1112" s="209" t="s">
        <v>7433</v>
      </c>
    </row>
    <row r="1113" spans="1:20">
      <c r="A1113" s="202" t="s">
        <v>1752</v>
      </c>
      <c r="B1113" s="202">
        <v>506</v>
      </c>
      <c r="C1113" s="195" t="e">
        <f ca="1">_xlfn.XLOOKUP(Table2[[#This Row],[Acct '#]],'2024 Information'!A:A,'2024 Information'!L:L,0)</f>
        <v>#NAME?</v>
      </c>
      <c r="D1113" s="196" t="e">
        <f ca="1">SUM(Table2[[#This Row],[2024 Tax Assessment (Exemption Not Included)]]/$E$6)</f>
        <v>#NAME?</v>
      </c>
      <c r="E1113" s="206" t="e">
        <f ca="1">SUM(Table2[[#This Row],[2024 Tax Assessment (Exemption Not Included)]]*$E$7)</f>
        <v>#NAME?</v>
      </c>
      <c r="F1113" s="195" t="e">
        <f ca="1">_xlfn.XLOOKUP(Table2[[#This Row],[Acct '#]],'2025 Information'!A:A,'2025 Information'!O:O,0)</f>
        <v>#NAME?</v>
      </c>
      <c r="G1113" s="196" t="e">
        <f ca="1">SUM(Table2[[#This Row],[2025 Estimated                         Tax Assessment                  (Exemption Not Included)]]/$H$6)</f>
        <v>#NAME?</v>
      </c>
      <c r="H1113" s="206" t="e">
        <f ca="1">SUM(Table2[[#This Row],[2025 Estimated                         Tax Assessment                  (Exemption Not Included)]]*$H$7)</f>
        <v>#NAME?</v>
      </c>
      <c r="I1113" s="203" t="e">
        <f ca="1">SUM(Table2[[#This Row],[2025 Estimated                         Tax Assessment                  (Exemption Not Included)]]-Table2[[#This Row],[2024 Tax Assessment (Exemption Not Included)]])</f>
        <v>#NAME?</v>
      </c>
      <c r="J1113" s="225" t="e">
        <f ca="1">SUM(Table2[[#This Row],[2025 Estimated                      Tax Amount                             (Exemption Not Included)]]-Table2[[#This Row],[2024 Tax Amount (Exemption Not Included)]])</f>
        <v>#NAME?</v>
      </c>
      <c r="K1113" s="204" t="e">
        <f ca="1">SUM(Table2[[#This Row],[Overall % Of Town ]]-Table2[[#This Row],[Overall % Of Town]])</f>
        <v>#NAME?</v>
      </c>
      <c r="L1113" s="227" t="e">
        <f ca="1">SUM(Table2[[#This Row],[2024 Tax Assessment (Exemption Not Included)]])*$N$7</f>
        <v>#NAME?</v>
      </c>
      <c r="M1113" s="205" t="e">
        <f ca="1">SUM(Table2[[#This Row],[2025 Tax Amount                   (w/o Reval)                       (Exmption Not Included)]]-Table2[[#This Row],[2024 Tax Amount (Exemption Not Included)]])</f>
        <v>#NAME?</v>
      </c>
      <c r="N1113" s="206" t="e">
        <f ca="1">SUM(Table2[[#This Row],[2025 Tax Amount                   (w/o Reval)                       (Exmption Not Included)]]-Table2[[#This Row],[2025 Estimated                      Tax Amount                             (Exemption Not Included)]])</f>
        <v>#NAME?</v>
      </c>
      <c r="O1113" s="207" t="s">
        <v>7433</v>
      </c>
      <c r="P1113" s="208" t="s">
        <v>7433</v>
      </c>
      <c r="Q1113" s="208" t="s">
        <v>7433</v>
      </c>
      <c r="R1113" s="208" t="s">
        <v>7433</v>
      </c>
      <c r="S1113" s="208" t="s">
        <v>7433</v>
      </c>
      <c r="T1113" s="209" t="s">
        <v>7433</v>
      </c>
    </row>
    <row r="1114" spans="1:20">
      <c r="A1114" s="202" t="s">
        <v>714</v>
      </c>
      <c r="B1114" s="202">
        <v>953</v>
      </c>
      <c r="C1114" s="195" t="e">
        <f ca="1">_xlfn.XLOOKUP(Table2[[#This Row],[Acct '#]],'2024 Information'!A:A,'2024 Information'!L:L,0)</f>
        <v>#NAME?</v>
      </c>
      <c r="D1114" s="196" t="e">
        <f ca="1">SUM(Table2[[#This Row],[2024 Tax Assessment (Exemption Not Included)]]/$E$6)</f>
        <v>#NAME?</v>
      </c>
      <c r="E1114" s="206" t="e">
        <f ca="1">SUM(Table2[[#This Row],[2024 Tax Assessment (Exemption Not Included)]]*$E$7)</f>
        <v>#NAME?</v>
      </c>
      <c r="F1114" s="195" t="e">
        <f ca="1">_xlfn.XLOOKUP(Table2[[#This Row],[Acct '#]],'2025 Information'!A:A,'2025 Information'!O:O,0)</f>
        <v>#NAME?</v>
      </c>
      <c r="G1114" s="196" t="e">
        <f ca="1">SUM(Table2[[#This Row],[2025 Estimated                         Tax Assessment                  (Exemption Not Included)]]/$H$6)</f>
        <v>#NAME?</v>
      </c>
      <c r="H1114" s="206" t="e">
        <f ca="1">SUM(Table2[[#This Row],[2025 Estimated                         Tax Assessment                  (Exemption Not Included)]]*$H$7)</f>
        <v>#NAME?</v>
      </c>
      <c r="I1114" s="203" t="e">
        <f ca="1">SUM(Table2[[#This Row],[2025 Estimated                         Tax Assessment                  (Exemption Not Included)]]-Table2[[#This Row],[2024 Tax Assessment (Exemption Not Included)]])</f>
        <v>#NAME?</v>
      </c>
      <c r="J1114" s="225" t="e">
        <f ca="1">SUM(Table2[[#This Row],[2025 Estimated                      Tax Amount                             (Exemption Not Included)]]-Table2[[#This Row],[2024 Tax Amount (Exemption Not Included)]])</f>
        <v>#NAME?</v>
      </c>
      <c r="K1114" s="204" t="e">
        <f ca="1">SUM(Table2[[#This Row],[Overall % Of Town ]]-Table2[[#This Row],[Overall % Of Town]])</f>
        <v>#NAME?</v>
      </c>
      <c r="L1114" s="227" t="e">
        <f ca="1">SUM(Table2[[#This Row],[2024 Tax Assessment (Exemption Not Included)]])*$N$7</f>
        <v>#NAME?</v>
      </c>
      <c r="M1114" s="205" t="e">
        <f ca="1">SUM(Table2[[#This Row],[2025 Tax Amount                   (w/o Reval)                       (Exmption Not Included)]]-Table2[[#This Row],[2024 Tax Amount (Exemption Not Included)]])</f>
        <v>#NAME?</v>
      </c>
      <c r="N1114" s="206" t="e">
        <f ca="1">SUM(Table2[[#This Row],[2025 Tax Amount                   (w/o Reval)                       (Exmption Not Included)]]-Table2[[#This Row],[2025 Estimated                      Tax Amount                             (Exemption Not Included)]])</f>
        <v>#NAME?</v>
      </c>
      <c r="O1114" s="207" t="s">
        <v>7433</v>
      </c>
      <c r="P1114" s="208" t="s">
        <v>7433</v>
      </c>
      <c r="Q1114" s="208" t="s">
        <v>7433</v>
      </c>
      <c r="R1114" s="208" t="s">
        <v>7433</v>
      </c>
      <c r="S1114" s="208" t="s">
        <v>7433</v>
      </c>
      <c r="T1114" s="209" t="s">
        <v>7433</v>
      </c>
    </row>
    <row r="1115" spans="1:20">
      <c r="L1115" s="228"/>
    </row>
    <row r="1116" spans="1:20">
      <c r="A1116" s="186" t="s">
        <v>7446</v>
      </c>
      <c r="B1116" s="186">
        <f>COUNT(Table2[Acct '#])</f>
        <v>1106</v>
      </c>
      <c r="C1116" s="188" t="e">
        <f ca="1">SUM(Table2[2024 Tax Assessment (Exemption Not Included)])</f>
        <v>#NAME?</v>
      </c>
      <c r="D1116" s="226" t="e">
        <f ca="1">SUM(Table2[Overall % Of Town])</f>
        <v>#NAME?</v>
      </c>
      <c r="E1116" s="188" t="e">
        <f ca="1">SUM(Table2[2024 Tax Amount (Exemption Not Included)])</f>
        <v>#NAME?</v>
      </c>
      <c r="F1116" s="188" t="e">
        <f ca="1">SUM(Table2[2025 Estimated                         Tax Assessment                  (Exemption Not Included)])</f>
        <v>#NAME?</v>
      </c>
      <c r="G1116" s="226" t="e">
        <f ca="1">SUM(Table2[Overall % Of Town ])</f>
        <v>#NAME?</v>
      </c>
      <c r="H1116" s="188" t="e">
        <f ca="1">SUM(Table2[2025 Estimated                      Tax Amount                             (Exemption Not Included)])</f>
        <v>#NAME?</v>
      </c>
      <c r="I1116" s="188" t="e">
        <f ca="1">SUM(Table2[Assessment Change])</f>
        <v>#NAME?</v>
      </c>
      <c r="J1116" s="188" t="e">
        <f ca="1">SUM(Table2[Tax Amount Change])</f>
        <v>#NAME?</v>
      </c>
      <c r="K1116" s="226" t="e">
        <f ca="1">SUM(Table2[Overall % of Town Change])</f>
        <v>#NAME?</v>
      </c>
      <c r="L1116" s="229" t="e">
        <f ca="1">SUM(Table2[2025 Tax Amount                   (w/o Reval)                       (Exmption Not Included)])</f>
        <v>#NAME?</v>
      </c>
      <c r="M1116" s="188" t="e">
        <f ca="1">SUM(Table2[Tax Amount Change w/o Reval])</f>
        <v>#NAME?</v>
      </c>
      <c r="N1116" s="188" t="e">
        <f ca="1">SUM(Table2[Difference in Reval Tax Amount])</f>
        <v>#NAME?</v>
      </c>
    </row>
  </sheetData>
  <sheetProtection algorithmName="SHA-512" hashValue="A5UckE+XC3gVs0IQjnIIilxfb+GijkiuHlXAMoWe6xHAWlKQIwgcnZaDv9Wz7Jfiy6GdNy99nkYYET/TszM9OA==" saltValue="8OQmd/epPWnTh3IbyqQQOQ==" spinCount="100000" sheet="1" objects="1" scenarios="1" selectLockedCells="1" sort="0" autoFilter="0" selectUnlockedCells="1"/>
  <mergeCells count="19">
    <mergeCell ref="F7:G7"/>
    <mergeCell ref="L7:M7"/>
    <mergeCell ref="L1:M1"/>
    <mergeCell ref="A1:J1"/>
    <mergeCell ref="A2:J2"/>
    <mergeCell ref="A3:J3"/>
    <mergeCell ref="A5:B7"/>
    <mergeCell ref="C6:D6"/>
    <mergeCell ref="C7:D7"/>
    <mergeCell ref="F6:G6"/>
    <mergeCell ref="I6:J6"/>
    <mergeCell ref="C5:E5"/>
    <mergeCell ref="F5:H5"/>
    <mergeCell ref="I5:K5"/>
    <mergeCell ref="O6:T7"/>
    <mergeCell ref="O1:R1"/>
    <mergeCell ref="L5:N5"/>
    <mergeCell ref="L6:M6"/>
    <mergeCell ref="O5:T5"/>
  </mergeCells>
  <phoneticPr fontId="33" type="noConversion"/>
  <conditionalFormatting sqref="C9:N1114">
    <cfRule type="cellIs" dxfId="26" priority="1" operator="lessThan">
      <formula>0</formula>
    </cfRule>
  </conditionalFormatting>
  <conditionalFormatting sqref="P9:S152">
    <cfRule type="cellIs" dxfId="25" priority="2" operator="lessThan">
      <formula>0</formula>
    </cfRule>
  </conditionalFormatting>
  <printOptions horizontalCentered="1"/>
  <pageMargins left="0.25" right="0.25" top="0.75" bottom="0.75" header="0.3" footer="0.3"/>
  <pageSetup paperSize="5" scale="42" fitToHeight="0" orientation="landscape" r:id="rId1"/>
  <headerFooter>
    <oddHeader>&amp;C&amp;18&amp;K09+000PHILLIPS, MAINE 
2025 REVALUATION INFORMATION</oddHeader>
    <oddFooter>&amp;C&amp;P of &amp;N&amp;R&amp;"-,Italic"&amp;10Data gathered and compiled by Parker Appraisal Co
Created on 07/20/2025</oddFooter>
  </headerFooter>
  <tableParts count="1">
    <tablePart r:id="rId2"/>
  </tableParts>
</worksheet>
</file>

<file path=xl/worksheets/sheet2.xml><?xml version="1.0" encoding="utf-8"?>
<worksheet xmlns="http://schemas.openxmlformats.org/spreadsheetml/2006/main" xmlns:r="http://schemas.openxmlformats.org/officeDocument/2006/relationships">
  <dimension ref="A1:Z1152"/>
  <sheetViews>
    <sheetView topLeftCell="I1" zoomScale="85" zoomScaleNormal="85" workbookViewId="0">
      <selection activeCell="C1" sqref="A1:XFD1048576"/>
    </sheetView>
  </sheetViews>
  <sheetFormatPr defaultColWidth="9.21875" defaultRowHeight="15" thickBottom="1"/>
  <cols>
    <col min="1" max="1" width="13.5546875" style="1" bestFit="1" customWidth="1"/>
    <col min="2" max="2" width="34.5546875" style="1" customWidth="1"/>
    <col min="3" max="3" width="12.109375" style="1" bestFit="1" customWidth="1"/>
    <col min="4" max="4" width="8.88671875" style="1" bestFit="1" customWidth="1"/>
    <col min="5" max="5" width="24.6640625" style="1" bestFit="1" customWidth="1"/>
    <col min="6" max="6" width="15" style="1" bestFit="1" customWidth="1"/>
    <col min="7" max="7" width="38.6640625" style="1" bestFit="1" customWidth="1"/>
    <col min="8" max="8" width="39.33203125" style="1" bestFit="1" customWidth="1"/>
    <col min="9" max="9" width="7.109375" style="1" bestFit="1" customWidth="1"/>
    <col min="10" max="10" width="13.44140625" style="1" bestFit="1" customWidth="1"/>
    <col min="11" max="13" width="9" style="1" customWidth="1"/>
    <col min="14" max="14" width="10.6640625" style="1" customWidth="1"/>
    <col min="15" max="15" width="8.21875" style="1" bestFit="1" customWidth="1"/>
    <col min="16" max="16" width="18.44140625" style="1" bestFit="1" customWidth="1"/>
    <col min="17" max="17" width="8.6640625" style="1" bestFit="1" customWidth="1"/>
    <col min="18" max="18" width="6.44140625" style="1" bestFit="1" customWidth="1"/>
    <col min="19" max="19" width="14" style="1" bestFit="1" customWidth="1"/>
    <col min="20" max="20" width="13.88671875" style="1" bestFit="1" customWidth="1"/>
    <col min="21" max="21" width="15.88671875" style="1" bestFit="1" customWidth="1"/>
    <col min="22" max="22" width="15.6640625" style="1" bestFit="1" customWidth="1"/>
    <col min="23" max="23" width="14.6640625" style="1" bestFit="1" customWidth="1"/>
    <col min="24" max="24" width="14.44140625" style="1" bestFit="1" customWidth="1"/>
    <col min="25" max="25" width="10.88671875" style="1" bestFit="1" customWidth="1"/>
    <col min="26" max="26" width="10.77734375" style="1" bestFit="1" customWidth="1"/>
    <col min="27" max="16384" width="9.21875" style="1"/>
  </cols>
  <sheetData>
    <row r="1" spans="1:26" s="4" customFormat="1" ht="86.25" thickBot="1">
      <c r="A1" s="4" t="s">
        <v>2834</v>
      </c>
      <c r="B1" s="4" t="s">
        <v>2833</v>
      </c>
      <c r="C1" s="4" t="s">
        <v>2832</v>
      </c>
      <c r="D1" s="4" t="s">
        <v>2831</v>
      </c>
      <c r="E1" s="4" t="s">
        <v>2830</v>
      </c>
      <c r="F1" s="4" t="s">
        <v>2829</v>
      </c>
      <c r="G1" s="4" t="s">
        <v>2828</v>
      </c>
      <c r="H1" s="4" t="s">
        <v>2827</v>
      </c>
      <c r="I1" s="4" t="s">
        <v>2826</v>
      </c>
      <c r="J1" s="4" t="s">
        <v>2825</v>
      </c>
      <c r="K1" s="4" t="s">
        <v>2824</v>
      </c>
      <c r="L1" s="4" t="s">
        <v>2823</v>
      </c>
      <c r="M1" s="4" t="s">
        <v>2822</v>
      </c>
      <c r="N1" s="4" t="s">
        <v>2821</v>
      </c>
      <c r="O1" s="4" t="s">
        <v>2820</v>
      </c>
      <c r="P1" s="4" t="s">
        <v>2819</v>
      </c>
      <c r="Q1" s="4" t="s">
        <v>2818</v>
      </c>
      <c r="R1" s="4" t="s">
        <v>2817</v>
      </c>
      <c r="S1" s="4" t="s">
        <v>2816</v>
      </c>
      <c r="T1" s="4" t="s">
        <v>2815</v>
      </c>
      <c r="U1" s="4" t="s">
        <v>2814</v>
      </c>
      <c r="V1" s="4" t="s">
        <v>2813</v>
      </c>
      <c r="W1" s="4" t="s">
        <v>2812</v>
      </c>
      <c r="X1" s="4" t="s">
        <v>2811</v>
      </c>
      <c r="Y1" s="4" t="s">
        <v>2810</v>
      </c>
      <c r="Z1" s="4" t="s">
        <v>2809</v>
      </c>
    </row>
    <row r="2" spans="1:26" s="2" customFormat="1" thickBot="1">
      <c r="A2" s="2">
        <v>1</v>
      </c>
      <c r="B2" s="2" t="s">
        <v>2808</v>
      </c>
      <c r="C2" s="2">
        <v>522</v>
      </c>
      <c r="E2" s="2" t="s">
        <v>613</v>
      </c>
      <c r="F2" s="2" t="s">
        <v>2807</v>
      </c>
      <c r="G2" s="2" t="s">
        <v>939</v>
      </c>
      <c r="I2" s="2">
        <v>2.5</v>
      </c>
      <c r="J2" s="2">
        <v>24600</v>
      </c>
      <c r="K2" s="2">
        <v>88300</v>
      </c>
      <c r="L2" s="2">
        <v>112900</v>
      </c>
      <c r="M2" s="2">
        <v>18500</v>
      </c>
      <c r="N2" s="2">
        <v>94400</v>
      </c>
      <c r="O2" s="2">
        <v>0</v>
      </c>
      <c r="Q2" s="2">
        <v>0</v>
      </c>
      <c r="R2" s="2">
        <v>0</v>
      </c>
      <c r="S2" s="2">
        <v>0</v>
      </c>
      <c r="T2" s="2">
        <v>0</v>
      </c>
      <c r="U2" s="2">
        <v>0</v>
      </c>
      <c r="V2" s="2">
        <v>0</v>
      </c>
      <c r="W2" s="2">
        <v>0</v>
      </c>
      <c r="X2" s="2">
        <v>0</v>
      </c>
      <c r="Y2" s="2">
        <v>2.5</v>
      </c>
      <c r="Z2" s="2">
        <v>24600</v>
      </c>
    </row>
    <row r="3" spans="1:26" s="2" customFormat="1" thickBot="1">
      <c r="A3" s="2">
        <v>2</v>
      </c>
      <c r="B3" s="2" t="s">
        <v>2806</v>
      </c>
      <c r="C3" s="2">
        <v>40</v>
      </c>
      <c r="E3" s="2" t="s">
        <v>293</v>
      </c>
      <c r="F3" s="2" t="s">
        <v>2805</v>
      </c>
      <c r="G3" s="2" t="s">
        <v>686</v>
      </c>
      <c r="I3" s="2">
        <v>22</v>
      </c>
      <c r="J3" s="2">
        <v>36200</v>
      </c>
      <c r="K3" s="2">
        <v>146300</v>
      </c>
      <c r="L3" s="2">
        <v>182500</v>
      </c>
      <c r="M3" s="2">
        <v>0</v>
      </c>
      <c r="N3" s="2">
        <v>182500</v>
      </c>
      <c r="O3" s="2">
        <v>2</v>
      </c>
      <c r="P3" s="3">
        <v>43788</v>
      </c>
      <c r="Q3" s="2">
        <v>133500</v>
      </c>
      <c r="R3" s="2">
        <v>1</v>
      </c>
      <c r="S3" s="2">
        <v>0</v>
      </c>
      <c r="T3" s="2">
        <v>0</v>
      </c>
      <c r="U3" s="2">
        <v>0</v>
      </c>
      <c r="V3" s="2">
        <v>0</v>
      </c>
      <c r="W3" s="2">
        <v>0</v>
      </c>
      <c r="X3" s="2">
        <v>0</v>
      </c>
      <c r="Y3" s="2">
        <v>22</v>
      </c>
      <c r="Z3" s="2">
        <v>36200</v>
      </c>
    </row>
    <row r="4" spans="1:26" s="2" customFormat="1" thickBot="1">
      <c r="A4" s="2">
        <v>3</v>
      </c>
      <c r="B4" s="2" t="s">
        <v>2804</v>
      </c>
      <c r="C4" s="2">
        <v>1866</v>
      </c>
      <c r="E4" s="2" t="s">
        <v>607</v>
      </c>
      <c r="F4" s="2" t="s">
        <v>2803</v>
      </c>
      <c r="G4" s="2" t="s">
        <v>126</v>
      </c>
      <c r="I4" s="2">
        <v>7</v>
      </c>
      <c r="J4" s="2">
        <v>24500</v>
      </c>
      <c r="K4" s="2">
        <v>151600</v>
      </c>
      <c r="L4" s="2">
        <v>176100</v>
      </c>
      <c r="M4" s="2">
        <v>0</v>
      </c>
      <c r="N4" s="2">
        <v>176100</v>
      </c>
      <c r="O4" s="2">
        <v>2</v>
      </c>
      <c r="P4" s="3">
        <v>44389</v>
      </c>
      <c r="Q4" s="2">
        <v>172000</v>
      </c>
      <c r="R4" s="2">
        <v>2</v>
      </c>
      <c r="S4" s="2">
        <v>0</v>
      </c>
      <c r="T4" s="2">
        <v>0</v>
      </c>
      <c r="U4" s="2">
        <v>0</v>
      </c>
      <c r="V4" s="2">
        <v>0</v>
      </c>
      <c r="W4" s="2">
        <v>0</v>
      </c>
      <c r="X4" s="2">
        <v>0</v>
      </c>
      <c r="Y4" s="2">
        <v>7</v>
      </c>
      <c r="Z4" s="2">
        <v>24500</v>
      </c>
    </row>
    <row r="5" spans="1:26" s="2" customFormat="1" thickBot="1">
      <c r="A5" s="2">
        <v>4</v>
      </c>
      <c r="B5" s="2" t="s">
        <v>2802</v>
      </c>
      <c r="C5" s="2">
        <v>0</v>
      </c>
      <c r="E5" s="2" t="s">
        <v>620</v>
      </c>
      <c r="F5" s="2" t="s">
        <v>2801</v>
      </c>
      <c r="G5" s="2" t="s">
        <v>2800</v>
      </c>
      <c r="H5" s="2" t="s">
        <v>2799</v>
      </c>
      <c r="I5" s="2">
        <v>1.75</v>
      </c>
      <c r="J5" s="2">
        <v>9608</v>
      </c>
      <c r="K5" s="2">
        <v>0</v>
      </c>
      <c r="L5" s="2">
        <v>9608</v>
      </c>
      <c r="M5" s="2">
        <v>0</v>
      </c>
      <c r="N5" s="2">
        <v>9608</v>
      </c>
      <c r="O5" s="2">
        <v>1</v>
      </c>
      <c r="P5" s="3">
        <v>43593</v>
      </c>
      <c r="Q5" s="2">
        <v>0</v>
      </c>
      <c r="R5" s="2">
        <v>8</v>
      </c>
      <c r="S5" s="2">
        <v>0</v>
      </c>
      <c r="T5" s="2">
        <v>0</v>
      </c>
      <c r="U5" s="2">
        <v>0</v>
      </c>
      <c r="V5" s="2">
        <v>0</v>
      </c>
      <c r="W5" s="2">
        <v>0</v>
      </c>
      <c r="X5" s="2">
        <v>0</v>
      </c>
      <c r="Y5" s="2">
        <v>1.75</v>
      </c>
      <c r="Z5" s="2">
        <v>9608</v>
      </c>
    </row>
    <row r="6" spans="1:26" s="2" customFormat="1" thickBot="1">
      <c r="A6" s="2">
        <v>5</v>
      </c>
      <c r="B6" s="2" t="s">
        <v>2798</v>
      </c>
      <c r="C6" s="2">
        <v>24</v>
      </c>
      <c r="E6" s="2" t="s">
        <v>190</v>
      </c>
      <c r="F6" s="2" t="s">
        <v>2797</v>
      </c>
      <c r="G6" s="2" t="s">
        <v>798</v>
      </c>
      <c r="I6" s="2">
        <v>4.3</v>
      </c>
      <c r="J6" s="2">
        <v>21500</v>
      </c>
      <c r="K6" s="2">
        <v>47180</v>
      </c>
      <c r="L6" s="2">
        <v>68680</v>
      </c>
      <c r="M6" s="2">
        <v>0</v>
      </c>
      <c r="N6" s="2">
        <v>68680</v>
      </c>
      <c r="O6" s="2">
        <v>2</v>
      </c>
      <c r="P6" s="3">
        <v>42080</v>
      </c>
      <c r="Q6" s="2">
        <v>0</v>
      </c>
      <c r="R6" s="2">
        <v>2</v>
      </c>
      <c r="S6" s="2">
        <v>0</v>
      </c>
      <c r="T6" s="2">
        <v>0</v>
      </c>
      <c r="U6" s="2">
        <v>0</v>
      </c>
      <c r="V6" s="2">
        <v>0</v>
      </c>
      <c r="W6" s="2">
        <v>0</v>
      </c>
      <c r="X6" s="2">
        <v>0</v>
      </c>
      <c r="Y6" s="2">
        <v>4.3</v>
      </c>
      <c r="Z6" s="2">
        <v>21525</v>
      </c>
    </row>
    <row r="7" spans="1:26" s="2" customFormat="1" thickBot="1">
      <c r="A7" s="2">
        <v>6</v>
      </c>
      <c r="B7" s="2" t="s">
        <v>2796</v>
      </c>
      <c r="C7" s="2">
        <v>456</v>
      </c>
      <c r="E7" s="2" t="s">
        <v>613</v>
      </c>
      <c r="F7" s="2" t="s">
        <v>2795</v>
      </c>
      <c r="G7" s="2" t="s">
        <v>637</v>
      </c>
      <c r="H7" s="2" t="s">
        <v>2794</v>
      </c>
      <c r="I7" s="2">
        <v>38</v>
      </c>
      <c r="J7" s="2">
        <v>37800</v>
      </c>
      <c r="K7" s="2">
        <v>99200</v>
      </c>
      <c r="L7" s="2">
        <v>137000</v>
      </c>
      <c r="M7" s="2">
        <v>0</v>
      </c>
      <c r="N7" s="2">
        <v>137000</v>
      </c>
      <c r="O7" s="2">
        <v>2</v>
      </c>
      <c r="P7" s="3">
        <v>39010</v>
      </c>
      <c r="Q7" s="2">
        <v>110000</v>
      </c>
      <c r="R7" s="2">
        <v>1</v>
      </c>
      <c r="S7" s="2">
        <v>0</v>
      </c>
      <c r="T7" s="2">
        <v>0</v>
      </c>
      <c r="U7" s="2">
        <v>0</v>
      </c>
      <c r="V7" s="2">
        <v>0</v>
      </c>
      <c r="W7" s="2">
        <v>0</v>
      </c>
      <c r="X7" s="2">
        <v>0</v>
      </c>
      <c r="Y7" s="2">
        <v>38</v>
      </c>
      <c r="Z7" s="2">
        <v>37800</v>
      </c>
    </row>
    <row r="8" spans="1:26" s="2" customFormat="1" thickBot="1">
      <c r="A8" s="2">
        <v>7</v>
      </c>
      <c r="B8" s="2" t="s">
        <v>2793</v>
      </c>
      <c r="C8" s="2">
        <v>400</v>
      </c>
      <c r="E8" s="2" t="s">
        <v>613</v>
      </c>
      <c r="F8" s="2" t="s">
        <v>2792</v>
      </c>
      <c r="G8" s="2" t="s">
        <v>686</v>
      </c>
      <c r="I8" s="2">
        <v>8.5</v>
      </c>
      <c r="J8" s="2">
        <v>25700</v>
      </c>
      <c r="K8" s="2">
        <v>55300</v>
      </c>
      <c r="L8" s="2">
        <v>81000</v>
      </c>
      <c r="M8" s="2">
        <v>0</v>
      </c>
      <c r="N8" s="2">
        <v>81000</v>
      </c>
      <c r="O8" s="2">
        <v>2</v>
      </c>
      <c r="P8" s="3">
        <v>43818</v>
      </c>
      <c r="Q8" s="2">
        <v>250000</v>
      </c>
      <c r="R8" s="2">
        <v>1</v>
      </c>
      <c r="S8" s="2">
        <v>0</v>
      </c>
      <c r="T8" s="2">
        <v>0</v>
      </c>
      <c r="U8" s="2">
        <v>0</v>
      </c>
      <c r="V8" s="2">
        <v>0</v>
      </c>
      <c r="W8" s="2">
        <v>0</v>
      </c>
      <c r="X8" s="2">
        <v>0</v>
      </c>
      <c r="Y8" s="2">
        <v>8.5</v>
      </c>
      <c r="Z8" s="2">
        <v>25700</v>
      </c>
    </row>
    <row r="9" spans="1:26" s="2" customFormat="1" thickBot="1">
      <c r="A9" s="2">
        <v>8</v>
      </c>
      <c r="B9" s="2" t="s">
        <v>2791</v>
      </c>
      <c r="C9" s="2">
        <v>14</v>
      </c>
      <c r="E9" s="2" t="s">
        <v>611</v>
      </c>
      <c r="F9" s="2" t="s">
        <v>2790</v>
      </c>
      <c r="G9" s="2" t="s">
        <v>605</v>
      </c>
      <c r="I9" s="2">
        <v>2</v>
      </c>
      <c r="J9" s="2">
        <v>18700</v>
      </c>
      <c r="K9" s="2">
        <v>7000</v>
      </c>
      <c r="L9" s="2">
        <v>25700</v>
      </c>
      <c r="M9" s="2">
        <v>0</v>
      </c>
      <c r="N9" s="2">
        <v>25700</v>
      </c>
      <c r="O9" s="2">
        <v>0</v>
      </c>
      <c r="Q9" s="2">
        <v>0</v>
      </c>
      <c r="R9" s="2">
        <v>0</v>
      </c>
      <c r="S9" s="2">
        <v>0</v>
      </c>
      <c r="T9" s="2">
        <v>0</v>
      </c>
      <c r="U9" s="2">
        <v>0</v>
      </c>
      <c r="V9" s="2">
        <v>0</v>
      </c>
      <c r="W9" s="2">
        <v>0</v>
      </c>
      <c r="X9" s="2">
        <v>0</v>
      </c>
      <c r="Y9" s="2">
        <v>2</v>
      </c>
      <c r="Z9" s="2">
        <v>18725</v>
      </c>
    </row>
    <row r="10" spans="1:26" s="2" customFormat="1" thickBot="1">
      <c r="A10" s="2">
        <v>9</v>
      </c>
      <c r="B10" s="2" t="s">
        <v>2789</v>
      </c>
      <c r="C10" s="2">
        <v>0</v>
      </c>
      <c r="E10" s="2" t="s">
        <v>578</v>
      </c>
      <c r="F10" s="2" t="s">
        <v>2788</v>
      </c>
      <c r="G10" s="2" t="s">
        <v>545</v>
      </c>
      <c r="I10" s="2">
        <v>1</v>
      </c>
      <c r="J10" s="2">
        <v>8750</v>
      </c>
      <c r="K10" s="2">
        <v>0</v>
      </c>
      <c r="L10" s="2">
        <v>8750</v>
      </c>
      <c r="M10" s="2">
        <v>0</v>
      </c>
      <c r="N10" s="2">
        <v>8750</v>
      </c>
      <c r="O10" s="2">
        <v>0</v>
      </c>
      <c r="Q10" s="2">
        <v>0</v>
      </c>
      <c r="R10" s="2">
        <v>0</v>
      </c>
      <c r="S10" s="2">
        <v>0</v>
      </c>
      <c r="T10" s="2">
        <v>0</v>
      </c>
      <c r="U10" s="2">
        <v>0</v>
      </c>
      <c r="V10" s="2">
        <v>0</v>
      </c>
      <c r="W10" s="2">
        <v>0</v>
      </c>
      <c r="X10" s="2">
        <v>0</v>
      </c>
      <c r="Y10" s="2">
        <v>1</v>
      </c>
      <c r="Z10" s="2">
        <v>8750</v>
      </c>
    </row>
    <row r="11" spans="1:26" s="2" customFormat="1" thickBot="1">
      <c r="A11" s="2">
        <v>10</v>
      </c>
      <c r="B11" s="2" t="s">
        <v>2787</v>
      </c>
      <c r="C11" s="2">
        <v>58</v>
      </c>
      <c r="E11" s="2" t="s">
        <v>190</v>
      </c>
      <c r="F11" s="2" t="s">
        <v>2786</v>
      </c>
      <c r="G11" s="2" t="s">
        <v>823</v>
      </c>
      <c r="I11" s="2">
        <v>3</v>
      </c>
      <c r="J11" s="2">
        <v>19950</v>
      </c>
      <c r="K11" s="2">
        <v>14500</v>
      </c>
      <c r="L11" s="2">
        <v>34450</v>
      </c>
      <c r="M11" s="2">
        <v>0</v>
      </c>
      <c r="N11" s="2">
        <v>34450</v>
      </c>
      <c r="O11" s="2">
        <v>0</v>
      </c>
      <c r="Q11" s="2">
        <v>0</v>
      </c>
      <c r="R11" s="2">
        <v>0</v>
      </c>
      <c r="S11" s="2">
        <v>0</v>
      </c>
      <c r="T11" s="2">
        <v>0</v>
      </c>
      <c r="U11" s="2">
        <v>0</v>
      </c>
      <c r="V11" s="2">
        <v>0</v>
      </c>
      <c r="W11" s="2">
        <v>0</v>
      </c>
      <c r="X11" s="2">
        <v>0</v>
      </c>
      <c r="Y11" s="2">
        <v>3</v>
      </c>
      <c r="Z11" s="2">
        <v>19950</v>
      </c>
    </row>
    <row r="12" spans="1:26" s="2" customFormat="1" thickBot="1">
      <c r="A12" s="2">
        <v>11</v>
      </c>
      <c r="B12" s="2" t="s">
        <v>2785</v>
      </c>
      <c r="C12" s="2">
        <v>22</v>
      </c>
      <c r="E12" s="2" t="s">
        <v>596</v>
      </c>
      <c r="F12" s="2" t="s">
        <v>2784</v>
      </c>
      <c r="G12" s="2" t="s">
        <v>567</v>
      </c>
      <c r="I12" s="2">
        <v>4</v>
      </c>
      <c r="J12" s="2">
        <v>21175</v>
      </c>
      <c r="K12" s="2">
        <v>40740</v>
      </c>
      <c r="L12" s="2">
        <v>61915</v>
      </c>
      <c r="M12" s="2">
        <v>0</v>
      </c>
      <c r="N12" s="2">
        <v>61915</v>
      </c>
      <c r="O12" s="2">
        <v>2</v>
      </c>
      <c r="P12" s="3">
        <v>43781</v>
      </c>
      <c r="Q12" s="2">
        <v>0</v>
      </c>
      <c r="R12" s="2">
        <v>2</v>
      </c>
      <c r="S12" s="2">
        <v>0</v>
      </c>
      <c r="T12" s="2">
        <v>0</v>
      </c>
      <c r="U12" s="2">
        <v>0</v>
      </c>
      <c r="V12" s="2">
        <v>0</v>
      </c>
      <c r="W12" s="2">
        <v>0</v>
      </c>
      <c r="X12" s="2">
        <v>0</v>
      </c>
      <c r="Y12" s="2">
        <v>4</v>
      </c>
      <c r="Z12" s="2">
        <v>21175</v>
      </c>
    </row>
    <row r="13" spans="1:26" s="2" customFormat="1" thickBot="1">
      <c r="A13" s="2">
        <v>13</v>
      </c>
      <c r="B13" s="2" t="s">
        <v>2783</v>
      </c>
      <c r="C13" s="2">
        <v>0</v>
      </c>
      <c r="E13" s="2" t="s">
        <v>596</v>
      </c>
      <c r="F13" s="2" t="s">
        <v>2782</v>
      </c>
      <c r="G13" s="2" t="s">
        <v>2781</v>
      </c>
      <c r="H13" s="2" t="s">
        <v>2780</v>
      </c>
      <c r="I13" s="2">
        <v>10</v>
      </c>
      <c r="J13" s="2">
        <v>16300</v>
      </c>
      <c r="K13" s="2">
        <v>0</v>
      </c>
      <c r="L13" s="2">
        <v>16300</v>
      </c>
      <c r="M13" s="2">
        <v>0</v>
      </c>
      <c r="N13" s="2">
        <v>16300</v>
      </c>
      <c r="O13" s="2">
        <v>1</v>
      </c>
      <c r="P13" s="3">
        <v>44699</v>
      </c>
      <c r="Q13" s="2">
        <v>10000</v>
      </c>
      <c r="R13" s="2">
        <v>1</v>
      </c>
      <c r="S13" s="2">
        <v>0</v>
      </c>
      <c r="T13" s="2">
        <v>0</v>
      </c>
      <c r="U13" s="2">
        <v>0</v>
      </c>
      <c r="V13" s="2">
        <v>0</v>
      </c>
      <c r="W13" s="2">
        <v>0</v>
      </c>
      <c r="X13" s="2">
        <v>0</v>
      </c>
      <c r="Y13" s="2">
        <v>10</v>
      </c>
      <c r="Z13" s="2">
        <v>16300</v>
      </c>
    </row>
    <row r="14" spans="1:26" s="2" customFormat="1" thickBot="1">
      <c r="A14" s="2">
        <v>14</v>
      </c>
      <c r="B14" s="2" t="s">
        <v>2779</v>
      </c>
      <c r="C14" s="2">
        <v>20</v>
      </c>
      <c r="E14" s="2" t="s">
        <v>28</v>
      </c>
      <c r="F14" s="2" t="s">
        <v>2778</v>
      </c>
      <c r="G14" s="2" t="s">
        <v>939</v>
      </c>
      <c r="I14" s="2">
        <v>2.75</v>
      </c>
      <c r="J14" s="2">
        <v>19600</v>
      </c>
      <c r="K14" s="2">
        <v>76400</v>
      </c>
      <c r="L14" s="2">
        <v>96000</v>
      </c>
      <c r="M14" s="2">
        <v>0</v>
      </c>
      <c r="N14" s="2">
        <v>96000</v>
      </c>
      <c r="O14" s="2">
        <v>2</v>
      </c>
      <c r="P14" s="3">
        <v>44497</v>
      </c>
      <c r="Q14" s="2">
        <v>0</v>
      </c>
      <c r="R14" s="2">
        <v>2</v>
      </c>
      <c r="S14" s="2">
        <v>0</v>
      </c>
      <c r="T14" s="2">
        <v>0</v>
      </c>
      <c r="U14" s="2">
        <v>0</v>
      </c>
      <c r="V14" s="2">
        <v>0</v>
      </c>
      <c r="W14" s="2">
        <v>0</v>
      </c>
      <c r="X14" s="2">
        <v>0</v>
      </c>
      <c r="Y14" s="2">
        <v>2.75</v>
      </c>
      <c r="Z14" s="2">
        <v>19600</v>
      </c>
    </row>
    <row r="15" spans="1:26" s="2" customFormat="1" thickBot="1">
      <c r="A15" s="2">
        <v>15</v>
      </c>
      <c r="B15" s="2" t="s">
        <v>966</v>
      </c>
      <c r="C15" s="2">
        <v>501</v>
      </c>
      <c r="E15" s="2" t="s">
        <v>203</v>
      </c>
      <c r="F15" s="2" t="s">
        <v>2777</v>
      </c>
      <c r="G15" s="2" t="s">
        <v>552</v>
      </c>
      <c r="H15" s="2" t="s">
        <v>2776</v>
      </c>
      <c r="I15" s="2">
        <v>27</v>
      </c>
      <c r="J15" s="2">
        <v>29491</v>
      </c>
      <c r="K15" s="2">
        <v>134120</v>
      </c>
      <c r="L15" s="2">
        <v>163611</v>
      </c>
      <c r="M15" s="2">
        <v>22940</v>
      </c>
      <c r="N15" s="2">
        <v>140671</v>
      </c>
      <c r="O15" s="2">
        <v>0</v>
      </c>
      <c r="Q15" s="2">
        <v>0</v>
      </c>
      <c r="R15" s="2">
        <v>0</v>
      </c>
      <c r="S15" s="2">
        <v>0</v>
      </c>
      <c r="T15" s="2">
        <v>0</v>
      </c>
      <c r="U15" s="2">
        <v>19</v>
      </c>
      <c r="V15" s="2">
        <v>4091</v>
      </c>
      <c r="W15" s="2">
        <v>0</v>
      </c>
      <c r="X15" s="2">
        <v>0</v>
      </c>
      <c r="Y15" s="2">
        <v>8</v>
      </c>
      <c r="Z15" s="2">
        <v>25400</v>
      </c>
    </row>
    <row r="16" spans="1:26" s="2" customFormat="1" thickBot="1">
      <c r="A16" s="2">
        <v>16</v>
      </c>
      <c r="B16" s="2" t="s">
        <v>2775</v>
      </c>
      <c r="C16" s="2">
        <v>2379</v>
      </c>
      <c r="E16" s="2" t="s">
        <v>48</v>
      </c>
      <c r="F16" s="2" t="s">
        <v>2774</v>
      </c>
      <c r="G16" s="2" t="s">
        <v>622</v>
      </c>
      <c r="H16" s="2" t="s">
        <v>2773</v>
      </c>
      <c r="I16" s="2">
        <v>2.2000000000000002</v>
      </c>
      <c r="J16" s="2">
        <v>27700</v>
      </c>
      <c r="K16" s="2">
        <v>127800</v>
      </c>
      <c r="L16" s="2">
        <v>155500</v>
      </c>
      <c r="M16" s="2">
        <v>0</v>
      </c>
      <c r="N16" s="2">
        <v>155500</v>
      </c>
      <c r="O16" s="2">
        <v>2</v>
      </c>
      <c r="P16" s="3">
        <v>43790</v>
      </c>
      <c r="Q16" s="2">
        <v>0</v>
      </c>
      <c r="R16" s="2">
        <v>1</v>
      </c>
      <c r="S16" s="2">
        <v>0</v>
      </c>
      <c r="T16" s="2">
        <v>0</v>
      </c>
      <c r="U16" s="2">
        <v>0</v>
      </c>
      <c r="V16" s="2">
        <v>0</v>
      </c>
      <c r="W16" s="2">
        <v>0</v>
      </c>
      <c r="X16" s="2">
        <v>0</v>
      </c>
      <c r="Y16" s="2">
        <v>2.2000000000000002</v>
      </c>
      <c r="Z16" s="2">
        <v>27700</v>
      </c>
    </row>
    <row r="17" spans="1:26" s="2" customFormat="1" thickBot="1">
      <c r="A17" s="2">
        <v>17</v>
      </c>
      <c r="B17" s="2" t="s">
        <v>2772</v>
      </c>
      <c r="C17" s="2">
        <v>0</v>
      </c>
      <c r="E17" s="2" t="s">
        <v>296</v>
      </c>
      <c r="F17" s="2" t="s">
        <v>2771</v>
      </c>
      <c r="G17" s="2" t="s">
        <v>848</v>
      </c>
      <c r="H17" s="2" t="s">
        <v>2770</v>
      </c>
      <c r="I17" s="2">
        <v>48.5</v>
      </c>
      <c r="J17" s="2">
        <v>29944</v>
      </c>
      <c r="K17" s="2">
        <v>73700</v>
      </c>
      <c r="L17" s="2">
        <v>103644</v>
      </c>
      <c r="M17" s="2">
        <v>0</v>
      </c>
      <c r="N17" s="2">
        <v>103644</v>
      </c>
      <c r="O17" s="2">
        <v>1</v>
      </c>
      <c r="P17" s="3">
        <v>44757</v>
      </c>
      <c r="Q17" s="2">
        <v>87000</v>
      </c>
      <c r="R17" s="2">
        <v>8</v>
      </c>
      <c r="S17" s="2">
        <v>0</v>
      </c>
      <c r="T17" s="2">
        <v>0</v>
      </c>
      <c r="U17" s="2">
        <v>16</v>
      </c>
      <c r="V17" s="2">
        <v>3445</v>
      </c>
      <c r="W17" s="2">
        <v>29.5</v>
      </c>
      <c r="X17" s="2">
        <v>6549</v>
      </c>
      <c r="Y17" s="2">
        <v>3</v>
      </c>
      <c r="Z17" s="2">
        <v>19950</v>
      </c>
    </row>
    <row r="18" spans="1:26" s="2" customFormat="1" thickBot="1">
      <c r="A18" s="2">
        <v>18</v>
      </c>
      <c r="B18" s="2" t="s">
        <v>695</v>
      </c>
      <c r="C18" s="2">
        <v>2</v>
      </c>
      <c r="E18" s="2" t="s">
        <v>1687</v>
      </c>
      <c r="F18" s="2" t="s">
        <v>2769</v>
      </c>
      <c r="G18" s="2" t="s">
        <v>637</v>
      </c>
      <c r="I18" s="2">
        <v>0.55000000000000004</v>
      </c>
      <c r="J18" s="2">
        <v>14900</v>
      </c>
      <c r="K18" s="2">
        <v>62700</v>
      </c>
      <c r="L18" s="2">
        <v>77600</v>
      </c>
      <c r="M18" s="2">
        <v>0</v>
      </c>
      <c r="N18" s="2">
        <v>77600</v>
      </c>
      <c r="O18" s="2">
        <v>0</v>
      </c>
      <c r="Q18" s="2">
        <v>0</v>
      </c>
      <c r="R18" s="2">
        <v>0</v>
      </c>
      <c r="S18" s="2">
        <v>0</v>
      </c>
      <c r="T18" s="2">
        <v>0</v>
      </c>
      <c r="U18" s="2">
        <v>0</v>
      </c>
      <c r="V18" s="2">
        <v>0</v>
      </c>
      <c r="W18" s="2">
        <v>0</v>
      </c>
      <c r="X18" s="2">
        <v>0</v>
      </c>
      <c r="Y18" s="2">
        <v>0.55000000000000004</v>
      </c>
      <c r="Z18" s="2">
        <v>14875</v>
      </c>
    </row>
    <row r="19" spans="1:26" s="2" customFormat="1" thickBot="1">
      <c r="A19" s="2">
        <v>19</v>
      </c>
      <c r="B19" s="2" t="s">
        <v>636</v>
      </c>
      <c r="C19" s="2">
        <v>71</v>
      </c>
      <c r="E19" s="2" t="s">
        <v>1630</v>
      </c>
      <c r="F19" s="2" t="s">
        <v>2768</v>
      </c>
      <c r="G19" s="2" t="s">
        <v>558</v>
      </c>
      <c r="I19" s="2">
        <v>1.88</v>
      </c>
      <c r="J19" s="2">
        <v>18500</v>
      </c>
      <c r="K19" s="2">
        <v>233400</v>
      </c>
      <c r="L19" s="2">
        <v>251900</v>
      </c>
      <c r="M19" s="2">
        <v>18500</v>
      </c>
      <c r="N19" s="2">
        <v>233400</v>
      </c>
      <c r="O19" s="2">
        <v>2</v>
      </c>
      <c r="P19" s="3">
        <v>39329</v>
      </c>
      <c r="Q19" s="2">
        <v>200000</v>
      </c>
      <c r="R19" s="2">
        <v>1</v>
      </c>
      <c r="S19" s="2">
        <v>0</v>
      </c>
      <c r="T19" s="2">
        <v>0</v>
      </c>
      <c r="U19" s="2">
        <v>0</v>
      </c>
      <c r="V19" s="2">
        <v>0</v>
      </c>
      <c r="W19" s="2">
        <v>0</v>
      </c>
      <c r="X19" s="2">
        <v>0</v>
      </c>
      <c r="Y19" s="2">
        <v>1.88</v>
      </c>
      <c r="Z19" s="2">
        <v>18500</v>
      </c>
    </row>
    <row r="20" spans="1:26" s="2" customFormat="1" thickBot="1">
      <c r="A20" s="2">
        <v>20</v>
      </c>
      <c r="B20" s="2" t="s">
        <v>2767</v>
      </c>
      <c r="C20" s="2">
        <v>465</v>
      </c>
      <c r="E20" s="2" t="s">
        <v>32</v>
      </c>
      <c r="F20" s="2" t="s">
        <v>2766</v>
      </c>
      <c r="G20" s="2" t="s">
        <v>422</v>
      </c>
      <c r="I20" s="2">
        <v>4</v>
      </c>
      <c r="J20" s="2">
        <v>21300</v>
      </c>
      <c r="K20" s="2">
        <v>109900</v>
      </c>
      <c r="L20" s="2">
        <v>131200</v>
      </c>
      <c r="M20" s="2">
        <v>18500</v>
      </c>
      <c r="N20" s="2">
        <v>112700</v>
      </c>
      <c r="O20" s="2">
        <v>0</v>
      </c>
      <c r="Q20" s="2">
        <v>0</v>
      </c>
      <c r="R20" s="2">
        <v>0</v>
      </c>
      <c r="S20" s="2">
        <v>0</v>
      </c>
      <c r="T20" s="2">
        <v>0</v>
      </c>
      <c r="U20" s="2">
        <v>0</v>
      </c>
      <c r="V20" s="2">
        <v>0</v>
      </c>
      <c r="W20" s="2">
        <v>0</v>
      </c>
      <c r="X20" s="2">
        <v>0</v>
      </c>
      <c r="Y20" s="2">
        <v>4</v>
      </c>
      <c r="Z20" s="2">
        <v>21300</v>
      </c>
    </row>
    <row r="21" spans="1:26" s="2" customFormat="1" thickBot="1">
      <c r="A21" s="2">
        <v>21</v>
      </c>
      <c r="B21" s="2" t="s">
        <v>2765</v>
      </c>
      <c r="C21" s="2">
        <v>10</v>
      </c>
      <c r="E21" s="2" t="s">
        <v>900</v>
      </c>
      <c r="F21" s="2" t="s">
        <v>2764</v>
      </c>
      <c r="G21" s="2" t="s">
        <v>11</v>
      </c>
      <c r="I21" s="2">
        <v>0.16</v>
      </c>
      <c r="J21" s="2">
        <v>12600</v>
      </c>
      <c r="K21" s="2">
        <v>36100</v>
      </c>
      <c r="L21" s="2">
        <v>48700</v>
      </c>
      <c r="M21" s="2">
        <v>0</v>
      </c>
      <c r="N21" s="2">
        <v>48700</v>
      </c>
      <c r="O21" s="2">
        <v>2</v>
      </c>
      <c r="P21" s="3">
        <v>44813</v>
      </c>
      <c r="Q21" s="2">
        <v>97200</v>
      </c>
      <c r="R21" s="2">
        <v>1</v>
      </c>
      <c r="S21" s="2">
        <v>0</v>
      </c>
      <c r="T21" s="2">
        <v>0</v>
      </c>
      <c r="U21" s="2">
        <v>0</v>
      </c>
      <c r="V21" s="2">
        <v>0</v>
      </c>
      <c r="W21" s="2">
        <v>0</v>
      </c>
      <c r="X21" s="2">
        <v>0</v>
      </c>
      <c r="Y21" s="2">
        <v>0.16</v>
      </c>
      <c r="Z21" s="2">
        <v>12600</v>
      </c>
    </row>
    <row r="22" spans="1:26" s="2" customFormat="1" thickBot="1">
      <c r="A22" s="2">
        <v>22</v>
      </c>
      <c r="B22" s="2" t="s">
        <v>2763</v>
      </c>
      <c r="C22" s="2">
        <v>43</v>
      </c>
      <c r="E22" s="2" t="s">
        <v>869</v>
      </c>
      <c r="F22" s="2" t="s">
        <v>2762</v>
      </c>
      <c r="G22" s="2" t="s">
        <v>205</v>
      </c>
      <c r="I22" s="2">
        <v>2</v>
      </c>
      <c r="J22" s="2">
        <v>18725</v>
      </c>
      <c r="K22" s="2">
        <v>97160</v>
      </c>
      <c r="L22" s="2">
        <v>115885</v>
      </c>
      <c r="M22" s="2">
        <v>18500</v>
      </c>
      <c r="N22" s="2">
        <v>97385</v>
      </c>
      <c r="O22" s="2">
        <v>2</v>
      </c>
      <c r="P22" s="3">
        <v>39749</v>
      </c>
      <c r="Q22" s="2">
        <v>115000</v>
      </c>
      <c r="R22" s="2">
        <v>1</v>
      </c>
      <c r="S22" s="2">
        <v>0</v>
      </c>
      <c r="T22" s="2">
        <v>0</v>
      </c>
      <c r="U22" s="2">
        <v>0</v>
      </c>
      <c r="V22" s="2">
        <v>0</v>
      </c>
      <c r="W22" s="2">
        <v>0</v>
      </c>
      <c r="X22" s="2">
        <v>0</v>
      </c>
      <c r="Y22" s="2">
        <v>2</v>
      </c>
      <c r="Z22" s="2">
        <v>18725</v>
      </c>
    </row>
    <row r="23" spans="1:26" s="2" customFormat="1" thickBot="1">
      <c r="A23" s="2">
        <v>23</v>
      </c>
      <c r="B23" s="2" t="s">
        <v>233</v>
      </c>
      <c r="C23" s="2">
        <v>35</v>
      </c>
      <c r="E23" s="2" t="s">
        <v>165</v>
      </c>
      <c r="F23" s="2" t="s">
        <v>2761</v>
      </c>
      <c r="G23" s="2" t="s">
        <v>939</v>
      </c>
      <c r="I23" s="2">
        <v>2</v>
      </c>
      <c r="J23" s="2">
        <v>18700</v>
      </c>
      <c r="K23" s="2">
        <v>73900</v>
      </c>
      <c r="L23" s="2">
        <v>92600</v>
      </c>
      <c r="M23" s="2">
        <v>0</v>
      </c>
      <c r="N23" s="2">
        <v>92600</v>
      </c>
      <c r="O23" s="2">
        <v>2</v>
      </c>
      <c r="P23" s="3">
        <v>44258</v>
      </c>
      <c r="Q23" s="2">
        <v>0</v>
      </c>
      <c r="R23" s="2">
        <v>2</v>
      </c>
      <c r="S23" s="2">
        <v>0</v>
      </c>
      <c r="T23" s="2">
        <v>0</v>
      </c>
      <c r="U23" s="2">
        <v>0</v>
      </c>
      <c r="V23" s="2">
        <v>0</v>
      </c>
      <c r="W23" s="2">
        <v>0</v>
      </c>
      <c r="X23" s="2">
        <v>0</v>
      </c>
      <c r="Y23" s="2">
        <v>2</v>
      </c>
      <c r="Z23" s="2">
        <v>18700</v>
      </c>
    </row>
    <row r="24" spans="1:26" s="2" customFormat="1" thickBot="1">
      <c r="A24" s="2">
        <v>24</v>
      </c>
      <c r="B24" s="2" t="s">
        <v>2760</v>
      </c>
      <c r="C24" s="2">
        <v>2468</v>
      </c>
      <c r="E24" s="2" t="s">
        <v>48</v>
      </c>
      <c r="F24" s="2" t="s">
        <v>2759</v>
      </c>
      <c r="G24" s="2" t="s">
        <v>450</v>
      </c>
      <c r="I24" s="2">
        <v>44</v>
      </c>
      <c r="J24" s="2">
        <v>29921</v>
      </c>
      <c r="K24" s="2">
        <v>128500</v>
      </c>
      <c r="L24" s="2">
        <v>158421</v>
      </c>
      <c r="M24" s="2">
        <v>27380</v>
      </c>
      <c r="N24" s="2">
        <v>131041</v>
      </c>
      <c r="O24" s="2">
        <v>2</v>
      </c>
      <c r="P24" s="3">
        <v>43697</v>
      </c>
      <c r="Q24" s="2">
        <v>225000</v>
      </c>
      <c r="R24" s="2">
        <v>1</v>
      </c>
      <c r="S24" s="2">
        <v>0</v>
      </c>
      <c r="T24" s="2">
        <v>0</v>
      </c>
      <c r="U24" s="2">
        <v>0</v>
      </c>
      <c r="V24" s="2">
        <v>0</v>
      </c>
      <c r="W24" s="2">
        <v>38.619999999999997</v>
      </c>
      <c r="X24" s="2">
        <v>8574</v>
      </c>
      <c r="Y24" s="2">
        <v>5.38</v>
      </c>
      <c r="Z24" s="2">
        <v>21347</v>
      </c>
    </row>
    <row r="25" spans="1:26" s="2" customFormat="1" thickBot="1">
      <c r="A25" s="2">
        <v>25</v>
      </c>
      <c r="B25" s="2" t="s">
        <v>2758</v>
      </c>
      <c r="C25" s="2">
        <v>22</v>
      </c>
      <c r="E25" s="2" t="s">
        <v>590</v>
      </c>
      <c r="F25" s="2" t="s">
        <v>2757</v>
      </c>
      <c r="G25" s="2" t="s">
        <v>661</v>
      </c>
      <c r="I25" s="2">
        <v>5</v>
      </c>
      <c r="J25" s="2">
        <v>22400</v>
      </c>
      <c r="K25" s="2">
        <v>52920</v>
      </c>
      <c r="L25" s="2">
        <v>75320</v>
      </c>
      <c r="M25" s="2">
        <v>0</v>
      </c>
      <c r="N25" s="2">
        <v>75320</v>
      </c>
      <c r="O25" s="2">
        <v>0</v>
      </c>
      <c r="Q25" s="2">
        <v>0</v>
      </c>
      <c r="R25" s="2">
        <v>0</v>
      </c>
      <c r="S25" s="2">
        <v>0</v>
      </c>
      <c r="T25" s="2">
        <v>0</v>
      </c>
      <c r="U25" s="2">
        <v>0</v>
      </c>
      <c r="V25" s="2">
        <v>0</v>
      </c>
      <c r="W25" s="2">
        <v>0</v>
      </c>
      <c r="X25" s="2">
        <v>0</v>
      </c>
      <c r="Y25" s="2">
        <v>5</v>
      </c>
      <c r="Z25" s="2">
        <v>22400</v>
      </c>
    </row>
    <row r="26" spans="1:26" s="2" customFormat="1" thickBot="1">
      <c r="A26" s="2">
        <v>26</v>
      </c>
      <c r="B26" s="2" t="s">
        <v>2515</v>
      </c>
      <c r="C26" s="2">
        <v>16</v>
      </c>
      <c r="E26" s="2" t="s">
        <v>81</v>
      </c>
      <c r="F26" s="2" t="s">
        <v>2756</v>
      </c>
      <c r="G26" s="2" t="s">
        <v>450</v>
      </c>
      <c r="I26" s="2">
        <v>133</v>
      </c>
      <c r="J26" s="2">
        <v>65140</v>
      </c>
      <c r="K26" s="2">
        <v>146500</v>
      </c>
      <c r="L26" s="2">
        <v>211640</v>
      </c>
      <c r="M26" s="2">
        <v>18500</v>
      </c>
      <c r="N26" s="2">
        <v>193140</v>
      </c>
      <c r="O26" s="2">
        <v>0</v>
      </c>
      <c r="Q26" s="2">
        <v>0</v>
      </c>
      <c r="R26" s="2">
        <v>0</v>
      </c>
      <c r="S26" s="2">
        <v>0</v>
      </c>
      <c r="T26" s="2">
        <v>0</v>
      </c>
      <c r="U26" s="2">
        <v>62</v>
      </c>
      <c r="V26" s="2">
        <v>13351</v>
      </c>
      <c r="W26" s="2">
        <v>37</v>
      </c>
      <c r="X26" s="2">
        <v>8214</v>
      </c>
      <c r="Y26" s="2">
        <v>34</v>
      </c>
      <c r="Z26" s="2">
        <v>43575</v>
      </c>
    </row>
    <row r="27" spans="1:26" s="2" customFormat="1" thickBot="1">
      <c r="A27" s="2">
        <v>27</v>
      </c>
      <c r="B27" s="2" t="s">
        <v>2755</v>
      </c>
      <c r="C27" s="2">
        <v>33</v>
      </c>
      <c r="E27" s="2" t="s">
        <v>699</v>
      </c>
      <c r="F27" s="2" t="s">
        <v>2754</v>
      </c>
      <c r="G27" s="2" t="s">
        <v>326</v>
      </c>
      <c r="I27" s="2">
        <v>0.81</v>
      </c>
      <c r="J27" s="2">
        <v>16100</v>
      </c>
      <c r="K27" s="2">
        <v>39200</v>
      </c>
      <c r="L27" s="2">
        <v>55300</v>
      </c>
      <c r="M27" s="2">
        <v>0</v>
      </c>
      <c r="N27" s="2">
        <v>55300</v>
      </c>
      <c r="O27" s="2">
        <v>2</v>
      </c>
      <c r="P27" s="3">
        <v>39469</v>
      </c>
      <c r="Q27" s="2">
        <v>47000</v>
      </c>
      <c r="R27" s="2">
        <v>1</v>
      </c>
      <c r="S27" s="2">
        <v>0</v>
      </c>
      <c r="T27" s="2">
        <v>0</v>
      </c>
      <c r="U27" s="2">
        <v>0</v>
      </c>
      <c r="V27" s="2">
        <v>0</v>
      </c>
      <c r="W27" s="2">
        <v>0</v>
      </c>
      <c r="X27" s="2">
        <v>0</v>
      </c>
      <c r="Y27" s="2">
        <v>0.81</v>
      </c>
      <c r="Z27" s="2">
        <v>16100</v>
      </c>
    </row>
    <row r="28" spans="1:26" s="2" customFormat="1" thickBot="1">
      <c r="A28" s="2">
        <v>28</v>
      </c>
      <c r="B28" s="2" t="s">
        <v>2753</v>
      </c>
      <c r="C28" s="2">
        <v>91</v>
      </c>
      <c r="E28" s="2" t="s">
        <v>2752</v>
      </c>
      <c r="F28" s="2" t="s">
        <v>2751</v>
      </c>
      <c r="G28" s="2" t="s">
        <v>2750</v>
      </c>
      <c r="H28" s="2" t="s">
        <v>2749</v>
      </c>
      <c r="I28" s="2">
        <v>113</v>
      </c>
      <c r="J28" s="2">
        <v>89425</v>
      </c>
      <c r="K28" s="2">
        <v>313320</v>
      </c>
      <c r="L28" s="2">
        <v>402745</v>
      </c>
      <c r="M28" s="2">
        <v>0</v>
      </c>
      <c r="N28" s="2">
        <v>402745</v>
      </c>
      <c r="O28" s="2">
        <v>2</v>
      </c>
      <c r="P28" s="3">
        <v>44001</v>
      </c>
      <c r="Q28" s="2">
        <v>0</v>
      </c>
      <c r="R28" s="2">
        <v>2</v>
      </c>
      <c r="S28" s="2">
        <v>0</v>
      </c>
      <c r="T28" s="2">
        <v>0</v>
      </c>
      <c r="U28" s="2">
        <v>0</v>
      </c>
      <c r="V28" s="2">
        <v>0</v>
      </c>
      <c r="W28" s="2">
        <v>0</v>
      </c>
      <c r="X28" s="2">
        <v>0</v>
      </c>
      <c r="Y28" s="2">
        <v>113</v>
      </c>
      <c r="Z28" s="2">
        <v>89425</v>
      </c>
    </row>
    <row r="29" spans="1:26" s="2" customFormat="1" thickBot="1">
      <c r="A29" s="2">
        <v>29</v>
      </c>
      <c r="B29" s="2" t="s">
        <v>2239</v>
      </c>
      <c r="C29" s="2">
        <v>0</v>
      </c>
      <c r="E29" s="2" t="s">
        <v>293</v>
      </c>
      <c r="F29" s="2" t="s">
        <v>2748</v>
      </c>
      <c r="G29" s="2" t="s">
        <v>631</v>
      </c>
      <c r="I29" s="2">
        <v>17</v>
      </c>
      <c r="J29" s="2">
        <v>12289</v>
      </c>
      <c r="K29" s="2">
        <v>0</v>
      </c>
      <c r="L29" s="2">
        <v>12289</v>
      </c>
      <c r="M29" s="2">
        <v>0</v>
      </c>
      <c r="N29" s="2">
        <v>12289</v>
      </c>
      <c r="O29" s="2">
        <v>0</v>
      </c>
      <c r="Q29" s="2">
        <v>0</v>
      </c>
      <c r="R29" s="2">
        <v>0</v>
      </c>
      <c r="S29" s="2">
        <v>0</v>
      </c>
      <c r="T29" s="2">
        <v>0</v>
      </c>
      <c r="U29" s="2">
        <v>2</v>
      </c>
      <c r="V29" s="2">
        <v>431</v>
      </c>
      <c r="W29" s="2">
        <v>14</v>
      </c>
      <c r="X29" s="2">
        <v>3108</v>
      </c>
      <c r="Y29" s="2">
        <v>1</v>
      </c>
      <c r="Z29" s="2">
        <v>8750</v>
      </c>
    </row>
    <row r="30" spans="1:26" s="2" customFormat="1" thickBot="1">
      <c r="A30" s="2">
        <v>30</v>
      </c>
      <c r="B30" s="2" t="s">
        <v>2035</v>
      </c>
      <c r="C30" s="2">
        <v>0</v>
      </c>
      <c r="E30" s="2" t="s">
        <v>483</v>
      </c>
      <c r="F30" s="2" t="s">
        <v>2747</v>
      </c>
      <c r="G30" s="2" t="s">
        <v>605</v>
      </c>
      <c r="I30" s="2">
        <v>4</v>
      </c>
      <c r="J30" s="2">
        <v>12400</v>
      </c>
      <c r="K30" s="2">
        <v>0</v>
      </c>
      <c r="L30" s="2">
        <v>12400</v>
      </c>
      <c r="M30" s="2">
        <v>0</v>
      </c>
      <c r="N30" s="2">
        <v>12400</v>
      </c>
      <c r="O30" s="2">
        <v>0</v>
      </c>
      <c r="Q30" s="2">
        <v>0</v>
      </c>
      <c r="R30" s="2">
        <v>0</v>
      </c>
      <c r="S30" s="2">
        <v>0</v>
      </c>
      <c r="T30" s="2">
        <v>0</v>
      </c>
      <c r="U30" s="2">
        <v>0</v>
      </c>
      <c r="V30" s="2">
        <v>0</v>
      </c>
      <c r="W30" s="2">
        <v>0</v>
      </c>
      <c r="X30" s="2">
        <v>0</v>
      </c>
      <c r="Y30" s="2">
        <v>4</v>
      </c>
      <c r="Z30" s="2">
        <v>12425</v>
      </c>
    </row>
    <row r="31" spans="1:26" s="2" customFormat="1" thickBot="1">
      <c r="A31" s="2">
        <v>31</v>
      </c>
      <c r="B31" s="2" t="s">
        <v>233</v>
      </c>
      <c r="C31" s="2">
        <v>0</v>
      </c>
      <c r="E31" s="2" t="s">
        <v>165</v>
      </c>
      <c r="F31" s="2" t="s">
        <v>2746</v>
      </c>
      <c r="G31" s="2" t="s">
        <v>494</v>
      </c>
      <c r="I31" s="2">
        <v>25</v>
      </c>
      <c r="J31" s="2">
        <v>29400</v>
      </c>
      <c r="K31" s="2">
        <v>0</v>
      </c>
      <c r="L31" s="2">
        <v>29400</v>
      </c>
      <c r="M31" s="2">
        <v>0</v>
      </c>
      <c r="N31" s="2">
        <v>29400</v>
      </c>
      <c r="O31" s="2">
        <v>1</v>
      </c>
      <c r="P31" s="3">
        <v>44258</v>
      </c>
      <c r="Q31" s="2">
        <v>0</v>
      </c>
      <c r="R31" s="2">
        <v>2</v>
      </c>
      <c r="S31" s="2">
        <v>0</v>
      </c>
      <c r="T31" s="2">
        <v>0</v>
      </c>
      <c r="U31" s="2">
        <v>0</v>
      </c>
      <c r="V31" s="2">
        <v>0</v>
      </c>
      <c r="W31" s="2">
        <v>0</v>
      </c>
      <c r="X31" s="2">
        <v>0</v>
      </c>
      <c r="Y31" s="2">
        <v>25</v>
      </c>
      <c r="Z31" s="2">
        <v>29400</v>
      </c>
    </row>
    <row r="32" spans="1:26" s="2" customFormat="1" thickBot="1">
      <c r="A32" s="2">
        <v>32</v>
      </c>
      <c r="B32" s="2" t="s">
        <v>2745</v>
      </c>
      <c r="C32" s="2">
        <v>1871</v>
      </c>
      <c r="E32" s="2" t="s">
        <v>712</v>
      </c>
      <c r="F32" s="2" t="s">
        <v>2744</v>
      </c>
      <c r="G32" s="2" t="s">
        <v>500</v>
      </c>
      <c r="I32" s="2">
        <v>5</v>
      </c>
      <c r="J32" s="2">
        <v>22400</v>
      </c>
      <c r="K32" s="2">
        <v>15400</v>
      </c>
      <c r="L32" s="2">
        <v>37800</v>
      </c>
      <c r="M32" s="2">
        <v>0</v>
      </c>
      <c r="N32" s="2">
        <v>37800</v>
      </c>
      <c r="O32" s="2">
        <v>0</v>
      </c>
      <c r="Q32" s="2">
        <v>0</v>
      </c>
      <c r="R32" s="2">
        <v>0</v>
      </c>
      <c r="S32" s="2">
        <v>0</v>
      </c>
      <c r="T32" s="2">
        <v>0</v>
      </c>
      <c r="U32" s="2">
        <v>0</v>
      </c>
      <c r="V32" s="2">
        <v>0</v>
      </c>
      <c r="W32" s="2">
        <v>0</v>
      </c>
      <c r="X32" s="2">
        <v>0</v>
      </c>
      <c r="Y32" s="2">
        <v>5</v>
      </c>
      <c r="Z32" s="2">
        <v>22400</v>
      </c>
    </row>
    <row r="33" spans="1:26" s="2" customFormat="1" thickBot="1">
      <c r="A33" s="2">
        <v>33</v>
      </c>
      <c r="B33" s="2" t="s">
        <v>233</v>
      </c>
      <c r="C33" s="2">
        <v>0</v>
      </c>
      <c r="E33" s="2" t="s">
        <v>60</v>
      </c>
      <c r="F33" s="2" t="s">
        <v>2743</v>
      </c>
      <c r="G33" s="2" t="s">
        <v>2742</v>
      </c>
      <c r="I33" s="2">
        <v>530.5</v>
      </c>
      <c r="J33" s="2">
        <v>302600</v>
      </c>
      <c r="K33" s="2">
        <v>295000</v>
      </c>
      <c r="L33" s="2">
        <v>597600</v>
      </c>
      <c r="M33" s="2">
        <v>0</v>
      </c>
      <c r="N33" s="2">
        <v>597600</v>
      </c>
      <c r="O33" s="2">
        <v>1</v>
      </c>
      <c r="P33" s="3">
        <v>44258</v>
      </c>
      <c r="Q33" s="2">
        <v>0</v>
      </c>
      <c r="R33" s="2">
        <v>2</v>
      </c>
      <c r="S33" s="2">
        <v>0</v>
      </c>
      <c r="T33" s="2">
        <v>0</v>
      </c>
      <c r="U33" s="2">
        <v>0</v>
      </c>
      <c r="V33" s="2">
        <v>0</v>
      </c>
      <c r="W33" s="2">
        <v>0</v>
      </c>
      <c r="X33" s="2">
        <v>0</v>
      </c>
      <c r="Y33" s="2">
        <v>530.5</v>
      </c>
      <c r="Z33" s="2">
        <v>302600</v>
      </c>
    </row>
    <row r="34" spans="1:26" s="2" customFormat="1" thickBot="1">
      <c r="A34" s="2">
        <v>34</v>
      </c>
      <c r="B34" s="2" t="s">
        <v>2741</v>
      </c>
      <c r="C34" s="2">
        <v>640</v>
      </c>
      <c r="E34" s="2" t="s">
        <v>1796</v>
      </c>
      <c r="F34" s="2" t="s">
        <v>2740</v>
      </c>
      <c r="G34" s="2" t="s">
        <v>251</v>
      </c>
      <c r="I34" s="2">
        <v>14.1</v>
      </c>
      <c r="J34" s="2">
        <v>21245</v>
      </c>
      <c r="K34" s="2">
        <v>125020</v>
      </c>
      <c r="L34" s="2">
        <v>146265</v>
      </c>
      <c r="M34" s="2">
        <v>0</v>
      </c>
      <c r="N34" s="2">
        <v>146265</v>
      </c>
      <c r="O34" s="2">
        <v>2</v>
      </c>
      <c r="P34" s="3">
        <v>42578</v>
      </c>
      <c r="Q34" s="2">
        <v>168000</v>
      </c>
      <c r="R34" s="2">
        <v>1</v>
      </c>
      <c r="S34" s="2">
        <v>0</v>
      </c>
      <c r="T34" s="2">
        <v>0</v>
      </c>
      <c r="U34" s="2">
        <v>10.1</v>
      </c>
      <c r="V34" s="2">
        <v>2175</v>
      </c>
      <c r="W34" s="2">
        <v>0</v>
      </c>
      <c r="X34" s="2">
        <v>0</v>
      </c>
      <c r="Y34" s="2">
        <v>4</v>
      </c>
      <c r="Z34" s="2">
        <v>19070</v>
      </c>
    </row>
    <row r="35" spans="1:26" s="2" customFormat="1" thickBot="1">
      <c r="A35" s="2">
        <v>35</v>
      </c>
      <c r="B35" s="2" t="s">
        <v>2739</v>
      </c>
      <c r="C35" s="2">
        <v>173</v>
      </c>
      <c r="E35" s="2" t="s">
        <v>60</v>
      </c>
      <c r="F35" s="2" t="s">
        <v>2738</v>
      </c>
      <c r="G35" s="2" t="s">
        <v>545</v>
      </c>
      <c r="I35" s="2">
        <v>4</v>
      </c>
      <c r="J35" s="2">
        <v>12400</v>
      </c>
      <c r="K35" s="2">
        <v>11100</v>
      </c>
      <c r="L35" s="2">
        <v>23500</v>
      </c>
      <c r="M35" s="2">
        <v>0</v>
      </c>
      <c r="N35" s="2">
        <v>23500</v>
      </c>
      <c r="O35" s="2">
        <v>2</v>
      </c>
      <c r="P35" s="3">
        <v>44090</v>
      </c>
      <c r="Q35" s="2">
        <v>10900</v>
      </c>
      <c r="R35" s="2">
        <v>8</v>
      </c>
      <c r="S35" s="2">
        <v>0</v>
      </c>
      <c r="T35" s="2">
        <v>0</v>
      </c>
      <c r="U35" s="2">
        <v>0</v>
      </c>
      <c r="V35" s="2">
        <v>0</v>
      </c>
      <c r="W35" s="2">
        <v>0</v>
      </c>
      <c r="X35" s="2">
        <v>0</v>
      </c>
      <c r="Y35" s="2">
        <v>4</v>
      </c>
      <c r="Z35" s="2">
        <v>12400</v>
      </c>
    </row>
    <row r="36" spans="1:26" s="2" customFormat="1" thickBot="1">
      <c r="A36" s="2">
        <v>36</v>
      </c>
      <c r="B36" s="2" t="s">
        <v>2736</v>
      </c>
      <c r="C36" s="2">
        <v>459</v>
      </c>
      <c r="E36" s="2" t="s">
        <v>355</v>
      </c>
      <c r="F36" s="2" t="s">
        <v>2737</v>
      </c>
      <c r="G36" s="2" t="s">
        <v>558</v>
      </c>
      <c r="I36" s="2">
        <v>0.75</v>
      </c>
      <c r="J36" s="2">
        <v>16100</v>
      </c>
      <c r="K36" s="2">
        <v>74060</v>
      </c>
      <c r="L36" s="2">
        <v>90160</v>
      </c>
      <c r="M36" s="2">
        <v>22940</v>
      </c>
      <c r="N36" s="2">
        <v>67220</v>
      </c>
      <c r="O36" s="2">
        <v>0</v>
      </c>
      <c r="Q36" s="2">
        <v>0</v>
      </c>
      <c r="R36" s="2">
        <v>0</v>
      </c>
      <c r="S36" s="2">
        <v>0</v>
      </c>
      <c r="T36" s="2">
        <v>0</v>
      </c>
      <c r="U36" s="2">
        <v>0</v>
      </c>
      <c r="V36" s="2">
        <v>0</v>
      </c>
      <c r="W36" s="2">
        <v>0</v>
      </c>
      <c r="X36" s="2">
        <v>0</v>
      </c>
      <c r="Y36" s="2">
        <v>0.75</v>
      </c>
      <c r="Z36" s="2">
        <v>16100</v>
      </c>
    </row>
    <row r="37" spans="1:26" s="2" customFormat="1" thickBot="1">
      <c r="A37" s="2">
        <v>37</v>
      </c>
      <c r="B37" s="2" t="s">
        <v>2736</v>
      </c>
      <c r="C37" s="2">
        <v>38</v>
      </c>
      <c r="E37" s="2" t="s">
        <v>869</v>
      </c>
      <c r="F37" s="2" t="s">
        <v>2735</v>
      </c>
      <c r="G37" s="2" t="s">
        <v>686</v>
      </c>
      <c r="I37" s="2">
        <v>0.4</v>
      </c>
      <c r="J37" s="2">
        <v>14875</v>
      </c>
      <c r="K37" s="2">
        <v>67760</v>
      </c>
      <c r="L37" s="2">
        <v>82635</v>
      </c>
      <c r="M37" s="2">
        <v>0</v>
      </c>
      <c r="N37" s="2">
        <v>82635</v>
      </c>
      <c r="O37" s="2">
        <v>0</v>
      </c>
      <c r="Q37" s="2">
        <v>0</v>
      </c>
      <c r="R37" s="2">
        <v>0</v>
      </c>
      <c r="S37" s="2">
        <v>0</v>
      </c>
      <c r="T37" s="2">
        <v>0</v>
      </c>
      <c r="U37" s="2">
        <v>0</v>
      </c>
      <c r="V37" s="2">
        <v>0</v>
      </c>
      <c r="W37" s="2">
        <v>0</v>
      </c>
      <c r="X37" s="2">
        <v>0</v>
      </c>
      <c r="Y37" s="2">
        <v>0.4</v>
      </c>
      <c r="Z37" s="2">
        <v>14875</v>
      </c>
    </row>
    <row r="38" spans="1:26" s="2" customFormat="1" thickBot="1">
      <c r="A38" s="2">
        <v>38</v>
      </c>
      <c r="B38" s="2" t="s">
        <v>1162</v>
      </c>
      <c r="C38" s="2">
        <v>14</v>
      </c>
      <c r="E38" s="2" t="s">
        <v>2734</v>
      </c>
      <c r="F38" s="2" t="s">
        <v>2733</v>
      </c>
      <c r="G38" s="2" t="s">
        <v>823</v>
      </c>
      <c r="H38" s="2" t="s">
        <v>2732</v>
      </c>
      <c r="I38" s="2">
        <v>40</v>
      </c>
      <c r="J38" s="2">
        <v>45300</v>
      </c>
      <c r="K38" s="2">
        <v>134700</v>
      </c>
      <c r="L38" s="2">
        <v>180000</v>
      </c>
      <c r="M38" s="2">
        <v>18500</v>
      </c>
      <c r="N38" s="2">
        <v>161500</v>
      </c>
      <c r="O38" s="2">
        <v>0</v>
      </c>
      <c r="Q38" s="2">
        <v>0</v>
      </c>
      <c r="R38" s="2">
        <v>0</v>
      </c>
      <c r="S38" s="2">
        <v>0</v>
      </c>
      <c r="T38" s="2">
        <v>0</v>
      </c>
      <c r="U38" s="2">
        <v>0</v>
      </c>
      <c r="V38" s="2">
        <v>0</v>
      </c>
      <c r="W38" s="2">
        <v>0</v>
      </c>
      <c r="X38" s="2">
        <v>0</v>
      </c>
      <c r="Y38" s="2">
        <v>40</v>
      </c>
      <c r="Z38" s="2">
        <v>45300</v>
      </c>
    </row>
    <row r="39" spans="1:26" s="2" customFormat="1" thickBot="1">
      <c r="A39" s="2">
        <v>39</v>
      </c>
      <c r="B39" s="2" t="s">
        <v>539</v>
      </c>
      <c r="C39" s="2">
        <v>0</v>
      </c>
      <c r="E39" s="2" t="s">
        <v>190</v>
      </c>
      <c r="F39" s="2" t="s">
        <v>2731</v>
      </c>
      <c r="G39" s="2" t="s">
        <v>395</v>
      </c>
      <c r="I39" s="2">
        <v>13</v>
      </c>
      <c r="J39" s="2">
        <v>21000</v>
      </c>
      <c r="K39" s="2">
        <v>0</v>
      </c>
      <c r="L39" s="2">
        <v>21000</v>
      </c>
      <c r="M39" s="2">
        <v>0</v>
      </c>
      <c r="N39" s="2">
        <v>21000</v>
      </c>
      <c r="O39" s="2">
        <v>1</v>
      </c>
      <c r="P39" s="3">
        <v>43133</v>
      </c>
      <c r="Q39" s="2">
        <v>0</v>
      </c>
      <c r="R39" s="2">
        <v>8</v>
      </c>
      <c r="S39" s="2">
        <v>0</v>
      </c>
      <c r="T39" s="2">
        <v>0</v>
      </c>
      <c r="U39" s="2">
        <v>0</v>
      </c>
      <c r="V39" s="2">
        <v>0</v>
      </c>
      <c r="W39" s="2">
        <v>0</v>
      </c>
      <c r="X39" s="2">
        <v>0</v>
      </c>
      <c r="Y39" s="2">
        <v>13</v>
      </c>
      <c r="Z39" s="2">
        <v>21000</v>
      </c>
    </row>
    <row r="40" spans="1:26" s="2" customFormat="1" thickBot="1">
      <c r="A40" s="2">
        <v>40</v>
      </c>
      <c r="B40" s="2" t="s">
        <v>2730</v>
      </c>
      <c r="C40" s="2">
        <v>24</v>
      </c>
      <c r="E40" s="2" t="s">
        <v>341</v>
      </c>
      <c r="F40" s="2" t="s">
        <v>2729</v>
      </c>
      <c r="G40" s="2" t="s">
        <v>2728</v>
      </c>
      <c r="H40" s="2" t="s">
        <v>2727</v>
      </c>
      <c r="I40" s="2">
        <v>58</v>
      </c>
      <c r="J40" s="2">
        <v>41138</v>
      </c>
      <c r="K40" s="2">
        <v>89600</v>
      </c>
      <c r="L40" s="2">
        <v>130738</v>
      </c>
      <c r="M40" s="2">
        <v>18500</v>
      </c>
      <c r="N40" s="2">
        <v>112238</v>
      </c>
      <c r="O40" s="2">
        <v>2</v>
      </c>
      <c r="P40" s="3">
        <v>40274</v>
      </c>
      <c r="Q40" s="2">
        <v>135000</v>
      </c>
      <c r="R40" s="2">
        <v>1</v>
      </c>
      <c r="S40" s="2">
        <v>11.5</v>
      </c>
      <c r="T40" s="2">
        <v>2119</v>
      </c>
      <c r="U40" s="2">
        <v>19.100000000000001</v>
      </c>
      <c r="V40" s="2">
        <v>4113</v>
      </c>
      <c r="W40" s="2">
        <v>11.4</v>
      </c>
      <c r="X40" s="2">
        <v>2531</v>
      </c>
      <c r="Y40" s="2">
        <v>16</v>
      </c>
      <c r="Z40" s="2">
        <v>32375</v>
      </c>
    </row>
    <row r="41" spans="1:26" s="2" customFormat="1" thickBot="1">
      <c r="A41" s="2">
        <v>41</v>
      </c>
      <c r="B41" s="2" t="s">
        <v>2726</v>
      </c>
      <c r="C41" s="2">
        <v>25</v>
      </c>
      <c r="E41" s="2" t="s">
        <v>869</v>
      </c>
      <c r="F41" s="2" t="s">
        <v>2725</v>
      </c>
      <c r="G41" s="2" t="s">
        <v>939</v>
      </c>
      <c r="I41" s="2">
        <v>1</v>
      </c>
      <c r="J41" s="2">
        <v>17500</v>
      </c>
      <c r="K41" s="2">
        <v>75740</v>
      </c>
      <c r="L41" s="2">
        <v>93240</v>
      </c>
      <c r="M41" s="2">
        <v>18500</v>
      </c>
      <c r="N41" s="2">
        <v>74740</v>
      </c>
      <c r="O41" s="2">
        <v>2</v>
      </c>
      <c r="P41" s="3">
        <v>43614</v>
      </c>
      <c r="Q41" s="2">
        <v>0</v>
      </c>
      <c r="R41" s="2">
        <v>2</v>
      </c>
      <c r="S41" s="2">
        <v>0</v>
      </c>
      <c r="T41" s="2">
        <v>0</v>
      </c>
      <c r="U41" s="2">
        <v>0</v>
      </c>
      <c r="V41" s="2">
        <v>0</v>
      </c>
      <c r="W41" s="2">
        <v>0</v>
      </c>
      <c r="X41" s="2">
        <v>0</v>
      </c>
      <c r="Y41" s="2">
        <v>1</v>
      </c>
      <c r="Z41" s="2">
        <v>17500</v>
      </c>
    </row>
    <row r="42" spans="1:26" s="2" customFormat="1" thickBot="1">
      <c r="A42" s="2">
        <v>42</v>
      </c>
      <c r="B42" s="2" t="s">
        <v>2723</v>
      </c>
      <c r="C42" s="2">
        <v>16</v>
      </c>
      <c r="E42" s="2" t="s">
        <v>1610</v>
      </c>
      <c r="F42" s="2" t="s">
        <v>2724</v>
      </c>
      <c r="G42" s="2" t="s">
        <v>221</v>
      </c>
      <c r="I42" s="2">
        <v>0.19</v>
      </c>
      <c r="J42" s="2">
        <v>12600</v>
      </c>
      <c r="K42" s="2">
        <v>62400</v>
      </c>
      <c r="L42" s="2">
        <v>75000</v>
      </c>
      <c r="M42" s="2">
        <v>18500</v>
      </c>
      <c r="N42" s="2">
        <v>56500</v>
      </c>
      <c r="O42" s="2">
        <v>0</v>
      </c>
      <c r="Q42" s="2">
        <v>0</v>
      </c>
      <c r="R42" s="2">
        <v>0</v>
      </c>
      <c r="S42" s="2">
        <v>0</v>
      </c>
      <c r="T42" s="2">
        <v>0</v>
      </c>
      <c r="U42" s="2">
        <v>0</v>
      </c>
      <c r="V42" s="2">
        <v>0</v>
      </c>
      <c r="W42" s="2">
        <v>0</v>
      </c>
      <c r="X42" s="2">
        <v>0</v>
      </c>
      <c r="Y42" s="2">
        <v>0.19</v>
      </c>
      <c r="Z42" s="2">
        <v>12600</v>
      </c>
    </row>
    <row r="43" spans="1:26" s="2" customFormat="1" thickBot="1">
      <c r="A43" s="2">
        <v>43</v>
      </c>
      <c r="B43" s="2" t="s">
        <v>2723</v>
      </c>
      <c r="C43" s="2">
        <v>16</v>
      </c>
      <c r="E43" s="2" t="s">
        <v>1610</v>
      </c>
      <c r="F43" s="2" t="s">
        <v>2722</v>
      </c>
      <c r="G43" s="2" t="s">
        <v>637</v>
      </c>
      <c r="I43" s="2">
        <v>0.25</v>
      </c>
      <c r="J43" s="2">
        <v>700</v>
      </c>
      <c r="K43" s="2">
        <v>0</v>
      </c>
      <c r="L43" s="2">
        <v>700</v>
      </c>
      <c r="M43" s="2">
        <v>0</v>
      </c>
      <c r="N43" s="2">
        <v>700</v>
      </c>
      <c r="O43" s="2">
        <v>0</v>
      </c>
      <c r="Q43" s="2">
        <v>0</v>
      </c>
      <c r="R43" s="2">
        <v>0</v>
      </c>
      <c r="S43" s="2">
        <v>0</v>
      </c>
      <c r="T43" s="2">
        <v>0</v>
      </c>
      <c r="U43" s="2">
        <v>0</v>
      </c>
      <c r="V43" s="2">
        <v>0</v>
      </c>
      <c r="W43" s="2">
        <v>0</v>
      </c>
      <c r="X43" s="2">
        <v>0</v>
      </c>
      <c r="Y43" s="2">
        <v>0.25</v>
      </c>
      <c r="Z43" s="2">
        <v>700</v>
      </c>
    </row>
    <row r="44" spans="1:26" s="2" customFormat="1" thickBot="1">
      <c r="A44" s="2">
        <v>44</v>
      </c>
      <c r="B44" s="2" t="s">
        <v>2721</v>
      </c>
      <c r="C44" s="2">
        <v>35</v>
      </c>
      <c r="E44" s="2" t="s">
        <v>2711</v>
      </c>
      <c r="F44" s="2" t="s">
        <v>2720</v>
      </c>
      <c r="G44" s="2" t="s">
        <v>661</v>
      </c>
      <c r="I44" s="2">
        <v>1.1000000000000001</v>
      </c>
      <c r="J44" s="2">
        <v>18200</v>
      </c>
      <c r="K44" s="2">
        <v>14000</v>
      </c>
      <c r="L44" s="2">
        <v>32200</v>
      </c>
      <c r="M44" s="2">
        <v>0</v>
      </c>
      <c r="N44" s="2">
        <v>32200</v>
      </c>
      <c r="O44" s="2">
        <v>1</v>
      </c>
      <c r="P44" s="3">
        <v>43427</v>
      </c>
      <c r="Q44" s="2">
        <v>10000</v>
      </c>
      <c r="R44" s="2">
        <v>1</v>
      </c>
      <c r="S44" s="2">
        <v>0</v>
      </c>
      <c r="T44" s="2">
        <v>0</v>
      </c>
      <c r="U44" s="2">
        <v>0</v>
      </c>
      <c r="V44" s="2">
        <v>0</v>
      </c>
      <c r="W44" s="2">
        <v>0</v>
      </c>
      <c r="X44" s="2">
        <v>0</v>
      </c>
      <c r="Y44" s="2">
        <v>1.1000000000000001</v>
      </c>
      <c r="Z44" s="2">
        <v>18200</v>
      </c>
    </row>
    <row r="45" spans="1:26" s="2" customFormat="1" thickBot="1">
      <c r="A45" s="2">
        <v>45</v>
      </c>
      <c r="B45" s="2" t="s">
        <v>1374</v>
      </c>
      <c r="C45" s="2">
        <v>73</v>
      </c>
      <c r="E45" s="2" t="s">
        <v>699</v>
      </c>
      <c r="F45" s="2" t="s">
        <v>2719</v>
      </c>
      <c r="G45" s="2" t="s">
        <v>641</v>
      </c>
      <c r="I45" s="2">
        <v>37.700000000000003</v>
      </c>
      <c r="J45" s="2">
        <v>44468</v>
      </c>
      <c r="K45" s="2">
        <v>164000</v>
      </c>
      <c r="L45" s="2">
        <v>208468</v>
      </c>
      <c r="M45" s="2">
        <v>18500</v>
      </c>
      <c r="N45" s="2">
        <v>189968</v>
      </c>
      <c r="O45" s="2">
        <v>0</v>
      </c>
      <c r="Q45" s="2">
        <v>0</v>
      </c>
      <c r="R45" s="2">
        <v>0</v>
      </c>
      <c r="S45" s="2">
        <v>0</v>
      </c>
      <c r="T45" s="2">
        <v>0</v>
      </c>
      <c r="U45" s="2">
        <v>0</v>
      </c>
      <c r="V45" s="2">
        <v>0</v>
      </c>
      <c r="W45" s="2">
        <v>0</v>
      </c>
      <c r="X45" s="2">
        <v>0</v>
      </c>
      <c r="Y45" s="2">
        <v>37.700000000000003</v>
      </c>
      <c r="Z45" s="2">
        <v>44468</v>
      </c>
    </row>
    <row r="46" spans="1:26" s="2" customFormat="1" thickBot="1">
      <c r="A46" s="2">
        <v>46</v>
      </c>
      <c r="B46" s="2" t="s">
        <v>2718</v>
      </c>
      <c r="C46" s="2">
        <v>1924</v>
      </c>
      <c r="E46" s="2" t="s">
        <v>48</v>
      </c>
      <c r="F46" s="2" t="s">
        <v>2717</v>
      </c>
      <c r="G46" s="2" t="s">
        <v>1096</v>
      </c>
      <c r="I46" s="2">
        <v>5</v>
      </c>
      <c r="J46" s="2">
        <v>22400</v>
      </c>
      <c r="K46" s="2">
        <v>105100</v>
      </c>
      <c r="L46" s="2">
        <v>127500</v>
      </c>
      <c r="M46" s="2">
        <v>0</v>
      </c>
      <c r="N46" s="2">
        <v>127500</v>
      </c>
      <c r="O46" s="2">
        <v>2</v>
      </c>
      <c r="P46" s="3">
        <v>43719</v>
      </c>
      <c r="Q46" s="2">
        <v>100000</v>
      </c>
      <c r="R46" s="2">
        <v>1</v>
      </c>
      <c r="S46" s="2">
        <v>0</v>
      </c>
      <c r="T46" s="2">
        <v>0</v>
      </c>
      <c r="U46" s="2">
        <v>0</v>
      </c>
      <c r="V46" s="2">
        <v>0</v>
      </c>
      <c r="W46" s="2">
        <v>0</v>
      </c>
      <c r="X46" s="2">
        <v>0</v>
      </c>
      <c r="Y46" s="2">
        <v>5</v>
      </c>
      <c r="Z46" s="2">
        <v>22400</v>
      </c>
    </row>
    <row r="47" spans="1:26" s="2" customFormat="1" thickBot="1">
      <c r="A47" s="2">
        <v>47</v>
      </c>
      <c r="B47" s="2" t="s">
        <v>2716</v>
      </c>
      <c r="C47" s="2">
        <v>15</v>
      </c>
      <c r="E47" s="2" t="s">
        <v>285</v>
      </c>
      <c r="F47" s="2" t="s">
        <v>2715</v>
      </c>
      <c r="G47" s="2" t="s">
        <v>398</v>
      </c>
      <c r="I47" s="2">
        <v>0.12</v>
      </c>
      <c r="J47" s="2">
        <v>10700</v>
      </c>
      <c r="K47" s="2">
        <v>57260</v>
      </c>
      <c r="L47" s="2">
        <v>67960</v>
      </c>
      <c r="M47" s="2">
        <v>18500</v>
      </c>
      <c r="N47" s="2">
        <v>49460</v>
      </c>
      <c r="O47" s="2">
        <v>0</v>
      </c>
      <c r="Q47" s="2">
        <v>0</v>
      </c>
      <c r="R47" s="2">
        <v>0</v>
      </c>
      <c r="S47" s="2">
        <v>0</v>
      </c>
      <c r="T47" s="2">
        <v>0</v>
      </c>
      <c r="U47" s="2">
        <v>0</v>
      </c>
      <c r="V47" s="2">
        <v>0</v>
      </c>
      <c r="W47" s="2">
        <v>0</v>
      </c>
      <c r="X47" s="2">
        <v>0</v>
      </c>
      <c r="Y47" s="2">
        <v>0.12</v>
      </c>
      <c r="Z47" s="2">
        <v>10675</v>
      </c>
    </row>
    <row r="48" spans="1:26" s="2" customFormat="1" thickBot="1">
      <c r="A48" s="2">
        <v>48</v>
      </c>
      <c r="B48" s="2" t="s">
        <v>2714</v>
      </c>
      <c r="C48" s="2">
        <v>92</v>
      </c>
      <c r="E48" s="2" t="s">
        <v>270</v>
      </c>
      <c r="F48" s="2" t="s">
        <v>2713</v>
      </c>
      <c r="G48" s="2" t="s">
        <v>567</v>
      </c>
      <c r="I48" s="2">
        <v>0.2</v>
      </c>
      <c r="J48" s="2">
        <v>12600</v>
      </c>
      <c r="K48" s="2">
        <v>73100</v>
      </c>
      <c r="L48" s="2">
        <v>85700</v>
      </c>
      <c r="M48" s="2">
        <v>18500</v>
      </c>
      <c r="N48" s="2">
        <v>67200</v>
      </c>
      <c r="O48" s="2">
        <v>2</v>
      </c>
      <c r="P48" s="3">
        <v>39742</v>
      </c>
      <c r="Q48" s="2">
        <v>0</v>
      </c>
      <c r="R48" s="2">
        <v>2</v>
      </c>
      <c r="S48" s="2">
        <v>0</v>
      </c>
      <c r="T48" s="2">
        <v>0</v>
      </c>
      <c r="U48" s="2">
        <v>0</v>
      </c>
      <c r="V48" s="2">
        <v>0</v>
      </c>
      <c r="W48" s="2">
        <v>0</v>
      </c>
      <c r="X48" s="2">
        <v>0</v>
      </c>
      <c r="Y48" s="2">
        <v>0.2</v>
      </c>
      <c r="Z48" s="2">
        <v>12600</v>
      </c>
    </row>
    <row r="49" spans="1:26" s="2" customFormat="1" thickBot="1">
      <c r="A49" s="2">
        <v>49</v>
      </c>
      <c r="B49" s="2" t="s">
        <v>2712</v>
      </c>
      <c r="C49" s="2">
        <v>11</v>
      </c>
      <c r="E49" s="2" t="s">
        <v>2711</v>
      </c>
      <c r="F49" s="2" t="s">
        <v>2710</v>
      </c>
      <c r="G49" s="2" t="s">
        <v>1096</v>
      </c>
      <c r="I49" s="2">
        <v>7</v>
      </c>
      <c r="J49" s="2">
        <v>24500</v>
      </c>
      <c r="K49" s="2">
        <v>65900</v>
      </c>
      <c r="L49" s="2">
        <v>90400</v>
      </c>
      <c r="M49" s="2">
        <v>18500</v>
      </c>
      <c r="N49" s="2">
        <v>71900</v>
      </c>
      <c r="O49" s="2">
        <v>0</v>
      </c>
      <c r="Q49" s="2">
        <v>0</v>
      </c>
      <c r="R49" s="2">
        <v>0</v>
      </c>
      <c r="S49" s="2">
        <v>0</v>
      </c>
      <c r="T49" s="2">
        <v>0</v>
      </c>
      <c r="U49" s="2">
        <v>0</v>
      </c>
      <c r="V49" s="2">
        <v>0</v>
      </c>
      <c r="W49" s="2">
        <v>0</v>
      </c>
      <c r="X49" s="2">
        <v>0</v>
      </c>
      <c r="Y49" s="2">
        <v>7</v>
      </c>
      <c r="Z49" s="2">
        <v>24500</v>
      </c>
    </row>
    <row r="50" spans="1:26" s="2" customFormat="1" thickBot="1">
      <c r="A50" s="2">
        <v>50</v>
      </c>
      <c r="B50" s="2" t="s">
        <v>2709</v>
      </c>
      <c r="C50" s="2">
        <v>53</v>
      </c>
      <c r="E50" s="2" t="s">
        <v>277</v>
      </c>
      <c r="F50" s="2" t="s">
        <v>2708</v>
      </c>
      <c r="G50" s="2" t="s">
        <v>2707</v>
      </c>
      <c r="H50" s="2" t="s">
        <v>2706</v>
      </c>
      <c r="I50" s="2">
        <v>0.6</v>
      </c>
      <c r="J50" s="2">
        <v>14900</v>
      </c>
      <c r="K50" s="2">
        <v>126700</v>
      </c>
      <c r="L50" s="2">
        <v>141600</v>
      </c>
      <c r="M50" s="2">
        <v>0</v>
      </c>
      <c r="N50" s="2">
        <v>141600</v>
      </c>
      <c r="O50" s="2">
        <v>2</v>
      </c>
      <c r="P50" s="3">
        <v>44970</v>
      </c>
      <c r="Q50" s="2">
        <v>141600</v>
      </c>
      <c r="R50" s="2">
        <v>8</v>
      </c>
      <c r="S50" s="2">
        <v>0</v>
      </c>
      <c r="T50" s="2">
        <v>0</v>
      </c>
      <c r="U50" s="2">
        <v>0</v>
      </c>
      <c r="V50" s="2">
        <v>0</v>
      </c>
      <c r="W50" s="2">
        <v>0</v>
      </c>
      <c r="X50" s="2">
        <v>0</v>
      </c>
      <c r="Y50" s="2">
        <v>0.6</v>
      </c>
      <c r="Z50" s="2">
        <v>14900</v>
      </c>
    </row>
    <row r="51" spans="1:26" s="2" customFormat="1" thickBot="1">
      <c r="A51" s="2">
        <v>51</v>
      </c>
      <c r="B51" s="2" t="s">
        <v>2705</v>
      </c>
      <c r="C51" s="2">
        <v>43</v>
      </c>
      <c r="E51" s="2" t="s">
        <v>277</v>
      </c>
      <c r="F51" s="2" t="s">
        <v>2704</v>
      </c>
      <c r="G51" s="2" t="s">
        <v>494</v>
      </c>
      <c r="I51" s="2">
        <v>1.2</v>
      </c>
      <c r="J51" s="2">
        <v>26900</v>
      </c>
      <c r="K51" s="2">
        <v>182800</v>
      </c>
      <c r="L51" s="2">
        <v>209700</v>
      </c>
      <c r="M51" s="2">
        <v>0</v>
      </c>
      <c r="N51" s="2">
        <v>209700</v>
      </c>
      <c r="O51" s="2">
        <v>2</v>
      </c>
      <c r="P51" s="3">
        <v>40120</v>
      </c>
      <c r="Q51" s="2">
        <v>80000</v>
      </c>
      <c r="R51" s="2">
        <v>1</v>
      </c>
      <c r="S51" s="2">
        <v>0</v>
      </c>
      <c r="T51" s="2">
        <v>0</v>
      </c>
      <c r="U51" s="2">
        <v>0</v>
      </c>
      <c r="V51" s="2">
        <v>0</v>
      </c>
      <c r="W51" s="2">
        <v>0</v>
      </c>
      <c r="X51" s="2">
        <v>0</v>
      </c>
      <c r="Y51" s="2">
        <v>1.2</v>
      </c>
      <c r="Z51" s="2">
        <v>26900</v>
      </c>
    </row>
    <row r="52" spans="1:26" s="2" customFormat="1" thickBot="1">
      <c r="A52" s="2">
        <v>52</v>
      </c>
      <c r="B52" s="2" t="s">
        <v>2703</v>
      </c>
      <c r="C52" s="2">
        <v>1386</v>
      </c>
      <c r="E52" s="2" t="s">
        <v>48</v>
      </c>
      <c r="F52" s="2" t="s">
        <v>2702</v>
      </c>
      <c r="G52" s="2" t="s">
        <v>534</v>
      </c>
      <c r="I52" s="2">
        <v>3</v>
      </c>
      <c r="J52" s="2">
        <v>19950</v>
      </c>
      <c r="K52" s="2">
        <v>98100</v>
      </c>
      <c r="L52" s="2">
        <v>118050</v>
      </c>
      <c r="M52" s="2">
        <v>18500</v>
      </c>
      <c r="N52" s="2">
        <v>99550</v>
      </c>
      <c r="O52" s="2">
        <v>0</v>
      </c>
      <c r="Q52" s="2">
        <v>0</v>
      </c>
      <c r="R52" s="2">
        <v>0</v>
      </c>
      <c r="S52" s="2">
        <v>0</v>
      </c>
      <c r="T52" s="2">
        <v>0</v>
      </c>
      <c r="U52" s="2">
        <v>0</v>
      </c>
      <c r="V52" s="2">
        <v>0</v>
      </c>
      <c r="W52" s="2">
        <v>0</v>
      </c>
      <c r="X52" s="2">
        <v>0</v>
      </c>
      <c r="Y52" s="2">
        <v>3</v>
      </c>
      <c r="Z52" s="2">
        <v>19950</v>
      </c>
    </row>
    <row r="53" spans="1:26" s="2" customFormat="1" thickBot="1">
      <c r="A53" s="2">
        <v>53</v>
      </c>
      <c r="B53" s="2" t="s">
        <v>233</v>
      </c>
      <c r="C53" s="2">
        <v>72</v>
      </c>
      <c r="E53" s="2" t="s">
        <v>165</v>
      </c>
      <c r="F53" s="2" t="s">
        <v>2701</v>
      </c>
      <c r="G53" s="2" t="s">
        <v>494</v>
      </c>
      <c r="I53" s="2">
        <v>96.8</v>
      </c>
      <c r="J53" s="2">
        <v>62600</v>
      </c>
      <c r="K53" s="2">
        <v>174400</v>
      </c>
      <c r="L53" s="2">
        <v>237000</v>
      </c>
      <c r="M53" s="2">
        <v>0</v>
      </c>
      <c r="N53" s="2">
        <v>237000</v>
      </c>
      <c r="O53" s="2">
        <v>1</v>
      </c>
      <c r="P53" s="3">
        <v>44258</v>
      </c>
      <c r="Q53" s="2">
        <v>0</v>
      </c>
      <c r="R53" s="2">
        <v>2</v>
      </c>
      <c r="S53" s="2">
        <v>0</v>
      </c>
      <c r="T53" s="2">
        <v>0</v>
      </c>
      <c r="U53" s="2">
        <v>0</v>
      </c>
      <c r="V53" s="2">
        <v>0</v>
      </c>
      <c r="W53" s="2">
        <v>0</v>
      </c>
      <c r="X53" s="2">
        <v>0</v>
      </c>
      <c r="Y53" s="2">
        <v>96.8</v>
      </c>
      <c r="Z53" s="2">
        <v>62600</v>
      </c>
    </row>
    <row r="54" spans="1:26" s="2" customFormat="1" thickBot="1">
      <c r="A54" s="2">
        <v>54</v>
      </c>
      <c r="B54" s="2" t="s">
        <v>2700</v>
      </c>
      <c r="C54" s="2">
        <v>56</v>
      </c>
      <c r="E54" s="2" t="s">
        <v>144</v>
      </c>
      <c r="F54" s="2" t="s">
        <v>2699</v>
      </c>
      <c r="G54" s="2" t="s">
        <v>500</v>
      </c>
      <c r="I54" s="2">
        <v>1.74</v>
      </c>
      <c r="J54" s="2">
        <v>18400</v>
      </c>
      <c r="K54" s="2">
        <v>31800</v>
      </c>
      <c r="L54" s="2">
        <v>50200</v>
      </c>
      <c r="M54" s="2">
        <v>18500</v>
      </c>
      <c r="N54" s="2">
        <v>31700</v>
      </c>
      <c r="O54" s="2">
        <v>0</v>
      </c>
      <c r="Q54" s="2">
        <v>0</v>
      </c>
      <c r="R54" s="2">
        <v>0</v>
      </c>
      <c r="S54" s="2">
        <v>0</v>
      </c>
      <c r="T54" s="2">
        <v>0</v>
      </c>
      <c r="U54" s="2">
        <v>0</v>
      </c>
      <c r="V54" s="2">
        <v>0</v>
      </c>
      <c r="W54" s="2">
        <v>0</v>
      </c>
      <c r="X54" s="2">
        <v>0</v>
      </c>
      <c r="Y54" s="2">
        <v>1.74</v>
      </c>
      <c r="Z54" s="2">
        <v>18400</v>
      </c>
    </row>
    <row r="55" spans="1:26" s="2" customFormat="1" thickBot="1">
      <c r="A55" s="2">
        <v>56</v>
      </c>
      <c r="B55" s="2" t="s">
        <v>2698</v>
      </c>
      <c r="C55" s="2">
        <v>121</v>
      </c>
      <c r="E55" s="2" t="s">
        <v>565</v>
      </c>
      <c r="F55" s="2" t="s">
        <v>2697</v>
      </c>
      <c r="G55" s="2" t="s">
        <v>605</v>
      </c>
      <c r="H55" s="2" t="s">
        <v>592</v>
      </c>
      <c r="I55" s="2">
        <v>1.6</v>
      </c>
      <c r="J55" s="2">
        <v>18400</v>
      </c>
      <c r="K55" s="2">
        <v>76600</v>
      </c>
      <c r="L55" s="2">
        <v>95000</v>
      </c>
      <c r="M55" s="2">
        <v>18500</v>
      </c>
      <c r="N55" s="2">
        <v>76500</v>
      </c>
      <c r="O55" s="2">
        <v>2</v>
      </c>
      <c r="P55" s="3">
        <v>38883</v>
      </c>
      <c r="Q55" s="2">
        <v>111240</v>
      </c>
      <c r="R55" s="2">
        <v>1</v>
      </c>
      <c r="S55" s="2">
        <v>0</v>
      </c>
      <c r="T55" s="2">
        <v>0</v>
      </c>
      <c r="U55" s="2">
        <v>0</v>
      </c>
      <c r="V55" s="2">
        <v>0</v>
      </c>
      <c r="W55" s="2">
        <v>0</v>
      </c>
      <c r="X55" s="2">
        <v>0</v>
      </c>
      <c r="Y55" s="2">
        <v>1.6</v>
      </c>
      <c r="Z55" s="2">
        <v>18375</v>
      </c>
    </row>
    <row r="56" spans="1:26" s="2" customFormat="1" thickBot="1">
      <c r="A56" s="2">
        <v>57</v>
      </c>
      <c r="B56" s="2" t="s">
        <v>1151</v>
      </c>
      <c r="C56" s="2">
        <v>10</v>
      </c>
      <c r="E56" s="2" t="s">
        <v>1344</v>
      </c>
      <c r="F56" s="2" t="s">
        <v>2696</v>
      </c>
      <c r="G56" s="2" t="s">
        <v>240</v>
      </c>
      <c r="I56" s="2">
        <v>21</v>
      </c>
      <c r="J56" s="2">
        <v>26600</v>
      </c>
      <c r="K56" s="2">
        <v>81500</v>
      </c>
      <c r="L56" s="2">
        <v>108100</v>
      </c>
      <c r="M56" s="2">
        <v>0</v>
      </c>
      <c r="N56" s="2">
        <v>108100</v>
      </c>
      <c r="O56" s="2">
        <v>2</v>
      </c>
      <c r="P56" s="3">
        <v>45013</v>
      </c>
      <c r="Q56" s="2">
        <v>0</v>
      </c>
      <c r="R56" s="2">
        <v>2</v>
      </c>
      <c r="S56" s="2">
        <v>0</v>
      </c>
      <c r="T56" s="2">
        <v>0</v>
      </c>
      <c r="U56" s="2">
        <v>0</v>
      </c>
      <c r="V56" s="2">
        <v>0</v>
      </c>
      <c r="W56" s="2">
        <v>0</v>
      </c>
      <c r="X56" s="2">
        <v>0</v>
      </c>
      <c r="Y56" s="2">
        <v>21</v>
      </c>
      <c r="Z56" s="2">
        <v>26600</v>
      </c>
    </row>
    <row r="57" spans="1:26" s="2" customFormat="1" thickBot="1">
      <c r="A57" s="2">
        <v>58</v>
      </c>
      <c r="B57" s="2" t="s">
        <v>636</v>
      </c>
      <c r="C57" s="2">
        <v>91</v>
      </c>
      <c r="E57" s="2" t="s">
        <v>1336</v>
      </c>
      <c r="F57" s="2" t="s">
        <v>2695</v>
      </c>
      <c r="G57" s="2" t="s">
        <v>631</v>
      </c>
      <c r="I57" s="2">
        <v>71</v>
      </c>
      <c r="J57" s="2">
        <v>23837</v>
      </c>
      <c r="K57" s="2">
        <v>1300</v>
      </c>
      <c r="L57" s="2">
        <v>25137</v>
      </c>
      <c r="M57" s="2">
        <v>0</v>
      </c>
      <c r="N57" s="2">
        <v>25137</v>
      </c>
      <c r="O57" s="2">
        <v>0</v>
      </c>
      <c r="Q57" s="2">
        <v>0</v>
      </c>
      <c r="R57" s="2">
        <v>0</v>
      </c>
      <c r="S57" s="2">
        <v>0</v>
      </c>
      <c r="T57" s="2">
        <v>0</v>
      </c>
      <c r="U57" s="2">
        <v>66</v>
      </c>
      <c r="V57" s="2">
        <v>14212</v>
      </c>
      <c r="W57" s="2">
        <v>0</v>
      </c>
      <c r="X57" s="2">
        <v>0</v>
      </c>
      <c r="Y57" s="2">
        <v>5</v>
      </c>
      <c r="Z57" s="2">
        <v>9625</v>
      </c>
    </row>
    <row r="58" spans="1:26" s="2" customFormat="1" thickBot="1">
      <c r="A58" s="2">
        <v>59</v>
      </c>
      <c r="B58" s="2" t="s">
        <v>2694</v>
      </c>
      <c r="C58" s="2">
        <v>31</v>
      </c>
      <c r="E58" s="2" t="s">
        <v>345</v>
      </c>
      <c r="F58" s="2" t="s">
        <v>2693</v>
      </c>
      <c r="G58" s="2" t="s">
        <v>326</v>
      </c>
      <c r="I58" s="2">
        <v>0.6</v>
      </c>
      <c r="J58" s="2">
        <v>14900</v>
      </c>
      <c r="K58" s="2">
        <v>98700</v>
      </c>
      <c r="L58" s="2">
        <v>113600</v>
      </c>
      <c r="M58" s="2">
        <v>0</v>
      </c>
      <c r="N58" s="2">
        <v>113600</v>
      </c>
      <c r="O58" s="2">
        <v>2</v>
      </c>
      <c r="P58" s="3">
        <v>44727</v>
      </c>
      <c r="Q58" s="2">
        <v>200000</v>
      </c>
      <c r="R58" s="2">
        <v>1</v>
      </c>
      <c r="S58" s="2">
        <v>0</v>
      </c>
      <c r="T58" s="2">
        <v>0</v>
      </c>
      <c r="U58" s="2">
        <v>0</v>
      </c>
      <c r="V58" s="2">
        <v>0</v>
      </c>
      <c r="W58" s="2">
        <v>0</v>
      </c>
      <c r="X58" s="2">
        <v>0</v>
      </c>
      <c r="Y58" s="2">
        <v>0.6</v>
      </c>
      <c r="Z58" s="2">
        <v>14900</v>
      </c>
    </row>
    <row r="59" spans="1:26" s="2" customFormat="1" thickBot="1">
      <c r="A59" s="2">
        <v>60</v>
      </c>
      <c r="B59" s="2" t="s">
        <v>2692</v>
      </c>
      <c r="C59" s="2">
        <v>58</v>
      </c>
      <c r="E59" s="2" t="s">
        <v>387</v>
      </c>
      <c r="F59" s="2" t="s">
        <v>2691</v>
      </c>
      <c r="G59" s="2" t="s">
        <v>500</v>
      </c>
      <c r="I59" s="2">
        <v>0.79</v>
      </c>
      <c r="J59" s="2">
        <v>16100</v>
      </c>
      <c r="K59" s="2">
        <v>44800</v>
      </c>
      <c r="L59" s="2">
        <v>60900</v>
      </c>
      <c r="M59" s="2">
        <v>18500</v>
      </c>
      <c r="N59" s="2">
        <v>42400</v>
      </c>
      <c r="O59" s="2">
        <v>0</v>
      </c>
      <c r="Q59" s="2">
        <v>0</v>
      </c>
      <c r="R59" s="2">
        <v>0</v>
      </c>
      <c r="S59" s="2">
        <v>0</v>
      </c>
      <c r="T59" s="2">
        <v>0</v>
      </c>
      <c r="U59" s="2">
        <v>0</v>
      </c>
      <c r="V59" s="2">
        <v>0</v>
      </c>
      <c r="W59" s="2">
        <v>0</v>
      </c>
      <c r="X59" s="2">
        <v>0</v>
      </c>
      <c r="Y59" s="2">
        <v>0.79</v>
      </c>
      <c r="Z59" s="2">
        <v>16100</v>
      </c>
    </row>
    <row r="60" spans="1:26" s="2" customFormat="1" thickBot="1">
      <c r="A60" s="2">
        <v>61</v>
      </c>
      <c r="B60" s="2" t="s">
        <v>2690</v>
      </c>
      <c r="C60" s="2">
        <v>66</v>
      </c>
      <c r="E60" s="2" t="s">
        <v>1336</v>
      </c>
      <c r="F60" s="2" t="s">
        <v>2689</v>
      </c>
      <c r="G60" s="2" t="s">
        <v>395</v>
      </c>
      <c r="I60" s="2">
        <v>2</v>
      </c>
      <c r="J60" s="2">
        <v>18700</v>
      </c>
      <c r="K60" s="2">
        <v>0</v>
      </c>
      <c r="L60" s="2">
        <v>18700</v>
      </c>
      <c r="M60" s="2">
        <v>0</v>
      </c>
      <c r="N60" s="2">
        <v>18700</v>
      </c>
      <c r="O60" s="2">
        <v>1</v>
      </c>
      <c r="P60" s="3">
        <v>44315</v>
      </c>
      <c r="Q60" s="2">
        <v>5000</v>
      </c>
      <c r="R60" s="2">
        <v>8</v>
      </c>
      <c r="S60" s="2">
        <v>0</v>
      </c>
      <c r="T60" s="2">
        <v>0</v>
      </c>
      <c r="U60" s="2">
        <v>0</v>
      </c>
      <c r="V60" s="2">
        <v>0</v>
      </c>
      <c r="W60" s="2">
        <v>0</v>
      </c>
      <c r="X60" s="2">
        <v>0</v>
      </c>
      <c r="Y60" s="2">
        <v>2</v>
      </c>
      <c r="Z60" s="2">
        <v>18700</v>
      </c>
    </row>
    <row r="61" spans="1:26" s="2" customFormat="1" thickBot="1">
      <c r="A61" s="2">
        <v>62</v>
      </c>
      <c r="B61" s="2" t="s">
        <v>2688</v>
      </c>
      <c r="C61" s="2">
        <v>219</v>
      </c>
      <c r="E61" s="2" t="s">
        <v>270</v>
      </c>
      <c r="F61" s="2" t="s">
        <v>2687</v>
      </c>
      <c r="G61" s="2" t="s">
        <v>558</v>
      </c>
      <c r="I61" s="2">
        <v>0.5</v>
      </c>
      <c r="J61" s="2">
        <v>14875</v>
      </c>
      <c r="K61" s="2">
        <v>49280</v>
      </c>
      <c r="L61" s="2">
        <v>64155</v>
      </c>
      <c r="M61" s="2">
        <v>0</v>
      </c>
      <c r="N61" s="2">
        <v>64155</v>
      </c>
      <c r="O61" s="2">
        <v>0</v>
      </c>
      <c r="Q61" s="2">
        <v>0</v>
      </c>
      <c r="R61" s="2">
        <v>0</v>
      </c>
      <c r="S61" s="2">
        <v>0</v>
      </c>
      <c r="T61" s="2">
        <v>0</v>
      </c>
      <c r="U61" s="2">
        <v>0</v>
      </c>
      <c r="V61" s="2">
        <v>0</v>
      </c>
      <c r="W61" s="2">
        <v>0</v>
      </c>
      <c r="X61" s="2">
        <v>0</v>
      </c>
      <c r="Y61" s="2">
        <v>0.5</v>
      </c>
      <c r="Z61" s="2">
        <v>14875</v>
      </c>
    </row>
    <row r="62" spans="1:26" s="2" customFormat="1" thickBot="1">
      <c r="A62" s="2">
        <v>63</v>
      </c>
      <c r="B62" s="2" t="s">
        <v>2686</v>
      </c>
      <c r="C62" s="2">
        <v>43</v>
      </c>
      <c r="E62" s="2" t="s">
        <v>257</v>
      </c>
      <c r="F62" s="2" t="s">
        <v>2685</v>
      </c>
      <c r="G62" s="2" t="s">
        <v>545</v>
      </c>
      <c r="I62" s="2">
        <v>2.5</v>
      </c>
      <c r="J62" s="2">
        <v>19200</v>
      </c>
      <c r="K62" s="2">
        <v>165500</v>
      </c>
      <c r="L62" s="2">
        <v>184700</v>
      </c>
      <c r="M62" s="2">
        <v>0</v>
      </c>
      <c r="N62" s="2">
        <v>184700</v>
      </c>
      <c r="O62" s="2">
        <v>2</v>
      </c>
      <c r="P62" s="3">
        <v>45259</v>
      </c>
      <c r="Q62" s="2">
        <v>0</v>
      </c>
      <c r="R62" s="2">
        <v>8</v>
      </c>
      <c r="S62" s="2">
        <v>0</v>
      </c>
      <c r="T62" s="2">
        <v>0</v>
      </c>
      <c r="U62" s="2">
        <v>0</v>
      </c>
      <c r="V62" s="2">
        <v>0</v>
      </c>
      <c r="W62" s="2">
        <v>0</v>
      </c>
      <c r="X62" s="2">
        <v>0</v>
      </c>
      <c r="Y62" s="2">
        <v>2.5</v>
      </c>
      <c r="Z62" s="2">
        <v>19200</v>
      </c>
    </row>
    <row r="63" spans="1:26" s="2" customFormat="1" thickBot="1">
      <c r="A63" s="2">
        <v>64</v>
      </c>
      <c r="B63" s="2" t="s">
        <v>1046</v>
      </c>
      <c r="C63" s="2">
        <v>0</v>
      </c>
      <c r="E63" s="2" t="s">
        <v>1919</v>
      </c>
      <c r="F63" s="2" t="s">
        <v>2684</v>
      </c>
      <c r="G63" s="2" t="s">
        <v>51</v>
      </c>
      <c r="I63" s="2">
        <v>0.03</v>
      </c>
      <c r="J63" s="2">
        <v>175</v>
      </c>
      <c r="K63" s="2">
        <v>0</v>
      </c>
      <c r="L63" s="2">
        <v>175</v>
      </c>
      <c r="M63" s="2">
        <v>0</v>
      </c>
      <c r="N63" s="2">
        <v>175</v>
      </c>
      <c r="O63" s="2">
        <v>0</v>
      </c>
      <c r="Q63" s="2">
        <v>0</v>
      </c>
      <c r="R63" s="2">
        <v>0</v>
      </c>
      <c r="S63" s="2">
        <v>0</v>
      </c>
      <c r="T63" s="2">
        <v>0</v>
      </c>
      <c r="U63" s="2">
        <v>0</v>
      </c>
      <c r="V63" s="2">
        <v>0</v>
      </c>
      <c r="W63" s="2">
        <v>0</v>
      </c>
      <c r="X63" s="2">
        <v>0</v>
      </c>
      <c r="Y63" s="2">
        <v>0.03</v>
      </c>
      <c r="Z63" s="2">
        <v>175</v>
      </c>
    </row>
    <row r="64" spans="1:26" s="2" customFormat="1" thickBot="1">
      <c r="A64" s="2">
        <v>66</v>
      </c>
      <c r="B64" s="2" t="s">
        <v>1046</v>
      </c>
      <c r="C64" s="2">
        <v>0</v>
      </c>
      <c r="E64" s="2" t="s">
        <v>1919</v>
      </c>
      <c r="F64" s="2" t="s">
        <v>2683</v>
      </c>
      <c r="G64" s="2" t="s">
        <v>307</v>
      </c>
      <c r="I64" s="2">
        <v>22</v>
      </c>
      <c r="J64" s="2">
        <v>27475</v>
      </c>
      <c r="K64" s="2">
        <v>0</v>
      </c>
      <c r="L64" s="2">
        <v>27475</v>
      </c>
      <c r="M64" s="2">
        <v>0</v>
      </c>
      <c r="N64" s="2">
        <v>27475</v>
      </c>
      <c r="O64" s="2">
        <v>0</v>
      </c>
      <c r="Q64" s="2">
        <v>0</v>
      </c>
      <c r="R64" s="2">
        <v>0</v>
      </c>
      <c r="S64" s="2">
        <v>0</v>
      </c>
      <c r="T64" s="2">
        <v>0</v>
      </c>
      <c r="U64" s="2">
        <v>0</v>
      </c>
      <c r="V64" s="2">
        <v>0</v>
      </c>
      <c r="W64" s="2">
        <v>0</v>
      </c>
      <c r="X64" s="2">
        <v>0</v>
      </c>
      <c r="Y64" s="2">
        <v>22</v>
      </c>
      <c r="Z64" s="2">
        <v>27475</v>
      </c>
    </row>
    <row r="65" spans="1:26" s="2" customFormat="1" thickBot="1">
      <c r="A65" s="2">
        <v>67</v>
      </c>
      <c r="B65" s="2" t="s">
        <v>1046</v>
      </c>
      <c r="C65" s="2">
        <v>132</v>
      </c>
      <c r="E65" s="2" t="s">
        <v>1919</v>
      </c>
      <c r="F65" s="2" t="s">
        <v>2682</v>
      </c>
      <c r="G65" s="2" t="s">
        <v>173</v>
      </c>
      <c r="I65" s="2">
        <v>96.5</v>
      </c>
      <c r="J65" s="2">
        <v>81200</v>
      </c>
      <c r="K65" s="2">
        <v>107100</v>
      </c>
      <c r="L65" s="2">
        <v>188300</v>
      </c>
      <c r="M65" s="2">
        <v>18500</v>
      </c>
      <c r="N65" s="2">
        <v>169800</v>
      </c>
      <c r="O65" s="2">
        <v>0</v>
      </c>
      <c r="Q65" s="2">
        <v>0</v>
      </c>
      <c r="R65" s="2">
        <v>0</v>
      </c>
      <c r="S65" s="2">
        <v>0</v>
      </c>
      <c r="T65" s="2">
        <v>0</v>
      </c>
      <c r="U65" s="2">
        <v>0</v>
      </c>
      <c r="V65" s="2">
        <v>0</v>
      </c>
      <c r="W65" s="2">
        <v>0</v>
      </c>
      <c r="X65" s="2">
        <v>0</v>
      </c>
      <c r="Y65" s="2">
        <v>96.5</v>
      </c>
      <c r="Z65" s="2">
        <v>81200</v>
      </c>
    </row>
    <row r="66" spans="1:26" s="2" customFormat="1" thickBot="1">
      <c r="A66" s="2">
        <v>68</v>
      </c>
      <c r="B66" s="2" t="s">
        <v>2681</v>
      </c>
      <c r="C66" s="2">
        <v>28</v>
      </c>
      <c r="E66" s="2" t="s">
        <v>198</v>
      </c>
      <c r="F66" s="2" t="s">
        <v>2680</v>
      </c>
      <c r="G66" s="2" t="s">
        <v>637</v>
      </c>
      <c r="I66" s="2">
        <v>10</v>
      </c>
      <c r="J66" s="2">
        <v>26425</v>
      </c>
      <c r="K66" s="2">
        <v>41000</v>
      </c>
      <c r="L66" s="2">
        <v>67425</v>
      </c>
      <c r="M66" s="2">
        <v>18500</v>
      </c>
      <c r="N66" s="2">
        <v>48925</v>
      </c>
      <c r="O66" s="2">
        <v>2</v>
      </c>
      <c r="P66" s="3">
        <v>39811</v>
      </c>
      <c r="Q66" s="2">
        <v>80000</v>
      </c>
      <c r="R66" s="2">
        <v>1</v>
      </c>
      <c r="S66" s="2">
        <v>0</v>
      </c>
      <c r="T66" s="2">
        <v>0</v>
      </c>
      <c r="U66" s="2">
        <v>0</v>
      </c>
      <c r="V66" s="2">
        <v>0</v>
      </c>
      <c r="W66" s="2">
        <v>0</v>
      </c>
      <c r="X66" s="2">
        <v>0</v>
      </c>
      <c r="Y66" s="2">
        <v>10</v>
      </c>
      <c r="Z66" s="2">
        <v>26425</v>
      </c>
    </row>
    <row r="67" spans="1:26" s="2" customFormat="1" thickBot="1">
      <c r="A67" s="2">
        <v>69</v>
      </c>
      <c r="B67" s="2" t="s">
        <v>2679</v>
      </c>
      <c r="C67" s="2">
        <v>363</v>
      </c>
      <c r="E67" s="2" t="s">
        <v>565</v>
      </c>
      <c r="F67" s="2" t="s">
        <v>2678</v>
      </c>
      <c r="G67" s="2" t="s">
        <v>545</v>
      </c>
      <c r="I67" s="2">
        <v>1.6</v>
      </c>
      <c r="J67" s="2">
        <v>18400</v>
      </c>
      <c r="K67" s="2">
        <v>219700</v>
      </c>
      <c r="L67" s="2">
        <v>238100</v>
      </c>
      <c r="M67" s="2">
        <v>0</v>
      </c>
      <c r="N67" s="2">
        <v>238100</v>
      </c>
      <c r="O67" s="2">
        <v>2</v>
      </c>
      <c r="P67" s="3">
        <v>44861</v>
      </c>
      <c r="Q67" s="2">
        <v>325000</v>
      </c>
      <c r="R67" s="2">
        <v>1</v>
      </c>
      <c r="S67" s="2">
        <v>0</v>
      </c>
      <c r="T67" s="2">
        <v>0</v>
      </c>
      <c r="U67" s="2">
        <v>0</v>
      </c>
      <c r="V67" s="2">
        <v>0</v>
      </c>
      <c r="W67" s="2">
        <v>0</v>
      </c>
      <c r="X67" s="2">
        <v>0</v>
      </c>
      <c r="Y67" s="2">
        <v>1.6</v>
      </c>
      <c r="Z67" s="2">
        <v>18400</v>
      </c>
    </row>
    <row r="68" spans="1:26" s="2" customFormat="1" thickBot="1">
      <c r="A68" s="2">
        <v>70</v>
      </c>
      <c r="B68" s="2" t="s">
        <v>2676</v>
      </c>
      <c r="C68" s="2">
        <v>32</v>
      </c>
      <c r="E68" s="2" t="s">
        <v>807</v>
      </c>
      <c r="F68" s="2" t="s">
        <v>2677</v>
      </c>
      <c r="G68" s="2" t="s">
        <v>701</v>
      </c>
      <c r="I68" s="2">
        <v>1.1599999999999999</v>
      </c>
      <c r="J68" s="2">
        <v>18200</v>
      </c>
      <c r="K68" s="2">
        <v>97100</v>
      </c>
      <c r="L68" s="2">
        <v>115300</v>
      </c>
      <c r="M68" s="2">
        <v>18500</v>
      </c>
      <c r="N68" s="2">
        <v>96800</v>
      </c>
      <c r="O68" s="2">
        <v>0</v>
      </c>
      <c r="Q68" s="2">
        <v>0</v>
      </c>
      <c r="R68" s="2">
        <v>0</v>
      </c>
      <c r="S68" s="2">
        <v>0</v>
      </c>
      <c r="T68" s="2">
        <v>0</v>
      </c>
      <c r="U68" s="2">
        <v>0</v>
      </c>
      <c r="V68" s="2">
        <v>0</v>
      </c>
      <c r="W68" s="2">
        <v>0</v>
      </c>
      <c r="X68" s="2">
        <v>0</v>
      </c>
      <c r="Y68" s="2">
        <v>1.1599999999999999</v>
      </c>
      <c r="Z68" s="2">
        <v>18200</v>
      </c>
    </row>
    <row r="69" spans="1:26" s="2" customFormat="1" thickBot="1">
      <c r="A69" s="2">
        <v>71</v>
      </c>
      <c r="B69" s="2" t="s">
        <v>2676</v>
      </c>
      <c r="C69" s="2">
        <v>0</v>
      </c>
      <c r="E69" s="2" t="s">
        <v>2675</v>
      </c>
      <c r="F69" s="2" t="s">
        <v>2674</v>
      </c>
      <c r="G69" s="2" t="s">
        <v>398</v>
      </c>
      <c r="I69" s="2">
        <v>0.13</v>
      </c>
      <c r="J69" s="2">
        <v>700</v>
      </c>
      <c r="K69" s="2">
        <v>0</v>
      </c>
      <c r="L69" s="2">
        <v>700</v>
      </c>
      <c r="M69" s="2">
        <v>0</v>
      </c>
      <c r="N69" s="2">
        <v>700</v>
      </c>
      <c r="O69" s="2">
        <v>0</v>
      </c>
      <c r="Q69" s="2">
        <v>0</v>
      </c>
      <c r="R69" s="2">
        <v>0</v>
      </c>
      <c r="S69" s="2">
        <v>0</v>
      </c>
      <c r="T69" s="2">
        <v>0</v>
      </c>
      <c r="U69" s="2">
        <v>0</v>
      </c>
      <c r="V69" s="2">
        <v>0</v>
      </c>
      <c r="W69" s="2">
        <v>0</v>
      </c>
      <c r="X69" s="2">
        <v>0</v>
      </c>
      <c r="Y69" s="2">
        <v>0.13</v>
      </c>
      <c r="Z69" s="2">
        <v>700</v>
      </c>
    </row>
    <row r="70" spans="1:26" s="2" customFormat="1" thickBot="1">
      <c r="A70" s="2">
        <v>72</v>
      </c>
      <c r="B70" s="2" t="s">
        <v>2673</v>
      </c>
      <c r="C70" s="2">
        <v>33</v>
      </c>
      <c r="E70" s="2" t="s">
        <v>1248</v>
      </c>
      <c r="F70" s="2" t="s">
        <v>2672</v>
      </c>
      <c r="G70" s="2" t="s">
        <v>1478</v>
      </c>
      <c r="I70" s="2">
        <v>2.9</v>
      </c>
      <c r="J70" s="2">
        <v>19775</v>
      </c>
      <c r="K70" s="2">
        <v>70700</v>
      </c>
      <c r="L70" s="2">
        <v>90475</v>
      </c>
      <c r="M70" s="2">
        <v>0</v>
      </c>
      <c r="N70" s="2">
        <v>90475</v>
      </c>
      <c r="O70" s="2">
        <v>2</v>
      </c>
      <c r="P70" s="3">
        <v>42979</v>
      </c>
      <c r="Q70" s="2">
        <v>0</v>
      </c>
      <c r="R70" s="2">
        <v>8</v>
      </c>
      <c r="S70" s="2">
        <v>0</v>
      </c>
      <c r="T70" s="2">
        <v>0</v>
      </c>
      <c r="U70" s="2">
        <v>0</v>
      </c>
      <c r="V70" s="2">
        <v>0</v>
      </c>
      <c r="W70" s="2">
        <v>0</v>
      </c>
      <c r="X70" s="2">
        <v>0</v>
      </c>
      <c r="Y70" s="2">
        <v>2.9</v>
      </c>
      <c r="Z70" s="2">
        <v>19775</v>
      </c>
    </row>
    <row r="71" spans="1:26" s="2" customFormat="1" thickBot="1">
      <c r="A71" s="2">
        <v>74</v>
      </c>
      <c r="B71" s="2" t="s">
        <v>322</v>
      </c>
      <c r="C71" s="2">
        <v>0</v>
      </c>
      <c r="E71" s="2" t="s">
        <v>171</v>
      </c>
      <c r="F71" s="2" t="s">
        <v>2671</v>
      </c>
      <c r="G71" s="2" t="s">
        <v>725</v>
      </c>
      <c r="I71" s="2">
        <v>57</v>
      </c>
      <c r="J71" s="2">
        <v>12654</v>
      </c>
      <c r="K71" s="2">
        <v>0</v>
      </c>
      <c r="L71" s="2">
        <v>12654</v>
      </c>
      <c r="M71" s="2">
        <v>0</v>
      </c>
      <c r="N71" s="2">
        <v>12654</v>
      </c>
      <c r="O71" s="2">
        <v>0</v>
      </c>
      <c r="Q71" s="2">
        <v>0</v>
      </c>
      <c r="R71" s="2">
        <v>0</v>
      </c>
      <c r="S71" s="2">
        <v>0</v>
      </c>
      <c r="T71" s="2">
        <v>0</v>
      </c>
      <c r="U71" s="2">
        <v>0</v>
      </c>
      <c r="V71" s="2">
        <v>0</v>
      </c>
      <c r="W71" s="2">
        <v>57</v>
      </c>
      <c r="X71" s="2">
        <v>12654</v>
      </c>
      <c r="Y71" s="2">
        <v>0</v>
      </c>
      <c r="Z71" s="2">
        <v>0</v>
      </c>
    </row>
    <row r="72" spans="1:26" s="2" customFormat="1" thickBot="1">
      <c r="A72" s="2">
        <v>75</v>
      </c>
      <c r="B72" s="2" t="s">
        <v>981</v>
      </c>
      <c r="C72" s="2">
        <v>43</v>
      </c>
      <c r="E72" s="2" t="s">
        <v>144</v>
      </c>
      <c r="F72" s="2" t="s">
        <v>2670</v>
      </c>
      <c r="G72" s="2" t="s">
        <v>545</v>
      </c>
      <c r="I72" s="2">
        <v>22</v>
      </c>
      <c r="J72" s="2">
        <v>36200</v>
      </c>
      <c r="K72" s="2">
        <v>152500</v>
      </c>
      <c r="L72" s="2">
        <v>188700</v>
      </c>
      <c r="M72" s="2">
        <v>18500</v>
      </c>
      <c r="N72" s="2">
        <v>170200</v>
      </c>
      <c r="O72" s="2">
        <v>2</v>
      </c>
      <c r="P72" s="3">
        <v>41345</v>
      </c>
      <c r="Q72" s="2">
        <v>0</v>
      </c>
      <c r="R72" s="2">
        <v>2</v>
      </c>
      <c r="S72" s="2">
        <v>0</v>
      </c>
      <c r="T72" s="2">
        <v>0</v>
      </c>
      <c r="U72" s="2">
        <v>0</v>
      </c>
      <c r="V72" s="2">
        <v>0</v>
      </c>
      <c r="W72" s="2">
        <v>0</v>
      </c>
      <c r="X72" s="2">
        <v>0</v>
      </c>
      <c r="Y72" s="2">
        <v>22</v>
      </c>
      <c r="Z72" s="2">
        <v>36200</v>
      </c>
    </row>
    <row r="73" spans="1:26" s="2" customFormat="1" thickBot="1">
      <c r="A73" s="2">
        <v>76</v>
      </c>
      <c r="B73" s="2" t="s">
        <v>2669</v>
      </c>
      <c r="C73" s="2">
        <v>33</v>
      </c>
      <c r="E73" s="2" t="s">
        <v>1592</v>
      </c>
      <c r="F73" s="2" t="s">
        <v>2668</v>
      </c>
      <c r="G73" s="2" t="s">
        <v>924</v>
      </c>
      <c r="H73" s="2" t="s">
        <v>2667</v>
      </c>
      <c r="I73" s="2">
        <v>45</v>
      </c>
      <c r="J73" s="2">
        <v>30170</v>
      </c>
      <c r="K73" s="2">
        <v>99960</v>
      </c>
      <c r="L73" s="2">
        <v>130130</v>
      </c>
      <c r="M73" s="2">
        <v>18500</v>
      </c>
      <c r="N73" s="2">
        <v>111630</v>
      </c>
      <c r="O73" s="2">
        <v>0</v>
      </c>
      <c r="Q73" s="2">
        <v>0</v>
      </c>
      <c r="R73" s="2">
        <v>0</v>
      </c>
      <c r="S73" s="2">
        <v>0</v>
      </c>
      <c r="T73" s="2">
        <v>0</v>
      </c>
      <c r="U73" s="2">
        <v>16</v>
      </c>
      <c r="V73" s="2">
        <v>3445</v>
      </c>
      <c r="W73" s="2">
        <v>25</v>
      </c>
      <c r="X73" s="2">
        <v>5550</v>
      </c>
      <c r="Y73" s="2">
        <v>4</v>
      </c>
      <c r="Z73" s="2">
        <v>21175</v>
      </c>
    </row>
    <row r="74" spans="1:26" s="2" customFormat="1" thickBot="1">
      <c r="A74" s="2">
        <v>77</v>
      </c>
      <c r="B74" s="2" t="s">
        <v>761</v>
      </c>
      <c r="C74" s="2">
        <v>0</v>
      </c>
      <c r="E74" s="2" t="s">
        <v>1592</v>
      </c>
      <c r="F74" s="2" t="s">
        <v>2666</v>
      </c>
      <c r="G74" s="2" t="s">
        <v>924</v>
      </c>
      <c r="H74" s="2" t="s">
        <v>2665</v>
      </c>
      <c r="I74" s="2">
        <v>85</v>
      </c>
      <c r="J74" s="2">
        <v>18424</v>
      </c>
      <c r="K74" s="2">
        <v>0</v>
      </c>
      <c r="L74" s="2">
        <v>18424</v>
      </c>
      <c r="M74" s="2">
        <v>0</v>
      </c>
      <c r="N74" s="2">
        <v>18424</v>
      </c>
      <c r="O74" s="2">
        <v>1</v>
      </c>
      <c r="P74" s="3">
        <v>43605</v>
      </c>
      <c r="Q74" s="2">
        <v>0</v>
      </c>
      <c r="R74" s="2">
        <v>2</v>
      </c>
      <c r="S74" s="2">
        <v>3</v>
      </c>
      <c r="T74" s="2">
        <v>553</v>
      </c>
      <c r="U74" s="2">
        <v>50</v>
      </c>
      <c r="V74" s="2">
        <v>10767</v>
      </c>
      <c r="W74" s="2">
        <v>32</v>
      </c>
      <c r="X74" s="2">
        <v>7104</v>
      </c>
      <c r="Y74" s="2">
        <v>0</v>
      </c>
      <c r="Z74" s="2">
        <v>0</v>
      </c>
    </row>
    <row r="75" spans="1:26" s="2" customFormat="1" thickBot="1">
      <c r="A75" s="2">
        <v>78</v>
      </c>
      <c r="B75" s="2" t="s">
        <v>2664</v>
      </c>
      <c r="C75" s="2">
        <v>0</v>
      </c>
      <c r="E75" s="2" t="s">
        <v>28</v>
      </c>
      <c r="F75" s="2" t="s">
        <v>2663</v>
      </c>
      <c r="G75" s="2" t="s">
        <v>641</v>
      </c>
      <c r="H75" s="2" t="s">
        <v>1027</v>
      </c>
      <c r="I75" s="2">
        <v>61</v>
      </c>
      <c r="J75" s="2">
        <v>42525</v>
      </c>
      <c r="K75" s="2">
        <v>0</v>
      </c>
      <c r="L75" s="2">
        <v>42525</v>
      </c>
      <c r="M75" s="2">
        <v>0</v>
      </c>
      <c r="N75" s="2">
        <v>42525</v>
      </c>
      <c r="O75" s="2">
        <v>0</v>
      </c>
      <c r="Q75" s="2">
        <v>0</v>
      </c>
      <c r="R75" s="2">
        <v>0</v>
      </c>
      <c r="S75" s="2">
        <v>0</v>
      </c>
      <c r="T75" s="2">
        <v>0</v>
      </c>
      <c r="U75" s="2">
        <v>0</v>
      </c>
      <c r="V75" s="2">
        <v>0</v>
      </c>
      <c r="W75" s="2">
        <v>0</v>
      </c>
      <c r="X75" s="2">
        <v>0</v>
      </c>
      <c r="Y75" s="2">
        <v>61</v>
      </c>
      <c r="Z75" s="2">
        <v>42525</v>
      </c>
    </row>
    <row r="76" spans="1:26" s="2" customFormat="1" thickBot="1">
      <c r="A76" s="2">
        <v>79</v>
      </c>
      <c r="B76" s="2" t="s">
        <v>2662</v>
      </c>
      <c r="C76" s="2">
        <v>58</v>
      </c>
      <c r="E76" s="2" t="s">
        <v>144</v>
      </c>
      <c r="F76" s="2" t="s">
        <v>2661</v>
      </c>
      <c r="G76" s="2" t="s">
        <v>622</v>
      </c>
      <c r="H76" s="2" t="s">
        <v>2660</v>
      </c>
      <c r="I76" s="2">
        <v>1.1399999999999999</v>
      </c>
      <c r="J76" s="2">
        <v>17700</v>
      </c>
      <c r="K76" s="2">
        <v>100600</v>
      </c>
      <c r="L76" s="2">
        <v>118300</v>
      </c>
      <c r="M76" s="2">
        <v>0</v>
      </c>
      <c r="N76" s="2">
        <v>118300</v>
      </c>
      <c r="O76" s="2">
        <v>2</v>
      </c>
      <c r="P76" s="3">
        <v>40732</v>
      </c>
      <c r="Q76" s="2">
        <v>35000</v>
      </c>
      <c r="R76" s="2">
        <v>1</v>
      </c>
      <c r="S76" s="2">
        <v>0</v>
      </c>
      <c r="T76" s="2">
        <v>0</v>
      </c>
      <c r="U76" s="2">
        <v>0</v>
      </c>
      <c r="V76" s="2">
        <v>0</v>
      </c>
      <c r="W76" s="2">
        <v>0</v>
      </c>
      <c r="X76" s="2">
        <v>0</v>
      </c>
      <c r="Y76" s="2">
        <v>1.1399999999999999</v>
      </c>
      <c r="Z76" s="2">
        <v>17700</v>
      </c>
    </row>
    <row r="77" spans="1:26" s="2" customFormat="1" thickBot="1">
      <c r="A77" s="2">
        <v>80</v>
      </c>
      <c r="B77" s="2" t="s">
        <v>2659</v>
      </c>
      <c r="C77" s="2">
        <v>154</v>
      </c>
      <c r="E77" s="2" t="s">
        <v>270</v>
      </c>
      <c r="F77" s="2" t="s">
        <v>2658</v>
      </c>
      <c r="G77" s="2" t="s">
        <v>600</v>
      </c>
      <c r="H77" s="2" t="s">
        <v>592</v>
      </c>
      <c r="I77" s="2">
        <v>1</v>
      </c>
      <c r="J77" s="2">
        <v>17500</v>
      </c>
      <c r="K77" s="2">
        <v>94640</v>
      </c>
      <c r="L77" s="2">
        <v>112140</v>
      </c>
      <c r="M77" s="2">
        <v>18500</v>
      </c>
      <c r="N77" s="2">
        <v>93640</v>
      </c>
      <c r="O77" s="2">
        <v>2</v>
      </c>
      <c r="P77" s="3">
        <v>43259</v>
      </c>
      <c r="Q77" s="2">
        <v>79500</v>
      </c>
      <c r="R77" s="2">
        <v>1</v>
      </c>
      <c r="S77" s="2">
        <v>0</v>
      </c>
      <c r="T77" s="2">
        <v>0</v>
      </c>
      <c r="U77" s="2">
        <v>0</v>
      </c>
      <c r="V77" s="2">
        <v>0</v>
      </c>
      <c r="W77" s="2">
        <v>0</v>
      </c>
      <c r="X77" s="2">
        <v>0</v>
      </c>
      <c r="Y77" s="2">
        <v>1</v>
      </c>
      <c r="Z77" s="2">
        <v>17500</v>
      </c>
    </row>
    <row r="78" spans="1:26" s="2" customFormat="1" thickBot="1">
      <c r="A78" s="2">
        <v>81</v>
      </c>
      <c r="B78" s="2" t="s">
        <v>2657</v>
      </c>
      <c r="C78" s="2">
        <v>42</v>
      </c>
      <c r="E78" s="2" t="s">
        <v>144</v>
      </c>
      <c r="F78" s="2" t="s">
        <v>2656</v>
      </c>
      <c r="G78" s="2" t="s">
        <v>798</v>
      </c>
      <c r="I78" s="2">
        <v>1.85</v>
      </c>
      <c r="J78" s="2">
        <v>18500</v>
      </c>
      <c r="K78" s="2">
        <v>500</v>
      </c>
      <c r="L78" s="2">
        <v>19000</v>
      </c>
      <c r="M78" s="2">
        <v>0</v>
      </c>
      <c r="N78" s="2">
        <v>19000</v>
      </c>
      <c r="O78" s="2">
        <v>2</v>
      </c>
      <c r="P78" s="3">
        <v>44046</v>
      </c>
      <c r="Q78" s="2">
        <v>0</v>
      </c>
      <c r="R78" s="2">
        <v>2</v>
      </c>
      <c r="S78" s="2">
        <v>0</v>
      </c>
      <c r="T78" s="2">
        <v>0</v>
      </c>
      <c r="U78" s="2">
        <v>0</v>
      </c>
      <c r="V78" s="2">
        <v>0</v>
      </c>
      <c r="W78" s="2">
        <v>0</v>
      </c>
      <c r="X78" s="2">
        <v>0</v>
      </c>
      <c r="Y78" s="2">
        <v>1.85</v>
      </c>
      <c r="Z78" s="2">
        <v>18500</v>
      </c>
    </row>
    <row r="79" spans="1:26" s="2" customFormat="1" thickBot="1">
      <c r="A79" s="2">
        <v>82</v>
      </c>
      <c r="B79" s="2" t="s">
        <v>2655</v>
      </c>
      <c r="C79" s="2">
        <v>220</v>
      </c>
      <c r="E79" s="2" t="s">
        <v>1336</v>
      </c>
      <c r="F79" s="2" t="s">
        <v>2654</v>
      </c>
      <c r="G79" s="2" t="s">
        <v>798</v>
      </c>
      <c r="I79" s="2">
        <v>3</v>
      </c>
      <c r="J79" s="2">
        <v>11200</v>
      </c>
      <c r="K79" s="2">
        <v>0</v>
      </c>
      <c r="L79" s="2">
        <v>11200</v>
      </c>
      <c r="M79" s="2">
        <v>0</v>
      </c>
      <c r="N79" s="2">
        <v>11200</v>
      </c>
      <c r="O79" s="2">
        <v>1</v>
      </c>
      <c r="P79" s="3">
        <v>41345</v>
      </c>
      <c r="Q79" s="2">
        <v>0</v>
      </c>
      <c r="R79" s="2">
        <v>2</v>
      </c>
      <c r="S79" s="2">
        <v>0</v>
      </c>
      <c r="T79" s="2">
        <v>0</v>
      </c>
      <c r="U79" s="2">
        <v>0</v>
      </c>
      <c r="V79" s="2">
        <v>0</v>
      </c>
      <c r="W79" s="2">
        <v>0</v>
      </c>
      <c r="X79" s="2">
        <v>0</v>
      </c>
      <c r="Y79" s="2">
        <v>3</v>
      </c>
      <c r="Z79" s="2">
        <v>11200</v>
      </c>
    </row>
    <row r="80" spans="1:26" s="2" customFormat="1" thickBot="1">
      <c r="A80" s="2">
        <v>83</v>
      </c>
      <c r="B80" s="2" t="s">
        <v>2653</v>
      </c>
      <c r="C80" s="2">
        <v>0</v>
      </c>
      <c r="E80" s="2" t="s">
        <v>28</v>
      </c>
      <c r="F80" s="2" t="s">
        <v>2652</v>
      </c>
      <c r="G80" s="2" t="s">
        <v>631</v>
      </c>
      <c r="I80" s="2">
        <v>62</v>
      </c>
      <c r="J80" s="2">
        <v>14501</v>
      </c>
      <c r="K80" s="2">
        <v>0</v>
      </c>
      <c r="L80" s="2">
        <v>14501</v>
      </c>
      <c r="M80" s="2">
        <v>0</v>
      </c>
      <c r="N80" s="2">
        <v>14501</v>
      </c>
      <c r="O80" s="2">
        <v>0</v>
      </c>
      <c r="Q80" s="2">
        <v>0</v>
      </c>
      <c r="R80" s="2">
        <v>0</v>
      </c>
      <c r="S80" s="2">
        <v>19.5</v>
      </c>
      <c r="T80" s="2">
        <v>3593</v>
      </c>
      <c r="U80" s="2">
        <v>25</v>
      </c>
      <c r="V80" s="2">
        <v>5384</v>
      </c>
      <c r="W80" s="2">
        <v>17</v>
      </c>
      <c r="X80" s="2">
        <v>3774</v>
      </c>
      <c r="Y80" s="2">
        <v>0.5</v>
      </c>
      <c r="Z80" s="2">
        <v>1750</v>
      </c>
    </row>
    <row r="81" spans="1:26" s="2" customFormat="1" thickBot="1">
      <c r="A81" s="2">
        <v>85</v>
      </c>
      <c r="B81" s="2" t="s">
        <v>2651</v>
      </c>
      <c r="C81" s="2">
        <v>0</v>
      </c>
      <c r="E81" s="2" t="s">
        <v>41</v>
      </c>
      <c r="F81" s="2" t="s">
        <v>2650</v>
      </c>
      <c r="G81" s="2" t="s">
        <v>2649</v>
      </c>
      <c r="H81" s="2" t="s">
        <v>916</v>
      </c>
      <c r="I81" s="2">
        <v>1</v>
      </c>
      <c r="J81" s="2">
        <v>8750</v>
      </c>
      <c r="K81" s="2">
        <v>0</v>
      </c>
      <c r="L81" s="2">
        <v>8750</v>
      </c>
      <c r="M81" s="2">
        <v>0</v>
      </c>
      <c r="N81" s="2">
        <v>8750</v>
      </c>
      <c r="O81" s="2">
        <v>0</v>
      </c>
      <c r="Q81" s="2">
        <v>0</v>
      </c>
      <c r="R81" s="2">
        <v>0</v>
      </c>
      <c r="S81" s="2">
        <v>0</v>
      </c>
      <c r="T81" s="2">
        <v>0</v>
      </c>
      <c r="U81" s="2">
        <v>0</v>
      </c>
      <c r="V81" s="2">
        <v>0</v>
      </c>
      <c r="W81" s="2">
        <v>0</v>
      </c>
      <c r="X81" s="2">
        <v>0</v>
      </c>
      <c r="Y81" s="2">
        <v>1</v>
      </c>
      <c r="Z81" s="2">
        <v>8750</v>
      </c>
    </row>
    <row r="82" spans="1:26" s="2" customFormat="1" thickBot="1">
      <c r="A82" s="2">
        <v>86</v>
      </c>
      <c r="B82" s="2" t="s">
        <v>2324</v>
      </c>
      <c r="C82" s="2">
        <v>0</v>
      </c>
      <c r="E82" s="2" t="s">
        <v>41</v>
      </c>
      <c r="F82" s="2" t="s">
        <v>1693</v>
      </c>
      <c r="G82" s="2" t="s">
        <v>240</v>
      </c>
      <c r="H82" s="2" t="s">
        <v>592</v>
      </c>
      <c r="I82" s="2">
        <v>1</v>
      </c>
      <c r="J82" s="2">
        <v>17500</v>
      </c>
      <c r="K82" s="2">
        <v>0</v>
      </c>
      <c r="L82" s="2">
        <v>17500</v>
      </c>
      <c r="M82" s="2">
        <v>0</v>
      </c>
      <c r="N82" s="2">
        <v>17500</v>
      </c>
      <c r="O82" s="2">
        <v>1</v>
      </c>
      <c r="P82" s="3">
        <v>45322</v>
      </c>
      <c r="Q82" s="2">
        <v>0</v>
      </c>
      <c r="R82" s="2">
        <v>8</v>
      </c>
      <c r="S82" s="2">
        <v>0</v>
      </c>
      <c r="T82" s="2">
        <v>0</v>
      </c>
      <c r="U82" s="2">
        <v>0</v>
      </c>
      <c r="V82" s="2">
        <v>0</v>
      </c>
      <c r="W82" s="2">
        <v>0</v>
      </c>
      <c r="X82" s="2">
        <v>0</v>
      </c>
      <c r="Y82" s="2">
        <v>1</v>
      </c>
      <c r="Z82" s="2">
        <v>17500</v>
      </c>
    </row>
    <row r="83" spans="1:26" s="2" customFormat="1" thickBot="1">
      <c r="A83" s="2">
        <v>87</v>
      </c>
      <c r="B83" s="2" t="s">
        <v>2648</v>
      </c>
      <c r="C83" s="2">
        <v>82</v>
      </c>
      <c r="E83" s="2" t="s">
        <v>203</v>
      </c>
      <c r="F83" s="2" t="s">
        <v>2647</v>
      </c>
      <c r="G83" s="2" t="s">
        <v>641</v>
      </c>
      <c r="I83" s="2">
        <v>1.2</v>
      </c>
      <c r="J83" s="2">
        <v>18200</v>
      </c>
      <c r="K83" s="2">
        <v>98500</v>
      </c>
      <c r="L83" s="2">
        <v>116700</v>
      </c>
      <c r="M83" s="2">
        <v>18500</v>
      </c>
      <c r="N83" s="2">
        <v>98200</v>
      </c>
      <c r="O83" s="2">
        <v>2</v>
      </c>
      <c r="P83" s="3">
        <v>43315</v>
      </c>
      <c r="Q83" s="2">
        <v>88500</v>
      </c>
      <c r="R83" s="2">
        <v>1</v>
      </c>
      <c r="S83" s="2">
        <v>0</v>
      </c>
      <c r="T83" s="2">
        <v>0</v>
      </c>
      <c r="U83" s="2">
        <v>0</v>
      </c>
      <c r="V83" s="2">
        <v>0</v>
      </c>
      <c r="W83" s="2">
        <v>0</v>
      </c>
      <c r="X83" s="2">
        <v>0</v>
      </c>
      <c r="Y83" s="2">
        <v>1.2</v>
      </c>
      <c r="Z83" s="2">
        <v>18200</v>
      </c>
    </row>
    <row r="84" spans="1:26" s="2" customFormat="1" thickBot="1">
      <c r="A84" s="2">
        <v>88</v>
      </c>
      <c r="B84" s="2" t="s">
        <v>2646</v>
      </c>
      <c r="C84" s="2">
        <v>38</v>
      </c>
      <c r="E84" s="2" t="s">
        <v>755</v>
      </c>
      <c r="F84" s="2" t="s">
        <v>2645</v>
      </c>
      <c r="G84" s="2" t="s">
        <v>205</v>
      </c>
      <c r="H84" s="2" t="s">
        <v>2644</v>
      </c>
      <c r="I84" s="2">
        <v>88</v>
      </c>
      <c r="J84" s="2">
        <v>60400</v>
      </c>
      <c r="K84" s="2">
        <v>77900</v>
      </c>
      <c r="L84" s="2">
        <v>138300</v>
      </c>
      <c r="M84" s="2">
        <v>18500</v>
      </c>
      <c r="N84" s="2">
        <v>119800</v>
      </c>
      <c r="O84" s="2">
        <v>0</v>
      </c>
      <c r="Q84" s="2">
        <v>0</v>
      </c>
      <c r="R84" s="2">
        <v>0</v>
      </c>
      <c r="S84" s="2">
        <v>0</v>
      </c>
      <c r="T84" s="2">
        <v>0</v>
      </c>
      <c r="U84" s="2">
        <v>0</v>
      </c>
      <c r="V84" s="2">
        <v>0</v>
      </c>
      <c r="W84" s="2">
        <v>0</v>
      </c>
      <c r="X84" s="2">
        <v>0</v>
      </c>
      <c r="Y84" s="2">
        <v>88</v>
      </c>
      <c r="Z84" s="2">
        <v>60400</v>
      </c>
    </row>
    <row r="85" spans="1:26" s="2" customFormat="1" thickBot="1">
      <c r="A85" s="2">
        <v>89</v>
      </c>
      <c r="B85" s="2" t="s">
        <v>1026</v>
      </c>
      <c r="C85" s="2">
        <v>23</v>
      </c>
      <c r="E85" s="2" t="s">
        <v>1814</v>
      </c>
      <c r="F85" s="2" t="s">
        <v>2643</v>
      </c>
      <c r="G85" s="2" t="s">
        <v>500</v>
      </c>
      <c r="I85" s="2">
        <v>0.17</v>
      </c>
      <c r="J85" s="2">
        <v>12600</v>
      </c>
      <c r="K85" s="2">
        <v>58100</v>
      </c>
      <c r="L85" s="2">
        <v>70700</v>
      </c>
      <c r="M85" s="2">
        <v>18500</v>
      </c>
      <c r="N85" s="2">
        <v>52200</v>
      </c>
      <c r="O85" s="2">
        <v>2</v>
      </c>
      <c r="P85" s="3">
        <v>40912</v>
      </c>
      <c r="Q85" s="2">
        <v>21870</v>
      </c>
      <c r="R85" s="2">
        <v>1</v>
      </c>
      <c r="S85" s="2">
        <v>0</v>
      </c>
      <c r="T85" s="2">
        <v>0</v>
      </c>
      <c r="U85" s="2">
        <v>0</v>
      </c>
      <c r="V85" s="2">
        <v>0</v>
      </c>
      <c r="W85" s="2">
        <v>0</v>
      </c>
      <c r="X85" s="2">
        <v>0</v>
      </c>
      <c r="Y85" s="2">
        <v>0.17</v>
      </c>
      <c r="Z85" s="2">
        <v>12600</v>
      </c>
    </row>
    <row r="86" spans="1:26" s="2" customFormat="1" thickBot="1">
      <c r="A86" s="2">
        <v>90</v>
      </c>
      <c r="B86" s="2" t="s">
        <v>2642</v>
      </c>
      <c r="C86" s="2">
        <v>24</v>
      </c>
      <c r="E86" s="2" t="s">
        <v>1814</v>
      </c>
      <c r="F86" s="2" t="s">
        <v>2641</v>
      </c>
      <c r="G86" s="2" t="s">
        <v>545</v>
      </c>
      <c r="I86" s="2">
        <v>0.1</v>
      </c>
      <c r="J86" s="2">
        <v>10700</v>
      </c>
      <c r="K86" s="2">
        <v>52100</v>
      </c>
      <c r="L86" s="2">
        <v>62800</v>
      </c>
      <c r="M86" s="2">
        <v>18500</v>
      </c>
      <c r="N86" s="2">
        <v>44300</v>
      </c>
      <c r="O86" s="2">
        <v>2</v>
      </c>
      <c r="P86" s="3">
        <v>43998</v>
      </c>
      <c r="Q86" s="2">
        <v>0</v>
      </c>
      <c r="R86" s="2">
        <v>2</v>
      </c>
      <c r="S86" s="2">
        <v>0</v>
      </c>
      <c r="T86" s="2">
        <v>0</v>
      </c>
      <c r="U86" s="2">
        <v>0</v>
      </c>
      <c r="V86" s="2">
        <v>0</v>
      </c>
      <c r="W86" s="2">
        <v>0</v>
      </c>
      <c r="X86" s="2">
        <v>0</v>
      </c>
      <c r="Y86" s="2">
        <v>0.1</v>
      </c>
      <c r="Z86" s="2">
        <v>10700</v>
      </c>
    </row>
    <row r="87" spans="1:26" s="2" customFormat="1" thickBot="1">
      <c r="A87" s="2">
        <v>91</v>
      </c>
      <c r="B87" s="2" t="s">
        <v>2640</v>
      </c>
      <c r="C87" s="2">
        <v>0</v>
      </c>
      <c r="E87" s="2" t="s">
        <v>81</v>
      </c>
      <c r="F87" s="2" t="s">
        <v>2639</v>
      </c>
      <c r="G87" s="2" t="s">
        <v>737</v>
      </c>
      <c r="I87" s="2">
        <v>75</v>
      </c>
      <c r="J87" s="2">
        <v>25776</v>
      </c>
      <c r="K87" s="2">
        <v>0</v>
      </c>
      <c r="L87" s="2">
        <v>25776</v>
      </c>
      <c r="M87" s="2">
        <v>0</v>
      </c>
      <c r="N87" s="2">
        <v>25776</v>
      </c>
      <c r="O87" s="2">
        <v>1</v>
      </c>
      <c r="P87" s="3">
        <v>39937</v>
      </c>
      <c r="Q87" s="2">
        <v>0</v>
      </c>
      <c r="R87" s="2">
        <v>1</v>
      </c>
      <c r="S87" s="2">
        <v>1</v>
      </c>
      <c r="T87" s="2">
        <v>184</v>
      </c>
      <c r="U87" s="2">
        <v>41</v>
      </c>
      <c r="V87" s="2">
        <v>8829</v>
      </c>
      <c r="W87" s="2">
        <v>29</v>
      </c>
      <c r="X87" s="2">
        <v>6438</v>
      </c>
      <c r="Y87" s="2">
        <v>4</v>
      </c>
      <c r="Z87" s="2">
        <v>10325</v>
      </c>
    </row>
    <row r="88" spans="1:26" s="2" customFormat="1" thickBot="1">
      <c r="A88" s="2">
        <v>92</v>
      </c>
      <c r="B88" s="2" t="s">
        <v>2638</v>
      </c>
      <c r="C88" s="2">
        <v>361</v>
      </c>
      <c r="E88" s="2" t="s">
        <v>565</v>
      </c>
      <c r="F88" s="2" t="s">
        <v>2637</v>
      </c>
      <c r="G88" s="2" t="s">
        <v>2636</v>
      </c>
      <c r="H88" s="2" t="s">
        <v>2635</v>
      </c>
      <c r="I88" s="2">
        <v>50</v>
      </c>
      <c r="J88" s="2">
        <v>50200</v>
      </c>
      <c r="K88" s="2">
        <v>65600</v>
      </c>
      <c r="L88" s="2">
        <v>115800</v>
      </c>
      <c r="M88" s="2">
        <v>18500</v>
      </c>
      <c r="N88" s="2">
        <v>97300</v>
      </c>
      <c r="O88" s="2">
        <v>2</v>
      </c>
      <c r="P88" s="3">
        <v>39279</v>
      </c>
      <c r="Q88" s="2">
        <v>0</v>
      </c>
      <c r="R88" s="2">
        <v>2</v>
      </c>
      <c r="S88" s="2">
        <v>0</v>
      </c>
      <c r="T88" s="2">
        <v>0</v>
      </c>
      <c r="U88" s="2">
        <v>0</v>
      </c>
      <c r="V88" s="2">
        <v>0</v>
      </c>
      <c r="W88" s="2">
        <v>0</v>
      </c>
      <c r="X88" s="2">
        <v>0</v>
      </c>
      <c r="Y88" s="2">
        <v>50</v>
      </c>
      <c r="Z88" s="2">
        <v>50200</v>
      </c>
    </row>
    <row r="89" spans="1:26" s="2" customFormat="1" thickBot="1">
      <c r="A89" s="2">
        <v>93</v>
      </c>
      <c r="B89" s="2" t="s">
        <v>2634</v>
      </c>
      <c r="C89" s="2">
        <v>175</v>
      </c>
      <c r="E89" s="2" t="s">
        <v>60</v>
      </c>
      <c r="F89" s="2" t="s">
        <v>2633</v>
      </c>
      <c r="G89" s="2" t="s">
        <v>686</v>
      </c>
      <c r="I89" s="2">
        <v>3.5</v>
      </c>
      <c r="J89" s="2">
        <v>20500</v>
      </c>
      <c r="K89" s="2">
        <v>36400</v>
      </c>
      <c r="L89" s="2">
        <v>56900</v>
      </c>
      <c r="M89" s="2">
        <v>0</v>
      </c>
      <c r="N89" s="2">
        <v>56900</v>
      </c>
      <c r="O89" s="2">
        <v>2</v>
      </c>
      <c r="P89" s="3">
        <v>44523</v>
      </c>
      <c r="Q89" s="2">
        <v>80000</v>
      </c>
      <c r="R89" s="2">
        <v>1</v>
      </c>
      <c r="S89" s="2">
        <v>0</v>
      </c>
      <c r="T89" s="2">
        <v>0</v>
      </c>
      <c r="U89" s="2">
        <v>0</v>
      </c>
      <c r="V89" s="2">
        <v>0</v>
      </c>
      <c r="W89" s="2">
        <v>0</v>
      </c>
      <c r="X89" s="2">
        <v>0</v>
      </c>
      <c r="Y89" s="2">
        <v>3.5</v>
      </c>
      <c r="Z89" s="2">
        <v>20500</v>
      </c>
    </row>
    <row r="90" spans="1:26" s="2" customFormat="1" thickBot="1">
      <c r="A90" s="2">
        <v>94</v>
      </c>
      <c r="B90" s="2" t="s">
        <v>2632</v>
      </c>
      <c r="C90" s="2">
        <v>120</v>
      </c>
      <c r="E90" s="2" t="s">
        <v>1783</v>
      </c>
      <c r="F90" s="2" t="s">
        <v>2631</v>
      </c>
      <c r="G90" s="2" t="s">
        <v>450</v>
      </c>
      <c r="H90" s="2" t="s">
        <v>2630</v>
      </c>
      <c r="I90" s="2">
        <v>12</v>
      </c>
      <c r="J90" s="2">
        <v>19942</v>
      </c>
      <c r="K90" s="2">
        <v>166100</v>
      </c>
      <c r="L90" s="2">
        <v>186042</v>
      </c>
      <c r="M90" s="2">
        <v>18500</v>
      </c>
      <c r="N90" s="2">
        <v>167542</v>
      </c>
      <c r="O90" s="2">
        <v>0</v>
      </c>
      <c r="Q90" s="2">
        <v>0</v>
      </c>
      <c r="R90" s="2">
        <v>0</v>
      </c>
      <c r="S90" s="2">
        <v>0</v>
      </c>
      <c r="T90" s="2">
        <v>0</v>
      </c>
      <c r="U90" s="2">
        <v>0</v>
      </c>
      <c r="V90" s="2">
        <v>0</v>
      </c>
      <c r="W90" s="2">
        <v>11</v>
      </c>
      <c r="X90" s="2">
        <v>2442</v>
      </c>
      <c r="Y90" s="2">
        <v>1</v>
      </c>
      <c r="Z90" s="2">
        <v>17500</v>
      </c>
    </row>
    <row r="91" spans="1:26" s="2" customFormat="1" thickBot="1">
      <c r="A91" s="2">
        <v>95</v>
      </c>
      <c r="B91" s="2" t="s">
        <v>2629</v>
      </c>
      <c r="C91" s="2">
        <v>230</v>
      </c>
      <c r="E91" s="2" t="s">
        <v>270</v>
      </c>
      <c r="F91" s="2" t="s">
        <v>2628</v>
      </c>
      <c r="G91" s="2" t="s">
        <v>701</v>
      </c>
      <c r="I91" s="2">
        <v>1.3</v>
      </c>
      <c r="J91" s="2">
        <v>18200</v>
      </c>
      <c r="K91" s="2">
        <v>120300</v>
      </c>
      <c r="L91" s="2">
        <v>138500</v>
      </c>
      <c r="M91" s="2">
        <v>18500</v>
      </c>
      <c r="N91" s="2">
        <v>120000</v>
      </c>
      <c r="O91" s="2">
        <v>2</v>
      </c>
      <c r="P91" s="3">
        <v>43760</v>
      </c>
      <c r="Q91" s="2">
        <v>0</v>
      </c>
      <c r="R91" s="2">
        <v>2</v>
      </c>
      <c r="S91" s="2">
        <v>0</v>
      </c>
      <c r="T91" s="2">
        <v>0</v>
      </c>
      <c r="U91" s="2">
        <v>0</v>
      </c>
      <c r="V91" s="2">
        <v>0</v>
      </c>
      <c r="W91" s="2">
        <v>0</v>
      </c>
      <c r="X91" s="2">
        <v>0</v>
      </c>
      <c r="Y91" s="2">
        <v>1.3</v>
      </c>
      <c r="Z91" s="2">
        <v>18200</v>
      </c>
    </row>
    <row r="92" spans="1:26" s="2" customFormat="1" thickBot="1">
      <c r="A92" s="2">
        <v>96</v>
      </c>
      <c r="B92" s="2" t="s">
        <v>2627</v>
      </c>
      <c r="C92" s="2">
        <v>53</v>
      </c>
      <c r="E92" s="2" t="s">
        <v>1613</v>
      </c>
      <c r="F92" s="2" t="s">
        <v>2626</v>
      </c>
      <c r="G92" s="2" t="s">
        <v>2625</v>
      </c>
      <c r="H92" s="2" t="s">
        <v>2624</v>
      </c>
      <c r="I92" s="2">
        <v>7.4</v>
      </c>
      <c r="J92" s="2">
        <v>24800</v>
      </c>
      <c r="K92" s="2">
        <v>71400</v>
      </c>
      <c r="L92" s="2">
        <v>96200</v>
      </c>
      <c r="M92" s="2">
        <v>0</v>
      </c>
      <c r="N92" s="2">
        <v>96200</v>
      </c>
      <c r="O92" s="2">
        <v>2</v>
      </c>
      <c r="P92" s="3">
        <v>41203</v>
      </c>
      <c r="Q92" s="2">
        <v>0</v>
      </c>
      <c r="R92" s="2">
        <v>2</v>
      </c>
      <c r="S92" s="2">
        <v>0</v>
      </c>
      <c r="T92" s="2">
        <v>0</v>
      </c>
      <c r="U92" s="2">
        <v>0</v>
      </c>
      <c r="V92" s="2">
        <v>0</v>
      </c>
      <c r="W92" s="2">
        <v>0</v>
      </c>
      <c r="X92" s="2">
        <v>0</v>
      </c>
      <c r="Y92" s="2">
        <v>7.4</v>
      </c>
      <c r="Z92" s="2">
        <v>24800</v>
      </c>
    </row>
    <row r="93" spans="1:26" s="2" customFormat="1" thickBot="1">
      <c r="A93" s="2">
        <v>97</v>
      </c>
      <c r="B93" s="2" t="s">
        <v>2623</v>
      </c>
      <c r="C93" s="2">
        <v>32</v>
      </c>
      <c r="E93" s="2" t="s">
        <v>345</v>
      </c>
      <c r="F93" s="2" t="s">
        <v>2622</v>
      </c>
      <c r="G93" s="2" t="s">
        <v>534</v>
      </c>
      <c r="I93" s="2">
        <v>0.39</v>
      </c>
      <c r="J93" s="2">
        <v>14900</v>
      </c>
      <c r="K93" s="2">
        <v>51200</v>
      </c>
      <c r="L93" s="2">
        <v>66100</v>
      </c>
      <c r="M93" s="2">
        <v>18500</v>
      </c>
      <c r="N93" s="2">
        <v>47600</v>
      </c>
      <c r="O93" s="2">
        <v>2</v>
      </c>
      <c r="P93" s="3">
        <v>43332</v>
      </c>
      <c r="Q93" s="2">
        <v>4900</v>
      </c>
      <c r="R93" s="2">
        <v>8</v>
      </c>
      <c r="S93" s="2">
        <v>0</v>
      </c>
      <c r="T93" s="2">
        <v>0</v>
      </c>
      <c r="U93" s="2">
        <v>0</v>
      </c>
      <c r="V93" s="2">
        <v>0</v>
      </c>
      <c r="W93" s="2">
        <v>0</v>
      </c>
      <c r="X93" s="2">
        <v>0</v>
      </c>
      <c r="Y93" s="2">
        <v>0.39</v>
      </c>
      <c r="Z93" s="2">
        <v>14900</v>
      </c>
    </row>
    <row r="94" spans="1:26" s="2" customFormat="1" thickBot="1">
      <c r="A94" s="2">
        <v>98</v>
      </c>
      <c r="B94" s="2" t="s">
        <v>1661</v>
      </c>
      <c r="C94" s="2">
        <v>1306</v>
      </c>
      <c r="E94" s="2" t="s">
        <v>41</v>
      </c>
      <c r="F94" s="2" t="s">
        <v>2621</v>
      </c>
      <c r="G94" s="2" t="s">
        <v>686</v>
      </c>
      <c r="I94" s="2">
        <v>36</v>
      </c>
      <c r="J94" s="2">
        <v>43575</v>
      </c>
      <c r="K94" s="2">
        <v>74600</v>
      </c>
      <c r="L94" s="2">
        <v>118175</v>
      </c>
      <c r="M94" s="2">
        <v>22940</v>
      </c>
      <c r="N94" s="2">
        <v>95235</v>
      </c>
      <c r="O94" s="2">
        <v>2</v>
      </c>
      <c r="P94" s="3">
        <v>42783</v>
      </c>
      <c r="Q94" s="2">
        <v>0</v>
      </c>
      <c r="R94" s="2">
        <v>2</v>
      </c>
      <c r="S94" s="2">
        <v>0</v>
      </c>
      <c r="T94" s="2">
        <v>0</v>
      </c>
      <c r="U94" s="2">
        <v>0</v>
      </c>
      <c r="V94" s="2">
        <v>0</v>
      </c>
      <c r="W94" s="2">
        <v>0</v>
      </c>
      <c r="X94" s="2">
        <v>0</v>
      </c>
      <c r="Y94" s="2">
        <v>36</v>
      </c>
      <c r="Z94" s="2">
        <v>43575</v>
      </c>
    </row>
    <row r="95" spans="1:26" s="2" customFormat="1" thickBot="1">
      <c r="A95" s="2">
        <v>99</v>
      </c>
      <c r="B95" s="2" t="s">
        <v>1865</v>
      </c>
      <c r="C95" s="2">
        <v>0</v>
      </c>
      <c r="E95" s="2" t="s">
        <v>41</v>
      </c>
      <c r="F95" s="2" t="s">
        <v>2620</v>
      </c>
      <c r="G95" s="2" t="s">
        <v>661</v>
      </c>
      <c r="I95" s="2">
        <v>4.75</v>
      </c>
      <c r="J95" s="2">
        <v>28400</v>
      </c>
      <c r="K95" s="2">
        <v>0</v>
      </c>
      <c r="L95" s="2">
        <v>28400</v>
      </c>
      <c r="M95" s="2">
        <v>0</v>
      </c>
      <c r="N95" s="2">
        <v>28400</v>
      </c>
      <c r="O95" s="2">
        <v>1</v>
      </c>
      <c r="P95" s="3">
        <v>40150</v>
      </c>
      <c r="Q95" s="2">
        <v>16000</v>
      </c>
      <c r="R95" s="2">
        <v>1</v>
      </c>
      <c r="S95" s="2">
        <v>0</v>
      </c>
      <c r="T95" s="2">
        <v>0</v>
      </c>
      <c r="U95" s="2">
        <v>0</v>
      </c>
      <c r="V95" s="2">
        <v>0</v>
      </c>
      <c r="W95" s="2">
        <v>0</v>
      </c>
      <c r="X95" s="2">
        <v>0</v>
      </c>
      <c r="Y95" s="2">
        <v>4.75</v>
      </c>
      <c r="Z95" s="2">
        <v>28400</v>
      </c>
    </row>
    <row r="96" spans="1:26" s="2" customFormat="1" thickBot="1">
      <c r="A96" s="2">
        <v>100</v>
      </c>
      <c r="B96" s="2" t="s">
        <v>2619</v>
      </c>
      <c r="C96" s="2">
        <v>9</v>
      </c>
      <c r="E96" s="2" t="s">
        <v>2618</v>
      </c>
      <c r="F96" s="2" t="s">
        <v>2617</v>
      </c>
      <c r="G96" s="2" t="s">
        <v>758</v>
      </c>
      <c r="H96" s="2" t="s">
        <v>2616</v>
      </c>
      <c r="I96" s="2">
        <v>1.1000000000000001</v>
      </c>
      <c r="J96" s="2">
        <v>18200</v>
      </c>
      <c r="K96" s="2">
        <v>55440</v>
      </c>
      <c r="L96" s="2">
        <v>73640</v>
      </c>
      <c r="M96" s="2">
        <v>18500</v>
      </c>
      <c r="N96" s="2">
        <v>55140</v>
      </c>
      <c r="O96" s="2">
        <v>0</v>
      </c>
      <c r="Q96" s="2">
        <v>0</v>
      </c>
      <c r="R96" s="2">
        <v>0</v>
      </c>
      <c r="S96" s="2">
        <v>0</v>
      </c>
      <c r="T96" s="2">
        <v>0</v>
      </c>
      <c r="U96" s="2">
        <v>0</v>
      </c>
      <c r="V96" s="2">
        <v>0</v>
      </c>
      <c r="W96" s="2">
        <v>0</v>
      </c>
      <c r="X96" s="2">
        <v>0</v>
      </c>
      <c r="Y96" s="2">
        <v>1.1000000000000001</v>
      </c>
      <c r="Z96" s="2">
        <v>18200</v>
      </c>
    </row>
    <row r="97" spans="1:26" s="2" customFormat="1" thickBot="1">
      <c r="A97" s="2">
        <v>101</v>
      </c>
      <c r="B97" s="2" t="s">
        <v>2615</v>
      </c>
      <c r="C97" s="2">
        <v>250</v>
      </c>
      <c r="E97" s="2" t="s">
        <v>180</v>
      </c>
      <c r="F97" s="2" t="s">
        <v>2614</v>
      </c>
      <c r="G97" s="2" t="s">
        <v>848</v>
      </c>
      <c r="I97" s="2">
        <v>108</v>
      </c>
      <c r="J97" s="2">
        <v>59058</v>
      </c>
      <c r="K97" s="2">
        <v>148540</v>
      </c>
      <c r="L97" s="2">
        <v>207598</v>
      </c>
      <c r="M97" s="2">
        <v>18500</v>
      </c>
      <c r="N97" s="2">
        <v>189098</v>
      </c>
      <c r="O97" s="2">
        <v>0</v>
      </c>
      <c r="Q97" s="2">
        <v>0</v>
      </c>
      <c r="R97" s="2">
        <v>0</v>
      </c>
      <c r="S97" s="2">
        <v>4</v>
      </c>
      <c r="T97" s="2">
        <v>737</v>
      </c>
      <c r="U97" s="2">
        <v>32</v>
      </c>
      <c r="V97" s="2">
        <v>6891</v>
      </c>
      <c r="W97" s="2">
        <v>40</v>
      </c>
      <c r="X97" s="2">
        <v>8880</v>
      </c>
      <c r="Y97" s="2">
        <v>32</v>
      </c>
      <c r="Z97" s="2">
        <v>42550</v>
      </c>
    </row>
    <row r="98" spans="1:26" s="2" customFormat="1" thickBot="1">
      <c r="A98" s="2">
        <v>102</v>
      </c>
      <c r="B98" s="2" t="s">
        <v>2613</v>
      </c>
      <c r="C98" s="2">
        <v>243</v>
      </c>
      <c r="E98" s="2" t="s">
        <v>180</v>
      </c>
      <c r="F98" s="2" t="s">
        <v>2612</v>
      </c>
      <c r="G98" s="2" t="s">
        <v>2611</v>
      </c>
      <c r="I98" s="2">
        <v>31</v>
      </c>
      <c r="J98" s="2">
        <v>38000</v>
      </c>
      <c r="K98" s="2">
        <v>143500</v>
      </c>
      <c r="L98" s="2">
        <v>181500</v>
      </c>
      <c r="M98" s="2">
        <v>18500</v>
      </c>
      <c r="N98" s="2">
        <v>163000</v>
      </c>
      <c r="O98" s="2">
        <v>2</v>
      </c>
      <c r="P98" s="3">
        <v>42892</v>
      </c>
      <c r="Q98" s="2">
        <v>295900</v>
      </c>
      <c r="R98" s="2">
        <v>1</v>
      </c>
      <c r="S98" s="2">
        <v>0</v>
      </c>
      <c r="T98" s="2">
        <v>0</v>
      </c>
      <c r="U98" s="2">
        <v>0</v>
      </c>
      <c r="V98" s="2">
        <v>0</v>
      </c>
      <c r="W98" s="2">
        <v>0</v>
      </c>
      <c r="X98" s="2">
        <v>0</v>
      </c>
      <c r="Y98" s="2">
        <v>31</v>
      </c>
      <c r="Z98" s="2">
        <v>38000</v>
      </c>
    </row>
    <row r="99" spans="1:26" s="2" customFormat="1" thickBot="1">
      <c r="A99" s="2">
        <v>103</v>
      </c>
      <c r="B99" s="2" t="s">
        <v>2610</v>
      </c>
      <c r="C99" s="2">
        <v>111</v>
      </c>
      <c r="E99" s="2" t="s">
        <v>565</v>
      </c>
      <c r="F99" s="2" t="s">
        <v>2609</v>
      </c>
      <c r="G99" s="2" t="s">
        <v>395</v>
      </c>
      <c r="I99" s="2">
        <v>1.4</v>
      </c>
      <c r="J99" s="2">
        <v>18375</v>
      </c>
      <c r="K99" s="2">
        <v>79100</v>
      </c>
      <c r="L99" s="2">
        <v>97475</v>
      </c>
      <c r="M99" s="2">
        <v>0</v>
      </c>
      <c r="N99" s="2">
        <v>97475</v>
      </c>
      <c r="O99" s="2">
        <v>2</v>
      </c>
      <c r="P99" s="3">
        <v>39377</v>
      </c>
      <c r="Q99" s="2">
        <v>96500</v>
      </c>
      <c r="R99" s="2">
        <v>1</v>
      </c>
      <c r="S99" s="2">
        <v>0</v>
      </c>
      <c r="T99" s="2">
        <v>0</v>
      </c>
      <c r="U99" s="2">
        <v>0</v>
      </c>
      <c r="V99" s="2">
        <v>0</v>
      </c>
      <c r="W99" s="2">
        <v>0</v>
      </c>
      <c r="X99" s="2">
        <v>0</v>
      </c>
      <c r="Y99" s="2">
        <v>1.4</v>
      </c>
      <c r="Z99" s="2">
        <v>18375</v>
      </c>
    </row>
    <row r="100" spans="1:26" s="2" customFormat="1" thickBot="1">
      <c r="A100" s="2">
        <v>104</v>
      </c>
      <c r="B100" s="2" t="s">
        <v>2608</v>
      </c>
      <c r="C100" s="2">
        <v>14</v>
      </c>
      <c r="E100" s="2" t="s">
        <v>358</v>
      </c>
      <c r="F100" s="2" t="s">
        <v>2607</v>
      </c>
      <c r="G100" s="2" t="s">
        <v>307</v>
      </c>
      <c r="I100" s="2">
        <v>0.64</v>
      </c>
      <c r="J100" s="2">
        <v>16100</v>
      </c>
      <c r="K100" s="2">
        <v>25760</v>
      </c>
      <c r="L100" s="2">
        <v>41860</v>
      </c>
      <c r="M100" s="2">
        <v>18500</v>
      </c>
      <c r="N100" s="2">
        <v>23360</v>
      </c>
      <c r="O100" s="2">
        <v>0</v>
      </c>
      <c r="Q100" s="2">
        <v>0</v>
      </c>
      <c r="R100" s="2">
        <v>0</v>
      </c>
      <c r="S100" s="2">
        <v>0</v>
      </c>
      <c r="T100" s="2">
        <v>0</v>
      </c>
      <c r="U100" s="2">
        <v>0</v>
      </c>
      <c r="V100" s="2">
        <v>0</v>
      </c>
      <c r="W100" s="2">
        <v>0</v>
      </c>
      <c r="X100" s="2">
        <v>0</v>
      </c>
      <c r="Y100" s="2">
        <v>0.64</v>
      </c>
      <c r="Z100" s="2">
        <v>16100</v>
      </c>
    </row>
    <row r="101" spans="1:26" s="2" customFormat="1" thickBot="1">
      <c r="A101" s="2">
        <v>105</v>
      </c>
      <c r="B101" s="2" t="s">
        <v>2606</v>
      </c>
      <c r="C101" s="2">
        <v>9</v>
      </c>
      <c r="E101" s="2" t="s">
        <v>1063</v>
      </c>
      <c r="F101" s="2" t="s">
        <v>2605</v>
      </c>
      <c r="G101" s="2" t="s">
        <v>561</v>
      </c>
      <c r="I101" s="2">
        <v>1</v>
      </c>
      <c r="J101" s="2">
        <v>17500</v>
      </c>
      <c r="K101" s="2">
        <v>87000</v>
      </c>
      <c r="L101" s="2">
        <v>104500</v>
      </c>
      <c r="M101" s="2">
        <v>22940</v>
      </c>
      <c r="N101" s="2">
        <v>81560</v>
      </c>
      <c r="O101" s="2">
        <v>2</v>
      </c>
      <c r="P101" s="3">
        <v>44408</v>
      </c>
      <c r="Q101" s="2">
        <v>34900</v>
      </c>
      <c r="R101" s="2">
        <v>1</v>
      </c>
      <c r="S101" s="2">
        <v>0</v>
      </c>
      <c r="T101" s="2">
        <v>0</v>
      </c>
      <c r="U101" s="2">
        <v>0</v>
      </c>
      <c r="V101" s="2">
        <v>0</v>
      </c>
      <c r="W101" s="2">
        <v>0</v>
      </c>
      <c r="X101" s="2">
        <v>0</v>
      </c>
      <c r="Y101" s="2">
        <v>1</v>
      </c>
      <c r="Z101" s="2">
        <v>17500</v>
      </c>
    </row>
    <row r="102" spans="1:26" s="2" customFormat="1" thickBot="1">
      <c r="A102" s="2">
        <v>106</v>
      </c>
      <c r="B102" s="2" t="s">
        <v>2599</v>
      </c>
      <c r="C102" s="2">
        <v>114</v>
      </c>
      <c r="E102" s="2" t="s">
        <v>590</v>
      </c>
      <c r="F102" s="2" t="s">
        <v>2604</v>
      </c>
      <c r="G102" s="2" t="s">
        <v>534</v>
      </c>
      <c r="I102" s="2">
        <v>37</v>
      </c>
      <c r="J102" s="2">
        <v>44100</v>
      </c>
      <c r="K102" s="2">
        <v>100400</v>
      </c>
      <c r="L102" s="2">
        <v>144500</v>
      </c>
      <c r="M102" s="2">
        <v>0</v>
      </c>
      <c r="N102" s="2">
        <v>144500</v>
      </c>
      <c r="O102" s="2">
        <v>2</v>
      </c>
      <c r="P102" s="3">
        <v>43958</v>
      </c>
      <c r="Q102" s="2">
        <v>0</v>
      </c>
      <c r="R102" s="2">
        <v>2</v>
      </c>
      <c r="S102" s="2">
        <v>0</v>
      </c>
      <c r="T102" s="2">
        <v>0</v>
      </c>
      <c r="U102" s="2">
        <v>0</v>
      </c>
      <c r="V102" s="2">
        <v>0</v>
      </c>
      <c r="W102" s="2">
        <v>0</v>
      </c>
      <c r="X102" s="2">
        <v>0</v>
      </c>
      <c r="Y102" s="2">
        <v>37</v>
      </c>
      <c r="Z102" s="2">
        <v>44100</v>
      </c>
    </row>
    <row r="103" spans="1:26" s="2" customFormat="1" thickBot="1">
      <c r="A103" s="2">
        <v>107</v>
      </c>
      <c r="B103" s="2" t="s">
        <v>2599</v>
      </c>
      <c r="C103" s="2">
        <v>0</v>
      </c>
      <c r="E103" s="2" t="s">
        <v>590</v>
      </c>
      <c r="F103" s="2" t="s">
        <v>2603</v>
      </c>
      <c r="G103" s="2" t="s">
        <v>600</v>
      </c>
      <c r="I103" s="2">
        <v>1.2</v>
      </c>
      <c r="J103" s="2">
        <v>9400</v>
      </c>
      <c r="K103" s="2">
        <v>200</v>
      </c>
      <c r="L103" s="2">
        <v>9600</v>
      </c>
      <c r="M103" s="2">
        <v>0</v>
      </c>
      <c r="N103" s="2">
        <v>9600</v>
      </c>
      <c r="O103" s="2">
        <v>2</v>
      </c>
      <c r="P103" s="3">
        <v>43958</v>
      </c>
      <c r="Q103" s="2">
        <v>0</v>
      </c>
      <c r="R103" s="2">
        <v>2</v>
      </c>
      <c r="S103" s="2">
        <v>0</v>
      </c>
      <c r="T103" s="2">
        <v>0</v>
      </c>
      <c r="U103" s="2">
        <v>0</v>
      </c>
      <c r="V103" s="2">
        <v>0</v>
      </c>
      <c r="W103" s="2">
        <v>0</v>
      </c>
      <c r="X103" s="2">
        <v>0</v>
      </c>
      <c r="Y103" s="2">
        <v>1.2</v>
      </c>
      <c r="Z103" s="2">
        <v>9400</v>
      </c>
    </row>
    <row r="104" spans="1:26" s="2" customFormat="1" thickBot="1">
      <c r="A104" s="2">
        <v>108</v>
      </c>
      <c r="B104" s="2" t="s">
        <v>2602</v>
      </c>
      <c r="C104" s="2">
        <v>97</v>
      </c>
      <c r="E104" s="2" t="s">
        <v>590</v>
      </c>
      <c r="F104" s="2" t="s">
        <v>2601</v>
      </c>
      <c r="G104" s="2" t="s">
        <v>545</v>
      </c>
      <c r="I104" s="2">
        <v>2.25</v>
      </c>
      <c r="J104" s="2">
        <v>19075</v>
      </c>
      <c r="K104" s="2">
        <v>74480</v>
      </c>
      <c r="L104" s="2">
        <v>93555</v>
      </c>
      <c r="M104" s="2">
        <v>22940</v>
      </c>
      <c r="N104" s="2">
        <v>70615</v>
      </c>
      <c r="O104" s="2">
        <v>0</v>
      </c>
      <c r="Q104" s="2">
        <v>0</v>
      </c>
      <c r="R104" s="2">
        <v>0</v>
      </c>
      <c r="S104" s="2">
        <v>0</v>
      </c>
      <c r="T104" s="2">
        <v>0</v>
      </c>
      <c r="U104" s="2">
        <v>0</v>
      </c>
      <c r="V104" s="2">
        <v>0</v>
      </c>
      <c r="W104" s="2">
        <v>0</v>
      </c>
      <c r="X104" s="2">
        <v>0</v>
      </c>
      <c r="Y104" s="2">
        <v>2.25</v>
      </c>
      <c r="Z104" s="2">
        <v>19075</v>
      </c>
    </row>
    <row r="105" spans="1:26" s="2" customFormat="1" thickBot="1">
      <c r="A105" s="2">
        <v>109</v>
      </c>
      <c r="B105" s="2" t="s">
        <v>1638</v>
      </c>
      <c r="C105" s="2">
        <v>14</v>
      </c>
      <c r="E105" s="2" t="s">
        <v>1637</v>
      </c>
      <c r="F105" s="2" t="s">
        <v>2600</v>
      </c>
      <c r="G105" s="2" t="s">
        <v>600</v>
      </c>
      <c r="I105" s="2">
        <v>3.5</v>
      </c>
      <c r="J105" s="2">
        <v>11700</v>
      </c>
      <c r="K105" s="2">
        <v>54800</v>
      </c>
      <c r="L105" s="2">
        <v>66500</v>
      </c>
      <c r="M105" s="2">
        <v>0</v>
      </c>
      <c r="N105" s="2">
        <v>66500</v>
      </c>
      <c r="O105" s="2">
        <v>2</v>
      </c>
      <c r="P105" s="3">
        <v>39374</v>
      </c>
      <c r="Q105" s="2">
        <v>0</v>
      </c>
      <c r="R105" s="2">
        <v>1</v>
      </c>
      <c r="S105" s="2">
        <v>0</v>
      </c>
      <c r="T105" s="2">
        <v>0</v>
      </c>
      <c r="U105" s="2">
        <v>0</v>
      </c>
      <c r="V105" s="2">
        <v>0</v>
      </c>
      <c r="W105" s="2">
        <v>0</v>
      </c>
      <c r="X105" s="2">
        <v>0</v>
      </c>
      <c r="Y105" s="2">
        <v>3.5</v>
      </c>
      <c r="Z105" s="2">
        <v>11700</v>
      </c>
    </row>
    <row r="106" spans="1:26" s="2" customFormat="1" thickBot="1">
      <c r="A106" s="2">
        <v>110</v>
      </c>
      <c r="B106" s="2" t="s">
        <v>2599</v>
      </c>
      <c r="C106" s="2">
        <v>0</v>
      </c>
      <c r="E106" s="2" t="s">
        <v>230</v>
      </c>
      <c r="F106" s="2" t="s">
        <v>2598</v>
      </c>
      <c r="G106" s="2" t="s">
        <v>637</v>
      </c>
      <c r="I106" s="2">
        <v>93</v>
      </c>
      <c r="J106" s="2">
        <v>59700</v>
      </c>
      <c r="K106" s="2">
        <v>0</v>
      </c>
      <c r="L106" s="2">
        <v>59700</v>
      </c>
      <c r="M106" s="2">
        <v>0</v>
      </c>
      <c r="N106" s="2">
        <v>59700</v>
      </c>
      <c r="O106" s="2">
        <v>1</v>
      </c>
      <c r="P106" s="3">
        <v>43962</v>
      </c>
      <c r="Q106" s="2">
        <v>0</v>
      </c>
      <c r="R106" s="2">
        <v>2</v>
      </c>
      <c r="S106" s="2">
        <v>0</v>
      </c>
      <c r="T106" s="2">
        <v>0</v>
      </c>
      <c r="U106" s="2">
        <v>0</v>
      </c>
      <c r="V106" s="2">
        <v>0</v>
      </c>
      <c r="W106" s="2">
        <v>0</v>
      </c>
      <c r="X106" s="2">
        <v>0</v>
      </c>
      <c r="Y106" s="2">
        <v>93</v>
      </c>
      <c r="Z106" s="2">
        <v>59700</v>
      </c>
    </row>
    <row r="107" spans="1:26" s="2" customFormat="1" thickBot="1">
      <c r="A107" s="2">
        <v>111</v>
      </c>
      <c r="B107" s="2" t="s">
        <v>2597</v>
      </c>
      <c r="C107" s="2">
        <v>5</v>
      </c>
      <c r="E107" s="2" t="s">
        <v>596</v>
      </c>
      <c r="F107" s="2" t="s">
        <v>2596</v>
      </c>
      <c r="G107" s="2" t="s">
        <v>622</v>
      </c>
      <c r="H107" s="2" t="s">
        <v>2595</v>
      </c>
      <c r="I107" s="2">
        <v>5</v>
      </c>
      <c r="J107" s="2">
        <v>13600</v>
      </c>
      <c r="K107" s="2">
        <v>20300</v>
      </c>
      <c r="L107" s="2">
        <v>33900</v>
      </c>
      <c r="M107" s="2">
        <v>0</v>
      </c>
      <c r="N107" s="2">
        <v>33900</v>
      </c>
      <c r="O107" s="2">
        <v>1</v>
      </c>
      <c r="P107" s="3">
        <v>43517</v>
      </c>
      <c r="Q107" s="2">
        <v>13000</v>
      </c>
      <c r="R107" s="2">
        <v>1</v>
      </c>
      <c r="S107" s="2">
        <v>0</v>
      </c>
      <c r="T107" s="2">
        <v>0</v>
      </c>
      <c r="U107" s="2">
        <v>0</v>
      </c>
      <c r="V107" s="2">
        <v>0</v>
      </c>
      <c r="W107" s="2">
        <v>0</v>
      </c>
      <c r="X107" s="2">
        <v>0</v>
      </c>
      <c r="Y107" s="2">
        <v>5</v>
      </c>
      <c r="Z107" s="2">
        <v>13600</v>
      </c>
    </row>
    <row r="108" spans="1:26" s="2" customFormat="1" thickBot="1">
      <c r="A108" s="2">
        <v>112</v>
      </c>
      <c r="B108" s="2" t="s">
        <v>2594</v>
      </c>
      <c r="C108" s="2">
        <v>230</v>
      </c>
      <c r="E108" s="2" t="s">
        <v>190</v>
      </c>
      <c r="F108" s="2" t="s">
        <v>2593</v>
      </c>
      <c r="G108" s="2" t="s">
        <v>600</v>
      </c>
      <c r="I108" s="2">
        <v>4.0199999999999996</v>
      </c>
      <c r="J108" s="2">
        <v>21200</v>
      </c>
      <c r="K108" s="2">
        <v>115100</v>
      </c>
      <c r="L108" s="2">
        <v>136300</v>
      </c>
      <c r="M108" s="2">
        <v>0</v>
      </c>
      <c r="N108" s="2">
        <v>136300</v>
      </c>
      <c r="O108" s="2">
        <v>2</v>
      </c>
      <c r="P108" s="3">
        <v>44827</v>
      </c>
      <c r="Q108" s="2">
        <v>241000</v>
      </c>
      <c r="R108" s="2">
        <v>1</v>
      </c>
      <c r="S108" s="2">
        <v>0</v>
      </c>
      <c r="T108" s="2">
        <v>0</v>
      </c>
      <c r="U108" s="2">
        <v>0</v>
      </c>
      <c r="V108" s="2">
        <v>0</v>
      </c>
      <c r="W108" s="2">
        <v>0</v>
      </c>
      <c r="X108" s="2">
        <v>0</v>
      </c>
      <c r="Y108" s="2">
        <v>4.0199999999999996</v>
      </c>
      <c r="Z108" s="2">
        <v>21200</v>
      </c>
    </row>
    <row r="109" spans="1:26" s="2" customFormat="1" thickBot="1">
      <c r="A109" s="2">
        <v>113</v>
      </c>
      <c r="B109" s="2" t="s">
        <v>2592</v>
      </c>
      <c r="C109" s="2">
        <v>55</v>
      </c>
      <c r="E109" s="2" t="s">
        <v>223</v>
      </c>
      <c r="F109" s="2" t="s">
        <v>2591</v>
      </c>
      <c r="G109" s="2" t="s">
        <v>307</v>
      </c>
      <c r="I109" s="2">
        <v>6.31</v>
      </c>
      <c r="J109" s="2">
        <v>10800</v>
      </c>
      <c r="K109" s="2">
        <v>0</v>
      </c>
      <c r="L109" s="2">
        <v>10800</v>
      </c>
      <c r="M109" s="2">
        <v>0</v>
      </c>
      <c r="N109" s="2">
        <v>10800</v>
      </c>
      <c r="O109" s="2">
        <v>2</v>
      </c>
      <c r="P109" s="3">
        <v>41620</v>
      </c>
      <c r="Q109" s="2">
        <v>0</v>
      </c>
      <c r="R109" s="2">
        <v>2</v>
      </c>
      <c r="S109" s="2">
        <v>0</v>
      </c>
      <c r="T109" s="2">
        <v>0</v>
      </c>
      <c r="U109" s="2">
        <v>0</v>
      </c>
      <c r="V109" s="2">
        <v>0</v>
      </c>
      <c r="W109" s="2">
        <v>0</v>
      </c>
      <c r="X109" s="2">
        <v>0</v>
      </c>
      <c r="Y109" s="2">
        <v>6.31</v>
      </c>
      <c r="Z109" s="2">
        <v>10800</v>
      </c>
    </row>
    <row r="110" spans="1:26" s="2" customFormat="1" thickBot="1">
      <c r="A110" s="2">
        <v>114</v>
      </c>
      <c r="B110" s="2" t="s">
        <v>2590</v>
      </c>
      <c r="C110" s="2">
        <v>26</v>
      </c>
      <c r="E110" s="2" t="s">
        <v>1852</v>
      </c>
      <c r="F110" s="2" t="s">
        <v>2589</v>
      </c>
      <c r="G110" s="2" t="s">
        <v>126</v>
      </c>
      <c r="I110" s="2">
        <v>1</v>
      </c>
      <c r="J110" s="2">
        <v>17500</v>
      </c>
      <c r="K110" s="2">
        <v>43900</v>
      </c>
      <c r="L110" s="2">
        <v>61400</v>
      </c>
      <c r="M110" s="2">
        <v>0</v>
      </c>
      <c r="N110" s="2">
        <v>61400</v>
      </c>
      <c r="O110" s="2">
        <v>2</v>
      </c>
      <c r="P110" s="3">
        <v>40623</v>
      </c>
      <c r="Q110" s="2">
        <v>0</v>
      </c>
      <c r="R110" s="2">
        <v>1</v>
      </c>
      <c r="S110" s="2">
        <v>0</v>
      </c>
      <c r="T110" s="2">
        <v>0</v>
      </c>
      <c r="U110" s="2">
        <v>0</v>
      </c>
      <c r="V110" s="2">
        <v>0</v>
      </c>
      <c r="W110" s="2">
        <v>0</v>
      </c>
      <c r="X110" s="2">
        <v>0</v>
      </c>
      <c r="Y110" s="2">
        <v>1</v>
      </c>
      <c r="Z110" s="2">
        <v>17500</v>
      </c>
    </row>
    <row r="111" spans="1:26" s="2" customFormat="1" thickBot="1">
      <c r="A111" s="2">
        <v>115</v>
      </c>
      <c r="B111" s="2" t="s">
        <v>2588</v>
      </c>
      <c r="C111" s="2">
        <v>311</v>
      </c>
      <c r="E111" s="2" t="s">
        <v>190</v>
      </c>
      <c r="F111" s="2" t="s">
        <v>2587</v>
      </c>
      <c r="G111" s="2" t="s">
        <v>494</v>
      </c>
      <c r="I111" s="2">
        <v>5.2</v>
      </c>
      <c r="J111" s="2">
        <v>22600</v>
      </c>
      <c r="K111" s="2">
        <v>13200</v>
      </c>
      <c r="L111" s="2">
        <v>35800</v>
      </c>
      <c r="M111" s="2">
        <v>0</v>
      </c>
      <c r="N111" s="2">
        <v>35800</v>
      </c>
      <c r="O111" s="2">
        <v>0</v>
      </c>
      <c r="Q111" s="2">
        <v>0</v>
      </c>
      <c r="R111" s="2">
        <v>0</v>
      </c>
      <c r="S111" s="2">
        <v>0</v>
      </c>
      <c r="T111" s="2">
        <v>0</v>
      </c>
      <c r="U111" s="2">
        <v>0</v>
      </c>
      <c r="V111" s="2">
        <v>0</v>
      </c>
      <c r="W111" s="2">
        <v>0</v>
      </c>
      <c r="X111" s="2">
        <v>0</v>
      </c>
      <c r="Y111" s="2">
        <v>5.2</v>
      </c>
      <c r="Z111" s="2">
        <v>22575</v>
      </c>
    </row>
    <row r="112" spans="1:26" s="2" customFormat="1" thickBot="1">
      <c r="A112" s="2">
        <v>116</v>
      </c>
      <c r="B112" s="2" t="s">
        <v>2586</v>
      </c>
      <c r="C112" s="2">
        <v>17</v>
      </c>
      <c r="E112" s="2" t="s">
        <v>532</v>
      </c>
      <c r="F112" s="2" t="s">
        <v>420</v>
      </c>
      <c r="G112" s="2" t="s">
        <v>758</v>
      </c>
      <c r="I112" s="2">
        <v>21</v>
      </c>
      <c r="J112" s="2">
        <v>52000</v>
      </c>
      <c r="K112" s="2">
        <v>47500</v>
      </c>
      <c r="L112" s="2">
        <v>99500</v>
      </c>
      <c r="M112" s="2">
        <v>18500</v>
      </c>
      <c r="N112" s="2">
        <v>81000</v>
      </c>
      <c r="O112" s="2">
        <v>2</v>
      </c>
      <c r="P112" s="3">
        <v>44217</v>
      </c>
      <c r="Q112" s="2">
        <v>0</v>
      </c>
      <c r="R112" s="2">
        <v>2</v>
      </c>
      <c r="S112" s="2">
        <v>0</v>
      </c>
      <c r="T112" s="2">
        <v>0</v>
      </c>
      <c r="U112" s="2">
        <v>0</v>
      </c>
      <c r="V112" s="2">
        <v>0</v>
      </c>
      <c r="W112" s="2">
        <v>0</v>
      </c>
      <c r="X112" s="2">
        <v>0</v>
      </c>
      <c r="Y112" s="2">
        <v>21</v>
      </c>
      <c r="Z112" s="2">
        <v>52000</v>
      </c>
    </row>
    <row r="113" spans="1:26" s="2" customFormat="1" thickBot="1">
      <c r="A113" s="2">
        <v>117</v>
      </c>
      <c r="B113" s="2" t="s">
        <v>2585</v>
      </c>
      <c r="C113" s="2">
        <v>200</v>
      </c>
      <c r="E113" s="2" t="s">
        <v>565</v>
      </c>
      <c r="F113" s="2" t="s">
        <v>2584</v>
      </c>
      <c r="G113" s="2" t="s">
        <v>2583</v>
      </c>
      <c r="H113" s="2" t="s">
        <v>2582</v>
      </c>
      <c r="I113" s="2">
        <v>1.84</v>
      </c>
      <c r="J113" s="2">
        <v>18500</v>
      </c>
      <c r="K113" s="2">
        <v>71260</v>
      </c>
      <c r="L113" s="2">
        <v>89760</v>
      </c>
      <c r="M113" s="2">
        <v>18500</v>
      </c>
      <c r="N113" s="2">
        <v>71260</v>
      </c>
      <c r="O113" s="2">
        <v>0</v>
      </c>
      <c r="Q113" s="2">
        <v>0</v>
      </c>
      <c r="R113" s="2">
        <v>0</v>
      </c>
      <c r="S113" s="2">
        <v>0</v>
      </c>
      <c r="T113" s="2">
        <v>0</v>
      </c>
      <c r="U113" s="2">
        <v>0</v>
      </c>
      <c r="V113" s="2">
        <v>0</v>
      </c>
      <c r="W113" s="2">
        <v>0</v>
      </c>
      <c r="X113" s="2">
        <v>0</v>
      </c>
      <c r="Y113" s="2">
        <v>1.84</v>
      </c>
      <c r="Z113" s="2">
        <v>18500</v>
      </c>
    </row>
    <row r="114" spans="1:26" s="2" customFormat="1" thickBot="1">
      <c r="A114" s="2">
        <v>118</v>
      </c>
      <c r="B114" s="2" t="s">
        <v>2581</v>
      </c>
      <c r="C114" s="2">
        <v>1495</v>
      </c>
      <c r="E114" s="2" t="s">
        <v>48</v>
      </c>
      <c r="F114" s="2" t="s">
        <v>2580</v>
      </c>
      <c r="G114" s="2" t="s">
        <v>1478</v>
      </c>
      <c r="I114" s="2">
        <v>1</v>
      </c>
      <c r="J114" s="2">
        <v>17500</v>
      </c>
      <c r="K114" s="2">
        <v>44200</v>
      </c>
      <c r="L114" s="2">
        <v>61700</v>
      </c>
      <c r="M114" s="2">
        <v>0</v>
      </c>
      <c r="N114" s="2">
        <v>61700</v>
      </c>
      <c r="O114" s="2">
        <v>2</v>
      </c>
      <c r="P114" s="3">
        <v>44420</v>
      </c>
      <c r="Q114" s="2">
        <v>125000</v>
      </c>
      <c r="R114" s="2">
        <v>1</v>
      </c>
      <c r="S114" s="2">
        <v>0</v>
      </c>
      <c r="T114" s="2">
        <v>0</v>
      </c>
      <c r="U114" s="2">
        <v>0</v>
      </c>
      <c r="V114" s="2">
        <v>0</v>
      </c>
      <c r="W114" s="2">
        <v>0</v>
      </c>
      <c r="X114" s="2">
        <v>0</v>
      </c>
      <c r="Y114" s="2">
        <v>1</v>
      </c>
      <c r="Z114" s="2">
        <v>17500</v>
      </c>
    </row>
    <row r="115" spans="1:26" s="2" customFormat="1" thickBot="1">
      <c r="A115" s="2">
        <v>120</v>
      </c>
      <c r="B115" s="2" t="s">
        <v>2579</v>
      </c>
      <c r="C115" s="2">
        <v>57</v>
      </c>
      <c r="E115" s="2" t="s">
        <v>277</v>
      </c>
      <c r="F115" s="2" t="s">
        <v>2578</v>
      </c>
      <c r="G115" s="2" t="s">
        <v>307</v>
      </c>
      <c r="I115" s="2">
        <v>0.6</v>
      </c>
      <c r="J115" s="2">
        <v>14875</v>
      </c>
      <c r="K115" s="2">
        <v>78960</v>
      </c>
      <c r="L115" s="2">
        <v>93835</v>
      </c>
      <c r="M115" s="2">
        <v>22940</v>
      </c>
      <c r="N115" s="2">
        <v>70895</v>
      </c>
      <c r="O115" s="2">
        <v>0</v>
      </c>
      <c r="Q115" s="2">
        <v>0</v>
      </c>
      <c r="R115" s="2">
        <v>0</v>
      </c>
      <c r="S115" s="2">
        <v>0</v>
      </c>
      <c r="T115" s="2">
        <v>0</v>
      </c>
      <c r="U115" s="2">
        <v>0</v>
      </c>
      <c r="V115" s="2">
        <v>0</v>
      </c>
      <c r="W115" s="2">
        <v>0</v>
      </c>
      <c r="X115" s="2">
        <v>0</v>
      </c>
      <c r="Y115" s="2">
        <v>0.6</v>
      </c>
      <c r="Z115" s="2">
        <v>14875</v>
      </c>
    </row>
    <row r="116" spans="1:26" s="2" customFormat="1" thickBot="1">
      <c r="A116" s="2">
        <v>121</v>
      </c>
      <c r="B116" s="2" t="s">
        <v>2577</v>
      </c>
      <c r="C116" s="2">
        <v>14</v>
      </c>
      <c r="E116" s="2" t="s">
        <v>1615</v>
      </c>
      <c r="F116" s="2" t="s">
        <v>2576</v>
      </c>
      <c r="G116" s="2" t="s">
        <v>51</v>
      </c>
      <c r="I116" s="2">
        <v>0.2</v>
      </c>
      <c r="J116" s="2">
        <v>12600</v>
      </c>
      <c r="K116" s="2">
        <v>103460</v>
      </c>
      <c r="L116" s="2">
        <v>116060</v>
      </c>
      <c r="M116" s="2">
        <v>0</v>
      </c>
      <c r="N116" s="2">
        <v>116060</v>
      </c>
      <c r="O116" s="2">
        <v>0</v>
      </c>
      <c r="Q116" s="2">
        <v>0</v>
      </c>
      <c r="R116" s="2">
        <v>0</v>
      </c>
      <c r="S116" s="2">
        <v>0</v>
      </c>
      <c r="T116" s="2">
        <v>0</v>
      </c>
      <c r="U116" s="2">
        <v>0</v>
      </c>
      <c r="V116" s="2">
        <v>0</v>
      </c>
      <c r="W116" s="2">
        <v>0</v>
      </c>
      <c r="X116" s="2">
        <v>0</v>
      </c>
      <c r="Y116" s="2">
        <v>0.2</v>
      </c>
      <c r="Z116" s="2">
        <v>12600</v>
      </c>
    </row>
    <row r="117" spans="1:26" s="2" customFormat="1" thickBot="1">
      <c r="A117" s="2">
        <v>122</v>
      </c>
      <c r="B117" s="2" t="s">
        <v>2575</v>
      </c>
      <c r="C117" s="2">
        <v>56</v>
      </c>
      <c r="E117" s="2" t="s">
        <v>1796</v>
      </c>
      <c r="F117" s="2" t="s">
        <v>2574</v>
      </c>
      <c r="G117" s="2" t="s">
        <v>561</v>
      </c>
      <c r="I117" s="2">
        <v>1.04</v>
      </c>
      <c r="J117" s="2">
        <v>17675</v>
      </c>
      <c r="K117" s="2">
        <v>9900</v>
      </c>
      <c r="L117" s="2">
        <v>27575</v>
      </c>
      <c r="M117" s="2">
        <v>0</v>
      </c>
      <c r="N117" s="2">
        <v>27575</v>
      </c>
      <c r="O117" s="2">
        <v>2</v>
      </c>
      <c r="P117" s="3">
        <v>40662</v>
      </c>
      <c r="Q117" s="2">
        <v>29600</v>
      </c>
      <c r="R117" s="2">
        <v>2</v>
      </c>
      <c r="S117" s="2">
        <v>0</v>
      </c>
      <c r="T117" s="2">
        <v>0</v>
      </c>
      <c r="U117" s="2">
        <v>0</v>
      </c>
      <c r="V117" s="2">
        <v>0</v>
      </c>
      <c r="W117" s="2">
        <v>0</v>
      </c>
      <c r="X117" s="2">
        <v>0</v>
      </c>
      <c r="Y117" s="2">
        <v>1.04</v>
      </c>
      <c r="Z117" s="2">
        <v>17675</v>
      </c>
    </row>
    <row r="118" spans="1:26" s="2" customFormat="1" thickBot="1">
      <c r="A118" s="2">
        <v>124</v>
      </c>
      <c r="B118" s="2" t="s">
        <v>2573</v>
      </c>
      <c r="C118" s="2">
        <v>108</v>
      </c>
      <c r="E118" s="2" t="s">
        <v>613</v>
      </c>
      <c r="F118" s="2" t="s">
        <v>2572</v>
      </c>
      <c r="G118" s="2" t="s">
        <v>307</v>
      </c>
      <c r="I118" s="2">
        <v>3.2</v>
      </c>
      <c r="J118" s="2">
        <v>20125</v>
      </c>
      <c r="K118" s="2">
        <v>121100</v>
      </c>
      <c r="L118" s="2">
        <v>141225</v>
      </c>
      <c r="M118" s="2">
        <v>18500</v>
      </c>
      <c r="N118" s="2">
        <v>122725</v>
      </c>
      <c r="O118" s="2">
        <v>2</v>
      </c>
      <c r="P118" s="3">
        <v>41085</v>
      </c>
      <c r="Q118" s="2">
        <v>130000</v>
      </c>
      <c r="R118" s="2">
        <v>1</v>
      </c>
      <c r="S118" s="2">
        <v>0</v>
      </c>
      <c r="T118" s="2">
        <v>0</v>
      </c>
      <c r="U118" s="2">
        <v>0</v>
      </c>
      <c r="V118" s="2">
        <v>0</v>
      </c>
      <c r="W118" s="2">
        <v>0</v>
      </c>
      <c r="X118" s="2">
        <v>0</v>
      </c>
      <c r="Y118" s="2">
        <v>3.2</v>
      </c>
      <c r="Z118" s="2">
        <v>20125</v>
      </c>
    </row>
    <row r="119" spans="1:26" s="2" customFormat="1" thickBot="1">
      <c r="A119" s="2">
        <v>125</v>
      </c>
      <c r="B119" s="2" t="s">
        <v>2571</v>
      </c>
      <c r="C119" s="2">
        <v>22</v>
      </c>
      <c r="E119" s="2" t="s">
        <v>203</v>
      </c>
      <c r="F119" s="2" t="s">
        <v>2570</v>
      </c>
      <c r="G119" s="2" t="s">
        <v>221</v>
      </c>
      <c r="I119" s="2">
        <v>0.26</v>
      </c>
      <c r="J119" s="2">
        <v>12600</v>
      </c>
      <c r="K119" s="2">
        <v>9500</v>
      </c>
      <c r="L119" s="2">
        <v>22100</v>
      </c>
      <c r="M119" s="2">
        <v>0</v>
      </c>
      <c r="N119" s="2">
        <v>22100</v>
      </c>
      <c r="O119" s="2">
        <v>2</v>
      </c>
      <c r="P119" s="3">
        <v>45237</v>
      </c>
      <c r="Q119" s="2">
        <v>30000</v>
      </c>
      <c r="R119" s="2">
        <v>1</v>
      </c>
      <c r="S119" s="2">
        <v>0</v>
      </c>
      <c r="T119" s="2">
        <v>0</v>
      </c>
      <c r="U119" s="2">
        <v>0</v>
      </c>
      <c r="V119" s="2">
        <v>0</v>
      </c>
      <c r="W119" s="2">
        <v>0</v>
      </c>
      <c r="X119" s="2">
        <v>0</v>
      </c>
      <c r="Y119" s="2">
        <v>0.26</v>
      </c>
      <c r="Z119" s="2">
        <v>12600</v>
      </c>
    </row>
    <row r="120" spans="1:26" s="2" customFormat="1" thickBot="1">
      <c r="A120" s="2">
        <v>127</v>
      </c>
      <c r="B120" s="2" t="s">
        <v>2569</v>
      </c>
      <c r="C120" s="2">
        <v>13</v>
      </c>
      <c r="E120" s="2" t="s">
        <v>922</v>
      </c>
      <c r="F120" s="2" t="s">
        <v>2568</v>
      </c>
      <c r="G120" s="2" t="s">
        <v>205</v>
      </c>
      <c r="I120" s="2">
        <v>2</v>
      </c>
      <c r="J120" s="2">
        <v>18700</v>
      </c>
      <c r="K120" s="2">
        <v>31000</v>
      </c>
      <c r="L120" s="2">
        <v>49700</v>
      </c>
      <c r="M120" s="2">
        <v>18500</v>
      </c>
      <c r="N120" s="2">
        <v>31200</v>
      </c>
      <c r="O120" s="2">
        <v>2</v>
      </c>
      <c r="P120" s="3">
        <v>40905</v>
      </c>
      <c r="Q120" s="2">
        <v>45465</v>
      </c>
      <c r="R120" s="2">
        <v>2</v>
      </c>
      <c r="S120" s="2">
        <v>0</v>
      </c>
      <c r="T120" s="2">
        <v>0</v>
      </c>
      <c r="U120" s="2">
        <v>0</v>
      </c>
      <c r="V120" s="2">
        <v>0</v>
      </c>
      <c r="W120" s="2">
        <v>0</v>
      </c>
      <c r="X120" s="2">
        <v>0</v>
      </c>
      <c r="Y120" s="2">
        <v>2</v>
      </c>
      <c r="Z120" s="2">
        <v>18725</v>
      </c>
    </row>
    <row r="121" spans="1:26" s="2" customFormat="1" thickBot="1">
      <c r="A121" s="2">
        <v>128</v>
      </c>
      <c r="B121" s="2" t="s">
        <v>2567</v>
      </c>
      <c r="C121" s="2">
        <v>73</v>
      </c>
      <c r="E121" s="2" t="s">
        <v>869</v>
      </c>
      <c r="F121" s="2" t="s">
        <v>2566</v>
      </c>
      <c r="G121" s="2" t="s">
        <v>561</v>
      </c>
      <c r="I121" s="2">
        <v>0.8</v>
      </c>
      <c r="J121" s="2">
        <v>16100</v>
      </c>
      <c r="K121" s="2">
        <v>63000</v>
      </c>
      <c r="L121" s="2">
        <v>79100</v>
      </c>
      <c r="M121" s="2">
        <v>18500</v>
      </c>
      <c r="N121" s="2">
        <v>60600</v>
      </c>
      <c r="O121" s="2">
        <v>0</v>
      </c>
      <c r="Q121" s="2">
        <v>0</v>
      </c>
      <c r="R121" s="2">
        <v>0</v>
      </c>
      <c r="S121" s="2">
        <v>0</v>
      </c>
      <c r="T121" s="2">
        <v>0</v>
      </c>
      <c r="U121" s="2">
        <v>0</v>
      </c>
      <c r="V121" s="2">
        <v>0</v>
      </c>
      <c r="W121" s="2">
        <v>0</v>
      </c>
      <c r="X121" s="2">
        <v>0</v>
      </c>
      <c r="Y121" s="2">
        <v>0.8</v>
      </c>
      <c r="Z121" s="2">
        <v>16100</v>
      </c>
    </row>
    <row r="122" spans="1:26" s="2" customFormat="1" thickBot="1">
      <c r="A122" s="2">
        <v>129</v>
      </c>
      <c r="B122" s="2" t="s">
        <v>2565</v>
      </c>
      <c r="C122" s="2">
        <v>14</v>
      </c>
      <c r="E122" s="2" t="s">
        <v>387</v>
      </c>
      <c r="F122" s="2" t="s">
        <v>2564</v>
      </c>
      <c r="G122" s="2" t="s">
        <v>422</v>
      </c>
      <c r="I122" s="2">
        <v>0.32</v>
      </c>
      <c r="J122" s="2">
        <v>12600</v>
      </c>
      <c r="K122" s="2">
        <v>93520</v>
      </c>
      <c r="L122" s="2">
        <v>106120</v>
      </c>
      <c r="M122" s="2">
        <v>0</v>
      </c>
      <c r="N122" s="2">
        <v>106120</v>
      </c>
      <c r="O122" s="2">
        <v>2</v>
      </c>
      <c r="P122" s="3">
        <v>42703</v>
      </c>
      <c r="Q122" s="2">
        <v>54000</v>
      </c>
      <c r="R122" s="2">
        <v>1</v>
      </c>
      <c r="S122" s="2">
        <v>0</v>
      </c>
      <c r="T122" s="2">
        <v>0</v>
      </c>
      <c r="U122" s="2">
        <v>0</v>
      </c>
      <c r="V122" s="2">
        <v>0</v>
      </c>
      <c r="W122" s="2">
        <v>0</v>
      </c>
      <c r="X122" s="2">
        <v>0</v>
      </c>
      <c r="Y122" s="2">
        <v>0.32</v>
      </c>
      <c r="Z122" s="2">
        <v>12600</v>
      </c>
    </row>
    <row r="123" spans="1:26" s="2" customFormat="1" thickBot="1">
      <c r="A123" s="2">
        <v>130</v>
      </c>
      <c r="B123" s="2" t="s">
        <v>2563</v>
      </c>
      <c r="C123" s="2">
        <v>0</v>
      </c>
      <c r="E123" s="2" t="s">
        <v>112</v>
      </c>
      <c r="F123" s="2" t="s">
        <v>2562</v>
      </c>
      <c r="G123" s="2" t="s">
        <v>641</v>
      </c>
      <c r="H123" s="2" t="s">
        <v>2561</v>
      </c>
      <c r="I123" s="2">
        <v>6</v>
      </c>
      <c r="J123" s="2">
        <v>9600</v>
      </c>
      <c r="K123" s="2">
        <v>0</v>
      </c>
      <c r="L123" s="2">
        <v>9600</v>
      </c>
      <c r="M123" s="2">
        <v>0</v>
      </c>
      <c r="N123" s="2">
        <v>9600</v>
      </c>
      <c r="O123" s="2">
        <v>0</v>
      </c>
      <c r="Q123" s="2">
        <v>0</v>
      </c>
      <c r="R123" s="2">
        <v>0</v>
      </c>
      <c r="S123" s="2">
        <v>0</v>
      </c>
      <c r="T123" s="2">
        <v>0</v>
      </c>
      <c r="U123" s="2">
        <v>0</v>
      </c>
      <c r="V123" s="2">
        <v>0</v>
      </c>
      <c r="W123" s="2">
        <v>0</v>
      </c>
      <c r="X123" s="2">
        <v>0</v>
      </c>
      <c r="Y123" s="2">
        <v>6</v>
      </c>
      <c r="Z123" s="2">
        <v>9600</v>
      </c>
    </row>
    <row r="124" spans="1:26" s="2" customFormat="1" thickBot="1">
      <c r="A124" s="2">
        <v>131</v>
      </c>
      <c r="B124" s="2" t="s">
        <v>2560</v>
      </c>
      <c r="C124" s="2">
        <v>0</v>
      </c>
      <c r="E124" s="2" t="s">
        <v>859</v>
      </c>
      <c r="F124" s="2" t="s">
        <v>2559</v>
      </c>
      <c r="G124" s="2" t="s">
        <v>600</v>
      </c>
      <c r="H124" s="2" t="s">
        <v>2558</v>
      </c>
      <c r="I124" s="2">
        <v>20.03</v>
      </c>
      <c r="J124" s="2">
        <v>21300</v>
      </c>
      <c r="K124" s="2">
        <v>0</v>
      </c>
      <c r="L124" s="2">
        <v>21300</v>
      </c>
      <c r="M124" s="2">
        <v>0</v>
      </c>
      <c r="N124" s="2">
        <v>21300</v>
      </c>
      <c r="O124" s="2">
        <v>1</v>
      </c>
      <c r="P124" s="3">
        <v>45156</v>
      </c>
      <c r="Q124" s="2">
        <v>38000</v>
      </c>
      <c r="R124" s="2">
        <v>1</v>
      </c>
      <c r="S124" s="2">
        <v>0</v>
      </c>
      <c r="T124" s="2">
        <v>0</v>
      </c>
      <c r="U124" s="2">
        <v>0</v>
      </c>
      <c r="V124" s="2">
        <v>0</v>
      </c>
      <c r="W124" s="2">
        <v>0</v>
      </c>
      <c r="X124" s="2">
        <v>0</v>
      </c>
      <c r="Y124" s="2">
        <v>20.03</v>
      </c>
      <c r="Z124" s="2">
        <v>21300</v>
      </c>
    </row>
    <row r="125" spans="1:26" s="2" customFormat="1" thickBot="1">
      <c r="A125" s="2">
        <v>132</v>
      </c>
      <c r="B125" s="2" t="s">
        <v>1017</v>
      </c>
      <c r="C125" s="2">
        <v>0</v>
      </c>
      <c r="E125" s="2" t="s">
        <v>2557</v>
      </c>
      <c r="F125" s="2" t="s">
        <v>2556</v>
      </c>
      <c r="G125" s="2" t="s">
        <v>545</v>
      </c>
      <c r="I125" s="2">
        <v>38</v>
      </c>
      <c r="J125" s="2">
        <v>118100</v>
      </c>
      <c r="K125" s="2">
        <v>5700</v>
      </c>
      <c r="L125" s="2">
        <v>123800</v>
      </c>
      <c r="M125" s="2">
        <v>0</v>
      </c>
      <c r="N125" s="2">
        <v>123800</v>
      </c>
      <c r="O125" s="2">
        <v>1</v>
      </c>
      <c r="P125" s="3">
        <v>43557</v>
      </c>
      <c r="Q125" s="2">
        <v>250000</v>
      </c>
      <c r="R125" s="2">
        <v>1</v>
      </c>
      <c r="S125" s="2">
        <v>0</v>
      </c>
      <c r="T125" s="2">
        <v>0</v>
      </c>
      <c r="U125" s="2">
        <v>0</v>
      </c>
      <c r="V125" s="2">
        <v>0</v>
      </c>
      <c r="W125" s="2">
        <v>0</v>
      </c>
      <c r="X125" s="2">
        <v>0</v>
      </c>
      <c r="Y125" s="2">
        <v>38</v>
      </c>
      <c r="Z125" s="2">
        <v>118100</v>
      </c>
    </row>
    <row r="126" spans="1:26" s="2" customFormat="1" thickBot="1">
      <c r="A126" s="2">
        <v>133</v>
      </c>
      <c r="B126" s="2" t="s">
        <v>2555</v>
      </c>
      <c r="C126" s="2">
        <v>0</v>
      </c>
      <c r="E126" s="2" t="s">
        <v>613</v>
      </c>
      <c r="F126" s="2" t="s">
        <v>2554</v>
      </c>
      <c r="G126" s="2" t="s">
        <v>732</v>
      </c>
      <c r="I126" s="2">
        <v>0.3</v>
      </c>
      <c r="J126" s="2">
        <v>700</v>
      </c>
      <c r="K126" s="2">
        <v>0</v>
      </c>
      <c r="L126" s="2">
        <v>700</v>
      </c>
      <c r="M126" s="2">
        <v>0</v>
      </c>
      <c r="N126" s="2">
        <v>700</v>
      </c>
      <c r="O126" s="2">
        <v>1</v>
      </c>
      <c r="P126" s="3">
        <v>42797</v>
      </c>
      <c r="Q126" s="2">
        <v>0</v>
      </c>
      <c r="R126" s="2">
        <v>8</v>
      </c>
      <c r="S126" s="2">
        <v>0</v>
      </c>
      <c r="T126" s="2">
        <v>0</v>
      </c>
      <c r="U126" s="2">
        <v>0</v>
      </c>
      <c r="V126" s="2">
        <v>0</v>
      </c>
      <c r="W126" s="2">
        <v>0</v>
      </c>
      <c r="X126" s="2">
        <v>0</v>
      </c>
      <c r="Y126" s="2">
        <v>0.3</v>
      </c>
      <c r="Z126" s="2">
        <v>700</v>
      </c>
    </row>
    <row r="127" spans="1:26" s="2" customFormat="1" thickBot="1">
      <c r="A127" s="2">
        <v>134</v>
      </c>
      <c r="B127" s="2" t="s">
        <v>2553</v>
      </c>
      <c r="C127" s="2">
        <v>199</v>
      </c>
      <c r="E127" s="2" t="s">
        <v>60</v>
      </c>
      <c r="F127" s="2" t="s">
        <v>2552</v>
      </c>
      <c r="G127" s="2" t="s">
        <v>810</v>
      </c>
      <c r="I127" s="2">
        <v>23.82</v>
      </c>
      <c r="J127" s="2">
        <v>37275</v>
      </c>
      <c r="K127" s="2">
        <v>120000</v>
      </c>
      <c r="L127" s="2">
        <v>157275</v>
      </c>
      <c r="M127" s="2">
        <v>18500</v>
      </c>
      <c r="N127" s="2">
        <v>138775</v>
      </c>
      <c r="O127" s="2">
        <v>0</v>
      </c>
      <c r="Q127" s="2">
        <v>0</v>
      </c>
      <c r="R127" s="2">
        <v>0</v>
      </c>
      <c r="S127" s="2">
        <v>0</v>
      </c>
      <c r="T127" s="2">
        <v>0</v>
      </c>
      <c r="U127" s="2">
        <v>0</v>
      </c>
      <c r="V127" s="2">
        <v>0</v>
      </c>
      <c r="W127" s="2">
        <v>0</v>
      </c>
      <c r="X127" s="2">
        <v>0</v>
      </c>
      <c r="Y127" s="2">
        <v>23.82</v>
      </c>
      <c r="Z127" s="2">
        <v>37275</v>
      </c>
    </row>
    <row r="128" spans="1:26" s="2" customFormat="1" thickBot="1">
      <c r="A128" s="2">
        <v>135</v>
      </c>
      <c r="B128" s="2" t="s">
        <v>2551</v>
      </c>
      <c r="C128" s="2">
        <v>1251</v>
      </c>
      <c r="E128" s="2" t="s">
        <v>48</v>
      </c>
      <c r="F128" s="2" t="s">
        <v>2550</v>
      </c>
      <c r="G128" s="2" t="s">
        <v>1096</v>
      </c>
      <c r="I128" s="2">
        <v>2</v>
      </c>
      <c r="J128" s="2">
        <v>18375</v>
      </c>
      <c r="K128" s="2">
        <v>94500</v>
      </c>
      <c r="L128" s="2">
        <v>112875</v>
      </c>
      <c r="M128" s="2">
        <v>18500</v>
      </c>
      <c r="N128" s="2">
        <v>94375</v>
      </c>
      <c r="O128" s="2">
        <v>0</v>
      </c>
      <c r="Q128" s="2">
        <v>0</v>
      </c>
      <c r="R128" s="2">
        <v>0</v>
      </c>
      <c r="S128" s="2">
        <v>0</v>
      </c>
      <c r="T128" s="2">
        <v>0</v>
      </c>
      <c r="U128" s="2">
        <v>0</v>
      </c>
      <c r="V128" s="2">
        <v>0</v>
      </c>
      <c r="W128" s="2">
        <v>0</v>
      </c>
      <c r="X128" s="2">
        <v>0</v>
      </c>
      <c r="Y128" s="2">
        <v>2</v>
      </c>
      <c r="Z128" s="2">
        <v>18375</v>
      </c>
    </row>
    <row r="129" spans="1:26" s="2" customFormat="1" thickBot="1">
      <c r="A129" s="2">
        <v>136</v>
      </c>
      <c r="B129" s="2" t="s">
        <v>2549</v>
      </c>
      <c r="C129" s="2">
        <v>2158</v>
      </c>
      <c r="E129" s="2" t="s">
        <v>48</v>
      </c>
      <c r="F129" s="2" t="s">
        <v>2548</v>
      </c>
      <c r="G129" s="2" t="s">
        <v>552</v>
      </c>
      <c r="I129" s="2">
        <v>56</v>
      </c>
      <c r="J129" s="2">
        <v>33974</v>
      </c>
      <c r="K129" s="2">
        <v>149400</v>
      </c>
      <c r="L129" s="2">
        <v>183374</v>
      </c>
      <c r="M129" s="2">
        <v>18500</v>
      </c>
      <c r="N129" s="2">
        <v>164874</v>
      </c>
      <c r="O129" s="2">
        <v>0</v>
      </c>
      <c r="Q129" s="2">
        <v>0</v>
      </c>
      <c r="R129" s="2">
        <v>0</v>
      </c>
      <c r="S129" s="2">
        <v>0</v>
      </c>
      <c r="T129" s="2">
        <v>0</v>
      </c>
      <c r="U129" s="2">
        <v>48</v>
      </c>
      <c r="V129" s="2">
        <v>10336</v>
      </c>
      <c r="W129" s="2">
        <v>4</v>
      </c>
      <c r="X129" s="2">
        <v>888</v>
      </c>
      <c r="Y129" s="2">
        <v>4</v>
      </c>
      <c r="Z129" s="2">
        <v>22750</v>
      </c>
    </row>
    <row r="130" spans="1:26" s="2" customFormat="1" thickBot="1">
      <c r="A130" s="2">
        <v>137</v>
      </c>
      <c r="B130" s="2" t="s">
        <v>2547</v>
      </c>
      <c r="C130" s="2">
        <v>2209</v>
      </c>
      <c r="E130" s="2" t="s">
        <v>48</v>
      </c>
      <c r="F130" s="2" t="s">
        <v>2546</v>
      </c>
      <c r="G130" s="2" t="s">
        <v>810</v>
      </c>
      <c r="I130" s="2">
        <v>3</v>
      </c>
      <c r="J130" s="2">
        <v>19950</v>
      </c>
      <c r="K130" s="2">
        <v>63140</v>
      </c>
      <c r="L130" s="2">
        <v>83090</v>
      </c>
      <c r="M130" s="2">
        <v>22940</v>
      </c>
      <c r="N130" s="2">
        <v>60150</v>
      </c>
      <c r="O130" s="2">
        <v>2</v>
      </c>
      <c r="P130" s="3">
        <v>40284</v>
      </c>
      <c r="Q130" s="2">
        <v>83000</v>
      </c>
      <c r="R130" s="2">
        <v>2</v>
      </c>
      <c r="S130" s="2">
        <v>0</v>
      </c>
      <c r="T130" s="2">
        <v>0</v>
      </c>
      <c r="U130" s="2">
        <v>0</v>
      </c>
      <c r="V130" s="2">
        <v>0</v>
      </c>
      <c r="W130" s="2">
        <v>0</v>
      </c>
      <c r="X130" s="2">
        <v>0</v>
      </c>
      <c r="Y130" s="2">
        <v>3</v>
      </c>
      <c r="Z130" s="2">
        <v>19950</v>
      </c>
    </row>
    <row r="131" spans="1:26" s="2" customFormat="1" thickBot="1">
      <c r="A131" s="2">
        <v>138</v>
      </c>
      <c r="B131" s="2" t="s">
        <v>2545</v>
      </c>
      <c r="C131" s="2">
        <v>2253</v>
      </c>
      <c r="E131" s="2" t="s">
        <v>48</v>
      </c>
      <c r="F131" s="2" t="s">
        <v>2543</v>
      </c>
      <c r="G131" s="2" t="s">
        <v>775</v>
      </c>
      <c r="I131" s="2">
        <v>127</v>
      </c>
      <c r="J131" s="2">
        <v>68056</v>
      </c>
      <c r="K131" s="2">
        <v>91560</v>
      </c>
      <c r="L131" s="2">
        <v>159616</v>
      </c>
      <c r="M131" s="2">
        <v>18500</v>
      </c>
      <c r="N131" s="2">
        <v>141116</v>
      </c>
      <c r="O131" s="2">
        <v>0</v>
      </c>
      <c r="Q131" s="2">
        <v>0</v>
      </c>
      <c r="R131" s="2">
        <v>0</v>
      </c>
      <c r="S131" s="2">
        <v>2</v>
      </c>
      <c r="T131" s="2">
        <v>369</v>
      </c>
      <c r="U131" s="2">
        <v>91</v>
      </c>
      <c r="V131" s="2">
        <v>19596</v>
      </c>
      <c r="W131" s="2">
        <v>18</v>
      </c>
      <c r="X131" s="2">
        <v>3996</v>
      </c>
      <c r="Y131" s="2">
        <v>16</v>
      </c>
      <c r="Z131" s="2">
        <v>44095</v>
      </c>
    </row>
    <row r="132" spans="1:26" s="2" customFormat="1" thickBot="1">
      <c r="A132" s="2">
        <v>139</v>
      </c>
      <c r="B132" s="2" t="s">
        <v>2544</v>
      </c>
      <c r="C132" s="2">
        <v>0</v>
      </c>
      <c r="E132" s="2" t="s">
        <v>48</v>
      </c>
      <c r="F132" s="2" t="s">
        <v>2543</v>
      </c>
      <c r="G132" s="2" t="s">
        <v>545</v>
      </c>
      <c r="H132" s="2" t="s">
        <v>2542</v>
      </c>
      <c r="I132" s="2">
        <v>0</v>
      </c>
      <c r="J132" s="2">
        <v>0</v>
      </c>
      <c r="K132" s="2">
        <v>14000</v>
      </c>
      <c r="L132" s="2">
        <v>14000</v>
      </c>
      <c r="M132" s="2">
        <v>0</v>
      </c>
      <c r="N132" s="2">
        <v>14000</v>
      </c>
      <c r="O132" s="2">
        <v>0</v>
      </c>
      <c r="Q132" s="2">
        <v>0</v>
      </c>
      <c r="R132" s="2">
        <v>0</v>
      </c>
      <c r="S132" s="2">
        <v>0</v>
      </c>
      <c r="T132" s="2">
        <v>0</v>
      </c>
      <c r="U132" s="2">
        <v>0</v>
      </c>
      <c r="V132" s="2">
        <v>0</v>
      </c>
      <c r="W132" s="2">
        <v>0</v>
      </c>
      <c r="X132" s="2">
        <v>0</v>
      </c>
      <c r="Y132" s="2">
        <v>0</v>
      </c>
      <c r="Z132" s="2">
        <v>0</v>
      </c>
    </row>
    <row r="133" spans="1:26" s="2" customFormat="1" thickBot="1">
      <c r="A133" s="2">
        <v>140</v>
      </c>
      <c r="B133" s="2" t="s">
        <v>184</v>
      </c>
      <c r="C133" s="2">
        <v>267</v>
      </c>
      <c r="E133" s="2" t="s">
        <v>565</v>
      </c>
      <c r="F133" s="2" t="s">
        <v>2541</v>
      </c>
      <c r="G133" s="2" t="s">
        <v>450</v>
      </c>
      <c r="I133" s="2">
        <v>83</v>
      </c>
      <c r="J133" s="2">
        <v>42971</v>
      </c>
      <c r="K133" s="2">
        <v>133500</v>
      </c>
      <c r="L133" s="2">
        <v>176471</v>
      </c>
      <c r="M133" s="2">
        <v>22940</v>
      </c>
      <c r="N133" s="2">
        <v>153531</v>
      </c>
      <c r="O133" s="2">
        <v>2</v>
      </c>
      <c r="P133" s="3">
        <v>44567</v>
      </c>
      <c r="Q133" s="2">
        <v>585000</v>
      </c>
      <c r="R133" s="2">
        <v>1</v>
      </c>
      <c r="S133" s="2">
        <v>5</v>
      </c>
      <c r="T133" s="2">
        <v>921</v>
      </c>
      <c r="U133" s="2">
        <v>59</v>
      </c>
      <c r="V133" s="2">
        <v>12705</v>
      </c>
      <c r="W133" s="2">
        <v>10</v>
      </c>
      <c r="X133" s="2">
        <v>2220</v>
      </c>
      <c r="Y133" s="2">
        <v>9</v>
      </c>
      <c r="Z133" s="2">
        <v>27125</v>
      </c>
    </row>
    <row r="134" spans="1:26" s="2" customFormat="1" thickBot="1">
      <c r="A134" s="2">
        <v>141</v>
      </c>
      <c r="B134" s="2" t="s">
        <v>184</v>
      </c>
      <c r="C134" s="2">
        <v>0</v>
      </c>
      <c r="E134" s="2" t="s">
        <v>565</v>
      </c>
      <c r="F134" s="2" t="s">
        <v>2540</v>
      </c>
      <c r="G134" s="2" t="s">
        <v>725</v>
      </c>
      <c r="I134" s="2">
        <v>27</v>
      </c>
      <c r="J134" s="2">
        <v>19392</v>
      </c>
      <c r="K134" s="2">
        <v>0</v>
      </c>
      <c r="L134" s="2">
        <v>19392</v>
      </c>
      <c r="M134" s="2">
        <v>0</v>
      </c>
      <c r="N134" s="2">
        <v>19392</v>
      </c>
      <c r="O134" s="2">
        <v>1</v>
      </c>
      <c r="P134" s="3">
        <v>44577</v>
      </c>
      <c r="Q134" s="2">
        <v>0</v>
      </c>
      <c r="R134" s="2">
        <v>1</v>
      </c>
      <c r="S134" s="2">
        <v>0</v>
      </c>
      <c r="T134" s="2">
        <v>0</v>
      </c>
      <c r="U134" s="2">
        <v>21</v>
      </c>
      <c r="V134" s="2">
        <v>4522</v>
      </c>
      <c r="W134" s="2">
        <v>0</v>
      </c>
      <c r="X134" s="2">
        <v>0</v>
      </c>
      <c r="Y134" s="2">
        <v>6</v>
      </c>
      <c r="Z134" s="2">
        <v>14870</v>
      </c>
    </row>
    <row r="135" spans="1:26" s="2" customFormat="1" thickBot="1">
      <c r="A135" s="2">
        <v>142</v>
      </c>
      <c r="B135" s="2" t="s">
        <v>2539</v>
      </c>
      <c r="C135" s="2">
        <v>32</v>
      </c>
      <c r="E135" s="2" t="s">
        <v>1814</v>
      </c>
      <c r="F135" s="2" t="s">
        <v>2538</v>
      </c>
      <c r="G135" s="2" t="s">
        <v>810</v>
      </c>
      <c r="I135" s="2">
        <v>0.28000000000000003</v>
      </c>
      <c r="J135" s="2">
        <v>12600</v>
      </c>
      <c r="K135" s="2">
        <v>74200</v>
      </c>
      <c r="L135" s="2">
        <v>86800</v>
      </c>
      <c r="M135" s="2">
        <v>0</v>
      </c>
      <c r="N135" s="2">
        <v>86800</v>
      </c>
      <c r="O135" s="2">
        <v>2</v>
      </c>
      <c r="P135" s="3">
        <v>44827</v>
      </c>
      <c r="Q135" s="2">
        <v>0</v>
      </c>
      <c r="R135" s="2">
        <v>2</v>
      </c>
      <c r="S135" s="2">
        <v>0</v>
      </c>
      <c r="T135" s="2">
        <v>0</v>
      </c>
      <c r="U135" s="2">
        <v>0</v>
      </c>
      <c r="V135" s="2">
        <v>0</v>
      </c>
      <c r="W135" s="2">
        <v>0</v>
      </c>
      <c r="X135" s="2">
        <v>0</v>
      </c>
      <c r="Y135" s="2">
        <v>0.28000000000000003</v>
      </c>
      <c r="Z135" s="2">
        <v>12600</v>
      </c>
    </row>
    <row r="136" spans="1:26" s="2" customFormat="1" thickBot="1">
      <c r="A136" s="2">
        <v>143</v>
      </c>
      <c r="B136" s="2" t="s">
        <v>2537</v>
      </c>
      <c r="C136" s="2">
        <v>60</v>
      </c>
      <c r="E136" s="2" t="s">
        <v>277</v>
      </c>
      <c r="F136" s="2" t="s">
        <v>2536</v>
      </c>
      <c r="G136" s="2" t="s">
        <v>810</v>
      </c>
      <c r="I136" s="2">
        <v>0.28000000000000003</v>
      </c>
      <c r="J136" s="2">
        <v>12600</v>
      </c>
      <c r="K136" s="2">
        <v>79700</v>
      </c>
      <c r="L136" s="2">
        <v>92300</v>
      </c>
      <c r="M136" s="2">
        <v>18500</v>
      </c>
      <c r="N136" s="2">
        <v>73800</v>
      </c>
      <c r="O136" s="2">
        <v>0</v>
      </c>
      <c r="Q136" s="2">
        <v>0</v>
      </c>
      <c r="R136" s="2">
        <v>0</v>
      </c>
      <c r="S136" s="2">
        <v>0</v>
      </c>
      <c r="T136" s="2">
        <v>0</v>
      </c>
      <c r="U136" s="2">
        <v>0</v>
      </c>
      <c r="V136" s="2">
        <v>0</v>
      </c>
      <c r="W136" s="2">
        <v>0</v>
      </c>
      <c r="X136" s="2">
        <v>0</v>
      </c>
      <c r="Y136" s="2">
        <v>0.28000000000000003</v>
      </c>
      <c r="Z136" s="2">
        <v>12600</v>
      </c>
    </row>
    <row r="137" spans="1:26" s="2" customFormat="1" thickBot="1">
      <c r="A137" s="2">
        <v>144</v>
      </c>
      <c r="B137" s="2" t="s">
        <v>2535</v>
      </c>
      <c r="C137" s="2">
        <v>72</v>
      </c>
      <c r="E137" s="2" t="s">
        <v>807</v>
      </c>
      <c r="F137" s="2" t="s">
        <v>2534</v>
      </c>
      <c r="G137" s="2" t="s">
        <v>5</v>
      </c>
      <c r="I137" s="2">
        <v>2</v>
      </c>
      <c r="J137" s="2">
        <v>18725</v>
      </c>
      <c r="K137" s="2">
        <v>54740</v>
      </c>
      <c r="L137" s="2">
        <v>73465</v>
      </c>
      <c r="M137" s="2">
        <v>0</v>
      </c>
      <c r="N137" s="2">
        <v>73465</v>
      </c>
      <c r="O137" s="2">
        <v>0</v>
      </c>
      <c r="Q137" s="2">
        <v>0</v>
      </c>
      <c r="R137" s="2">
        <v>0</v>
      </c>
      <c r="S137" s="2">
        <v>0</v>
      </c>
      <c r="T137" s="2">
        <v>0</v>
      </c>
      <c r="U137" s="2">
        <v>0</v>
      </c>
      <c r="V137" s="2">
        <v>0</v>
      </c>
      <c r="W137" s="2">
        <v>0</v>
      </c>
      <c r="X137" s="2">
        <v>0</v>
      </c>
      <c r="Y137" s="2">
        <v>2</v>
      </c>
      <c r="Z137" s="2">
        <v>18725</v>
      </c>
    </row>
    <row r="138" spans="1:26" s="2" customFormat="1" thickBot="1">
      <c r="A138" s="2">
        <v>145</v>
      </c>
      <c r="B138" s="2" t="s">
        <v>1667</v>
      </c>
      <c r="C138" s="2">
        <v>127</v>
      </c>
      <c r="E138" s="2" t="s">
        <v>1630</v>
      </c>
      <c r="F138" s="2" t="s">
        <v>2533</v>
      </c>
      <c r="G138" s="2" t="s">
        <v>798</v>
      </c>
      <c r="H138" s="2" t="s">
        <v>2532</v>
      </c>
      <c r="I138" s="2">
        <v>3.2</v>
      </c>
      <c r="J138" s="2">
        <v>20100</v>
      </c>
      <c r="K138" s="2">
        <v>131320</v>
      </c>
      <c r="L138" s="2">
        <v>151420</v>
      </c>
      <c r="M138" s="2">
        <v>22940</v>
      </c>
      <c r="N138" s="2">
        <v>128480</v>
      </c>
      <c r="O138" s="2">
        <v>2</v>
      </c>
      <c r="P138" s="3">
        <v>42916</v>
      </c>
      <c r="Q138" s="2">
        <v>215000</v>
      </c>
      <c r="R138" s="2">
        <v>1</v>
      </c>
      <c r="S138" s="2">
        <v>0</v>
      </c>
      <c r="T138" s="2">
        <v>0</v>
      </c>
      <c r="U138" s="2">
        <v>0</v>
      </c>
      <c r="V138" s="2">
        <v>0</v>
      </c>
      <c r="W138" s="2">
        <v>0</v>
      </c>
      <c r="X138" s="2">
        <v>0</v>
      </c>
      <c r="Y138" s="2">
        <v>3.2</v>
      </c>
      <c r="Z138" s="2">
        <v>20125</v>
      </c>
    </row>
    <row r="139" spans="1:26" s="2" customFormat="1" thickBot="1">
      <c r="A139" s="2">
        <v>146</v>
      </c>
      <c r="B139" s="2" t="s">
        <v>2531</v>
      </c>
      <c r="C139" s="2">
        <v>51</v>
      </c>
      <c r="E139" s="2" t="s">
        <v>2527</v>
      </c>
      <c r="F139" s="2" t="s">
        <v>2530</v>
      </c>
      <c r="G139" s="2" t="s">
        <v>732</v>
      </c>
      <c r="H139" s="2" t="s">
        <v>2529</v>
      </c>
      <c r="I139" s="2">
        <v>43</v>
      </c>
      <c r="J139" s="2">
        <v>48300</v>
      </c>
      <c r="K139" s="2">
        <v>116000</v>
      </c>
      <c r="L139" s="2">
        <v>164300</v>
      </c>
      <c r="M139" s="2">
        <v>18500</v>
      </c>
      <c r="N139" s="2">
        <v>145800</v>
      </c>
      <c r="O139" s="2">
        <v>0</v>
      </c>
      <c r="Q139" s="2">
        <v>0</v>
      </c>
      <c r="R139" s="2">
        <v>0</v>
      </c>
      <c r="S139" s="2">
        <v>0</v>
      </c>
      <c r="T139" s="2">
        <v>0</v>
      </c>
      <c r="U139" s="2">
        <v>0</v>
      </c>
      <c r="V139" s="2">
        <v>0</v>
      </c>
      <c r="W139" s="2">
        <v>0</v>
      </c>
      <c r="X139" s="2">
        <v>0</v>
      </c>
      <c r="Y139" s="2">
        <v>43</v>
      </c>
      <c r="Z139" s="2">
        <v>48300</v>
      </c>
    </row>
    <row r="140" spans="1:26" s="2" customFormat="1" thickBot="1">
      <c r="A140" s="2">
        <v>147</v>
      </c>
      <c r="B140" s="2" t="s">
        <v>2528</v>
      </c>
      <c r="C140" s="2">
        <v>6</v>
      </c>
      <c r="E140" s="2" t="s">
        <v>2527</v>
      </c>
      <c r="F140" s="2" t="s">
        <v>2526</v>
      </c>
      <c r="G140" s="2" t="s">
        <v>545</v>
      </c>
      <c r="I140" s="2">
        <v>25</v>
      </c>
      <c r="J140" s="2">
        <v>37800</v>
      </c>
      <c r="K140" s="2">
        <v>236700</v>
      </c>
      <c r="L140" s="2">
        <v>274500</v>
      </c>
      <c r="M140" s="2">
        <v>18500</v>
      </c>
      <c r="N140" s="2">
        <v>256000</v>
      </c>
      <c r="O140" s="2">
        <v>0</v>
      </c>
      <c r="Q140" s="2">
        <v>0</v>
      </c>
      <c r="R140" s="2">
        <v>0</v>
      </c>
      <c r="S140" s="2">
        <v>0</v>
      </c>
      <c r="T140" s="2">
        <v>0</v>
      </c>
      <c r="U140" s="2">
        <v>0</v>
      </c>
      <c r="V140" s="2">
        <v>0</v>
      </c>
      <c r="W140" s="2">
        <v>0</v>
      </c>
      <c r="X140" s="2">
        <v>0</v>
      </c>
      <c r="Y140" s="2">
        <v>25</v>
      </c>
      <c r="Z140" s="2">
        <v>37800</v>
      </c>
    </row>
    <row r="141" spans="1:26" s="2" customFormat="1" thickBot="1">
      <c r="A141" s="2">
        <v>148</v>
      </c>
      <c r="B141" s="2" t="s">
        <v>2111</v>
      </c>
      <c r="C141" s="2">
        <v>1</v>
      </c>
      <c r="E141" s="2" t="s">
        <v>345</v>
      </c>
      <c r="F141" s="2" t="s">
        <v>2525</v>
      </c>
      <c r="G141" s="2" t="s">
        <v>398</v>
      </c>
      <c r="I141" s="2">
        <v>0.64</v>
      </c>
      <c r="J141" s="2">
        <v>16100</v>
      </c>
      <c r="K141" s="2">
        <v>102340</v>
      </c>
      <c r="L141" s="2">
        <v>118440</v>
      </c>
      <c r="M141" s="2">
        <v>0</v>
      </c>
      <c r="N141" s="2">
        <v>118440</v>
      </c>
      <c r="O141" s="2">
        <v>2</v>
      </c>
      <c r="P141" s="3">
        <v>40359</v>
      </c>
      <c r="Q141" s="2">
        <v>39000</v>
      </c>
      <c r="R141" s="2">
        <v>1</v>
      </c>
      <c r="S141" s="2">
        <v>0</v>
      </c>
      <c r="T141" s="2">
        <v>0</v>
      </c>
      <c r="U141" s="2">
        <v>0</v>
      </c>
      <c r="V141" s="2">
        <v>0</v>
      </c>
      <c r="W141" s="2">
        <v>0</v>
      </c>
      <c r="X141" s="2">
        <v>0</v>
      </c>
      <c r="Y141" s="2">
        <v>0.64</v>
      </c>
      <c r="Z141" s="2">
        <v>16100</v>
      </c>
    </row>
    <row r="142" spans="1:26" s="2" customFormat="1" thickBot="1">
      <c r="A142" s="2">
        <v>149</v>
      </c>
      <c r="B142" s="2" t="s">
        <v>1529</v>
      </c>
      <c r="C142" s="2">
        <v>1185</v>
      </c>
      <c r="E142" s="2" t="s">
        <v>48</v>
      </c>
      <c r="F142" s="2" t="s">
        <v>2524</v>
      </c>
      <c r="G142" s="2" t="s">
        <v>326</v>
      </c>
      <c r="I142" s="2">
        <v>1.3</v>
      </c>
      <c r="J142" s="2">
        <v>27100</v>
      </c>
      <c r="K142" s="2">
        <v>669600</v>
      </c>
      <c r="L142" s="2">
        <v>696700</v>
      </c>
      <c r="M142" s="2">
        <v>0</v>
      </c>
      <c r="N142" s="2">
        <v>696700</v>
      </c>
      <c r="O142" s="2">
        <v>2</v>
      </c>
      <c r="P142" s="3">
        <v>45308</v>
      </c>
      <c r="Q142" s="2">
        <v>1825000</v>
      </c>
      <c r="R142" s="2">
        <v>1</v>
      </c>
      <c r="S142" s="2">
        <v>0</v>
      </c>
      <c r="T142" s="2">
        <v>0</v>
      </c>
      <c r="U142" s="2">
        <v>0</v>
      </c>
      <c r="V142" s="2">
        <v>0</v>
      </c>
      <c r="W142" s="2">
        <v>0</v>
      </c>
      <c r="X142" s="2">
        <v>0</v>
      </c>
      <c r="Y142" s="2">
        <v>1.3</v>
      </c>
      <c r="Z142" s="2">
        <v>27100</v>
      </c>
    </row>
    <row r="143" spans="1:26" s="2" customFormat="1" thickBot="1">
      <c r="A143" s="2">
        <v>150</v>
      </c>
      <c r="B143" s="2" t="s">
        <v>2523</v>
      </c>
      <c r="C143" s="2">
        <v>0</v>
      </c>
      <c r="E143" s="2" t="s">
        <v>48</v>
      </c>
      <c r="F143" s="2" t="s">
        <v>2522</v>
      </c>
      <c r="G143" s="2" t="s">
        <v>126</v>
      </c>
      <c r="I143" s="2">
        <v>1</v>
      </c>
      <c r="J143" s="2">
        <v>8750</v>
      </c>
      <c r="K143" s="2">
        <v>0</v>
      </c>
      <c r="L143" s="2">
        <v>8750</v>
      </c>
      <c r="M143" s="2">
        <v>0</v>
      </c>
      <c r="N143" s="2">
        <v>8750</v>
      </c>
      <c r="O143" s="2">
        <v>0</v>
      </c>
      <c r="Q143" s="2">
        <v>0</v>
      </c>
      <c r="R143" s="2">
        <v>0</v>
      </c>
      <c r="S143" s="2">
        <v>0</v>
      </c>
      <c r="T143" s="2">
        <v>0</v>
      </c>
      <c r="U143" s="2">
        <v>0</v>
      </c>
      <c r="V143" s="2">
        <v>0</v>
      </c>
      <c r="W143" s="2">
        <v>0</v>
      </c>
      <c r="X143" s="2">
        <v>0</v>
      </c>
      <c r="Y143" s="2">
        <v>1</v>
      </c>
      <c r="Z143" s="2">
        <v>8750</v>
      </c>
    </row>
    <row r="144" spans="1:26" s="2" customFormat="1" thickBot="1">
      <c r="A144" s="2">
        <v>151</v>
      </c>
      <c r="B144" s="2" t="s">
        <v>2521</v>
      </c>
      <c r="C144" s="2">
        <v>115</v>
      </c>
      <c r="E144" s="2" t="s">
        <v>277</v>
      </c>
      <c r="F144" s="2" t="s">
        <v>2520</v>
      </c>
      <c r="G144" s="2" t="s">
        <v>422</v>
      </c>
      <c r="I144" s="2">
        <v>0.7</v>
      </c>
      <c r="J144" s="2">
        <v>16100</v>
      </c>
      <c r="K144" s="2">
        <v>101500</v>
      </c>
      <c r="L144" s="2">
        <v>117600</v>
      </c>
      <c r="M144" s="2">
        <v>0</v>
      </c>
      <c r="N144" s="2">
        <v>117600</v>
      </c>
      <c r="O144" s="2">
        <v>2</v>
      </c>
      <c r="P144" s="3">
        <v>42817</v>
      </c>
      <c r="Q144" s="2">
        <v>55000</v>
      </c>
      <c r="R144" s="2">
        <v>1</v>
      </c>
      <c r="S144" s="2">
        <v>0</v>
      </c>
      <c r="T144" s="2">
        <v>0</v>
      </c>
      <c r="U144" s="2">
        <v>0</v>
      </c>
      <c r="V144" s="2">
        <v>0</v>
      </c>
      <c r="W144" s="2">
        <v>0</v>
      </c>
      <c r="X144" s="2">
        <v>0</v>
      </c>
      <c r="Y144" s="2">
        <v>0.7</v>
      </c>
      <c r="Z144" s="2">
        <v>16100</v>
      </c>
    </row>
    <row r="145" spans="1:26" s="2" customFormat="1" thickBot="1">
      <c r="A145" s="2">
        <v>152</v>
      </c>
      <c r="B145" s="2" t="s">
        <v>2519</v>
      </c>
      <c r="C145" s="2">
        <v>1237</v>
      </c>
      <c r="E145" s="2" t="s">
        <v>48</v>
      </c>
      <c r="F145" s="2" t="s">
        <v>2518</v>
      </c>
      <c r="G145" s="2" t="s">
        <v>221</v>
      </c>
      <c r="I145" s="2">
        <v>0.45</v>
      </c>
      <c r="J145" s="2">
        <v>14900</v>
      </c>
      <c r="K145" s="2">
        <v>88100</v>
      </c>
      <c r="L145" s="2">
        <v>103000</v>
      </c>
      <c r="M145" s="2">
        <v>18500</v>
      </c>
      <c r="N145" s="2">
        <v>84500</v>
      </c>
      <c r="O145" s="2">
        <v>2</v>
      </c>
      <c r="P145" s="3">
        <v>43786</v>
      </c>
      <c r="Q145" s="2">
        <v>48000</v>
      </c>
      <c r="R145" s="2">
        <v>1</v>
      </c>
      <c r="S145" s="2">
        <v>0</v>
      </c>
      <c r="T145" s="2">
        <v>0</v>
      </c>
      <c r="U145" s="2">
        <v>0</v>
      </c>
      <c r="V145" s="2">
        <v>0</v>
      </c>
      <c r="W145" s="2">
        <v>0</v>
      </c>
      <c r="X145" s="2">
        <v>0</v>
      </c>
      <c r="Y145" s="2">
        <v>0.45</v>
      </c>
      <c r="Z145" s="2">
        <v>14900</v>
      </c>
    </row>
    <row r="146" spans="1:26" s="2" customFormat="1" thickBot="1">
      <c r="A146" s="2">
        <v>153</v>
      </c>
      <c r="B146" s="2" t="s">
        <v>2517</v>
      </c>
      <c r="C146" s="2">
        <v>421</v>
      </c>
      <c r="E146" s="2" t="s">
        <v>112</v>
      </c>
      <c r="F146" s="2" t="s">
        <v>2516</v>
      </c>
      <c r="G146" s="2" t="s">
        <v>240</v>
      </c>
      <c r="I146" s="2">
        <v>2.5</v>
      </c>
      <c r="J146" s="2">
        <v>20600</v>
      </c>
      <c r="K146" s="2">
        <v>112400</v>
      </c>
      <c r="L146" s="2">
        <v>133000</v>
      </c>
      <c r="M146" s="2">
        <v>0</v>
      </c>
      <c r="N146" s="2">
        <v>133000</v>
      </c>
      <c r="O146" s="2">
        <v>2</v>
      </c>
      <c r="P146" s="3">
        <v>44211</v>
      </c>
      <c r="Q146" s="2">
        <v>190000</v>
      </c>
      <c r="R146" s="2">
        <v>1</v>
      </c>
      <c r="S146" s="2">
        <v>0</v>
      </c>
      <c r="T146" s="2">
        <v>0</v>
      </c>
      <c r="U146" s="2">
        <v>0</v>
      </c>
      <c r="V146" s="2">
        <v>0</v>
      </c>
      <c r="W146" s="2">
        <v>0</v>
      </c>
      <c r="X146" s="2">
        <v>0</v>
      </c>
      <c r="Y146" s="2">
        <v>2.5</v>
      </c>
      <c r="Z146" s="2">
        <v>20600</v>
      </c>
    </row>
    <row r="147" spans="1:26" s="2" customFormat="1" thickBot="1">
      <c r="A147" s="2">
        <v>154</v>
      </c>
      <c r="B147" s="2" t="s">
        <v>2515</v>
      </c>
      <c r="C147" s="2">
        <v>12</v>
      </c>
      <c r="E147" s="2" t="s">
        <v>81</v>
      </c>
      <c r="F147" s="2" t="s">
        <v>2514</v>
      </c>
      <c r="G147" s="2" t="s">
        <v>810</v>
      </c>
      <c r="I147" s="2">
        <v>3.5</v>
      </c>
      <c r="J147" s="2">
        <v>20500</v>
      </c>
      <c r="K147" s="2">
        <v>64960</v>
      </c>
      <c r="L147" s="2">
        <v>85460</v>
      </c>
      <c r="M147" s="2">
        <v>0</v>
      </c>
      <c r="N147" s="2">
        <v>85460</v>
      </c>
      <c r="O147" s="2">
        <v>0</v>
      </c>
      <c r="Q147" s="2">
        <v>0</v>
      </c>
      <c r="R147" s="2">
        <v>0</v>
      </c>
      <c r="S147" s="2">
        <v>0</v>
      </c>
      <c r="T147" s="2">
        <v>0</v>
      </c>
      <c r="U147" s="2">
        <v>0</v>
      </c>
      <c r="V147" s="2">
        <v>0</v>
      </c>
      <c r="W147" s="2">
        <v>0</v>
      </c>
      <c r="X147" s="2">
        <v>0</v>
      </c>
      <c r="Y147" s="2">
        <v>3.5</v>
      </c>
      <c r="Z147" s="2">
        <v>20475</v>
      </c>
    </row>
    <row r="148" spans="1:26" s="2" customFormat="1" thickBot="1">
      <c r="A148" s="2">
        <v>155</v>
      </c>
      <c r="B148" s="2" t="s">
        <v>2513</v>
      </c>
      <c r="C148" s="2">
        <v>39</v>
      </c>
      <c r="E148" s="2" t="s">
        <v>2482</v>
      </c>
      <c r="F148" s="2" t="s">
        <v>2512</v>
      </c>
      <c r="G148" s="2" t="s">
        <v>415</v>
      </c>
      <c r="I148" s="2">
        <v>230.7</v>
      </c>
      <c r="J148" s="2">
        <v>61729</v>
      </c>
      <c r="K148" s="2">
        <v>9100</v>
      </c>
      <c r="L148" s="2">
        <v>70829</v>
      </c>
      <c r="M148" s="2">
        <v>0</v>
      </c>
      <c r="N148" s="2">
        <v>70829</v>
      </c>
      <c r="O148" s="2">
        <v>2</v>
      </c>
      <c r="P148" s="3">
        <v>42296</v>
      </c>
      <c r="Q148" s="2">
        <v>73348</v>
      </c>
      <c r="R148" s="2">
        <v>1</v>
      </c>
      <c r="S148" s="2">
        <v>0</v>
      </c>
      <c r="T148" s="2">
        <v>0</v>
      </c>
      <c r="U148" s="2">
        <v>117.7</v>
      </c>
      <c r="V148" s="2">
        <v>25346</v>
      </c>
      <c r="W148" s="2">
        <v>89</v>
      </c>
      <c r="X148" s="2">
        <v>19758</v>
      </c>
      <c r="Y148" s="2">
        <v>24</v>
      </c>
      <c r="Z148" s="2">
        <v>16625</v>
      </c>
    </row>
    <row r="149" spans="1:26" s="2" customFormat="1" thickBot="1">
      <c r="A149" s="2">
        <v>156</v>
      </c>
      <c r="B149" s="2" t="s">
        <v>624</v>
      </c>
      <c r="C149" s="2">
        <v>40</v>
      </c>
      <c r="E149" s="2" t="s">
        <v>1336</v>
      </c>
      <c r="F149" s="2" t="s">
        <v>2511</v>
      </c>
      <c r="G149" s="2" t="s">
        <v>641</v>
      </c>
      <c r="I149" s="2">
        <v>7.8</v>
      </c>
      <c r="J149" s="2">
        <v>25200</v>
      </c>
      <c r="K149" s="2">
        <v>74800</v>
      </c>
      <c r="L149" s="2">
        <v>100000</v>
      </c>
      <c r="M149" s="2">
        <v>0</v>
      </c>
      <c r="N149" s="2">
        <v>100000</v>
      </c>
      <c r="O149" s="2">
        <v>2</v>
      </c>
      <c r="P149" s="3">
        <v>43133</v>
      </c>
      <c r="Q149" s="2">
        <v>0</v>
      </c>
      <c r="R149" s="2">
        <v>8</v>
      </c>
      <c r="S149" s="2">
        <v>0</v>
      </c>
      <c r="T149" s="2">
        <v>0</v>
      </c>
      <c r="U149" s="2">
        <v>0</v>
      </c>
      <c r="V149" s="2">
        <v>0</v>
      </c>
      <c r="W149" s="2">
        <v>0</v>
      </c>
      <c r="X149" s="2">
        <v>0</v>
      </c>
      <c r="Y149" s="2">
        <v>7.8</v>
      </c>
      <c r="Z149" s="2">
        <v>25200</v>
      </c>
    </row>
    <row r="150" spans="1:26" s="2" customFormat="1" thickBot="1">
      <c r="A150" s="2">
        <v>157</v>
      </c>
      <c r="B150" s="2" t="s">
        <v>2510</v>
      </c>
      <c r="C150" s="2">
        <v>9</v>
      </c>
      <c r="E150" s="2" t="s">
        <v>655</v>
      </c>
      <c r="F150" s="2" t="s">
        <v>2509</v>
      </c>
      <c r="G150" s="2" t="s">
        <v>558</v>
      </c>
      <c r="I150" s="2">
        <v>5</v>
      </c>
      <c r="J150" s="2">
        <v>22400</v>
      </c>
      <c r="K150" s="2">
        <v>80192</v>
      </c>
      <c r="L150" s="2">
        <v>102592</v>
      </c>
      <c r="M150" s="2">
        <v>0</v>
      </c>
      <c r="N150" s="2">
        <v>102592</v>
      </c>
      <c r="O150" s="2">
        <v>2</v>
      </c>
      <c r="P150" s="3">
        <v>42242</v>
      </c>
      <c r="Q150" s="2">
        <v>100000</v>
      </c>
      <c r="R150" s="2">
        <v>1</v>
      </c>
      <c r="S150" s="2">
        <v>0</v>
      </c>
      <c r="T150" s="2">
        <v>0</v>
      </c>
      <c r="U150" s="2">
        <v>0</v>
      </c>
      <c r="V150" s="2">
        <v>0</v>
      </c>
      <c r="W150" s="2">
        <v>0</v>
      </c>
      <c r="X150" s="2">
        <v>0</v>
      </c>
      <c r="Y150" s="2">
        <v>5</v>
      </c>
      <c r="Z150" s="2">
        <v>22400</v>
      </c>
    </row>
    <row r="151" spans="1:26" s="2" customFormat="1" thickBot="1">
      <c r="A151" s="2">
        <v>158</v>
      </c>
      <c r="B151" s="2" t="s">
        <v>2508</v>
      </c>
      <c r="C151" s="2">
        <v>1820</v>
      </c>
      <c r="E151" s="2" t="s">
        <v>48</v>
      </c>
      <c r="F151" s="2" t="s">
        <v>2507</v>
      </c>
      <c r="G151" s="2" t="s">
        <v>732</v>
      </c>
      <c r="H151" s="2" t="s">
        <v>2506</v>
      </c>
      <c r="I151" s="2">
        <v>11</v>
      </c>
      <c r="J151" s="2">
        <v>27300</v>
      </c>
      <c r="K151" s="2">
        <v>23300</v>
      </c>
      <c r="L151" s="2">
        <v>50600</v>
      </c>
      <c r="M151" s="2">
        <v>0</v>
      </c>
      <c r="N151" s="2">
        <v>50600</v>
      </c>
      <c r="O151" s="2">
        <v>2</v>
      </c>
      <c r="P151" s="3">
        <v>45194</v>
      </c>
      <c r="Q151" s="2">
        <v>125000</v>
      </c>
      <c r="R151" s="2">
        <v>1</v>
      </c>
      <c r="S151" s="2">
        <v>0</v>
      </c>
      <c r="T151" s="2">
        <v>0</v>
      </c>
      <c r="U151" s="2">
        <v>0</v>
      </c>
      <c r="V151" s="2">
        <v>0</v>
      </c>
      <c r="W151" s="2">
        <v>0</v>
      </c>
      <c r="X151" s="2">
        <v>0</v>
      </c>
      <c r="Y151" s="2">
        <v>11</v>
      </c>
      <c r="Z151" s="2">
        <v>27300</v>
      </c>
    </row>
    <row r="152" spans="1:26" s="2" customFormat="1" thickBot="1">
      <c r="A152" s="2">
        <v>159</v>
      </c>
      <c r="B152" s="2" t="s">
        <v>2505</v>
      </c>
      <c r="C152" s="2">
        <v>116</v>
      </c>
      <c r="E152" s="2" t="s">
        <v>270</v>
      </c>
      <c r="F152" s="2" t="s">
        <v>2504</v>
      </c>
      <c r="G152" s="2" t="s">
        <v>622</v>
      </c>
      <c r="I152" s="2">
        <v>0.54</v>
      </c>
      <c r="J152" s="2">
        <v>14900</v>
      </c>
      <c r="K152" s="2">
        <v>64100</v>
      </c>
      <c r="L152" s="2">
        <v>79000</v>
      </c>
      <c r="M152" s="2">
        <v>0</v>
      </c>
      <c r="N152" s="2">
        <v>79000</v>
      </c>
      <c r="O152" s="2">
        <v>2</v>
      </c>
      <c r="P152" s="3">
        <v>44721</v>
      </c>
      <c r="Q152" s="2">
        <v>180000</v>
      </c>
      <c r="R152" s="2">
        <v>1</v>
      </c>
      <c r="S152" s="2">
        <v>0</v>
      </c>
      <c r="T152" s="2">
        <v>0</v>
      </c>
      <c r="U152" s="2">
        <v>0</v>
      </c>
      <c r="V152" s="2">
        <v>0</v>
      </c>
      <c r="W152" s="2">
        <v>0</v>
      </c>
      <c r="X152" s="2">
        <v>0</v>
      </c>
      <c r="Y152" s="2">
        <v>0.54</v>
      </c>
      <c r="Z152" s="2">
        <v>14900</v>
      </c>
    </row>
    <row r="153" spans="1:26" s="2" customFormat="1" thickBot="1">
      <c r="A153" s="2">
        <v>160</v>
      </c>
      <c r="B153" s="2" t="s">
        <v>2503</v>
      </c>
      <c r="C153" s="2">
        <v>13</v>
      </c>
      <c r="E153" s="2" t="s">
        <v>135</v>
      </c>
      <c r="F153" s="2" t="s">
        <v>2502</v>
      </c>
      <c r="G153" s="2" t="s">
        <v>637</v>
      </c>
      <c r="I153" s="2">
        <v>2.5</v>
      </c>
      <c r="J153" s="2">
        <v>19300</v>
      </c>
      <c r="K153" s="2">
        <v>88340</v>
      </c>
      <c r="L153" s="2">
        <v>107640</v>
      </c>
      <c r="M153" s="2">
        <v>0</v>
      </c>
      <c r="N153" s="2">
        <v>107640</v>
      </c>
      <c r="O153" s="2">
        <v>2</v>
      </c>
      <c r="P153" s="3">
        <v>42976</v>
      </c>
      <c r="Q153" s="2">
        <v>75000</v>
      </c>
      <c r="R153" s="2">
        <v>1</v>
      </c>
      <c r="S153" s="2">
        <v>0</v>
      </c>
      <c r="T153" s="2">
        <v>0</v>
      </c>
      <c r="U153" s="2">
        <v>0</v>
      </c>
      <c r="V153" s="2">
        <v>0</v>
      </c>
      <c r="W153" s="2">
        <v>0</v>
      </c>
      <c r="X153" s="2">
        <v>0</v>
      </c>
      <c r="Y153" s="2">
        <v>2.5</v>
      </c>
      <c r="Z153" s="2">
        <v>19338</v>
      </c>
    </row>
    <row r="154" spans="1:26" s="2" customFormat="1" thickBot="1">
      <c r="A154" s="2">
        <v>161</v>
      </c>
      <c r="B154" s="2" t="s">
        <v>2501</v>
      </c>
      <c r="C154" s="2">
        <v>63</v>
      </c>
      <c r="E154" s="2" t="s">
        <v>198</v>
      </c>
      <c r="F154" s="2" t="s">
        <v>2500</v>
      </c>
      <c r="G154" s="2" t="s">
        <v>102</v>
      </c>
      <c r="I154" s="2">
        <v>34</v>
      </c>
      <c r="J154" s="2">
        <v>7455</v>
      </c>
      <c r="K154" s="2">
        <v>0</v>
      </c>
      <c r="L154" s="2">
        <v>7455</v>
      </c>
      <c r="M154" s="2">
        <v>0</v>
      </c>
      <c r="N154" s="2">
        <v>7455</v>
      </c>
      <c r="O154" s="2">
        <v>2</v>
      </c>
      <c r="P154" s="3">
        <v>40896</v>
      </c>
      <c r="Q154" s="2">
        <v>26000</v>
      </c>
      <c r="R154" s="2">
        <v>1</v>
      </c>
      <c r="S154" s="2">
        <v>0</v>
      </c>
      <c r="T154" s="2">
        <v>0</v>
      </c>
      <c r="U154" s="2">
        <v>14</v>
      </c>
      <c r="V154" s="2">
        <v>3015</v>
      </c>
      <c r="W154" s="2">
        <v>20</v>
      </c>
      <c r="X154" s="2">
        <v>4440</v>
      </c>
      <c r="Y154" s="2">
        <v>0</v>
      </c>
      <c r="Z154" s="2">
        <v>0</v>
      </c>
    </row>
    <row r="155" spans="1:26" s="2" customFormat="1" thickBot="1">
      <c r="A155" s="2">
        <v>162</v>
      </c>
      <c r="B155" s="2" t="s">
        <v>306</v>
      </c>
      <c r="C155" s="2">
        <v>51</v>
      </c>
      <c r="E155" s="2" t="s">
        <v>198</v>
      </c>
      <c r="F155" s="2" t="s">
        <v>2499</v>
      </c>
      <c r="G155" s="2" t="s">
        <v>637</v>
      </c>
      <c r="I155" s="2">
        <v>1.8</v>
      </c>
      <c r="J155" s="2">
        <v>18550</v>
      </c>
      <c r="K155" s="2">
        <v>98980</v>
      </c>
      <c r="L155" s="2">
        <v>117530</v>
      </c>
      <c r="M155" s="2">
        <v>18500</v>
      </c>
      <c r="N155" s="2">
        <v>99030</v>
      </c>
      <c r="O155" s="2">
        <v>0</v>
      </c>
      <c r="Q155" s="2">
        <v>0</v>
      </c>
      <c r="R155" s="2">
        <v>0</v>
      </c>
      <c r="S155" s="2">
        <v>0</v>
      </c>
      <c r="T155" s="2">
        <v>0</v>
      </c>
      <c r="U155" s="2">
        <v>0</v>
      </c>
      <c r="V155" s="2">
        <v>0</v>
      </c>
      <c r="W155" s="2">
        <v>0</v>
      </c>
      <c r="X155" s="2">
        <v>0</v>
      </c>
      <c r="Y155" s="2">
        <v>1.8</v>
      </c>
      <c r="Z155" s="2">
        <v>18550</v>
      </c>
    </row>
    <row r="156" spans="1:26" s="2" customFormat="1" thickBot="1">
      <c r="A156" s="2">
        <v>163</v>
      </c>
      <c r="B156" s="2" t="s">
        <v>2498</v>
      </c>
      <c r="C156" s="2">
        <v>71</v>
      </c>
      <c r="E156" s="2" t="s">
        <v>81</v>
      </c>
      <c r="F156" s="2" t="s">
        <v>2497</v>
      </c>
      <c r="G156" s="2" t="s">
        <v>2496</v>
      </c>
      <c r="H156" s="2" t="s">
        <v>2495</v>
      </c>
      <c r="I156" s="2">
        <v>7.5</v>
      </c>
      <c r="J156" s="2">
        <v>24900</v>
      </c>
      <c r="K156" s="2">
        <v>74200</v>
      </c>
      <c r="L156" s="2">
        <v>99100</v>
      </c>
      <c r="M156" s="2">
        <v>18500</v>
      </c>
      <c r="N156" s="2">
        <v>80600</v>
      </c>
      <c r="O156" s="2">
        <v>2</v>
      </c>
      <c r="P156" s="3">
        <v>39937</v>
      </c>
      <c r="Q156" s="2">
        <v>0</v>
      </c>
      <c r="R156" s="2">
        <v>1</v>
      </c>
      <c r="S156" s="2">
        <v>0</v>
      </c>
      <c r="T156" s="2">
        <v>0</v>
      </c>
      <c r="U156" s="2">
        <v>0</v>
      </c>
      <c r="V156" s="2">
        <v>0</v>
      </c>
      <c r="W156" s="2">
        <v>0</v>
      </c>
      <c r="X156" s="2">
        <v>0</v>
      </c>
      <c r="Y156" s="2">
        <v>7.5</v>
      </c>
      <c r="Z156" s="2">
        <v>24900</v>
      </c>
    </row>
    <row r="157" spans="1:26" s="2" customFormat="1" thickBot="1">
      <c r="A157" s="2">
        <v>164</v>
      </c>
      <c r="B157" s="2" t="s">
        <v>2494</v>
      </c>
      <c r="C157" s="2">
        <v>172</v>
      </c>
      <c r="E157" s="2" t="s">
        <v>270</v>
      </c>
      <c r="F157" s="2" t="s">
        <v>2493</v>
      </c>
      <c r="G157" s="2" t="s">
        <v>422</v>
      </c>
      <c r="I157" s="2">
        <v>1.36</v>
      </c>
      <c r="J157" s="2">
        <v>18200</v>
      </c>
      <c r="K157" s="2">
        <v>50600</v>
      </c>
      <c r="L157" s="2">
        <v>68800</v>
      </c>
      <c r="M157" s="2">
        <v>0</v>
      </c>
      <c r="N157" s="2">
        <v>68800</v>
      </c>
      <c r="O157" s="2">
        <v>0</v>
      </c>
      <c r="Q157" s="2">
        <v>0</v>
      </c>
      <c r="R157" s="2">
        <v>0</v>
      </c>
      <c r="S157" s="2">
        <v>0</v>
      </c>
      <c r="T157" s="2">
        <v>0</v>
      </c>
      <c r="U157" s="2">
        <v>0</v>
      </c>
      <c r="V157" s="2">
        <v>0</v>
      </c>
      <c r="W157" s="2">
        <v>0</v>
      </c>
      <c r="X157" s="2">
        <v>0</v>
      </c>
      <c r="Y157" s="2">
        <v>1.36</v>
      </c>
      <c r="Z157" s="2">
        <v>18200</v>
      </c>
    </row>
    <row r="158" spans="1:26" s="2" customFormat="1" thickBot="1">
      <c r="A158" s="2">
        <v>165</v>
      </c>
      <c r="B158" s="2" t="s">
        <v>1973</v>
      </c>
      <c r="C158" s="2">
        <v>75</v>
      </c>
      <c r="E158" s="2" t="s">
        <v>1336</v>
      </c>
      <c r="F158" s="2" t="s">
        <v>2492</v>
      </c>
      <c r="G158" s="2" t="s">
        <v>873</v>
      </c>
      <c r="I158" s="2">
        <v>2.5</v>
      </c>
      <c r="J158" s="2">
        <v>19200</v>
      </c>
      <c r="K158" s="2">
        <v>100200</v>
      </c>
      <c r="L158" s="2">
        <v>119400</v>
      </c>
      <c r="M158" s="2">
        <v>18500</v>
      </c>
      <c r="N158" s="2">
        <v>100900</v>
      </c>
      <c r="O158" s="2">
        <v>2</v>
      </c>
      <c r="P158" s="3">
        <v>43280</v>
      </c>
      <c r="Q158" s="2">
        <v>126500</v>
      </c>
      <c r="R158" s="2">
        <v>1</v>
      </c>
      <c r="S158" s="2">
        <v>0</v>
      </c>
      <c r="T158" s="2">
        <v>0</v>
      </c>
      <c r="U158" s="2">
        <v>0</v>
      </c>
      <c r="V158" s="2">
        <v>0</v>
      </c>
      <c r="W158" s="2">
        <v>0</v>
      </c>
      <c r="X158" s="2">
        <v>0</v>
      </c>
      <c r="Y158" s="2">
        <v>2.5</v>
      </c>
      <c r="Z158" s="2">
        <v>19200</v>
      </c>
    </row>
    <row r="159" spans="1:26" s="2" customFormat="1" thickBot="1">
      <c r="A159" s="2">
        <v>166</v>
      </c>
      <c r="B159" s="2" t="s">
        <v>2491</v>
      </c>
      <c r="C159" s="2">
        <v>24</v>
      </c>
      <c r="E159" s="2" t="s">
        <v>2482</v>
      </c>
      <c r="F159" s="2" t="s">
        <v>2490</v>
      </c>
      <c r="G159" s="2" t="s">
        <v>545</v>
      </c>
      <c r="I159" s="2">
        <v>49.5</v>
      </c>
      <c r="J159" s="2">
        <v>44300</v>
      </c>
      <c r="K159" s="2">
        <v>94080</v>
      </c>
      <c r="L159" s="2">
        <v>138380</v>
      </c>
      <c r="M159" s="2">
        <v>0</v>
      </c>
      <c r="N159" s="2">
        <v>138380</v>
      </c>
      <c r="O159" s="2">
        <v>2</v>
      </c>
      <c r="P159" s="3">
        <v>41981</v>
      </c>
      <c r="Q159" s="2">
        <v>130000</v>
      </c>
      <c r="R159" s="2">
        <v>3</v>
      </c>
      <c r="S159" s="2">
        <v>0</v>
      </c>
      <c r="T159" s="2">
        <v>0</v>
      </c>
      <c r="U159" s="2">
        <v>0</v>
      </c>
      <c r="V159" s="2">
        <v>0</v>
      </c>
      <c r="W159" s="2">
        <v>0</v>
      </c>
      <c r="X159" s="2">
        <v>0</v>
      </c>
      <c r="Y159" s="2">
        <v>49.5</v>
      </c>
      <c r="Z159" s="2">
        <v>44345</v>
      </c>
    </row>
    <row r="160" spans="1:26" s="2" customFormat="1" thickBot="1">
      <c r="A160" s="2">
        <v>167</v>
      </c>
      <c r="B160" s="2" t="s">
        <v>2489</v>
      </c>
      <c r="C160" s="2">
        <v>0</v>
      </c>
      <c r="E160" s="2" t="s">
        <v>2482</v>
      </c>
      <c r="F160" s="2" t="s">
        <v>2488</v>
      </c>
      <c r="G160" s="2" t="s">
        <v>89</v>
      </c>
      <c r="I160" s="2">
        <v>39</v>
      </c>
      <c r="J160" s="2">
        <v>35350</v>
      </c>
      <c r="K160" s="2">
        <v>0</v>
      </c>
      <c r="L160" s="2">
        <v>35350</v>
      </c>
      <c r="M160" s="2">
        <v>0</v>
      </c>
      <c r="N160" s="2">
        <v>35350</v>
      </c>
      <c r="O160" s="2">
        <v>0</v>
      </c>
      <c r="Q160" s="2">
        <v>0</v>
      </c>
      <c r="R160" s="2">
        <v>0</v>
      </c>
      <c r="S160" s="2">
        <v>0</v>
      </c>
      <c r="T160" s="2">
        <v>0</v>
      </c>
      <c r="U160" s="2">
        <v>0</v>
      </c>
      <c r="V160" s="2">
        <v>0</v>
      </c>
      <c r="W160" s="2">
        <v>0</v>
      </c>
      <c r="X160" s="2">
        <v>0</v>
      </c>
      <c r="Y160" s="2">
        <v>39</v>
      </c>
      <c r="Z160" s="2">
        <v>35350</v>
      </c>
    </row>
    <row r="161" spans="1:26" s="2" customFormat="1" thickBot="1">
      <c r="A161" s="2">
        <v>168</v>
      </c>
      <c r="B161" s="2" t="s">
        <v>2487</v>
      </c>
      <c r="C161" s="2">
        <v>100</v>
      </c>
      <c r="E161" s="2" t="s">
        <v>596</v>
      </c>
      <c r="F161" s="2" t="s">
        <v>2486</v>
      </c>
      <c r="G161" s="2" t="s">
        <v>873</v>
      </c>
      <c r="I161" s="2">
        <v>2.1</v>
      </c>
      <c r="J161" s="2">
        <v>18800</v>
      </c>
      <c r="K161" s="2">
        <v>131700</v>
      </c>
      <c r="L161" s="2">
        <v>150500</v>
      </c>
      <c r="M161" s="2">
        <v>18500</v>
      </c>
      <c r="N161" s="2">
        <v>132000</v>
      </c>
      <c r="O161" s="2">
        <v>2</v>
      </c>
      <c r="P161" s="3">
        <v>40644</v>
      </c>
      <c r="Q161" s="2">
        <v>0</v>
      </c>
      <c r="R161" s="2">
        <v>2</v>
      </c>
      <c r="S161" s="2">
        <v>0</v>
      </c>
      <c r="T161" s="2">
        <v>0</v>
      </c>
      <c r="U161" s="2">
        <v>0</v>
      </c>
      <c r="V161" s="2">
        <v>0</v>
      </c>
      <c r="W161" s="2">
        <v>0</v>
      </c>
      <c r="X161" s="2">
        <v>0</v>
      </c>
      <c r="Y161" s="2">
        <v>2.1</v>
      </c>
      <c r="Z161" s="2">
        <v>18800</v>
      </c>
    </row>
    <row r="162" spans="1:26" s="2" customFormat="1" thickBot="1">
      <c r="A162" s="2">
        <v>169</v>
      </c>
      <c r="B162" s="2" t="s">
        <v>2485</v>
      </c>
      <c r="C162" s="2">
        <v>14</v>
      </c>
      <c r="E162" s="2" t="s">
        <v>1814</v>
      </c>
      <c r="F162" s="2" t="s">
        <v>2484</v>
      </c>
      <c r="G162" s="2" t="s">
        <v>494</v>
      </c>
      <c r="I162" s="2">
        <v>1.3</v>
      </c>
      <c r="J162" s="2">
        <v>18200</v>
      </c>
      <c r="K162" s="2">
        <v>95060</v>
      </c>
      <c r="L162" s="2">
        <v>113260</v>
      </c>
      <c r="M162" s="2">
        <v>18500</v>
      </c>
      <c r="N162" s="2">
        <v>94760</v>
      </c>
      <c r="O162" s="2">
        <v>0</v>
      </c>
      <c r="Q162" s="2">
        <v>0</v>
      </c>
      <c r="R162" s="2">
        <v>0</v>
      </c>
      <c r="S162" s="2">
        <v>0</v>
      </c>
      <c r="T162" s="2">
        <v>0</v>
      </c>
      <c r="U162" s="2">
        <v>0</v>
      </c>
      <c r="V162" s="2">
        <v>0</v>
      </c>
      <c r="W162" s="2">
        <v>0</v>
      </c>
      <c r="X162" s="2">
        <v>0</v>
      </c>
      <c r="Y162" s="2">
        <v>1.3</v>
      </c>
      <c r="Z162" s="2">
        <v>18200</v>
      </c>
    </row>
    <row r="163" spans="1:26" s="2" customFormat="1" thickBot="1">
      <c r="A163" s="2">
        <v>171</v>
      </c>
      <c r="B163" s="2" t="s">
        <v>2483</v>
      </c>
      <c r="C163" s="2">
        <v>74</v>
      </c>
      <c r="E163" s="2" t="s">
        <v>2482</v>
      </c>
      <c r="F163" s="2" t="s">
        <v>2481</v>
      </c>
      <c r="G163" s="2" t="s">
        <v>567</v>
      </c>
      <c r="I163" s="2">
        <v>20</v>
      </c>
      <c r="J163" s="2">
        <v>16900</v>
      </c>
      <c r="K163" s="2">
        <v>18900</v>
      </c>
      <c r="L163" s="2">
        <v>35800</v>
      </c>
      <c r="M163" s="2">
        <v>0</v>
      </c>
      <c r="N163" s="2">
        <v>35800</v>
      </c>
      <c r="O163" s="2">
        <v>2</v>
      </c>
      <c r="P163" s="3">
        <v>42009</v>
      </c>
      <c r="Q163" s="2">
        <v>30000</v>
      </c>
      <c r="R163" s="2">
        <v>1</v>
      </c>
      <c r="S163" s="2">
        <v>0</v>
      </c>
      <c r="T163" s="2">
        <v>0</v>
      </c>
      <c r="U163" s="2">
        <v>0</v>
      </c>
      <c r="V163" s="2">
        <v>0</v>
      </c>
      <c r="W163" s="2">
        <v>0</v>
      </c>
      <c r="X163" s="2">
        <v>0</v>
      </c>
      <c r="Y163" s="2">
        <v>20</v>
      </c>
      <c r="Z163" s="2">
        <v>16900</v>
      </c>
    </row>
    <row r="164" spans="1:26" s="2" customFormat="1" thickBot="1">
      <c r="A164" s="2">
        <v>172</v>
      </c>
      <c r="B164" s="2" t="s">
        <v>2480</v>
      </c>
      <c r="C164" s="2">
        <v>79</v>
      </c>
      <c r="E164" s="2" t="s">
        <v>565</v>
      </c>
      <c r="F164" s="2" t="s">
        <v>2479</v>
      </c>
      <c r="G164" s="2" t="s">
        <v>732</v>
      </c>
      <c r="I164" s="2">
        <v>1.2</v>
      </c>
      <c r="J164" s="2">
        <v>18200</v>
      </c>
      <c r="K164" s="2">
        <v>129100</v>
      </c>
      <c r="L164" s="2">
        <v>147300</v>
      </c>
      <c r="M164" s="2">
        <v>18500</v>
      </c>
      <c r="N164" s="2">
        <v>128800</v>
      </c>
      <c r="O164" s="2">
        <v>2</v>
      </c>
      <c r="P164" s="3">
        <v>44174</v>
      </c>
      <c r="Q164" s="2">
        <v>102500</v>
      </c>
      <c r="R164" s="2">
        <v>1</v>
      </c>
      <c r="S164" s="2">
        <v>0</v>
      </c>
      <c r="T164" s="2">
        <v>0</v>
      </c>
      <c r="U164" s="2">
        <v>0</v>
      </c>
      <c r="V164" s="2">
        <v>0</v>
      </c>
      <c r="W164" s="2">
        <v>0</v>
      </c>
      <c r="X164" s="2">
        <v>0</v>
      </c>
      <c r="Y164" s="2">
        <v>1.2</v>
      </c>
      <c r="Z164" s="2">
        <v>18200</v>
      </c>
    </row>
    <row r="165" spans="1:26" s="2" customFormat="1" thickBot="1">
      <c r="A165" s="2">
        <v>173</v>
      </c>
      <c r="B165" s="2" t="s">
        <v>2478</v>
      </c>
      <c r="C165" s="2">
        <v>103</v>
      </c>
      <c r="E165" s="2" t="s">
        <v>565</v>
      </c>
      <c r="F165" s="2" t="s">
        <v>2477</v>
      </c>
      <c r="G165" s="2" t="s">
        <v>51</v>
      </c>
      <c r="I165" s="2">
        <v>1.1000000000000001</v>
      </c>
      <c r="J165" s="2">
        <v>18200</v>
      </c>
      <c r="K165" s="2">
        <v>94500</v>
      </c>
      <c r="L165" s="2">
        <v>112700</v>
      </c>
      <c r="M165" s="2">
        <v>0</v>
      </c>
      <c r="N165" s="2">
        <v>112700</v>
      </c>
      <c r="O165" s="2">
        <v>2</v>
      </c>
      <c r="P165" s="3">
        <v>44442</v>
      </c>
      <c r="Q165" s="2">
        <v>190000</v>
      </c>
      <c r="R165" s="2">
        <v>1</v>
      </c>
      <c r="S165" s="2">
        <v>0</v>
      </c>
      <c r="T165" s="2">
        <v>0</v>
      </c>
      <c r="U165" s="2">
        <v>0</v>
      </c>
      <c r="V165" s="2">
        <v>0</v>
      </c>
      <c r="W165" s="2">
        <v>0</v>
      </c>
      <c r="X165" s="2">
        <v>0</v>
      </c>
      <c r="Y165" s="2">
        <v>1.1000000000000001</v>
      </c>
      <c r="Z165" s="2">
        <v>18200</v>
      </c>
    </row>
    <row r="166" spans="1:26" s="2" customFormat="1" thickBot="1">
      <c r="A166" s="2">
        <v>174</v>
      </c>
      <c r="B166" s="2" t="s">
        <v>1853</v>
      </c>
      <c r="C166" s="2">
        <v>38</v>
      </c>
      <c r="E166" s="2" t="s">
        <v>355</v>
      </c>
      <c r="F166" s="2" t="s">
        <v>2476</v>
      </c>
      <c r="G166" s="2" t="s">
        <v>2475</v>
      </c>
      <c r="I166" s="2">
        <v>5.0999999999999996</v>
      </c>
      <c r="J166" s="2">
        <v>22500</v>
      </c>
      <c r="K166" s="2">
        <v>256300</v>
      </c>
      <c r="L166" s="2">
        <v>278800</v>
      </c>
      <c r="M166" s="2">
        <v>0</v>
      </c>
      <c r="N166" s="2">
        <v>278800</v>
      </c>
      <c r="O166" s="2">
        <v>2</v>
      </c>
      <c r="P166" s="3">
        <v>38890</v>
      </c>
      <c r="Q166" s="2">
        <v>120000</v>
      </c>
      <c r="R166" s="2">
        <v>0</v>
      </c>
      <c r="S166" s="2">
        <v>0</v>
      </c>
      <c r="T166" s="2">
        <v>0</v>
      </c>
      <c r="U166" s="2">
        <v>0</v>
      </c>
      <c r="V166" s="2">
        <v>0</v>
      </c>
      <c r="W166" s="2">
        <v>0</v>
      </c>
      <c r="X166" s="2">
        <v>0</v>
      </c>
      <c r="Y166" s="2">
        <v>5.0999999999999996</v>
      </c>
      <c r="Z166" s="2">
        <v>22500</v>
      </c>
    </row>
    <row r="167" spans="1:26" s="2" customFormat="1" thickBot="1">
      <c r="A167" s="2">
        <v>175</v>
      </c>
      <c r="B167" s="2" t="s">
        <v>1853</v>
      </c>
      <c r="C167" s="2">
        <v>0</v>
      </c>
      <c r="E167" s="2" t="s">
        <v>48</v>
      </c>
      <c r="F167" s="2" t="s">
        <v>2474</v>
      </c>
      <c r="G167" s="2" t="s">
        <v>126</v>
      </c>
      <c r="H167" s="2" t="s">
        <v>2473</v>
      </c>
      <c r="I167" s="2">
        <v>0.55000000000000004</v>
      </c>
      <c r="J167" s="2">
        <v>900</v>
      </c>
      <c r="K167" s="2">
        <v>0</v>
      </c>
      <c r="L167" s="2">
        <v>900</v>
      </c>
      <c r="M167" s="2">
        <v>0</v>
      </c>
      <c r="N167" s="2">
        <v>900</v>
      </c>
      <c r="O167" s="2">
        <v>1</v>
      </c>
      <c r="P167" s="3">
        <v>38890</v>
      </c>
      <c r="Q167" s="2">
        <v>0</v>
      </c>
      <c r="R167" s="2">
        <v>1</v>
      </c>
      <c r="S167" s="2">
        <v>0</v>
      </c>
      <c r="T167" s="2">
        <v>0</v>
      </c>
      <c r="U167" s="2">
        <v>0</v>
      </c>
      <c r="V167" s="2">
        <v>0</v>
      </c>
      <c r="W167" s="2">
        <v>0</v>
      </c>
      <c r="X167" s="2">
        <v>0</v>
      </c>
      <c r="Y167" s="2">
        <v>0.55000000000000004</v>
      </c>
      <c r="Z167" s="2">
        <v>875</v>
      </c>
    </row>
    <row r="168" spans="1:26" s="2" customFormat="1" thickBot="1">
      <c r="A168" s="2">
        <v>176</v>
      </c>
      <c r="B168" s="2" t="s">
        <v>2471</v>
      </c>
      <c r="C168" s="2">
        <v>118</v>
      </c>
      <c r="E168" s="2" t="s">
        <v>180</v>
      </c>
      <c r="F168" s="2" t="s">
        <v>2472</v>
      </c>
      <c r="G168" s="2" t="s">
        <v>545</v>
      </c>
      <c r="I168" s="2">
        <v>59</v>
      </c>
      <c r="J168" s="2">
        <v>53900</v>
      </c>
      <c r="K168" s="2">
        <v>198000</v>
      </c>
      <c r="L168" s="2">
        <v>251900</v>
      </c>
      <c r="M168" s="2">
        <v>22940</v>
      </c>
      <c r="N168" s="2">
        <v>228960</v>
      </c>
      <c r="O168" s="2">
        <v>0</v>
      </c>
      <c r="Q168" s="2">
        <v>0</v>
      </c>
      <c r="R168" s="2">
        <v>0</v>
      </c>
      <c r="S168" s="2">
        <v>0</v>
      </c>
      <c r="T168" s="2">
        <v>0</v>
      </c>
      <c r="U168" s="2">
        <v>0</v>
      </c>
      <c r="V168" s="2">
        <v>0</v>
      </c>
      <c r="W168" s="2">
        <v>0</v>
      </c>
      <c r="X168" s="2">
        <v>0</v>
      </c>
      <c r="Y168" s="2">
        <v>59</v>
      </c>
      <c r="Z168" s="2">
        <v>53900</v>
      </c>
    </row>
    <row r="169" spans="1:26" s="2" customFormat="1" thickBot="1">
      <c r="A169" s="2">
        <v>177</v>
      </c>
      <c r="B169" s="2" t="s">
        <v>2471</v>
      </c>
      <c r="C169" s="2">
        <v>0</v>
      </c>
      <c r="E169" s="2" t="s">
        <v>180</v>
      </c>
      <c r="F169" s="2" t="s">
        <v>2470</v>
      </c>
      <c r="G169" s="2" t="s">
        <v>661</v>
      </c>
      <c r="I169" s="2">
        <v>29.25</v>
      </c>
      <c r="J169" s="2">
        <v>31200</v>
      </c>
      <c r="K169" s="2">
        <v>0</v>
      </c>
      <c r="L169" s="2">
        <v>31200</v>
      </c>
      <c r="M169" s="2">
        <v>0</v>
      </c>
      <c r="N169" s="2">
        <v>31200</v>
      </c>
      <c r="O169" s="2">
        <v>0</v>
      </c>
      <c r="Q169" s="2">
        <v>0</v>
      </c>
      <c r="R169" s="2">
        <v>0</v>
      </c>
      <c r="S169" s="2">
        <v>0</v>
      </c>
      <c r="T169" s="2">
        <v>0</v>
      </c>
      <c r="U169" s="2">
        <v>0</v>
      </c>
      <c r="V169" s="2">
        <v>0</v>
      </c>
      <c r="W169" s="2">
        <v>0</v>
      </c>
      <c r="X169" s="2">
        <v>0</v>
      </c>
      <c r="Y169" s="2">
        <v>29.25</v>
      </c>
      <c r="Z169" s="2">
        <v>31150</v>
      </c>
    </row>
    <row r="170" spans="1:26" s="2" customFormat="1" thickBot="1">
      <c r="A170" s="2">
        <v>178</v>
      </c>
      <c r="B170" s="2" t="s">
        <v>2469</v>
      </c>
      <c r="C170" s="2">
        <v>69</v>
      </c>
      <c r="E170" s="2" t="s">
        <v>1872</v>
      </c>
      <c r="F170" s="2" t="s">
        <v>2468</v>
      </c>
      <c r="G170" s="2" t="s">
        <v>545</v>
      </c>
      <c r="I170" s="2">
        <v>12.4</v>
      </c>
      <c r="J170" s="2">
        <v>28200</v>
      </c>
      <c r="K170" s="2">
        <v>107000</v>
      </c>
      <c r="L170" s="2">
        <v>135200</v>
      </c>
      <c r="M170" s="2">
        <v>0</v>
      </c>
      <c r="N170" s="2">
        <v>135200</v>
      </c>
      <c r="O170" s="2">
        <v>2</v>
      </c>
      <c r="P170" s="3">
        <v>44488</v>
      </c>
      <c r="Q170" s="2">
        <v>100000</v>
      </c>
      <c r="R170" s="2">
        <v>2</v>
      </c>
      <c r="S170" s="2">
        <v>0</v>
      </c>
      <c r="T170" s="2">
        <v>0</v>
      </c>
      <c r="U170" s="2">
        <v>0</v>
      </c>
      <c r="V170" s="2">
        <v>0</v>
      </c>
      <c r="W170" s="2">
        <v>0</v>
      </c>
      <c r="X170" s="2">
        <v>0</v>
      </c>
      <c r="Y170" s="2">
        <v>12.4</v>
      </c>
      <c r="Z170" s="2">
        <v>28200</v>
      </c>
    </row>
    <row r="171" spans="1:26" s="2" customFormat="1" thickBot="1">
      <c r="A171" s="2">
        <v>179</v>
      </c>
      <c r="B171" s="2" t="s">
        <v>2467</v>
      </c>
      <c r="C171" s="2">
        <v>6</v>
      </c>
      <c r="E171" s="2" t="s">
        <v>324</v>
      </c>
      <c r="F171" s="2" t="s">
        <v>2466</v>
      </c>
      <c r="G171" s="2" t="s">
        <v>2465</v>
      </c>
      <c r="H171" s="2" t="s">
        <v>2464</v>
      </c>
      <c r="I171" s="2">
        <v>0.35</v>
      </c>
      <c r="J171" s="2">
        <v>6300</v>
      </c>
      <c r="K171" s="2">
        <v>25800</v>
      </c>
      <c r="L171" s="2">
        <v>32100</v>
      </c>
      <c r="M171" s="2">
        <v>0</v>
      </c>
      <c r="N171" s="2">
        <v>32100</v>
      </c>
      <c r="O171" s="2">
        <v>0</v>
      </c>
      <c r="Q171" s="2">
        <v>0</v>
      </c>
      <c r="R171" s="2">
        <v>0</v>
      </c>
      <c r="S171" s="2">
        <v>0</v>
      </c>
      <c r="T171" s="2">
        <v>0</v>
      </c>
      <c r="U171" s="2">
        <v>0</v>
      </c>
      <c r="V171" s="2">
        <v>0</v>
      </c>
      <c r="W171" s="2">
        <v>0</v>
      </c>
      <c r="X171" s="2">
        <v>0</v>
      </c>
      <c r="Y171" s="2">
        <v>0.35</v>
      </c>
      <c r="Z171" s="2">
        <v>6300</v>
      </c>
    </row>
    <row r="172" spans="1:26" s="2" customFormat="1" thickBot="1">
      <c r="A172" s="2">
        <v>180</v>
      </c>
      <c r="B172" s="2" t="s">
        <v>2463</v>
      </c>
      <c r="C172" s="2">
        <v>19</v>
      </c>
      <c r="E172" s="2" t="s">
        <v>869</v>
      </c>
      <c r="F172" s="2" t="s">
        <v>2462</v>
      </c>
      <c r="G172" s="2" t="s">
        <v>51</v>
      </c>
      <c r="I172" s="2">
        <v>0.43</v>
      </c>
      <c r="J172" s="2">
        <v>14900</v>
      </c>
      <c r="K172" s="2">
        <v>50400</v>
      </c>
      <c r="L172" s="2">
        <v>65300</v>
      </c>
      <c r="M172" s="2">
        <v>18500</v>
      </c>
      <c r="N172" s="2">
        <v>46800</v>
      </c>
      <c r="O172" s="2">
        <v>0</v>
      </c>
      <c r="Q172" s="2">
        <v>0</v>
      </c>
      <c r="R172" s="2">
        <v>0</v>
      </c>
      <c r="S172" s="2">
        <v>0</v>
      </c>
      <c r="T172" s="2">
        <v>0</v>
      </c>
      <c r="U172" s="2">
        <v>0</v>
      </c>
      <c r="V172" s="2">
        <v>0</v>
      </c>
      <c r="W172" s="2">
        <v>0</v>
      </c>
      <c r="X172" s="2">
        <v>0</v>
      </c>
      <c r="Y172" s="2">
        <v>0.43</v>
      </c>
      <c r="Z172" s="2">
        <v>14875</v>
      </c>
    </row>
    <row r="173" spans="1:26" s="2" customFormat="1" thickBot="1">
      <c r="A173" s="2">
        <v>181</v>
      </c>
      <c r="B173" s="2" t="s">
        <v>2461</v>
      </c>
      <c r="C173" s="2">
        <v>77</v>
      </c>
      <c r="E173" s="2" t="s">
        <v>144</v>
      </c>
      <c r="F173" s="2" t="s">
        <v>2460</v>
      </c>
      <c r="G173" s="2" t="s">
        <v>939</v>
      </c>
      <c r="H173" s="2" t="s">
        <v>2459</v>
      </c>
      <c r="I173" s="2">
        <v>8</v>
      </c>
      <c r="J173" s="2">
        <v>25400</v>
      </c>
      <c r="K173" s="2">
        <v>63300</v>
      </c>
      <c r="L173" s="2">
        <v>88700</v>
      </c>
      <c r="M173" s="2">
        <v>0</v>
      </c>
      <c r="N173" s="2">
        <v>88700</v>
      </c>
      <c r="O173" s="2">
        <v>2</v>
      </c>
      <c r="P173" s="3">
        <v>44026</v>
      </c>
      <c r="Q173" s="2">
        <v>0</v>
      </c>
      <c r="R173" s="2">
        <v>8</v>
      </c>
      <c r="S173" s="2">
        <v>0</v>
      </c>
      <c r="T173" s="2">
        <v>0</v>
      </c>
      <c r="U173" s="2">
        <v>0</v>
      </c>
      <c r="V173" s="2">
        <v>0</v>
      </c>
      <c r="W173" s="2">
        <v>0</v>
      </c>
      <c r="X173" s="2">
        <v>0</v>
      </c>
      <c r="Y173" s="2">
        <v>8</v>
      </c>
      <c r="Z173" s="2">
        <v>25400</v>
      </c>
    </row>
    <row r="174" spans="1:26" s="2" customFormat="1" thickBot="1">
      <c r="A174" s="2">
        <v>182</v>
      </c>
      <c r="B174" s="2" t="s">
        <v>2456</v>
      </c>
      <c r="C174" s="2">
        <v>77</v>
      </c>
      <c r="E174" s="2" t="s">
        <v>807</v>
      </c>
      <c r="F174" s="2" t="s">
        <v>2458</v>
      </c>
      <c r="G174" s="2" t="s">
        <v>701</v>
      </c>
      <c r="H174" s="2" t="s">
        <v>2457</v>
      </c>
      <c r="I174" s="2">
        <v>0.55000000000000004</v>
      </c>
      <c r="J174" s="2">
        <v>14900</v>
      </c>
      <c r="K174" s="2">
        <v>36000</v>
      </c>
      <c r="L174" s="2">
        <v>50900</v>
      </c>
      <c r="M174" s="2">
        <v>0</v>
      </c>
      <c r="N174" s="2">
        <v>50900</v>
      </c>
      <c r="O174" s="2">
        <v>0</v>
      </c>
      <c r="Q174" s="2">
        <v>0</v>
      </c>
      <c r="R174" s="2">
        <v>0</v>
      </c>
      <c r="S174" s="2">
        <v>0</v>
      </c>
      <c r="T174" s="2">
        <v>0</v>
      </c>
      <c r="U174" s="2">
        <v>0</v>
      </c>
      <c r="V174" s="2">
        <v>0</v>
      </c>
      <c r="W174" s="2">
        <v>0</v>
      </c>
      <c r="X174" s="2">
        <v>0</v>
      </c>
      <c r="Y174" s="2">
        <v>0.55000000000000004</v>
      </c>
      <c r="Z174" s="2">
        <v>14900</v>
      </c>
    </row>
    <row r="175" spans="1:26" s="2" customFormat="1" thickBot="1">
      <c r="A175" s="2">
        <v>183</v>
      </c>
      <c r="B175" s="2" t="s">
        <v>2456</v>
      </c>
      <c r="C175" s="2">
        <v>0</v>
      </c>
      <c r="E175" s="2" t="s">
        <v>807</v>
      </c>
      <c r="F175" s="2" t="s">
        <v>2455</v>
      </c>
      <c r="G175" s="2" t="s">
        <v>637</v>
      </c>
      <c r="I175" s="2">
        <v>0.49</v>
      </c>
      <c r="J175" s="2">
        <v>7400</v>
      </c>
      <c r="K175" s="2">
        <v>0</v>
      </c>
      <c r="L175" s="2">
        <v>7400</v>
      </c>
      <c r="M175" s="2">
        <v>0</v>
      </c>
      <c r="N175" s="2">
        <v>7400</v>
      </c>
      <c r="O175" s="2">
        <v>0</v>
      </c>
      <c r="Q175" s="2">
        <v>0</v>
      </c>
      <c r="R175" s="2">
        <v>0</v>
      </c>
      <c r="S175" s="2">
        <v>0</v>
      </c>
      <c r="T175" s="2">
        <v>0</v>
      </c>
      <c r="U175" s="2">
        <v>0</v>
      </c>
      <c r="V175" s="2">
        <v>0</v>
      </c>
      <c r="W175" s="2">
        <v>0</v>
      </c>
      <c r="X175" s="2">
        <v>0</v>
      </c>
      <c r="Y175" s="2">
        <v>0.49</v>
      </c>
      <c r="Z175" s="2">
        <v>7350</v>
      </c>
    </row>
    <row r="176" spans="1:26" s="2" customFormat="1" thickBot="1">
      <c r="A176" s="2">
        <v>184</v>
      </c>
      <c r="B176" s="2" t="s">
        <v>2454</v>
      </c>
      <c r="C176" s="2">
        <v>70</v>
      </c>
      <c r="E176" s="2" t="s">
        <v>807</v>
      </c>
      <c r="F176" s="2" t="s">
        <v>2453</v>
      </c>
      <c r="G176" s="2" t="s">
        <v>395</v>
      </c>
      <c r="I176" s="2">
        <v>0.22</v>
      </c>
      <c r="J176" s="2">
        <v>12600</v>
      </c>
      <c r="K176" s="2">
        <v>49100</v>
      </c>
      <c r="L176" s="2">
        <v>61700</v>
      </c>
      <c r="M176" s="2">
        <v>0</v>
      </c>
      <c r="N176" s="2">
        <v>61700</v>
      </c>
      <c r="O176" s="2">
        <v>2</v>
      </c>
      <c r="P176" s="3">
        <v>44355</v>
      </c>
      <c r="Q176" s="2">
        <v>0</v>
      </c>
      <c r="R176" s="2">
        <v>8</v>
      </c>
      <c r="S176" s="2">
        <v>0</v>
      </c>
      <c r="T176" s="2">
        <v>0</v>
      </c>
      <c r="U176" s="2">
        <v>0</v>
      </c>
      <c r="V176" s="2">
        <v>0</v>
      </c>
      <c r="W176" s="2">
        <v>0</v>
      </c>
      <c r="X176" s="2">
        <v>0</v>
      </c>
      <c r="Y176" s="2">
        <v>0.22</v>
      </c>
      <c r="Z176" s="2">
        <v>12600</v>
      </c>
    </row>
    <row r="177" spans="1:26" s="2" customFormat="1" thickBot="1">
      <c r="A177" s="2">
        <v>185</v>
      </c>
      <c r="B177" s="2" t="s">
        <v>2452</v>
      </c>
      <c r="C177" s="2">
        <v>1463</v>
      </c>
      <c r="E177" s="2" t="s">
        <v>48</v>
      </c>
      <c r="F177" s="2" t="s">
        <v>2451</v>
      </c>
      <c r="G177" s="2" t="s">
        <v>2450</v>
      </c>
      <c r="I177" s="2">
        <v>4</v>
      </c>
      <c r="J177" s="2">
        <v>21200</v>
      </c>
      <c r="K177" s="2">
        <v>98000</v>
      </c>
      <c r="L177" s="2">
        <v>119200</v>
      </c>
      <c r="M177" s="2">
        <v>18500</v>
      </c>
      <c r="N177" s="2">
        <v>100700</v>
      </c>
      <c r="O177" s="2">
        <v>0</v>
      </c>
      <c r="Q177" s="2">
        <v>0</v>
      </c>
      <c r="R177" s="2">
        <v>0</v>
      </c>
      <c r="S177" s="2">
        <v>0</v>
      </c>
      <c r="T177" s="2">
        <v>0</v>
      </c>
      <c r="U177" s="2">
        <v>0</v>
      </c>
      <c r="V177" s="2">
        <v>0</v>
      </c>
      <c r="W177" s="2">
        <v>0</v>
      </c>
      <c r="X177" s="2">
        <v>0</v>
      </c>
      <c r="Y177" s="2">
        <v>4</v>
      </c>
      <c r="Z177" s="2">
        <v>21175</v>
      </c>
    </row>
    <row r="178" spans="1:26" s="2" customFormat="1" thickBot="1">
      <c r="A178" s="2">
        <v>186</v>
      </c>
      <c r="B178" s="2" t="s">
        <v>2449</v>
      </c>
      <c r="C178" s="2">
        <v>82</v>
      </c>
      <c r="E178" s="2" t="s">
        <v>611</v>
      </c>
      <c r="F178" s="2" t="s">
        <v>2448</v>
      </c>
      <c r="G178" s="2" t="s">
        <v>2447</v>
      </c>
      <c r="I178" s="2">
        <v>3</v>
      </c>
      <c r="J178" s="2">
        <v>19950</v>
      </c>
      <c r="K178" s="2">
        <v>84280</v>
      </c>
      <c r="L178" s="2">
        <v>104230</v>
      </c>
      <c r="M178" s="2">
        <v>22940</v>
      </c>
      <c r="N178" s="2">
        <v>81290</v>
      </c>
      <c r="O178" s="2">
        <v>0</v>
      </c>
      <c r="Q178" s="2">
        <v>0</v>
      </c>
      <c r="R178" s="2">
        <v>0</v>
      </c>
      <c r="S178" s="2">
        <v>0</v>
      </c>
      <c r="T178" s="2">
        <v>0</v>
      </c>
      <c r="U178" s="2">
        <v>0</v>
      </c>
      <c r="V178" s="2">
        <v>0</v>
      </c>
      <c r="W178" s="2">
        <v>0</v>
      </c>
      <c r="X178" s="2">
        <v>0</v>
      </c>
      <c r="Y178" s="2">
        <v>3</v>
      </c>
      <c r="Z178" s="2">
        <v>19950</v>
      </c>
    </row>
    <row r="179" spans="1:26" s="2" customFormat="1" thickBot="1">
      <c r="A179" s="2">
        <v>187</v>
      </c>
      <c r="B179" s="2" t="s">
        <v>2446</v>
      </c>
      <c r="C179" s="2">
        <v>1608</v>
      </c>
      <c r="E179" s="2" t="s">
        <v>48</v>
      </c>
      <c r="F179" s="2" t="s">
        <v>2445</v>
      </c>
      <c r="G179" s="2" t="s">
        <v>637</v>
      </c>
      <c r="I179" s="2">
        <v>5</v>
      </c>
      <c r="J179" s="2">
        <v>22400</v>
      </c>
      <c r="K179" s="2">
        <v>47200</v>
      </c>
      <c r="L179" s="2">
        <v>69600</v>
      </c>
      <c r="M179" s="2">
        <v>0</v>
      </c>
      <c r="N179" s="2">
        <v>69600</v>
      </c>
      <c r="O179" s="2">
        <v>2</v>
      </c>
      <c r="P179" s="3">
        <v>44515</v>
      </c>
      <c r="Q179" s="2">
        <v>0</v>
      </c>
      <c r="R179" s="2">
        <v>2</v>
      </c>
      <c r="S179" s="2">
        <v>0</v>
      </c>
      <c r="T179" s="2">
        <v>0</v>
      </c>
      <c r="U179" s="2">
        <v>0</v>
      </c>
      <c r="V179" s="2">
        <v>0</v>
      </c>
      <c r="W179" s="2">
        <v>0</v>
      </c>
      <c r="X179" s="2">
        <v>0</v>
      </c>
      <c r="Y179" s="2">
        <v>5</v>
      </c>
      <c r="Z179" s="2">
        <v>22400</v>
      </c>
    </row>
    <row r="180" spans="1:26" s="2" customFormat="1" thickBot="1">
      <c r="A180" s="2">
        <v>188</v>
      </c>
      <c r="B180" s="2" t="s">
        <v>2444</v>
      </c>
      <c r="C180" s="2">
        <v>3</v>
      </c>
      <c r="E180" s="2" t="s">
        <v>299</v>
      </c>
      <c r="F180" s="2" t="s">
        <v>2443</v>
      </c>
      <c r="G180" s="2" t="s">
        <v>126</v>
      </c>
      <c r="I180" s="2">
        <v>0.06</v>
      </c>
      <c r="J180" s="2">
        <v>14875</v>
      </c>
      <c r="K180" s="2">
        <v>46760</v>
      </c>
      <c r="L180" s="2">
        <v>61635</v>
      </c>
      <c r="M180" s="2">
        <v>18500</v>
      </c>
      <c r="N180" s="2">
        <v>43135</v>
      </c>
      <c r="O180" s="2">
        <v>2</v>
      </c>
      <c r="P180" s="3">
        <v>41718</v>
      </c>
      <c r="Q180" s="2">
        <v>50000</v>
      </c>
      <c r="R180" s="2">
        <v>1</v>
      </c>
      <c r="S180" s="2">
        <v>0</v>
      </c>
      <c r="T180" s="2">
        <v>0</v>
      </c>
      <c r="U180" s="2">
        <v>0</v>
      </c>
      <c r="V180" s="2">
        <v>0</v>
      </c>
      <c r="W180" s="2">
        <v>0</v>
      </c>
      <c r="X180" s="2">
        <v>0</v>
      </c>
      <c r="Y180" s="2">
        <v>0.06</v>
      </c>
      <c r="Z180" s="2">
        <v>14875</v>
      </c>
    </row>
    <row r="181" spans="1:26" s="2" customFormat="1" thickBot="1">
      <c r="A181" s="2">
        <v>189</v>
      </c>
      <c r="B181" s="2" t="s">
        <v>2442</v>
      </c>
      <c r="C181" s="2">
        <v>250</v>
      </c>
      <c r="E181" s="2" t="s">
        <v>1796</v>
      </c>
      <c r="F181" s="2" t="s">
        <v>2441</v>
      </c>
      <c r="G181" s="2" t="s">
        <v>600</v>
      </c>
      <c r="I181" s="2">
        <v>21</v>
      </c>
      <c r="J181" s="2">
        <v>35350</v>
      </c>
      <c r="K181" s="2">
        <v>176400</v>
      </c>
      <c r="L181" s="2">
        <v>211750</v>
      </c>
      <c r="M181" s="2">
        <v>0</v>
      </c>
      <c r="N181" s="2">
        <v>211750</v>
      </c>
      <c r="O181" s="2">
        <v>2</v>
      </c>
      <c r="P181" s="3">
        <v>42186</v>
      </c>
      <c r="Q181" s="2">
        <v>55000</v>
      </c>
      <c r="R181" s="2">
        <v>1</v>
      </c>
      <c r="S181" s="2">
        <v>0</v>
      </c>
      <c r="T181" s="2">
        <v>0</v>
      </c>
      <c r="U181" s="2">
        <v>0</v>
      </c>
      <c r="V181" s="2">
        <v>0</v>
      </c>
      <c r="W181" s="2">
        <v>0</v>
      </c>
      <c r="X181" s="2">
        <v>0</v>
      </c>
      <c r="Y181" s="2">
        <v>21</v>
      </c>
      <c r="Z181" s="2">
        <v>35350</v>
      </c>
    </row>
    <row r="182" spans="1:26" s="2" customFormat="1" thickBot="1">
      <c r="A182" s="2">
        <v>190</v>
      </c>
      <c r="B182" s="2" t="s">
        <v>1514</v>
      </c>
      <c r="C182" s="2">
        <v>0</v>
      </c>
      <c r="E182" s="2" t="s">
        <v>1796</v>
      </c>
      <c r="F182" s="2" t="s">
        <v>2440</v>
      </c>
      <c r="G182" s="2" t="s">
        <v>500</v>
      </c>
      <c r="I182" s="2">
        <v>0.4</v>
      </c>
      <c r="J182" s="2">
        <v>900</v>
      </c>
      <c r="K182" s="2">
        <v>0</v>
      </c>
      <c r="L182" s="2">
        <v>900</v>
      </c>
      <c r="M182" s="2">
        <v>0</v>
      </c>
      <c r="N182" s="2">
        <v>900</v>
      </c>
      <c r="O182" s="2">
        <v>0</v>
      </c>
      <c r="Q182" s="2">
        <v>0</v>
      </c>
      <c r="R182" s="2">
        <v>0</v>
      </c>
      <c r="S182" s="2">
        <v>0</v>
      </c>
      <c r="T182" s="2">
        <v>0</v>
      </c>
      <c r="U182" s="2">
        <v>0</v>
      </c>
      <c r="V182" s="2">
        <v>0</v>
      </c>
      <c r="W182" s="2">
        <v>0</v>
      </c>
      <c r="X182" s="2">
        <v>0</v>
      </c>
      <c r="Y182" s="2">
        <v>0.4</v>
      </c>
      <c r="Z182" s="2">
        <v>875</v>
      </c>
    </row>
    <row r="183" spans="1:26" s="2" customFormat="1" thickBot="1">
      <c r="A183" s="2">
        <v>191</v>
      </c>
      <c r="B183" s="2" t="s">
        <v>2439</v>
      </c>
      <c r="C183" s="2">
        <v>65</v>
      </c>
      <c r="E183" s="2" t="s">
        <v>180</v>
      </c>
      <c r="F183" s="2" t="s">
        <v>2438</v>
      </c>
      <c r="G183" s="2" t="s">
        <v>741</v>
      </c>
      <c r="I183" s="2">
        <v>13</v>
      </c>
      <c r="J183" s="2">
        <v>28300</v>
      </c>
      <c r="K183" s="2">
        <v>25300</v>
      </c>
      <c r="L183" s="2">
        <v>53600</v>
      </c>
      <c r="M183" s="2">
        <v>18500</v>
      </c>
      <c r="N183" s="2">
        <v>35100</v>
      </c>
      <c r="O183" s="2">
        <v>1</v>
      </c>
      <c r="P183" s="3">
        <v>41486</v>
      </c>
      <c r="Q183" s="2">
        <v>25000</v>
      </c>
      <c r="R183" s="2">
        <v>1</v>
      </c>
      <c r="S183" s="2">
        <v>0</v>
      </c>
      <c r="T183" s="2">
        <v>0</v>
      </c>
      <c r="U183" s="2">
        <v>0</v>
      </c>
      <c r="V183" s="2">
        <v>0</v>
      </c>
      <c r="W183" s="2">
        <v>0</v>
      </c>
      <c r="X183" s="2">
        <v>0</v>
      </c>
      <c r="Y183" s="2">
        <v>13</v>
      </c>
      <c r="Z183" s="2">
        <v>28300</v>
      </c>
    </row>
    <row r="184" spans="1:26" s="2" customFormat="1" thickBot="1">
      <c r="A184" s="2">
        <v>192</v>
      </c>
      <c r="B184" s="2" t="s">
        <v>2437</v>
      </c>
      <c r="C184" s="2">
        <v>81</v>
      </c>
      <c r="E184" s="2" t="s">
        <v>565</v>
      </c>
      <c r="F184" s="2" t="s">
        <v>2436</v>
      </c>
      <c r="G184" s="2" t="s">
        <v>545</v>
      </c>
      <c r="I184" s="2">
        <v>1.3</v>
      </c>
      <c r="J184" s="2">
        <v>18200</v>
      </c>
      <c r="K184" s="2">
        <v>22000</v>
      </c>
      <c r="L184" s="2">
        <v>40200</v>
      </c>
      <c r="M184" s="2">
        <v>0</v>
      </c>
      <c r="N184" s="2">
        <v>40200</v>
      </c>
      <c r="O184" s="2">
        <v>2</v>
      </c>
      <c r="P184" s="3">
        <v>45105</v>
      </c>
      <c r="Q184" s="2">
        <v>0</v>
      </c>
      <c r="R184" s="2">
        <v>8</v>
      </c>
      <c r="S184" s="2">
        <v>0</v>
      </c>
      <c r="T184" s="2">
        <v>0</v>
      </c>
      <c r="U184" s="2">
        <v>0</v>
      </c>
      <c r="V184" s="2">
        <v>0</v>
      </c>
      <c r="W184" s="2">
        <v>0</v>
      </c>
      <c r="X184" s="2">
        <v>0</v>
      </c>
      <c r="Y184" s="2">
        <v>1.3</v>
      </c>
      <c r="Z184" s="2">
        <v>18200</v>
      </c>
    </row>
    <row r="185" spans="1:26" s="2" customFormat="1" thickBot="1">
      <c r="A185" s="2">
        <v>193</v>
      </c>
      <c r="B185" s="2" t="s">
        <v>2435</v>
      </c>
      <c r="C185" s="2">
        <v>0</v>
      </c>
      <c r="E185" s="2" t="s">
        <v>48</v>
      </c>
      <c r="F185" s="2" t="s">
        <v>2434</v>
      </c>
      <c r="G185" s="2" t="s">
        <v>848</v>
      </c>
      <c r="I185" s="2">
        <v>59</v>
      </c>
      <c r="J185" s="2">
        <v>25793</v>
      </c>
      <c r="K185" s="2">
        <v>0</v>
      </c>
      <c r="L185" s="2">
        <v>25793</v>
      </c>
      <c r="M185" s="2">
        <v>0</v>
      </c>
      <c r="N185" s="2">
        <v>25793</v>
      </c>
      <c r="O185" s="2">
        <v>0</v>
      </c>
      <c r="Q185" s="2">
        <v>0</v>
      </c>
      <c r="R185" s="2">
        <v>0</v>
      </c>
      <c r="S185" s="2">
        <v>20</v>
      </c>
      <c r="T185" s="2">
        <v>3685</v>
      </c>
      <c r="U185" s="2">
        <v>14</v>
      </c>
      <c r="V185" s="2">
        <v>3015</v>
      </c>
      <c r="W185" s="2">
        <v>19</v>
      </c>
      <c r="X185" s="2">
        <v>4218</v>
      </c>
      <c r="Y185" s="2">
        <v>6</v>
      </c>
      <c r="Z185" s="2">
        <v>14875</v>
      </c>
    </row>
    <row r="186" spans="1:26" s="2" customFormat="1" thickBot="1">
      <c r="A186" s="2">
        <v>194</v>
      </c>
      <c r="B186" s="2" t="s">
        <v>2433</v>
      </c>
      <c r="C186" s="2">
        <v>235</v>
      </c>
      <c r="E186" s="2" t="s">
        <v>112</v>
      </c>
      <c r="F186" s="2" t="s">
        <v>2432</v>
      </c>
      <c r="G186" s="2" t="s">
        <v>2431</v>
      </c>
      <c r="H186" s="2" t="s">
        <v>2430</v>
      </c>
      <c r="I186" s="2">
        <v>18.46</v>
      </c>
      <c r="J186" s="2">
        <v>33500</v>
      </c>
      <c r="K186" s="2">
        <v>93142</v>
      </c>
      <c r="L186" s="2">
        <v>126642</v>
      </c>
      <c r="M186" s="2">
        <v>18500</v>
      </c>
      <c r="N186" s="2">
        <v>108142</v>
      </c>
      <c r="O186" s="2">
        <v>0</v>
      </c>
      <c r="Q186" s="2">
        <v>0</v>
      </c>
      <c r="R186" s="2">
        <v>0</v>
      </c>
      <c r="S186" s="2">
        <v>0</v>
      </c>
      <c r="T186" s="2">
        <v>0</v>
      </c>
      <c r="U186" s="2">
        <v>0</v>
      </c>
      <c r="V186" s="2">
        <v>0</v>
      </c>
      <c r="W186" s="2">
        <v>0</v>
      </c>
      <c r="X186" s="2">
        <v>0</v>
      </c>
      <c r="Y186" s="2">
        <v>18.46</v>
      </c>
      <c r="Z186" s="2">
        <v>33500</v>
      </c>
    </row>
    <row r="187" spans="1:26" s="2" customFormat="1" thickBot="1">
      <c r="A187" s="2">
        <v>195</v>
      </c>
      <c r="B187" s="2" t="s">
        <v>2429</v>
      </c>
      <c r="C187" s="2">
        <v>70</v>
      </c>
      <c r="E187" s="2" t="s">
        <v>203</v>
      </c>
      <c r="F187" s="2" t="s">
        <v>2428</v>
      </c>
      <c r="G187" s="2" t="s">
        <v>500</v>
      </c>
      <c r="I187" s="2">
        <v>1</v>
      </c>
      <c r="J187" s="2">
        <v>17500</v>
      </c>
      <c r="K187" s="2">
        <v>92100</v>
      </c>
      <c r="L187" s="2">
        <v>109600</v>
      </c>
      <c r="M187" s="2">
        <v>0</v>
      </c>
      <c r="N187" s="2">
        <v>109600</v>
      </c>
      <c r="O187" s="2">
        <v>2</v>
      </c>
      <c r="P187" s="3">
        <v>44085</v>
      </c>
      <c r="Q187" s="2">
        <v>0</v>
      </c>
      <c r="R187" s="2">
        <v>2</v>
      </c>
      <c r="S187" s="2">
        <v>0</v>
      </c>
      <c r="T187" s="2">
        <v>0</v>
      </c>
      <c r="U187" s="2">
        <v>0</v>
      </c>
      <c r="V187" s="2">
        <v>0</v>
      </c>
      <c r="W187" s="2">
        <v>0</v>
      </c>
      <c r="X187" s="2">
        <v>0</v>
      </c>
      <c r="Y187" s="2">
        <v>1</v>
      </c>
      <c r="Z187" s="2">
        <v>17500</v>
      </c>
    </row>
    <row r="188" spans="1:26" s="2" customFormat="1" thickBot="1">
      <c r="A188" s="2">
        <v>196</v>
      </c>
      <c r="B188" s="2" t="s">
        <v>2426</v>
      </c>
      <c r="C188" s="2">
        <v>72</v>
      </c>
      <c r="E188" s="2" t="s">
        <v>1493</v>
      </c>
      <c r="F188" s="2" t="s">
        <v>2427</v>
      </c>
      <c r="G188" s="2" t="s">
        <v>637</v>
      </c>
      <c r="I188" s="2">
        <v>39</v>
      </c>
      <c r="J188" s="2">
        <v>32025</v>
      </c>
      <c r="K188" s="2">
        <v>6580</v>
      </c>
      <c r="L188" s="2">
        <v>38605</v>
      </c>
      <c r="M188" s="2">
        <v>0</v>
      </c>
      <c r="N188" s="2">
        <v>38605</v>
      </c>
      <c r="O188" s="2">
        <v>0</v>
      </c>
      <c r="Q188" s="2">
        <v>0</v>
      </c>
      <c r="R188" s="2">
        <v>0</v>
      </c>
      <c r="S188" s="2">
        <v>0</v>
      </c>
      <c r="T188" s="2">
        <v>0</v>
      </c>
      <c r="U188" s="2">
        <v>0</v>
      </c>
      <c r="V188" s="2">
        <v>0</v>
      </c>
      <c r="W188" s="2">
        <v>0</v>
      </c>
      <c r="X188" s="2">
        <v>0</v>
      </c>
      <c r="Y188" s="2">
        <v>39</v>
      </c>
      <c r="Z188" s="2">
        <v>32025</v>
      </c>
    </row>
    <row r="189" spans="1:26" s="2" customFormat="1" thickBot="1">
      <c r="A189" s="2">
        <v>197</v>
      </c>
      <c r="B189" s="2" t="s">
        <v>2426</v>
      </c>
      <c r="C189" s="2">
        <v>0</v>
      </c>
      <c r="E189" s="2" t="s">
        <v>112</v>
      </c>
      <c r="F189" s="2" t="s">
        <v>2425</v>
      </c>
      <c r="G189" s="2" t="s">
        <v>500</v>
      </c>
      <c r="I189" s="2">
        <v>11</v>
      </c>
      <c r="J189" s="2">
        <v>14175</v>
      </c>
      <c r="K189" s="2">
        <v>0</v>
      </c>
      <c r="L189" s="2">
        <v>14175</v>
      </c>
      <c r="M189" s="2">
        <v>0</v>
      </c>
      <c r="N189" s="2">
        <v>14175</v>
      </c>
      <c r="O189" s="2">
        <v>0</v>
      </c>
      <c r="Q189" s="2">
        <v>0</v>
      </c>
      <c r="R189" s="2">
        <v>0</v>
      </c>
      <c r="S189" s="2">
        <v>0</v>
      </c>
      <c r="T189" s="2">
        <v>0</v>
      </c>
      <c r="U189" s="2">
        <v>0</v>
      </c>
      <c r="V189" s="2">
        <v>0</v>
      </c>
      <c r="W189" s="2">
        <v>0</v>
      </c>
      <c r="X189" s="2">
        <v>0</v>
      </c>
      <c r="Y189" s="2">
        <v>11</v>
      </c>
      <c r="Z189" s="2">
        <v>14175</v>
      </c>
    </row>
    <row r="190" spans="1:26" s="2" customFormat="1" thickBot="1">
      <c r="A190" s="2">
        <v>198</v>
      </c>
      <c r="B190" s="2" t="s">
        <v>2423</v>
      </c>
      <c r="C190" s="2">
        <v>341</v>
      </c>
      <c r="E190" s="2" t="s">
        <v>112</v>
      </c>
      <c r="F190" s="2" t="s">
        <v>2424</v>
      </c>
      <c r="G190" s="2" t="s">
        <v>558</v>
      </c>
      <c r="I190" s="2">
        <v>2.8</v>
      </c>
      <c r="J190" s="2">
        <v>19800</v>
      </c>
      <c r="K190" s="2">
        <v>36600</v>
      </c>
      <c r="L190" s="2">
        <v>56400</v>
      </c>
      <c r="M190" s="2">
        <v>18500</v>
      </c>
      <c r="N190" s="2">
        <v>37900</v>
      </c>
      <c r="O190" s="2">
        <v>0</v>
      </c>
      <c r="Q190" s="2">
        <v>0</v>
      </c>
      <c r="R190" s="2">
        <v>0</v>
      </c>
      <c r="S190" s="2">
        <v>0</v>
      </c>
      <c r="T190" s="2">
        <v>0</v>
      </c>
      <c r="U190" s="2">
        <v>0</v>
      </c>
      <c r="V190" s="2">
        <v>0</v>
      </c>
      <c r="W190" s="2">
        <v>0</v>
      </c>
      <c r="X190" s="2">
        <v>0</v>
      </c>
      <c r="Y190" s="2">
        <v>2.8</v>
      </c>
      <c r="Z190" s="2">
        <v>19775</v>
      </c>
    </row>
    <row r="191" spans="1:26" s="2" customFormat="1" thickBot="1">
      <c r="A191" s="2">
        <v>199</v>
      </c>
      <c r="B191" s="2" t="s">
        <v>2423</v>
      </c>
      <c r="C191" s="2">
        <v>0</v>
      </c>
      <c r="E191" s="2" t="s">
        <v>112</v>
      </c>
      <c r="F191" s="2" t="s">
        <v>2422</v>
      </c>
      <c r="G191" s="2" t="s">
        <v>605</v>
      </c>
      <c r="I191" s="2">
        <v>2</v>
      </c>
      <c r="J191" s="2">
        <v>9975</v>
      </c>
      <c r="K191" s="2">
        <v>0</v>
      </c>
      <c r="L191" s="2">
        <v>9975</v>
      </c>
      <c r="M191" s="2">
        <v>0</v>
      </c>
      <c r="N191" s="2">
        <v>9975</v>
      </c>
      <c r="O191" s="2">
        <v>0</v>
      </c>
      <c r="Q191" s="2">
        <v>0</v>
      </c>
      <c r="R191" s="2">
        <v>0</v>
      </c>
      <c r="S191" s="2">
        <v>0</v>
      </c>
      <c r="T191" s="2">
        <v>0</v>
      </c>
      <c r="U191" s="2">
        <v>0</v>
      </c>
      <c r="V191" s="2">
        <v>0</v>
      </c>
      <c r="W191" s="2">
        <v>0</v>
      </c>
      <c r="X191" s="2">
        <v>0</v>
      </c>
      <c r="Y191" s="2">
        <v>2</v>
      </c>
      <c r="Z191" s="2">
        <v>9975</v>
      </c>
    </row>
    <row r="192" spans="1:26" s="2" customFormat="1" thickBot="1">
      <c r="A192" s="2">
        <v>200</v>
      </c>
      <c r="B192" s="2" t="s">
        <v>2421</v>
      </c>
      <c r="C192" s="2">
        <v>127</v>
      </c>
      <c r="E192" s="2" t="s">
        <v>112</v>
      </c>
      <c r="F192" s="2" t="s">
        <v>2420</v>
      </c>
      <c r="G192" s="2" t="s">
        <v>2419</v>
      </c>
      <c r="H192" s="2" t="s">
        <v>2418</v>
      </c>
      <c r="I192" s="2">
        <v>2</v>
      </c>
      <c r="J192" s="2">
        <v>18700</v>
      </c>
      <c r="K192" s="2">
        <v>81300</v>
      </c>
      <c r="L192" s="2">
        <v>100000</v>
      </c>
      <c r="M192" s="2">
        <v>18500</v>
      </c>
      <c r="N192" s="2">
        <v>81500</v>
      </c>
      <c r="O192" s="2">
        <v>2</v>
      </c>
      <c r="P192" s="3">
        <v>44449</v>
      </c>
      <c r="Q192" s="2">
        <v>165000</v>
      </c>
      <c r="R192" s="2">
        <v>1</v>
      </c>
      <c r="S192" s="2">
        <v>0</v>
      </c>
      <c r="T192" s="2">
        <v>0</v>
      </c>
      <c r="U192" s="2">
        <v>0</v>
      </c>
      <c r="V192" s="2">
        <v>0</v>
      </c>
      <c r="W192" s="2">
        <v>0</v>
      </c>
      <c r="X192" s="2">
        <v>0</v>
      </c>
      <c r="Y192" s="2">
        <v>2</v>
      </c>
      <c r="Z192" s="2">
        <v>18700</v>
      </c>
    </row>
    <row r="193" spans="1:26" s="2" customFormat="1" thickBot="1">
      <c r="A193" s="2">
        <v>201</v>
      </c>
      <c r="B193" s="2" t="s">
        <v>2417</v>
      </c>
      <c r="C193" s="2">
        <v>0</v>
      </c>
      <c r="E193" s="2" t="s">
        <v>112</v>
      </c>
      <c r="F193" s="2" t="s">
        <v>2416</v>
      </c>
      <c r="G193" s="2" t="s">
        <v>2415</v>
      </c>
      <c r="H193" s="2" t="s">
        <v>2414</v>
      </c>
      <c r="I193" s="2">
        <v>2</v>
      </c>
      <c r="J193" s="2">
        <v>10000</v>
      </c>
      <c r="K193" s="2">
        <v>0</v>
      </c>
      <c r="L193" s="2">
        <v>10000</v>
      </c>
      <c r="M193" s="2">
        <v>0</v>
      </c>
      <c r="N193" s="2">
        <v>10000</v>
      </c>
      <c r="O193" s="2">
        <v>0</v>
      </c>
      <c r="Q193" s="2">
        <v>0</v>
      </c>
      <c r="R193" s="2">
        <v>0</v>
      </c>
      <c r="S193" s="2">
        <v>0</v>
      </c>
      <c r="T193" s="2">
        <v>0</v>
      </c>
      <c r="U193" s="2">
        <v>0</v>
      </c>
      <c r="V193" s="2">
        <v>0</v>
      </c>
      <c r="W193" s="2">
        <v>0</v>
      </c>
      <c r="X193" s="2">
        <v>0</v>
      </c>
      <c r="Y193" s="2">
        <v>2</v>
      </c>
      <c r="Z193" s="2">
        <v>9975</v>
      </c>
    </row>
    <row r="194" spans="1:26" s="2" customFormat="1" thickBot="1">
      <c r="A194" s="2">
        <v>202</v>
      </c>
      <c r="B194" s="2" t="s">
        <v>2392</v>
      </c>
      <c r="C194" s="2">
        <v>1559</v>
      </c>
      <c r="E194" s="2" t="s">
        <v>48</v>
      </c>
      <c r="F194" s="2" t="s">
        <v>2413</v>
      </c>
      <c r="G194" s="2" t="s">
        <v>701</v>
      </c>
      <c r="I194" s="2">
        <v>7.5</v>
      </c>
      <c r="J194" s="2">
        <v>16100</v>
      </c>
      <c r="K194" s="2">
        <v>6860</v>
      </c>
      <c r="L194" s="2">
        <v>22960</v>
      </c>
      <c r="M194" s="2">
        <v>0</v>
      </c>
      <c r="N194" s="2">
        <v>22960</v>
      </c>
      <c r="O194" s="2">
        <v>2</v>
      </c>
      <c r="P194" s="3">
        <v>40681</v>
      </c>
      <c r="Q194" s="2">
        <v>11960</v>
      </c>
      <c r="R194" s="2">
        <v>2</v>
      </c>
      <c r="S194" s="2">
        <v>0</v>
      </c>
      <c r="T194" s="2">
        <v>0</v>
      </c>
      <c r="U194" s="2">
        <v>0</v>
      </c>
      <c r="V194" s="2">
        <v>0</v>
      </c>
      <c r="W194" s="2">
        <v>0</v>
      </c>
      <c r="X194" s="2">
        <v>0</v>
      </c>
      <c r="Y194" s="2">
        <v>7.5</v>
      </c>
      <c r="Z194" s="2">
        <v>16100</v>
      </c>
    </row>
    <row r="195" spans="1:26" s="2" customFormat="1" thickBot="1">
      <c r="A195" s="2">
        <v>203</v>
      </c>
      <c r="B195" s="2" t="s">
        <v>2392</v>
      </c>
      <c r="C195" s="2">
        <v>2</v>
      </c>
      <c r="E195" s="2" t="s">
        <v>60</v>
      </c>
      <c r="F195" s="2" t="s">
        <v>2412</v>
      </c>
      <c r="G195" s="2" t="s">
        <v>240</v>
      </c>
      <c r="H195" s="2" t="s">
        <v>2411</v>
      </c>
      <c r="I195" s="2">
        <v>3.5</v>
      </c>
      <c r="J195" s="2">
        <v>20562</v>
      </c>
      <c r="K195" s="2">
        <v>160734</v>
      </c>
      <c r="L195" s="2">
        <v>181296</v>
      </c>
      <c r="M195" s="2">
        <v>22940</v>
      </c>
      <c r="N195" s="2">
        <v>158356</v>
      </c>
      <c r="O195" s="2">
        <v>2</v>
      </c>
      <c r="P195" s="3">
        <v>40681</v>
      </c>
      <c r="Q195" s="2">
        <v>181296</v>
      </c>
      <c r="R195" s="2">
        <v>1</v>
      </c>
      <c r="S195" s="2">
        <v>0</v>
      </c>
      <c r="T195" s="2">
        <v>0</v>
      </c>
      <c r="U195" s="2">
        <v>0</v>
      </c>
      <c r="V195" s="2">
        <v>0</v>
      </c>
      <c r="W195" s="2">
        <v>0</v>
      </c>
      <c r="X195" s="2">
        <v>0</v>
      </c>
      <c r="Y195" s="2">
        <v>3.5</v>
      </c>
      <c r="Z195" s="2">
        <v>20562</v>
      </c>
    </row>
    <row r="196" spans="1:26" s="2" customFormat="1" thickBot="1">
      <c r="A196" s="2">
        <v>204</v>
      </c>
      <c r="B196" s="2" t="s">
        <v>2410</v>
      </c>
      <c r="C196" s="2">
        <v>1480</v>
      </c>
      <c r="E196" s="2" t="s">
        <v>48</v>
      </c>
      <c r="F196" s="2" t="s">
        <v>2409</v>
      </c>
      <c r="G196" s="2" t="s">
        <v>661</v>
      </c>
      <c r="I196" s="2">
        <v>13.37</v>
      </c>
      <c r="J196" s="2">
        <v>30100</v>
      </c>
      <c r="K196" s="2">
        <v>24100</v>
      </c>
      <c r="L196" s="2">
        <v>54200</v>
      </c>
      <c r="M196" s="2">
        <v>18500</v>
      </c>
      <c r="N196" s="2">
        <v>35700</v>
      </c>
      <c r="O196" s="2">
        <v>2</v>
      </c>
      <c r="P196" s="3">
        <v>43175</v>
      </c>
      <c r="Q196" s="2">
        <v>70000</v>
      </c>
      <c r="R196" s="2">
        <v>1</v>
      </c>
      <c r="S196" s="2">
        <v>0</v>
      </c>
      <c r="T196" s="2">
        <v>0</v>
      </c>
      <c r="U196" s="2">
        <v>0</v>
      </c>
      <c r="V196" s="2">
        <v>0</v>
      </c>
      <c r="W196" s="2">
        <v>0</v>
      </c>
      <c r="X196" s="2">
        <v>0</v>
      </c>
      <c r="Y196" s="2">
        <v>13.37</v>
      </c>
      <c r="Z196" s="2">
        <v>30074</v>
      </c>
    </row>
    <row r="197" spans="1:26" s="2" customFormat="1" thickBot="1">
      <c r="A197" s="2">
        <v>205</v>
      </c>
      <c r="B197" s="2" t="s">
        <v>2408</v>
      </c>
      <c r="C197" s="2">
        <v>0</v>
      </c>
      <c r="E197" s="2" t="s">
        <v>1344</v>
      </c>
      <c r="F197" s="2" t="s">
        <v>2407</v>
      </c>
      <c r="G197" s="2" t="s">
        <v>2406</v>
      </c>
      <c r="I197" s="2">
        <v>2.9</v>
      </c>
      <c r="J197" s="2">
        <v>10400</v>
      </c>
      <c r="K197" s="2">
        <v>19300</v>
      </c>
      <c r="L197" s="2">
        <v>29700</v>
      </c>
      <c r="M197" s="2">
        <v>0</v>
      </c>
      <c r="N197" s="2">
        <v>29700</v>
      </c>
      <c r="O197" s="2">
        <v>1</v>
      </c>
      <c r="P197" s="3">
        <v>44432</v>
      </c>
      <c r="Q197" s="2">
        <v>33000</v>
      </c>
      <c r="R197" s="2">
        <v>1</v>
      </c>
      <c r="S197" s="2">
        <v>0</v>
      </c>
      <c r="T197" s="2">
        <v>0</v>
      </c>
      <c r="U197" s="2">
        <v>0</v>
      </c>
      <c r="V197" s="2">
        <v>0</v>
      </c>
      <c r="W197" s="2">
        <v>0</v>
      </c>
      <c r="X197" s="2">
        <v>0</v>
      </c>
      <c r="Y197" s="2">
        <v>2.9</v>
      </c>
      <c r="Z197" s="2">
        <v>10400</v>
      </c>
    </row>
    <row r="198" spans="1:26" s="2" customFormat="1" thickBot="1">
      <c r="A198" s="2">
        <v>206</v>
      </c>
      <c r="B198" s="2" t="s">
        <v>2405</v>
      </c>
      <c r="C198" s="2">
        <v>1</v>
      </c>
      <c r="E198" s="2" t="s">
        <v>171</v>
      </c>
      <c r="F198" s="2" t="s">
        <v>2404</v>
      </c>
      <c r="G198" s="2" t="s">
        <v>567</v>
      </c>
      <c r="H198" s="2" t="s">
        <v>129</v>
      </c>
      <c r="I198" s="2">
        <v>3.7</v>
      </c>
      <c r="J198" s="2">
        <v>20800</v>
      </c>
      <c r="K198" s="2">
        <v>181900</v>
      </c>
      <c r="L198" s="2">
        <v>202700</v>
      </c>
      <c r="M198" s="2">
        <v>18500</v>
      </c>
      <c r="N198" s="2">
        <v>184200</v>
      </c>
      <c r="O198" s="2">
        <v>0</v>
      </c>
      <c r="P198" s="3">
        <v>38490</v>
      </c>
      <c r="Q198" s="2">
        <v>235500</v>
      </c>
      <c r="R198" s="2">
        <v>0</v>
      </c>
      <c r="S198" s="2">
        <v>0</v>
      </c>
      <c r="T198" s="2">
        <v>0</v>
      </c>
      <c r="U198" s="2">
        <v>0</v>
      </c>
      <c r="V198" s="2">
        <v>0</v>
      </c>
      <c r="W198" s="2">
        <v>0</v>
      </c>
      <c r="X198" s="2">
        <v>0</v>
      </c>
      <c r="Y198" s="2">
        <v>3.7</v>
      </c>
      <c r="Z198" s="2">
        <v>20800</v>
      </c>
    </row>
    <row r="199" spans="1:26" s="2" customFormat="1" thickBot="1">
      <c r="A199" s="2">
        <v>207</v>
      </c>
      <c r="B199" s="2" t="s">
        <v>2403</v>
      </c>
      <c r="C199" s="2">
        <v>190</v>
      </c>
      <c r="E199" s="2" t="s">
        <v>270</v>
      </c>
      <c r="F199" s="2" t="s">
        <v>2402</v>
      </c>
      <c r="G199" s="2" t="s">
        <v>500</v>
      </c>
      <c r="H199" s="2" t="s">
        <v>2401</v>
      </c>
      <c r="I199" s="2">
        <v>0.67</v>
      </c>
      <c r="J199" s="2">
        <v>14900</v>
      </c>
      <c r="K199" s="2">
        <v>65900</v>
      </c>
      <c r="L199" s="2">
        <v>80800</v>
      </c>
      <c r="M199" s="2">
        <v>0</v>
      </c>
      <c r="N199" s="2">
        <v>80800</v>
      </c>
      <c r="O199" s="2">
        <v>2</v>
      </c>
      <c r="P199" s="3">
        <v>44065</v>
      </c>
      <c r="Q199" s="2">
        <v>37500</v>
      </c>
      <c r="R199" s="2">
        <v>1</v>
      </c>
      <c r="S199" s="2">
        <v>0</v>
      </c>
      <c r="T199" s="2">
        <v>0</v>
      </c>
      <c r="U199" s="2">
        <v>0</v>
      </c>
      <c r="V199" s="2">
        <v>0</v>
      </c>
      <c r="W199" s="2">
        <v>0</v>
      </c>
      <c r="X199" s="2">
        <v>0</v>
      </c>
      <c r="Y199" s="2">
        <v>0.67</v>
      </c>
      <c r="Z199" s="2">
        <v>14900</v>
      </c>
    </row>
    <row r="200" spans="1:26" s="2" customFormat="1" thickBot="1">
      <c r="A200" s="2">
        <v>208</v>
      </c>
      <c r="B200" s="2" t="s">
        <v>2400</v>
      </c>
      <c r="C200" s="2">
        <v>45</v>
      </c>
      <c r="E200" s="2" t="s">
        <v>1703</v>
      </c>
      <c r="F200" s="2" t="s">
        <v>2399</v>
      </c>
      <c r="G200" s="2" t="s">
        <v>605</v>
      </c>
      <c r="I200" s="2">
        <v>1</v>
      </c>
      <c r="J200" s="2">
        <v>17500</v>
      </c>
      <c r="K200" s="2">
        <v>56140</v>
      </c>
      <c r="L200" s="2">
        <v>73640</v>
      </c>
      <c r="M200" s="2">
        <v>0</v>
      </c>
      <c r="N200" s="2">
        <v>73640</v>
      </c>
      <c r="O200" s="2">
        <v>2</v>
      </c>
      <c r="P200" s="3">
        <v>39777</v>
      </c>
      <c r="Q200" s="2">
        <v>0</v>
      </c>
      <c r="R200" s="2">
        <v>1</v>
      </c>
      <c r="S200" s="2">
        <v>0</v>
      </c>
      <c r="T200" s="2">
        <v>0</v>
      </c>
      <c r="U200" s="2">
        <v>0</v>
      </c>
      <c r="V200" s="2">
        <v>0</v>
      </c>
      <c r="W200" s="2">
        <v>0</v>
      </c>
      <c r="X200" s="2">
        <v>0</v>
      </c>
      <c r="Y200" s="2">
        <v>1</v>
      </c>
      <c r="Z200" s="2">
        <v>17500</v>
      </c>
    </row>
    <row r="201" spans="1:26" s="2" customFormat="1" thickBot="1">
      <c r="A201" s="2">
        <v>209</v>
      </c>
      <c r="B201" s="2" t="s">
        <v>2398</v>
      </c>
      <c r="C201" s="2">
        <v>16</v>
      </c>
      <c r="E201" s="2" t="s">
        <v>25</v>
      </c>
      <c r="F201" s="2" t="s">
        <v>2397</v>
      </c>
      <c r="G201" s="2" t="s">
        <v>5</v>
      </c>
      <c r="I201" s="2">
        <v>0.44</v>
      </c>
      <c r="J201" s="2">
        <v>14900</v>
      </c>
      <c r="K201" s="2">
        <v>52100</v>
      </c>
      <c r="L201" s="2">
        <v>67000</v>
      </c>
      <c r="M201" s="2">
        <v>0</v>
      </c>
      <c r="N201" s="2">
        <v>67000</v>
      </c>
      <c r="O201" s="2">
        <v>2</v>
      </c>
      <c r="P201" s="3">
        <v>44830</v>
      </c>
      <c r="Q201" s="2">
        <v>55000</v>
      </c>
      <c r="R201" s="2">
        <v>1</v>
      </c>
      <c r="S201" s="2">
        <v>0</v>
      </c>
      <c r="T201" s="2">
        <v>0</v>
      </c>
      <c r="U201" s="2">
        <v>0</v>
      </c>
      <c r="V201" s="2">
        <v>0</v>
      </c>
      <c r="W201" s="2">
        <v>0</v>
      </c>
      <c r="X201" s="2">
        <v>0</v>
      </c>
      <c r="Y201" s="2">
        <v>0.44</v>
      </c>
      <c r="Z201" s="2">
        <v>14900</v>
      </c>
    </row>
    <row r="202" spans="1:26" s="2" customFormat="1" thickBot="1">
      <c r="A202" s="2">
        <v>210</v>
      </c>
      <c r="B202" s="2" t="s">
        <v>2396</v>
      </c>
      <c r="C202" s="2">
        <v>3</v>
      </c>
      <c r="E202" s="2" t="s">
        <v>502</v>
      </c>
      <c r="F202" s="2" t="s">
        <v>2395</v>
      </c>
      <c r="G202" s="2" t="s">
        <v>558</v>
      </c>
      <c r="I202" s="2">
        <v>5.54</v>
      </c>
      <c r="J202" s="2">
        <v>23100</v>
      </c>
      <c r="K202" s="2">
        <v>159700</v>
      </c>
      <c r="L202" s="2">
        <v>182800</v>
      </c>
      <c r="M202" s="2">
        <v>0</v>
      </c>
      <c r="N202" s="2">
        <v>182800</v>
      </c>
      <c r="O202" s="2">
        <v>2</v>
      </c>
      <c r="P202" s="3">
        <v>41866</v>
      </c>
      <c r="Q202" s="2">
        <v>92000</v>
      </c>
      <c r="R202" s="2">
        <v>3</v>
      </c>
      <c r="S202" s="2">
        <v>0</v>
      </c>
      <c r="T202" s="2">
        <v>0</v>
      </c>
      <c r="U202" s="2">
        <v>0</v>
      </c>
      <c r="V202" s="2">
        <v>0</v>
      </c>
      <c r="W202" s="2">
        <v>0</v>
      </c>
      <c r="X202" s="2">
        <v>0</v>
      </c>
      <c r="Y202" s="2">
        <v>5.54</v>
      </c>
      <c r="Z202" s="2">
        <v>23100</v>
      </c>
    </row>
    <row r="203" spans="1:26" s="2" customFormat="1" thickBot="1">
      <c r="A203" s="2">
        <v>211</v>
      </c>
      <c r="B203" s="2" t="s">
        <v>2394</v>
      </c>
      <c r="C203" s="2">
        <v>121</v>
      </c>
      <c r="E203" s="2" t="s">
        <v>652</v>
      </c>
      <c r="F203" s="2" t="s">
        <v>2393</v>
      </c>
      <c r="G203" s="2" t="s">
        <v>5</v>
      </c>
      <c r="I203" s="2">
        <v>0.66</v>
      </c>
      <c r="J203" s="2">
        <v>16100</v>
      </c>
      <c r="K203" s="2">
        <v>68740</v>
      </c>
      <c r="L203" s="2">
        <v>84840</v>
      </c>
      <c r="M203" s="2">
        <v>0</v>
      </c>
      <c r="N203" s="2">
        <v>84840</v>
      </c>
      <c r="O203" s="2">
        <v>0</v>
      </c>
      <c r="Q203" s="2">
        <v>0</v>
      </c>
      <c r="R203" s="2">
        <v>0</v>
      </c>
      <c r="S203" s="2">
        <v>0</v>
      </c>
      <c r="T203" s="2">
        <v>0</v>
      </c>
      <c r="U203" s="2">
        <v>0</v>
      </c>
      <c r="V203" s="2">
        <v>0</v>
      </c>
      <c r="W203" s="2">
        <v>0</v>
      </c>
      <c r="X203" s="2">
        <v>0</v>
      </c>
      <c r="Y203" s="2">
        <v>0.66</v>
      </c>
      <c r="Z203" s="2">
        <v>16100</v>
      </c>
    </row>
    <row r="204" spans="1:26" s="2" customFormat="1" thickBot="1">
      <c r="A204" s="2">
        <v>212</v>
      </c>
      <c r="B204" s="2" t="s">
        <v>2392</v>
      </c>
      <c r="C204" s="2">
        <v>0</v>
      </c>
      <c r="E204" s="2" t="s">
        <v>81</v>
      </c>
      <c r="F204" s="2" t="s">
        <v>2391</v>
      </c>
      <c r="G204" s="2" t="s">
        <v>582</v>
      </c>
      <c r="I204" s="2">
        <v>3.4</v>
      </c>
      <c r="J204" s="2">
        <v>11725</v>
      </c>
      <c r="K204" s="2">
        <v>0</v>
      </c>
      <c r="L204" s="2">
        <v>11725</v>
      </c>
      <c r="M204" s="2">
        <v>0</v>
      </c>
      <c r="N204" s="2">
        <v>11725</v>
      </c>
      <c r="O204" s="2">
        <v>1</v>
      </c>
      <c r="P204" s="3">
        <v>40681</v>
      </c>
      <c r="Q204" s="2">
        <v>11725</v>
      </c>
      <c r="R204" s="2">
        <v>2</v>
      </c>
      <c r="S204" s="2">
        <v>0</v>
      </c>
      <c r="T204" s="2">
        <v>0</v>
      </c>
      <c r="U204" s="2">
        <v>0</v>
      </c>
      <c r="V204" s="2">
        <v>0</v>
      </c>
      <c r="W204" s="2">
        <v>0</v>
      </c>
      <c r="X204" s="2">
        <v>0</v>
      </c>
      <c r="Y204" s="2">
        <v>3.4</v>
      </c>
      <c r="Z204" s="2">
        <v>11725</v>
      </c>
    </row>
    <row r="205" spans="1:26" s="2" customFormat="1" thickBot="1">
      <c r="A205" s="2">
        <v>213</v>
      </c>
      <c r="B205" s="2" t="s">
        <v>2390</v>
      </c>
      <c r="C205" s="2">
        <v>76</v>
      </c>
      <c r="E205" s="2" t="s">
        <v>277</v>
      </c>
      <c r="F205" s="2" t="s">
        <v>2389</v>
      </c>
      <c r="G205" s="2" t="s">
        <v>558</v>
      </c>
      <c r="H205" s="2" t="s">
        <v>592</v>
      </c>
      <c r="I205" s="2">
        <v>0.35</v>
      </c>
      <c r="J205" s="2">
        <v>12600</v>
      </c>
      <c r="K205" s="2">
        <v>118000</v>
      </c>
      <c r="L205" s="2">
        <v>130600</v>
      </c>
      <c r="M205" s="2">
        <v>18500</v>
      </c>
      <c r="N205" s="2">
        <v>112100</v>
      </c>
      <c r="O205" s="2">
        <v>2</v>
      </c>
      <c r="P205" s="3">
        <v>43731</v>
      </c>
      <c r="Q205" s="2">
        <v>738000</v>
      </c>
      <c r="R205" s="2">
        <v>2</v>
      </c>
      <c r="S205" s="2">
        <v>0</v>
      </c>
      <c r="T205" s="2">
        <v>0</v>
      </c>
      <c r="U205" s="2">
        <v>0</v>
      </c>
      <c r="V205" s="2">
        <v>0</v>
      </c>
      <c r="W205" s="2">
        <v>0</v>
      </c>
      <c r="X205" s="2">
        <v>0</v>
      </c>
      <c r="Y205" s="2">
        <v>0.35</v>
      </c>
      <c r="Z205" s="2">
        <v>12600</v>
      </c>
    </row>
    <row r="206" spans="1:26" s="2" customFormat="1" thickBot="1">
      <c r="A206" s="2">
        <v>214</v>
      </c>
      <c r="B206" s="2" t="s">
        <v>636</v>
      </c>
      <c r="C206" s="2">
        <v>6</v>
      </c>
      <c r="E206" s="2" t="s">
        <v>363</v>
      </c>
      <c r="F206" s="2" t="s">
        <v>2388</v>
      </c>
      <c r="G206" s="2" t="s">
        <v>661</v>
      </c>
      <c r="I206" s="2">
        <v>0.15</v>
      </c>
      <c r="J206" s="2">
        <v>700</v>
      </c>
      <c r="K206" s="2">
        <v>5200</v>
      </c>
      <c r="L206" s="2">
        <v>5900</v>
      </c>
      <c r="M206" s="2">
        <v>0</v>
      </c>
      <c r="N206" s="2">
        <v>5900</v>
      </c>
      <c r="O206" s="2">
        <v>1</v>
      </c>
      <c r="P206" s="3">
        <v>38993</v>
      </c>
      <c r="Q206" s="2">
        <v>0</v>
      </c>
      <c r="R206" s="2">
        <v>2</v>
      </c>
      <c r="S206" s="2">
        <v>0</v>
      </c>
      <c r="T206" s="2">
        <v>0</v>
      </c>
      <c r="U206" s="2">
        <v>0</v>
      </c>
      <c r="V206" s="2">
        <v>0</v>
      </c>
      <c r="W206" s="2">
        <v>0</v>
      </c>
      <c r="X206" s="2">
        <v>0</v>
      </c>
      <c r="Y206" s="2">
        <v>0.15</v>
      </c>
      <c r="Z206" s="2">
        <v>700</v>
      </c>
    </row>
    <row r="207" spans="1:26" s="2" customFormat="1" thickBot="1">
      <c r="A207" s="2">
        <v>215</v>
      </c>
      <c r="B207" s="2" t="s">
        <v>2387</v>
      </c>
      <c r="C207" s="2">
        <v>2368</v>
      </c>
      <c r="E207" s="2" t="s">
        <v>48</v>
      </c>
      <c r="F207" s="2" t="s">
        <v>2386</v>
      </c>
      <c r="G207" s="2" t="s">
        <v>686</v>
      </c>
      <c r="I207" s="2">
        <v>2.0699999999999998</v>
      </c>
      <c r="J207" s="2">
        <v>14300</v>
      </c>
      <c r="K207" s="2">
        <v>12700</v>
      </c>
      <c r="L207" s="2">
        <v>27000</v>
      </c>
      <c r="M207" s="2">
        <v>0</v>
      </c>
      <c r="N207" s="2">
        <v>27000</v>
      </c>
      <c r="O207" s="2">
        <v>2</v>
      </c>
      <c r="P207" s="3">
        <v>44148</v>
      </c>
      <c r="Q207" s="2">
        <v>32500</v>
      </c>
      <c r="R207" s="2">
        <v>1</v>
      </c>
      <c r="S207" s="2">
        <v>0</v>
      </c>
      <c r="T207" s="2">
        <v>0</v>
      </c>
      <c r="U207" s="2">
        <v>0</v>
      </c>
      <c r="V207" s="2">
        <v>0</v>
      </c>
      <c r="W207" s="2">
        <v>0</v>
      </c>
      <c r="X207" s="2">
        <v>0</v>
      </c>
      <c r="Y207" s="2">
        <v>2.0699999999999998</v>
      </c>
      <c r="Z207" s="2">
        <v>14300</v>
      </c>
    </row>
    <row r="208" spans="1:26" s="2" customFormat="1" thickBot="1">
      <c r="A208" s="2">
        <v>216</v>
      </c>
      <c r="B208" s="2" t="s">
        <v>2385</v>
      </c>
      <c r="C208" s="2">
        <v>13</v>
      </c>
      <c r="E208" s="2" t="s">
        <v>81</v>
      </c>
      <c r="F208" s="2" t="s">
        <v>2384</v>
      </c>
      <c r="G208" s="2" t="s">
        <v>732</v>
      </c>
      <c r="I208" s="2">
        <v>3.2</v>
      </c>
      <c r="J208" s="2">
        <v>27650</v>
      </c>
      <c r="K208" s="2">
        <v>15100</v>
      </c>
      <c r="L208" s="2">
        <v>42750</v>
      </c>
      <c r="M208" s="2">
        <v>0</v>
      </c>
      <c r="N208" s="2">
        <v>42750</v>
      </c>
      <c r="O208" s="2">
        <v>2</v>
      </c>
      <c r="P208" s="3">
        <v>42650</v>
      </c>
      <c r="Q208" s="2">
        <v>30000</v>
      </c>
      <c r="R208" s="2">
        <v>1</v>
      </c>
      <c r="S208" s="2">
        <v>0</v>
      </c>
      <c r="T208" s="2">
        <v>0</v>
      </c>
      <c r="U208" s="2">
        <v>0</v>
      </c>
      <c r="V208" s="2">
        <v>0</v>
      </c>
      <c r="W208" s="2">
        <v>0</v>
      </c>
      <c r="X208" s="2">
        <v>0</v>
      </c>
      <c r="Y208" s="2">
        <v>3.2</v>
      </c>
      <c r="Z208" s="2">
        <v>27650</v>
      </c>
    </row>
    <row r="209" spans="1:26" s="2" customFormat="1" thickBot="1">
      <c r="A209" s="2">
        <v>219</v>
      </c>
      <c r="B209" s="2" t="s">
        <v>2383</v>
      </c>
      <c r="C209" s="2">
        <v>3</v>
      </c>
      <c r="E209" s="2" t="s">
        <v>1240</v>
      </c>
      <c r="F209" s="2" t="s">
        <v>2382</v>
      </c>
      <c r="G209" s="2" t="s">
        <v>701</v>
      </c>
      <c r="I209" s="2">
        <v>1</v>
      </c>
      <c r="J209" s="2">
        <v>17500</v>
      </c>
      <c r="K209" s="2">
        <v>73780</v>
      </c>
      <c r="L209" s="2">
        <v>91280</v>
      </c>
      <c r="M209" s="2">
        <v>18500</v>
      </c>
      <c r="N209" s="2">
        <v>72780</v>
      </c>
      <c r="O209" s="2">
        <v>2</v>
      </c>
      <c r="P209" s="3">
        <v>42482</v>
      </c>
      <c r="Q209" s="2">
        <v>72000</v>
      </c>
      <c r="R209" s="2">
        <v>1</v>
      </c>
      <c r="S209" s="2">
        <v>0</v>
      </c>
      <c r="T209" s="2">
        <v>0</v>
      </c>
      <c r="U209" s="2">
        <v>0</v>
      </c>
      <c r="V209" s="2">
        <v>0</v>
      </c>
      <c r="W209" s="2">
        <v>0</v>
      </c>
      <c r="X209" s="2">
        <v>0</v>
      </c>
      <c r="Y209" s="2">
        <v>1</v>
      </c>
      <c r="Z209" s="2">
        <v>17500</v>
      </c>
    </row>
    <row r="210" spans="1:26" s="2" customFormat="1" thickBot="1">
      <c r="A210" s="2">
        <v>220</v>
      </c>
      <c r="B210" s="2" t="s">
        <v>2378</v>
      </c>
      <c r="C210" s="2">
        <v>216</v>
      </c>
      <c r="E210" s="2" t="s">
        <v>1336</v>
      </c>
      <c r="F210" s="2" t="s">
        <v>2381</v>
      </c>
      <c r="G210" s="2" t="s">
        <v>2380</v>
      </c>
      <c r="H210" s="2" t="s">
        <v>2379</v>
      </c>
      <c r="I210" s="2">
        <v>0.4</v>
      </c>
      <c r="J210" s="2">
        <v>14900</v>
      </c>
      <c r="K210" s="2">
        <v>34020</v>
      </c>
      <c r="L210" s="2">
        <v>48920</v>
      </c>
      <c r="M210" s="2">
        <v>0</v>
      </c>
      <c r="N210" s="2">
        <v>48920</v>
      </c>
      <c r="O210" s="2">
        <v>2</v>
      </c>
      <c r="P210" s="3">
        <v>43196</v>
      </c>
      <c r="Q210" s="2">
        <v>37000</v>
      </c>
      <c r="R210" s="2">
        <v>1</v>
      </c>
      <c r="S210" s="2">
        <v>0</v>
      </c>
      <c r="T210" s="2">
        <v>0</v>
      </c>
      <c r="U210" s="2">
        <v>0</v>
      </c>
      <c r="V210" s="2">
        <v>0</v>
      </c>
      <c r="W210" s="2">
        <v>0</v>
      </c>
      <c r="X210" s="2">
        <v>0</v>
      </c>
      <c r="Y210" s="2">
        <v>0.4</v>
      </c>
      <c r="Z210" s="2">
        <v>14875</v>
      </c>
    </row>
    <row r="211" spans="1:26" s="2" customFormat="1" thickBot="1">
      <c r="A211" s="2">
        <v>221</v>
      </c>
      <c r="B211" s="2" t="s">
        <v>2378</v>
      </c>
      <c r="C211" s="2">
        <v>216</v>
      </c>
      <c r="E211" s="2" t="s">
        <v>1336</v>
      </c>
      <c r="F211" s="2" t="s">
        <v>2377</v>
      </c>
      <c r="G211" s="2" t="s">
        <v>2376</v>
      </c>
      <c r="H211" s="2" t="s">
        <v>2375</v>
      </c>
      <c r="I211" s="2">
        <v>0.1</v>
      </c>
      <c r="J211" s="2">
        <v>700</v>
      </c>
      <c r="K211" s="2">
        <v>2800</v>
      </c>
      <c r="L211" s="2">
        <v>3500</v>
      </c>
      <c r="M211" s="2">
        <v>0</v>
      </c>
      <c r="N211" s="2">
        <v>3500</v>
      </c>
      <c r="O211" s="2">
        <v>2</v>
      </c>
      <c r="P211" s="3">
        <v>43196</v>
      </c>
      <c r="Q211" s="2">
        <v>37000</v>
      </c>
      <c r="R211" s="2">
        <v>8</v>
      </c>
      <c r="S211" s="2">
        <v>0</v>
      </c>
      <c r="T211" s="2">
        <v>0</v>
      </c>
      <c r="U211" s="2">
        <v>0</v>
      </c>
      <c r="V211" s="2">
        <v>0</v>
      </c>
      <c r="W211" s="2">
        <v>0</v>
      </c>
      <c r="X211" s="2">
        <v>0</v>
      </c>
      <c r="Y211" s="2">
        <v>0.1</v>
      </c>
      <c r="Z211" s="2">
        <v>700</v>
      </c>
    </row>
    <row r="212" spans="1:26" s="2" customFormat="1" thickBot="1">
      <c r="A212" s="2">
        <v>222</v>
      </c>
      <c r="B212" s="2" t="s">
        <v>2374</v>
      </c>
      <c r="C212" s="2">
        <v>434</v>
      </c>
      <c r="E212" s="2" t="s">
        <v>112</v>
      </c>
      <c r="F212" s="2" t="s">
        <v>2373</v>
      </c>
      <c r="G212" s="2" t="s">
        <v>939</v>
      </c>
      <c r="I212" s="2">
        <v>9</v>
      </c>
      <c r="J212" s="2">
        <v>26200</v>
      </c>
      <c r="K212" s="2">
        <v>25600</v>
      </c>
      <c r="L212" s="2">
        <v>51800</v>
      </c>
      <c r="M212" s="2">
        <v>0</v>
      </c>
      <c r="N212" s="2">
        <v>51800</v>
      </c>
      <c r="O212" s="2">
        <v>2</v>
      </c>
      <c r="P212" s="3">
        <v>44729</v>
      </c>
      <c r="Q212" s="2">
        <v>99999</v>
      </c>
      <c r="R212" s="2">
        <v>1</v>
      </c>
      <c r="S212" s="2">
        <v>0</v>
      </c>
      <c r="T212" s="2">
        <v>0</v>
      </c>
      <c r="U212" s="2">
        <v>0</v>
      </c>
      <c r="V212" s="2">
        <v>0</v>
      </c>
      <c r="W212" s="2">
        <v>0</v>
      </c>
      <c r="X212" s="2">
        <v>0</v>
      </c>
      <c r="Y212" s="2">
        <v>9</v>
      </c>
      <c r="Z212" s="2">
        <v>26200</v>
      </c>
    </row>
    <row r="213" spans="1:26" s="2" customFormat="1" thickBot="1">
      <c r="A213" s="2">
        <v>223</v>
      </c>
      <c r="B213" s="2" t="s">
        <v>2372</v>
      </c>
      <c r="C213" s="2">
        <v>0</v>
      </c>
      <c r="E213" s="2" t="s">
        <v>48</v>
      </c>
      <c r="F213" s="2" t="s">
        <v>2371</v>
      </c>
      <c r="G213" s="2" t="s">
        <v>701</v>
      </c>
      <c r="I213" s="2">
        <v>0.06</v>
      </c>
      <c r="J213" s="2">
        <v>700</v>
      </c>
      <c r="K213" s="2">
        <v>0</v>
      </c>
      <c r="L213" s="2">
        <v>700</v>
      </c>
      <c r="M213" s="2">
        <v>0</v>
      </c>
      <c r="N213" s="2">
        <v>700</v>
      </c>
      <c r="O213" s="2">
        <v>1</v>
      </c>
      <c r="P213" s="3">
        <v>42251</v>
      </c>
      <c r="Q213" s="2">
        <v>600</v>
      </c>
      <c r="R213" s="2">
        <v>1</v>
      </c>
      <c r="S213" s="2">
        <v>0</v>
      </c>
      <c r="T213" s="2">
        <v>0</v>
      </c>
      <c r="U213" s="2">
        <v>0</v>
      </c>
      <c r="V213" s="2">
        <v>0</v>
      </c>
      <c r="W213" s="2">
        <v>0</v>
      </c>
      <c r="X213" s="2">
        <v>0</v>
      </c>
      <c r="Y213" s="2">
        <v>0.06</v>
      </c>
      <c r="Z213" s="2">
        <v>700</v>
      </c>
    </row>
    <row r="214" spans="1:26" s="2" customFormat="1" thickBot="1">
      <c r="A214" s="2">
        <v>224</v>
      </c>
      <c r="B214" s="2" t="s">
        <v>2370</v>
      </c>
      <c r="C214" s="2">
        <v>25</v>
      </c>
      <c r="E214" s="2" t="s">
        <v>1703</v>
      </c>
      <c r="F214" s="2" t="s">
        <v>2369</v>
      </c>
      <c r="G214" s="2" t="s">
        <v>873</v>
      </c>
      <c r="I214" s="2">
        <v>2</v>
      </c>
      <c r="J214" s="2">
        <v>18700</v>
      </c>
      <c r="K214" s="2">
        <v>51600</v>
      </c>
      <c r="L214" s="2">
        <v>70300</v>
      </c>
      <c r="M214" s="2">
        <v>0</v>
      </c>
      <c r="N214" s="2">
        <v>70300</v>
      </c>
      <c r="O214" s="2">
        <v>2</v>
      </c>
      <c r="P214" s="3">
        <v>44467</v>
      </c>
      <c r="Q214" s="2">
        <v>0</v>
      </c>
      <c r="R214" s="2">
        <v>8</v>
      </c>
      <c r="S214" s="2">
        <v>0</v>
      </c>
      <c r="T214" s="2">
        <v>0</v>
      </c>
      <c r="U214" s="2">
        <v>0</v>
      </c>
      <c r="V214" s="2">
        <v>0</v>
      </c>
      <c r="W214" s="2">
        <v>0</v>
      </c>
      <c r="X214" s="2">
        <v>0</v>
      </c>
      <c r="Y214" s="2">
        <v>2</v>
      </c>
      <c r="Z214" s="2">
        <v>18700</v>
      </c>
    </row>
    <row r="215" spans="1:26" s="2" customFormat="1" thickBot="1">
      <c r="A215" s="2">
        <v>225</v>
      </c>
      <c r="B215" s="2" t="s">
        <v>2368</v>
      </c>
      <c r="C215" s="2">
        <v>34</v>
      </c>
      <c r="E215" s="2" t="s">
        <v>1703</v>
      </c>
      <c r="F215" s="2" t="s">
        <v>2367</v>
      </c>
      <c r="G215" s="2" t="s">
        <v>51</v>
      </c>
      <c r="I215" s="2">
        <v>0.2</v>
      </c>
      <c r="J215" s="2">
        <v>700</v>
      </c>
      <c r="K215" s="2">
        <v>4480</v>
      </c>
      <c r="L215" s="2">
        <v>5180</v>
      </c>
      <c r="M215" s="2">
        <v>0</v>
      </c>
      <c r="N215" s="2">
        <v>5180</v>
      </c>
      <c r="O215" s="2">
        <v>2</v>
      </c>
      <c r="P215" s="3">
        <v>38926</v>
      </c>
      <c r="Q215" s="2">
        <v>0</v>
      </c>
      <c r="R215" s="2">
        <v>2</v>
      </c>
      <c r="S215" s="2">
        <v>0</v>
      </c>
      <c r="T215" s="2">
        <v>0</v>
      </c>
      <c r="U215" s="2">
        <v>0</v>
      </c>
      <c r="V215" s="2">
        <v>0</v>
      </c>
      <c r="W215" s="2">
        <v>0</v>
      </c>
      <c r="X215" s="2">
        <v>0</v>
      </c>
      <c r="Y215" s="2">
        <v>0.2</v>
      </c>
      <c r="Z215" s="2">
        <v>700</v>
      </c>
    </row>
    <row r="216" spans="1:26" s="2" customFormat="1" thickBot="1">
      <c r="A216" s="2">
        <v>226</v>
      </c>
      <c r="B216" s="2" t="s">
        <v>2366</v>
      </c>
      <c r="C216" s="2">
        <v>22</v>
      </c>
      <c r="E216" s="2" t="s">
        <v>2365</v>
      </c>
      <c r="F216" s="2" t="s">
        <v>2364</v>
      </c>
      <c r="G216" s="2" t="s">
        <v>307</v>
      </c>
      <c r="I216" s="2">
        <v>0.5</v>
      </c>
      <c r="J216" s="2">
        <v>14900</v>
      </c>
      <c r="K216" s="2">
        <v>102100</v>
      </c>
      <c r="L216" s="2">
        <v>117000</v>
      </c>
      <c r="M216" s="2">
        <v>0</v>
      </c>
      <c r="N216" s="2">
        <v>117000</v>
      </c>
      <c r="O216" s="2">
        <v>2</v>
      </c>
      <c r="P216" s="3">
        <v>44301</v>
      </c>
      <c r="Q216" s="2">
        <v>85000</v>
      </c>
      <c r="R216" s="2">
        <v>1</v>
      </c>
      <c r="S216" s="2">
        <v>0</v>
      </c>
      <c r="T216" s="2">
        <v>0</v>
      </c>
      <c r="U216" s="2">
        <v>0</v>
      </c>
      <c r="V216" s="2">
        <v>0</v>
      </c>
      <c r="W216" s="2">
        <v>0</v>
      </c>
      <c r="X216" s="2">
        <v>0</v>
      </c>
      <c r="Y216" s="2">
        <v>0.5</v>
      </c>
      <c r="Z216" s="2">
        <v>14900</v>
      </c>
    </row>
    <row r="217" spans="1:26" s="2" customFormat="1" thickBot="1">
      <c r="A217" s="2">
        <v>227</v>
      </c>
      <c r="B217" s="2" t="s">
        <v>2363</v>
      </c>
      <c r="C217" s="2">
        <v>128</v>
      </c>
      <c r="E217" s="2" t="s">
        <v>270</v>
      </c>
      <c r="F217" s="2" t="s">
        <v>2362</v>
      </c>
      <c r="G217" s="2" t="s">
        <v>2361</v>
      </c>
      <c r="H217" s="2" t="s">
        <v>2360</v>
      </c>
      <c r="I217" s="2">
        <v>1.3</v>
      </c>
      <c r="J217" s="2">
        <v>18200</v>
      </c>
      <c r="K217" s="2">
        <v>0</v>
      </c>
      <c r="L217" s="2">
        <v>18200</v>
      </c>
      <c r="M217" s="2">
        <v>0</v>
      </c>
      <c r="N217" s="2">
        <v>18200</v>
      </c>
      <c r="O217" s="2">
        <v>2</v>
      </c>
      <c r="P217" s="3">
        <v>45131</v>
      </c>
      <c r="Q217" s="2">
        <v>55500</v>
      </c>
      <c r="R217" s="2">
        <v>1</v>
      </c>
      <c r="S217" s="2">
        <v>0</v>
      </c>
      <c r="T217" s="2">
        <v>0</v>
      </c>
      <c r="U217" s="2">
        <v>0</v>
      </c>
      <c r="V217" s="2">
        <v>0</v>
      </c>
      <c r="W217" s="2">
        <v>0</v>
      </c>
      <c r="X217" s="2">
        <v>0</v>
      </c>
      <c r="Y217" s="2">
        <v>1.3</v>
      </c>
      <c r="Z217" s="2">
        <v>18200</v>
      </c>
    </row>
    <row r="218" spans="1:26" s="2" customFormat="1" thickBot="1">
      <c r="A218" s="2">
        <v>228</v>
      </c>
      <c r="B218" s="2" t="s">
        <v>2359</v>
      </c>
      <c r="C218" s="2">
        <v>49</v>
      </c>
      <c r="E218" s="2" t="s">
        <v>387</v>
      </c>
      <c r="F218" s="2" t="s">
        <v>2358</v>
      </c>
      <c r="G218" s="2" t="s">
        <v>732</v>
      </c>
      <c r="H218" s="2" t="s">
        <v>592</v>
      </c>
      <c r="I218" s="2">
        <v>0.89</v>
      </c>
      <c r="J218" s="2">
        <v>17500</v>
      </c>
      <c r="K218" s="2">
        <v>44700</v>
      </c>
      <c r="L218" s="2">
        <v>62200</v>
      </c>
      <c r="M218" s="2">
        <v>18500</v>
      </c>
      <c r="N218" s="2">
        <v>43700</v>
      </c>
      <c r="O218" s="2">
        <v>2</v>
      </c>
      <c r="P218" s="3">
        <v>43790</v>
      </c>
      <c r="Q218" s="2">
        <v>39000</v>
      </c>
      <c r="R218" s="2">
        <v>3</v>
      </c>
      <c r="S218" s="2">
        <v>0</v>
      </c>
      <c r="T218" s="2">
        <v>0</v>
      </c>
      <c r="U218" s="2">
        <v>0</v>
      </c>
      <c r="V218" s="2">
        <v>0</v>
      </c>
      <c r="W218" s="2">
        <v>0</v>
      </c>
      <c r="X218" s="2">
        <v>0</v>
      </c>
      <c r="Y218" s="2">
        <v>0.89</v>
      </c>
      <c r="Z218" s="2">
        <v>17500</v>
      </c>
    </row>
    <row r="219" spans="1:26" s="2" customFormat="1" thickBot="1">
      <c r="A219" s="2">
        <v>229</v>
      </c>
      <c r="B219" s="2" t="s">
        <v>2357</v>
      </c>
      <c r="C219" s="2">
        <v>186</v>
      </c>
      <c r="E219" s="2" t="s">
        <v>270</v>
      </c>
      <c r="F219" s="2" t="s">
        <v>2356</v>
      </c>
      <c r="G219" s="2" t="s">
        <v>205</v>
      </c>
      <c r="H219" s="2" t="s">
        <v>2355</v>
      </c>
      <c r="I219" s="2">
        <v>0.78</v>
      </c>
      <c r="J219" s="2">
        <v>13100</v>
      </c>
      <c r="K219" s="2">
        <v>60800</v>
      </c>
      <c r="L219" s="2">
        <v>73900</v>
      </c>
      <c r="M219" s="2">
        <v>0</v>
      </c>
      <c r="N219" s="2">
        <v>73900</v>
      </c>
      <c r="O219" s="2">
        <v>2</v>
      </c>
      <c r="P219" s="3">
        <v>44046</v>
      </c>
      <c r="Q219" s="2">
        <v>88900</v>
      </c>
      <c r="R219" s="2">
        <v>1</v>
      </c>
      <c r="S219" s="2">
        <v>0</v>
      </c>
      <c r="T219" s="2">
        <v>0</v>
      </c>
      <c r="U219" s="2">
        <v>0</v>
      </c>
      <c r="V219" s="2">
        <v>0</v>
      </c>
      <c r="W219" s="2">
        <v>0</v>
      </c>
      <c r="X219" s="2">
        <v>0</v>
      </c>
      <c r="Y219" s="2">
        <v>0.78</v>
      </c>
      <c r="Z219" s="2">
        <v>13100</v>
      </c>
    </row>
    <row r="220" spans="1:26" s="2" customFormat="1" thickBot="1">
      <c r="A220" s="2">
        <v>230</v>
      </c>
      <c r="B220" s="2" t="s">
        <v>2354</v>
      </c>
      <c r="C220" s="2">
        <v>2</v>
      </c>
      <c r="E220" s="2" t="s">
        <v>2353</v>
      </c>
      <c r="F220" s="2" t="s">
        <v>2352</v>
      </c>
      <c r="G220" s="2" t="s">
        <v>732</v>
      </c>
      <c r="I220" s="2">
        <v>3</v>
      </c>
      <c r="J220" s="2">
        <v>19950</v>
      </c>
      <c r="K220" s="2">
        <v>9800</v>
      </c>
      <c r="L220" s="2">
        <v>29750</v>
      </c>
      <c r="M220" s="2">
        <v>0</v>
      </c>
      <c r="N220" s="2">
        <v>29750</v>
      </c>
      <c r="O220" s="2">
        <v>0</v>
      </c>
      <c r="Q220" s="2">
        <v>0</v>
      </c>
      <c r="R220" s="2">
        <v>0</v>
      </c>
      <c r="S220" s="2">
        <v>0</v>
      </c>
      <c r="T220" s="2">
        <v>0</v>
      </c>
      <c r="U220" s="2">
        <v>0</v>
      </c>
      <c r="V220" s="2">
        <v>0</v>
      </c>
      <c r="W220" s="2">
        <v>0</v>
      </c>
      <c r="X220" s="2">
        <v>0</v>
      </c>
      <c r="Y220" s="2">
        <v>3</v>
      </c>
      <c r="Z220" s="2">
        <v>19950</v>
      </c>
    </row>
    <row r="221" spans="1:26" s="2" customFormat="1" thickBot="1">
      <c r="A221" s="2">
        <v>231</v>
      </c>
      <c r="B221" s="2" t="s">
        <v>2351</v>
      </c>
      <c r="C221" s="2">
        <v>23</v>
      </c>
      <c r="E221" s="2" t="s">
        <v>341</v>
      </c>
      <c r="F221" s="2" t="s">
        <v>2350</v>
      </c>
      <c r="G221" s="2" t="s">
        <v>737</v>
      </c>
      <c r="I221" s="2">
        <v>96</v>
      </c>
      <c r="J221" s="2">
        <v>28959</v>
      </c>
      <c r="K221" s="2">
        <v>0</v>
      </c>
      <c r="L221" s="2">
        <v>28959</v>
      </c>
      <c r="M221" s="2">
        <v>0</v>
      </c>
      <c r="N221" s="2">
        <v>28959</v>
      </c>
      <c r="O221" s="2">
        <v>1</v>
      </c>
      <c r="P221" s="3">
        <v>43402</v>
      </c>
      <c r="Q221" s="2">
        <v>55000</v>
      </c>
      <c r="R221" s="2">
        <v>1</v>
      </c>
      <c r="S221" s="2">
        <v>8</v>
      </c>
      <c r="T221" s="2">
        <v>1474</v>
      </c>
      <c r="U221" s="2">
        <v>87</v>
      </c>
      <c r="V221" s="2">
        <v>18735</v>
      </c>
      <c r="W221" s="2">
        <v>0</v>
      </c>
      <c r="X221" s="2">
        <v>0</v>
      </c>
      <c r="Y221" s="2">
        <v>1</v>
      </c>
      <c r="Z221" s="2">
        <v>8750</v>
      </c>
    </row>
    <row r="222" spans="1:26" s="2" customFormat="1" thickBot="1">
      <c r="A222" s="2">
        <v>232</v>
      </c>
      <c r="B222" s="2" t="s">
        <v>294</v>
      </c>
      <c r="C222" s="2">
        <v>0</v>
      </c>
      <c r="E222" s="2" t="s">
        <v>293</v>
      </c>
      <c r="F222" s="2" t="s">
        <v>2349</v>
      </c>
      <c r="G222" s="2" t="s">
        <v>1515</v>
      </c>
      <c r="H222" s="2" t="s">
        <v>2348</v>
      </c>
      <c r="I222" s="2">
        <v>161</v>
      </c>
      <c r="J222" s="2">
        <v>34417</v>
      </c>
      <c r="K222" s="2">
        <v>0</v>
      </c>
      <c r="L222" s="2">
        <v>34417</v>
      </c>
      <c r="M222" s="2">
        <v>0</v>
      </c>
      <c r="N222" s="2">
        <v>34417</v>
      </c>
      <c r="O222" s="2">
        <v>1</v>
      </c>
      <c r="P222" s="3">
        <v>43503</v>
      </c>
      <c r="Q222" s="2">
        <v>100000</v>
      </c>
      <c r="R222" s="2">
        <v>1</v>
      </c>
      <c r="S222" s="2">
        <v>18</v>
      </c>
      <c r="T222" s="2">
        <v>3317</v>
      </c>
      <c r="U222" s="2">
        <v>90</v>
      </c>
      <c r="V222" s="2">
        <v>19381</v>
      </c>
      <c r="W222" s="2">
        <v>52</v>
      </c>
      <c r="X222" s="2">
        <v>11544</v>
      </c>
      <c r="Y222" s="2">
        <v>1</v>
      </c>
      <c r="Z222" s="2">
        <v>175</v>
      </c>
    </row>
    <row r="223" spans="1:26" s="2" customFormat="1" thickBot="1">
      <c r="A223" s="2">
        <v>233</v>
      </c>
      <c r="B223" s="2" t="s">
        <v>2347</v>
      </c>
      <c r="C223" s="2">
        <v>0</v>
      </c>
      <c r="E223" s="2" t="s">
        <v>1783</v>
      </c>
      <c r="F223" s="2" t="s">
        <v>2346</v>
      </c>
      <c r="G223" s="2" t="s">
        <v>848</v>
      </c>
      <c r="H223" s="2" t="s">
        <v>2345</v>
      </c>
      <c r="I223" s="2">
        <v>151</v>
      </c>
      <c r="J223" s="2">
        <v>33056</v>
      </c>
      <c r="K223" s="2">
        <v>0</v>
      </c>
      <c r="L223" s="2">
        <v>33056</v>
      </c>
      <c r="M223" s="2">
        <v>0</v>
      </c>
      <c r="N223" s="2">
        <v>33056</v>
      </c>
      <c r="O223" s="2">
        <v>1</v>
      </c>
      <c r="P223" s="3">
        <v>44263</v>
      </c>
      <c r="Q223" s="2">
        <v>87850</v>
      </c>
      <c r="R223" s="2">
        <v>1</v>
      </c>
      <c r="S223" s="2">
        <v>0</v>
      </c>
      <c r="T223" s="2">
        <v>0</v>
      </c>
      <c r="U223" s="2">
        <v>70</v>
      </c>
      <c r="V223" s="2">
        <v>15074</v>
      </c>
      <c r="W223" s="2">
        <v>81</v>
      </c>
      <c r="X223" s="2">
        <v>17982</v>
      </c>
      <c r="Y223" s="2">
        <v>0</v>
      </c>
      <c r="Z223" s="2">
        <v>0</v>
      </c>
    </row>
    <row r="224" spans="1:26" s="2" customFormat="1" thickBot="1">
      <c r="A224" s="2">
        <v>234</v>
      </c>
      <c r="B224" s="2" t="s">
        <v>2344</v>
      </c>
      <c r="C224" s="2">
        <v>0</v>
      </c>
      <c r="E224" s="2" t="s">
        <v>1703</v>
      </c>
      <c r="F224" s="2" t="s">
        <v>2343</v>
      </c>
      <c r="G224" s="2" t="s">
        <v>240</v>
      </c>
      <c r="I224" s="2">
        <v>18</v>
      </c>
      <c r="J224" s="2">
        <v>24675</v>
      </c>
      <c r="K224" s="2">
        <v>0</v>
      </c>
      <c r="L224" s="2">
        <v>24675</v>
      </c>
      <c r="M224" s="2">
        <v>0</v>
      </c>
      <c r="N224" s="2">
        <v>24675</v>
      </c>
      <c r="O224" s="2">
        <v>1</v>
      </c>
      <c r="P224" s="3">
        <v>42094</v>
      </c>
      <c r="Q224" s="2">
        <v>20029</v>
      </c>
      <c r="R224" s="2">
        <v>1</v>
      </c>
      <c r="S224" s="2">
        <v>0</v>
      </c>
      <c r="T224" s="2">
        <v>0</v>
      </c>
      <c r="U224" s="2">
        <v>0</v>
      </c>
      <c r="V224" s="2">
        <v>0</v>
      </c>
      <c r="W224" s="2">
        <v>0</v>
      </c>
      <c r="X224" s="2">
        <v>0</v>
      </c>
      <c r="Y224" s="2">
        <v>18</v>
      </c>
      <c r="Z224" s="2">
        <v>24675</v>
      </c>
    </row>
    <row r="225" spans="1:26" s="2" customFormat="1" thickBot="1">
      <c r="A225" s="2">
        <v>235</v>
      </c>
      <c r="B225" s="2" t="s">
        <v>2342</v>
      </c>
      <c r="C225" s="2">
        <v>55</v>
      </c>
      <c r="E225" s="2" t="s">
        <v>807</v>
      </c>
      <c r="F225" s="2" t="s">
        <v>2341</v>
      </c>
      <c r="G225" s="2" t="s">
        <v>2340</v>
      </c>
      <c r="H225" s="2" t="s">
        <v>2339</v>
      </c>
      <c r="I225" s="2">
        <v>7</v>
      </c>
      <c r="J225" s="2">
        <v>32400</v>
      </c>
      <c r="K225" s="2">
        <v>16000</v>
      </c>
      <c r="L225" s="2">
        <v>48400</v>
      </c>
      <c r="M225" s="2">
        <v>0</v>
      </c>
      <c r="N225" s="2">
        <v>48400</v>
      </c>
      <c r="O225" s="2">
        <v>2</v>
      </c>
      <c r="P225" s="3">
        <v>40147</v>
      </c>
      <c r="Q225" s="2">
        <v>0</v>
      </c>
      <c r="R225" s="2">
        <v>2</v>
      </c>
      <c r="S225" s="2">
        <v>0</v>
      </c>
      <c r="T225" s="2">
        <v>0</v>
      </c>
      <c r="U225" s="2">
        <v>0</v>
      </c>
      <c r="V225" s="2">
        <v>0</v>
      </c>
      <c r="W225" s="2">
        <v>0</v>
      </c>
      <c r="X225" s="2">
        <v>0</v>
      </c>
      <c r="Y225" s="2">
        <v>7</v>
      </c>
      <c r="Z225" s="2">
        <v>32400</v>
      </c>
    </row>
    <row r="226" spans="1:26" s="2" customFormat="1" thickBot="1">
      <c r="A226" s="2">
        <v>236</v>
      </c>
      <c r="B226" s="2" t="s">
        <v>2338</v>
      </c>
      <c r="C226" s="2">
        <v>1520</v>
      </c>
      <c r="E226" s="2" t="s">
        <v>1864</v>
      </c>
      <c r="F226" s="2" t="s">
        <v>2337</v>
      </c>
      <c r="G226" s="2" t="s">
        <v>792</v>
      </c>
      <c r="H226" s="2" t="s">
        <v>2336</v>
      </c>
      <c r="I226" s="2">
        <v>80</v>
      </c>
      <c r="J226" s="2">
        <v>50248</v>
      </c>
      <c r="K226" s="2">
        <v>162000</v>
      </c>
      <c r="L226" s="2">
        <v>212248</v>
      </c>
      <c r="M226" s="2">
        <v>18500</v>
      </c>
      <c r="N226" s="2">
        <v>193748</v>
      </c>
      <c r="O226" s="2">
        <v>0</v>
      </c>
      <c r="Q226" s="2">
        <v>0</v>
      </c>
      <c r="R226" s="2">
        <v>0</v>
      </c>
      <c r="S226" s="2">
        <v>0</v>
      </c>
      <c r="T226" s="2">
        <v>0</v>
      </c>
      <c r="U226" s="2">
        <v>33</v>
      </c>
      <c r="V226" s="2">
        <v>7106</v>
      </c>
      <c r="W226" s="2">
        <v>41</v>
      </c>
      <c r="X226" s="2">
        <v>9102</v>
      </c>
      <c r="Y226" s="2">
        <v>6</v>
      </c>
      <c r="Z226" s="2">
        <v>34040</v>
      </c>
    </row>
    <row r="227" spans="1:26" s="2" customFormat="1" thickBot="1">
      <c r="A227" s="2">
        <v>237</v>
      </c>
      <c r="B227" s="2" t="s">
        <v>2335</v>
      </c>
      <c r="C227" s="2">
        <v>1497</v>
      </c>
      <c r="E227" s="2" t="s">
        <v>1864</v>
      </c>
      <c r="F227" s="2" t="s">
        <v>2334</v>
      </c>
      <c r="G227" s="2" t="s">
        <v>741</v>
      </c>
      <c r="I227" s="2">
        <v>41.3</v>
      </c>
      <c r="J227" s="2">
        <v>45900</v>
      </c>
      <c r="K227" s="2">
        <v>83900</v>
      </c>
      <c r="L227" s="2">
        <v>129800</v>
      </c>
      <c r="M227" s="2">
        <v>18500</v>
      </c>
      <c r="N227" s="2">
        <v>111300</v>
      </c>
      <c r="O227" s="2">
        <v>2</v>
      </c>
      <c r="P227" s="3">
        <v>40906</v>
      </c>
      <c r="Q227" s="2">
        <v>45000</v>
      </c>
      <c r="R227" s="2">
        <v>2</v>
      </c>
      <c r="S227" s="2">
        <v>0</v>
      </c>
      <c r="T227" s="2">
        <v>0</v>
      </c>
      <c r="U227" s="2">
        <v>0</v>
      </c>
      <c r="V227" s="2">
        <v>0</v>
      </c>
      <c r="W227" s="2">
        <v>0</v>
      </c>
      <c r="X227" s="2">
        <v>0</v>
      </c>
      <c r="Y227" s="2">
        <v>41.3</v>
      </c>
      <c r="Z227" s="2">
        <v>45900</v>
      </c>
    </row>
    <row r="228" spans="1:26" s="2" customFormat="1" thickBot="1">
      <c r="A228" s="2">
        <v>238</v>
      </c>
      <c r="B228" s="2" t="s">
        <v>1206</v>
      </c>
      <c r="C228" s="2">
        <v>0</v>
      </c>
      <c r="E228" s="2" t="s">
        <v>41</v>
      </c>
      <c r="F228" s="2" t="s">
        <v>2333</v>
      </c>
      <c r="G228" s="2" t="s">
        <v>701</v>
      </c>
      <c r="I228" s="2">
        <v>1.7</v>
      </c>
      <c r="J228" s="2">
        <v>9800</v>
      </c>
      <c r="K228" s="2">
        <v>0</v>
      </c>
      <c r="L228" s="2">
        <v>9800</v>
      </c>
      <c r="M228" s="2">
        <v>0</v>
      </c>
      <c r="N228" s="2">
        <v>9800</v>
      </c>
      <c r="O228" s="2">
        <v>0</v>
      </c>
      <c r="Q228" s="2">
        <v>0</v>
      </c>
      <c r="R228" s="2">
        <v>0</v>
      </c>
      <c r="S228" s="2">
        <v>0</v>
      </c>
      <c r="T228" s="2">
        <v>0</v>
      </c>
      <c r="U228" s="2">
        <v>0</v>
      </c>
      <c r="V228" s="2">
        <v>0</v>
      </c>
      <c r="W228" s="2">
        <v>0</v>
      </c>
      <c r="X228" s="2">
        <v>0</v>
      </c>
      <c r="Y228" s="2">
        <v>1.7</v>
      </c>
      <c r="Z228" s="2">
        <v>9800</v>
      </c>
    </row>
    <row r="229" spans="1:26" s="2" customFormat="1" thickBot="1">
      <c r="A229" s="2">
        <v>239</v>
      </c>
      <c r="B229" s="2" t="s">
        <v>2332</v>
      </c>
      <c r="C229" s="2">
        <v>82</v>
      </c>
      <c r="E229" s="2" t="s">
        <v>869</v>
      </c>
      <c r="F229" s="2" t="s">
        <v>2331</v>
      </c>
      <c r="G229" s="2" t="s">
        <v>810</v>
      </c>
      <c r="I229" s="2">
        <v>0.75</v>
      </c>
      <c r="J229" s="2">
        <v>16100</v>
      </c>
      <c r="K229" s="2">
        <v>106300</v>
      </c>
      <c r="L229" s="2">
        <v>122400</v>
      </c>
      <c r="M229" s="2">
        <v>18500</v>
      </c>
      <c r="N229" s="2">
        <v>103900</v>
      </c>
      <c r="O229" s="2">
        <v>2</v>
      </c>
      <c r="P229" s="3">
        <v>39225</v>
      </c>
      <c r="Q229" s="2">
        <v>140000</v>
      </c>
      <c r="R229" s="2">
        <v>1</v>
      </c>
      <c r="S229" s="2">
        <v>0</v>
      </c>
      <c r="T229" s="2">
        <v>0</v>
      </c>
      <c r="U229" s="2">
        <v>0</v>
      </c>
      <c r="V229" s="2">
        <v>0</v>
      </c>
      <c r="W229" s="2">
        <v>0</v>
      </c>
      <c r="X229" s="2">
        <v>0</v>
      </c>
      <c r="Y229" s="2">
        <v>0.75</v>
      </c>
      <c r="Z229" s="2">
        <v>16100</v>
      </c>
    </row>
    <row r="230" spans="1:26" s="2" customFormat="1" thickBot="1">
      <c r="A230" s="2">
        <v>240</v>
      </c>
      <c r="B230" s="2" t="s">
        <v>1920</v>
      </c>
      <c r="C230" s="2">
        <v>53</v>
      </c>
      <c r="E230" s="2" t="s">
        <v>387</v>
      </c>
      <c r="F230" s="2" t="s">
        <v>2330</v>
      </c>
      <c r="G230" s="2" t="s">
        <v>2329</v>
      </c>
      <c r="H230" s="2" t="s">
        <v>592</v>
      </c>
      <c r="I230" s="2">
        <v>0.96</v>
      </c>
      <c r="J230" s="2">
        <v>17500</v>
      </c>
      <c r="K230" s="2">
        <v>109200</v>
      </c>
      <c r="L230" s="2">
        <v>126700</v>
      </c>
      <c r="M230" s="2">
        <v>18500</v>
      </c>
      <c r="N230" s="2">
        <v>108200</v>
      </c>
      <c r="O230" s="2">
        <v>0</v>
      </c>
      <c r="Q230" s="2">
        <v>0</v>
      </c>
      <c r="R230" s="2">
        <v>0</v>
      </c>
      <c r="S230" s="2">
        <v>0</v>
      </c>
      <c r="T230" s="2">
        <v>0</v>
      </c>
      <c r="U230" s="2">
        <v>0</v>
      </c>
      <c r="V230" s="2">
        <v>0</v>
      </c>
      <c r="W230" s="2">
        <v>0</v>
      </c>
      <c r="X230" s="2">
        <v>0</v>
      </c>
      <c r="Y230" s="2">
        <v>0.96</v>
      </c>
      <c r="Z230" s="2">
        <v>17500</v>
      </c>
    </row>
    <row r="231" spans="1:26" s="2" customFormat="1" thickBot="1">
      <c r="A231" s="2">
        <v>241</v>
      </c>
      <c r="B231" s="2" t="s">
        <v>2328</v>
      </c>
      <c r="C231" s="2">
        <v>27</v>
      </c>
      <c r="E231" s="2" t="s">
        <v>596</v>
      </c>
      <c r="F231" s="2" t="s">
        <v>2327</v>
      </c>
      <c r="G231" s="2" t="s">
        <v>2326</v>
      </c>
      <c r="H231" s="2" t="s">
        <v>2325</v>
      </c>
      <c r="I231" s="2">
        <v>2</v>
      </c>
      <c r="J231" s="2">
        <v>18700</v>
      </c>
      <c r="K231" s="2">
        <v>40200</v>
      </c>
      <c r="L231" s="2">
        <v>58900</v>
      </c>
      <c r="M231" s="2">
        <v>22940</v>
      </c>
      <c r="N231" s="2">
        <v>35960</v>
      </c>
      <c r="O231" s="2">
        <v>0</v>
      </c>
      <c r="Q231" s="2">
        <v>0</v>
      </c>
      <c r="R231" s="2">
        <v>0</v>
      </c>
      <c r="S231" s="2">
        <v>0</v>
      </c>
      <c r="T231" s="2">
        <v>0</v>
      </c>
      <c r="U231" s="2">
        <v>0</v>
      </c>
      <c r="V231" s="2">
        <v>0</v>
      </c>
      <c r="W231" s="2">
        <v>0</v>
      </c>
      <c r="X231" s="2">
        <v>0</v>
      </c>
      <c r="Y231" s="2">
        <v>2</v>
      </c>
      <c r="Z231" s="2">
        <v>18700</v>
      </c>
    </row>
    <row r="232" spans="1:26" s="2" customFormat="1" thickBot="1">
      <c r="A232" s="2">
        <v>242</v>
      </c>
      <c r="B232" s="2" t="s">
        <v>2324</v>
      </c>
      <c r="C232" s="2">
        <v>34</v>
      </c>
      <c r="E232" s="2" t="s">
        <v>28</v>
      </c>
      <c r="F232" s="2" t="s">
        <v>2323</v>
      </c>
      <c r="G232" s="2" t="s">
        <v>494</v>
      </c>
      <c r="I232" s="2">
        <v>4.7</v>
      </c>
      <c r="J232" s="2">
        <v>38300</v>
      </c>
      <c r="K232" s="2">
        <v>113200</v>
      </c>
      <c r="L232" s="2">
        <v>151500</v>
      </c>
      <c r="M232" s="2">
        <v>18500</v>
      </c>
      <c r="N232" s="2">
        <v>133000</v>
      </c>
      <c r="O232" s="2">
        <v>0</v>
      </c>
      <c r="Q232" s="2">
        <v>0</v>
      </c>
      <c r="R232" s="2">
        <v>0</v>
      </c>
      <c r="S232" s="2">
        <v>0</v>
      </c>
      <c r="T232" s="2">
        <v>0</v>
      </c>
      <c r="U232" s="2">
        <v>0</v>
      </c>
      <c r="V232" s="2">
        <v>0</v>
      </c>
      <c r="W232" s="2">
        <v>0</v>
      </c>
      <c r="X232" s="2">
        <v>0</v>
      </c>
      <c r="Y232" s="2">
        <v>4.7</v>
      </c>
      <c r="Z232" s="2">
        <v>38300</v>
      </c>
    </row>
    <row r="233" spans="1:26" s="2" customFormat="1" thickBot="1">
      <c r="A233" s="2">
        <v>243</v>
      </c>
      <c r="B233" s="2" t="s">
        <v>2322</v>
      </c>
      <c r="C233" s="2">
        <v>4</v>
      </c>
      <c r="E233" s="2" t="s">
        <v>2321</v>
      </c>
      <c r="F233" s="2" t="s">
        <v>2320</v>
      </c>
      <c r="G233" s="2" t="s">
        <v>823</v>
      </c>
      <c r="H233" s="2" t="s">
        <v>2319</v>
      </c>
      <c r="I233" s="2">
        <v>46</v>
      </c>
      <c r="J233" s="2">
        <v>39400</v>
      </c>
      <c r="K233" s="2">
        <v>195500</v>
      </c>
      <c r="L233" s="2">
        <v>234900</v>
      </c>
      <c r="M233" s="2">
        <v>0</v>
      </c>
      <c r="N233" s="2">
        <v>234900</v>
      </c>
      <c r="O233" s="2">
        <v>2</v>
      </c>
      <c r="P233" s="3">
        <v>41172</v>
      </c>
      <c r="Q233" s="2">
        <v>0</v>
      </c>
      <c r="R233" s="2">
        <v>2</v>
      </c>
      <c r="S233" s="2">
        <v>0</v>
      </c>
      <c r="T233" s="2">
        <v>0</v>
      </c>
      <c r="U233" s="2">
        <v>0</v>
      </c>
      <c r="V233" s="2">
        <v>0</v>
      </c>
      <c r="W233" s="2">
        <v>0</v>
      </c>
      <c r="X233" s="2">
        <v>0</v>
      </c>
      <c r="Y233" s="2">
        <v>46</v>
      </c>
      <c r="Z233" s="2">
        <v>39375</v>
      </c>
    </row>
    <row r="234" spans="1:26" s="2" customFormat="1" thickBot="1">
      <c r="A234" s="2">
        <v>244</v>
      </c>
      <c r="B234" s="2" t="s">
        <v>2318</v>
      </c>
      <c r="C234" s="2">
        <v>23</v>
      </c>
      <c r="E234" s="2" t="s">
        <v>2317</v>
      </c>
      <c r="F234" s="2" t="s">
        <v>2316</v>
      </c>
      <c r="G234" s="2" t="s">
        <v>2315</v>
      </c>
      <c r="H234" s="2" t="s">
        <v>2314</v>
      </c>
      <c r="I234" s="2">
        <v>4.25</v>
      </c>
      <c r="J234" s="2">
        <v>21500</v>
      </c>
      <c r="K234" s="2">
        <v>112200</v>
      </c>
      <c r="L234" s="2">
        <v>133700</v>
      </c>
      <c r="M234" s="2">
        <v>0</v>
      </c>
      <c r="N234" s="2">
        <v>133700</v>
      </c>
      <c r="O234" s="2">
        <v>2</v>
      </c>
      <c r="P234" s="3">
        <v>45344</v>
      </c>
      <c r="Q234" s="2">
        <v>0</v>
      </c>
      <c r="R234" s="2">
        <v>8</v>
      </c>
      <c r="S234" s="2">
        <v>0</v>
      </c>
      <c r="T234" s="2">
        <v>0</v>
      </c>
      <c r="U234" s="2">
        <v>0</v>
      </c>
      <c r="V234" s="2">
        <v>0</v>
      </c>
      <c r="W234" s="2">
        <v>0</v>
      </c>
      <c r="X234" s="2">
        <v>0</v>
      </c>
      <c r="Y234" s="2">
        <v>4.25</v>
      </c>
      <c r="Z234" s="2">
        <v>21500</v>
      </c>
    </row>
    <row r="235" spans="1:26" s="2" customFormat="1" thickBot="1">
      <c r="A235" s="2">
        <v>245</v>
      </c>
      <c r="B235" s="2" t="s">
        <v>2313</v>
      </c>
      <c r="C235" s="2">
        <v>54</v>
      </c>
      <c r="E235" s="2" t="s">
        <v>807</v>
      </c>
      <c r="F235" s="2" t="s">
        <v>2312</v>
      </c>
      <c r="G235" s="2" t="s">
        <v>641</v>
      </c>
      <c r="I235" s="2">
        <v>0.25</v>
      </c>
      <c r="J235" s="2">
        <v>12600</v>
      </c>
      <c r="K235" s="2">
        <v>125200</v>
      </c>
      <c r="L235" s="2">
        <v>137800</v>
      </c>
      <c r="M235" s="2">
        <v>0</v>
      </c>
      <c r="N235" s="2">
        <v>137800</v>
      </c>
      <c r="O235" s="2">
        <v>2</v>
      </c>
      <c r="P235" s="3">
        <v>40291</v>
      </c>
      <c r="Q235" s="2">
        <v>50000</v>
      </c>
      <c r="R235" s="2">
        <v>2</v>
      </c>
      <c r="S235" s="2">
        <v>0</v>
      </c>
      <c r="T235" s="2">
        <v>0</v>
      </c>
      <c r="U235" s="2">
        <v>0</v>
      </c>
      <c r="V235" s="2">
        <v>0</v>
      </c>
      <c r="W235" s="2">
        <v>0</v>
      </c>
      <c r="X235" s="2">
        <v>0</v>
      </c>
      <c r="Y235" s="2">
        <v>0.25</v>
      </c>
      <c r="Z235" s="2">
        <v>12600</v>
      </c>
    </row>
    <row r="236" spans="1:26" s="2" customFormat="1" thickBot="1">
      <c r="A236" s="2">
        <v>246</v>
      </c>
      <c r="B236" s="2" t="s">
        <v>2311</v>
      </c>
      <c r="C236" s="2">
        <v>261</v>
      </c>
      <c r="E236" s="2" t="s">
        <v>345</v>
      </c>
      <c r="F236" s="2" t="s">
        <v>2310</v>
      </c>
      <c r="G236" s="2" t="s">
        <v>2309</v>
      </c>
      <c r="H236" s="2" t="s">
        <v>2308</v>
      </c>
      <c r="I236" s="2">
        <v>4.5</v>
      </c>
      <c r="J236" s="2">
        <v>21700</v>
      </c>
      <c r="K236" s="2">
        <v>78960</v>
      </c>
      <c r="L236" s="2">
        <v>100660</v>
      </c>
      <c r="M236" s="2">
        <v>22940</v>
      </c>
      <c r="N236" s="2">
        <v>77720</v>
      </c>
      <c r="O236" s="2">
        <v>0</v>
      </c>
      <c r="Q236" s="2">
        <v>0</v>
      </c>
      <c r="R236" s="2">
        <v>0</v>
      </c>
      <c r="S236" s="2">
        <v>0</v>
      </c>
      <c r="T236" s="2">
        <v>0</v>
      </c>
      <c r="U236" s="2">
        <v>0</v>
      </c>
      <c r="V236" s="2">
        <v>0</v>
      </c>
      <c r="W236" s="2">
        <v>0</v>
      </c>
      <c r="X236" s="2">
        <v>0</v>
      </c>
      <c r="Y236" s="2">
        <v>4.5</v>
      </c>
      <c r="Z236" s="2">
        <v>21700</v>
      </c>
    </row>
    <row r="237" spans="1:26" s="2" customFormat="1" thickBot="1">
      <c r="A237" s="2">
        <v>247</v>
      </c>
      <c r="B237" s="2" t="s">
        <v>2307</v>
      </c>
      <c r="C237" s="2">
        <v>48</v>
      </c>
      <c r="E237" s="2" t="s">
        <v>1783</v>
      </c>
      <c r="F237" s="2" t="s">
        <v>2306</v>
      </c>
      <c r="G237" s="2" t="s">
        <v>637</v>
      </c>
      <c r="I237" s="2">
        <v>20.8</v>
      </c>
      <c r="J237" s="2">
        <v>34600</v>
      </c>
      <c r="K237" s="2">
        <v>101900</v>
      </c>
      <c r="L237" s="2">
        <v>136500</v>
      </c>
      <c r="M237" s="2">
        <v>0</v>
      </c>
      <c r="N237" s="2">
        <v>136500</v>
      </c>
      <c r="O237" s="2">
        <v>2</v>
      </c>
      <c r="P237" s="3">
        <v>44886</v>
      </c>
      <c r="Q237" s="2">
        <v>135000</v>
      </c>
      <c r="R237" s="2">
        <v>8</v>
      </c>
      <c r="S237" s="2">
        <v>0</v>
      </c>
      <c r="T237" s="2">
        <v>0</v>
      </c>
      <c r="U237" s="2">
        <v>0</v>
      </c>
      <c r="V237" s="2">
        <v>0</v>
      </c>
      <c r="W237" s="2">
        <v>0</v>
      </c>
      <c r="X237" s="2">
        <v>0</v>
      </c>
      <c r="Y237" s="2">
        <v>20.8</v>
      </c>
      <c r="Z237" s="2">
        <v>34600</v>
      </c>
    </row>
    <row r="238" spans="1:26" s="2" customFormat="1" thickBot="1">
      <c r="A238" s="2">
        <v>248</v>
      </c>
      <c r="B238" s="2" t="s">
        <v>2305</v>
      </c>
      <c r="C238" s="2">
        <v>0</v>
      </c>
      <c r="E238" s="2" t="s">
        <v>1783</v>
      </c>
      <c r="F238" s="2" t="s">
        <v>2304</v>
      </c>
      <c r="G238" s="2" t="s">
        <v>605</v>
      </c>
      <c r="I238" s="2">
        <v>43</v>
      </c>
      <c r="J238" s="2">
        <v>38200</v>
      </c>
      <c r="K238" s="2">
        <v>0</v>
      </c>
      <c r="L238" s="2">
        <v>38200</v>
      </c>
      <c r="M238" s="2">
        <v>0</v>
      </c>
      <c r="N238" s="2">
        <v>38200</v>
      </c>
      <c r="O238" s="2">
        <v>0</v>
      </c>
      <c r="Q238" s="2">
        <v>0</v>
      </c>
      <c r="R238" s="2">
        <v>0</v>
      </c>
      <c r="S238" s="2">
        <v>0</v>
      </c>
      <c r="T238" s="2">
        <v>0</v>
      </c>
      <c r="U238" s="2">
        <v>0</v>
      </c>
      <c r="V238" s="2">
        <v>0</v>
      </c>
      <c r="W238" s="2">
        <v>0</v>
      </c>
      <c r="X238" s="2">
        <v>0</v>
      </c>
      <c r="Y238" s="2">
        <v>43</v>
      </c>
      <c r="Z238" s="2">
        <v>38150</v>
      </c>
    </row>
    <row r="239" spans="1:26" s="2" customFormat="1" thickBot="1">
      <c r="A239" s="2">
        <v>249</v>
      </c>
      <c r="B239" s="2" t="s">
        <v>2303</v>
      </c>
      <c r="C239" s="2">
        <v>18</v>
      </c>
      <c r="E239" s="2" t="s">
        <v>807</v>
      </c>
      <c r="F239" s="2" t="s">
        <v>2302</v>
      </c>
      <c r="G239" s="2" t="s">
        <v>810</v>
      </c>
      <c r="I239" s="2">
        <v>0.92</v>
      </c>
      <c r="J239" s="2">
        <v>17500</v>
      </c>
      <c r="K239" s="2">
        <v>87400</v>
      </c>
      <c r="L239" s="2">
        <v>104900</v>
      </c>
      <c r="M239" s="2">
        <v>0</v>
      </c>
      <c r="N239" s="2">
        <v>104900</v>
      </c>
      <c r="O239" s="2">
        <v>2</v>
      </c>
      <c r="P239" s="3">
        <v>42481</v>
      </c>
      <c r="Q239" s="2">
        <v>45000</v>
      </c>
      <c r="R239" s="2">
        <v>2</v>
      </c>
      <c r="S239" s="2">
        <v>0</v>
      </c>
      <c r="T239" s="2">
        <v>0</v>
      </c>
      <c r="U239" s="2">
        <v>0</v>
      </c>
      <c r="V239" s="2">
        <v>0</v>
      </c>
      <c r="W239" s="2">
        <v>0</v>
      </c>
      <c r="X239" s="2">
        <v>0</v>
      </c>
      <c r="Y239" s="2">
        <v>0.92</v>
      </c>
      <c r="Z239" s="2">
        <v>17500</v>
      </c>
    </row>
    <row r="240" spans="1:26" s="2" customFormat="1" thickBot="1">
      <c r="A240" s="2">
        <v>250</v>
      </c>
      <c r="B240" s="2" t="s">
        <v>2300</v>
      </c>
      <c r="C240" s="2">
        <v>3</v>
      </c>
      <c r="E240" s="2" t="s">
        <v>60</v>
      </c>
      <c r="F240" s="2" t="s">
        <v>2301</v>
      </c>
      <c r="G240" s="2" t="s">
        <v>758</v>
      </c>
      <c r="I240" s="2">
        <v>5</v>
      </c>
      <c r="J240" s="2">
        <v>22400</v>
      </c>
      <c r="K240" s="2">
        <v>22220</v>
      </c>
      <c r="L240" s="2">
        <v>44620</v>
      </c>
      <c r="M240" s="2">
        <v>18500</v>
      </c>
      <c r="N240" s="2">
        <v>26120</v>
      </c>
      <c r="O240" s="2">
        <v>0</v>
      </c>
      <c r="Q240" s="2">
        <v>0</v>
      </c>
      <c r="R240" s="2">
        <v>0</v>
      </c>
      <c r="S240" s="2">
        <v>0</v>
      </c>
      <c r="T240" s="2">
        <v>0</v>
      </c>
      <c r="U240" s="2">
        <v>0</v>
      </c>
      <c r="V240" s="2">
        <v>0</v>
      </c>
      <c r="W240" s="2">
        <v>0</v>
      </c>
      <c r="X240" s="2">
        <v>0</v>
      </c>
      <c r="Y240" s="2">
        <v>5</v>
      </c>
      <c r="Z240" s="2">
        <v>22400</v>
      </c>
    </row>
    <row r="241" spans="1:26" s="2" customFormat="1" thickBot="1">
      <c r="A241" s="2">
        <v>251</v>
      </c>
      <c r="B241" s="2" t="s">
        <v>2300</v>
      </c>
      <c r="C241" s="2">
        <v>0</v>
      </c>
      <c r="E241" s="2" t="s">
        <v>257</v>
      </c>
      <c r="F241" s="2" t="s">
        <v>2299</v>
      </c>
      <c r="G241" s="2" t="s">
        <v>567</v>
      </c>
      <c r="H241" s="2" t="s">
        <v>2298</v>
      </c>
      <c r="I241" s="2">
        <v>72</v>
      </c>
      <c r="J241" s="2">
        <v>41650</v>
      </c>
      <c r="K241" s="2">
        <v>0</v>
      </c>
      <c r="L241" s="2">
        <v>41650</v>
      </c>
      <c r="M241" s="2">
        <v>0</v>
      </c>
      <c r="N241" s="2">
        <v>41650</v>
      </c>
      <c r="O241" s="2">
        <v>0</v>
      </c>
      <c r="Q241" s="2">
        <v>0</v>
      </c>
      <c r="R241" s="2">
        <v>0</v>
      </c>
      <c r="S241" s="2">
        <v>0</v>
      </c>
      <c r="T241" s="2">
        <v>0</v>
      </c>
      <c r="U241" s="2">
        <v>0</v>
      </c>
      <c r="V241" s="2">
        <v>0</v>
      </c>
      <c r="W241" s="2">
        <v>0</v>
      </c>
      <c r="X241" s="2">
        <v>0</v>
      </c>
      <c r="Y241" s="2">
        <v>72</v>
      </c>
      <c r="Z241" s="2">
        <v>41650</v>
      </c>
    </row>
    <row r="242" spans="1:26" s="2" customFormat="1" thickBot="1">
      <c r="A242" s="2">
        <v>252</v>
      </c>
      <c r="B242" s="2" t="s">
        <v>2297</v>
      </c>
      <c r="C242" s="2">
        <v>2535</v>
      </c>
      <c r="E242" s="2" t="s">
        <v>48</v>
      </c>
      <c r="F242" s="2" t="s">
        <v>2296</v>
      </c>
      <c r="G242" s="2" t="s">
        <v>500</v>
      </c>
      <c r="I242" s="2">
        <v>10</v>
      </c>
      <c r="J242" s="2">
        <v>26400</v>
      </c>
      <c r="K242" s="2">
        <v>81500</v>
      </c>
      <c r="L242" s="2">
        <v>107900</v>
      </c>
      <c r="M242" s="2">
        <v>18500</v>
      </c>
      <c r="N242" s="2">
        <v>89400</v>
      </c>
      <c r="O242" s="2">
        <v>2</v>
      </c>
      <c r="P242" s="3">
        <v>44259</v>
      </c>
      <c r="Q242" s="2">
        <v>0</v>
      </c>
      <c r="R242" s="2">
        <v>2</v>
      </c>
      <c r="S242" s="2">
        <v>0</v>
      </c>
      <c r="T242" s="2">
        <v>0</v>
      </c>
      <c r="U242" s="2">
        <v>0</v>
      </c>
      <c r="V242" s="2">
        <v>0</v>
      </c>
      <c r="W242" s="2">
        <v>0</v>
      </c>
      <c r="X242" s="2">
        <v>0</v>
      </c>
      <c r="Y242" s="2">
        <v>10</v>
      </c>
      <c r="Z242" s="2">
        <v>26400</v>
      </c>
    </row>
    <row r="243" spans="1:26" s="2" customFormat="1" thickBot="1">
      <c r="A243" s="2">
        <v>253</v>
      </c>
      <c r="B243" s="2" t="s">
        <v>2295</v>
      </c>
      <c r="C243" s="2">
        <v>28</v>
      </c>
      <c r="E243" s="2" t="s">
        <v>358</v>
      </c>
      <c r="F243" s="2" t="s">
        <v>2294</v>
      </c>
      <c r="G243" s="2" t="s">
        <v>545</v>
      </c>
      <c r="I243" s="2">
        <v>0.24</v>
      </c>
      <c r="J243" s="2">
        <v>12600</v>
      </c>
      <c r="K243" s="2">
        <v>28400</v>
      </c>
      <c r="L243" s="2">
        <v>41000</v>
      </c>
      <c r="M243" s="2">
        <v>0</v>
      </c>
      <c r="N243" s="2">
        <v>41000</v>
      </c>
      <c r="O243" s="2">
        <v>2</v>
      </c>
      <c r="P243" s="3">
        <v>45093</v>
      </c>
      <c r="Q243" s="2">
        <v>0</v>
      </c>
      <c r="R243" s="2">
        <v>2</v>
      </c>
      <c r="S243" s="2">
        <v>0</v>
      </c>
      <c r="T243" s="2">
        <v>0</v>
      </c>
      <c r="U243" s="2">
        <v>0</v>
      </c>
      <c r="V243" s="2">
        <v>0</v>
      </c>
      <c r="W243" s="2">
        <v>0</v>
      </c>
      <c r="X243" s="2">
        <v>0</v>
      </c>
      <c r="Y243" s="2">
        <v>0.24</v>
      </c>
      <c r="Z243" s="2">
        <v>12600</v>
      </c>
    </row>
    <row r="244" spans="1:26" s="2" customFormat="1" thickBot="1">
      <c r="A244" s="2">
        <v>254</v>
      </c>
      <c r="B244" s="2" t="s">
        <v>2293</v>
      </c>
      <c r="C244" s="2">
        <v>138</v>
      </c>
      <c r="E244" s="2" t="s">
        <v>144</v>
      </c>
      <c r="F244" s="2" t="s">
        <v>2292</v>
      </c>
      <c r="G244" s="2" t="s">
        <v>291</v>
      </c>
      <c r="I244" s="2">
        <v>142</v>
      </c>
      <c r="J244" s="2">
        <v>54325</v>
      </c>
      <c r="K244" s="2">
        <v>222200</v>
      </c>
      <c r="L244" s="2">
        <v>276525</v>
      </c>
      <c r="M244" s="2">
        <v>18500</v>
      </c>
      <c r="N244" s="2">
        <v>258025</v>
      </c>
      <c r="O244" s="2">
        <v>0</v>
      </c>
      <c r="Q244" s="2">
        <v>0</v>
      </c>
      <c r="R244" s="2">
        <v>0</v>
      </c>
      <c r="S244" s="2">
        <v>2.2000000000000002</v>
      </c>
      <c r="T244" s="2">
        <v>405</v>
      </c>
      <c r="U244" s="2">
        <v>131.19999999999999</v>
      </c>
      <c r="V244" s="2">
        <v>28253</v>
      </c>
      <c r="W244" s="2">
        <v>1</v>
      </c>
      <c r="X244" s="2">
        <v>222</v>
      </c>
      <c r="Y244" s="2">
        <v>7.6</v>
      </c>
      <c r="Z244" s="2">
        <v>25445</v>
      </c>
    </row>
    <row r="245" spans="1:26" s="2" customFormat="1" thickBot="1">
      <c r="A245" s="2">
        <v>255</v>
      </c>
      <c r="B245" s="2" t="s">
        <v>2291</v>
      </c>
      <c r="C245" s="2">
        <v>70</v>
      </c>
      <c r="E245" s="2" t="s">
        <v>869</v>
      </c>
      <c r="F245" s="2" t="s">
        <v>2290</v>
      </c>
      <c r="G245" s="2" t="s">
        <v>2289</v>
      </c>
      <c r="H245" s="2" t="s">
        <v>592</v>
      </c>
      <c r="I245" s="2">
        <v>1</v>
      </c>
      <c r="J245" s="2">
        <v>17500</v>
      </c>
      <c r="K245" s="2">
        <v>68040</v>
      </c>
      <c r="L245" s="2">
        <v>85540</v>
      </c>
      <c r="M245" s="2">
        <v>0</v>
      </c>
      <c r="N245" s="2">
        <v>85540</v>
      </c>
      <c r="O245" s="2">
        <v>0</v>
      </c>
      <c r="Q245" s="2">
        <v>0</v>
      </c>
      <c r="R245" s="2">
        <v>0</v>
      </c>
      <c r="S245" s="2">
        <v>0</v>
      </c>
      <c r="T245" s="2">
        <v>0</v>
      </c>
      <c r="U245" s="2">
        <v>0</v>
      </c>
      <c r="V245" s="2">
        <v>0</v>
      </c>
      <c r="W245" s="2">
        <v>0</v>
      </c>
      <c r="X245" s="2">
        <v>0</v>
      </c>
      <c r="Y245" s="2">
        <v>1</v>
      </c>
      <c r="Z245" s="2">
        <v>17500</v>
      </c>
    </row>
    <row r="246" spans="1:26" s="2" customFormat="1" thickBot="1">
      <c r="A246" s="2">
        <v>256</v>
      </c>
      <c r="B246" s="2" t="s">
        <v>2288</v>
      </c>
      <c r="C246" s="2">
        <v>443</v>
      </c>
      <c r="E246" s="2" t="s">
        <v>203</v>
      </c>
      <c r="F246" s="2" t="s">
        <v>2287</v>
      </c>
      <c r="G246" s="2" t="s">
        <v>939</v>
      </c>
      <c r="I246" s="2">
        <v>4.7</v>
      </c>
      <c r="J246" s="2">
        <v>22000</v>
      </c>
      <c r="K246" s="2">
        <v>52900</v>
      </c>
      <c r="L246" s="2">
        <v>74900</v>
      </c>
      <c r="M246" s="2">
        <v>18500</v>
      </c>
      <c r="N246" s="2">
        <v>56400</v>
      </c>
      <c r="O246" s="2">
        <v>2</v>
      </c>
      <c r="P246" s="3">
        <v>43032</v>
      </c>
      <c r="Q246" s="2">
        <v>83000</v>
      </c>
      <c r="R246" s="2">
        <v>1</v>
      </c>
      <c r="S246" s="2">
        <v>0</v>
      </c>
      <c r="T246" s="2">
        <v>0</v>
      </c>
      <c r="U246" s="2">
        <v>0</v>
      </c>
      <c r="V246" s="2">
        <v>0</v>
      </c>
      <c r="W246" s="2">
        <v>0</v>
      </c>
      <c r="X246" s="2">
        <v>0</v>
      </c>
      <c r="Y246" s="2">
        <v>4.7</v>
      </c>
      <c r="Z246" s="2">
        <v>22000</v>
      </c>
    </row>
    <row r="247" spans="1:26" s="2" customFormat="1" thickBot="1">
      <c r="A247" s="2">
        <v>257</v>
      </c>
      <c r="B247" s="2" t="s">
        <v>2286</v>
      </c>
      <c r="C247" s="2">
        <v>38</v>
      </c>
      <c r="E247" s="2" t="s">
        <v>590</v>
      </c>
      <c r="F247" s="2" t="s">
        <v>2285</v>
      </c>
      <c r="G247" s="2" t="s">
        <v>1341</v>
      </c>
      <c r="H247" s="2" t="s">
        <v>2284</v>
      </c>
      <c r="I247" s="2">
        <v>25</v>
      </c>
      <c r="J247" s="2">
        <v>22668</v>
      </c>
      <c r="K247" s="2">
        <v>103700</v>
      </c>
      <c r="L247" s="2">
        <v>126368</v>
      </c>
      <c r="M247" s="2">
        <v>0</v>
      </c>
      <c r="N247" s="2">
        <v>126368</v>
      </c>
      <c r="O247" s="2">
        <v>2</v>
      </c>
      <c r="P247" s="3">
        <v>41486</v>
      </c>
      <c r="Q247" s="2">
        <v>79000</v>
      </c>
      <c r="R247" s="2">
        <v>1</v>
      </c>
      <c r="S247" s="2">
        <v>0</v>
      </c>
      <c r="T247" s="2">
        <v>0</v>
      </c>
      <c r="U247" s="2">
        <v>24</v>
      </c>
      <c r="V247" s="2">
        <v>5168</v>
      </c>
      <c r="W247" s="2">
        <v>0</v>
      </c>
      <c r="X247" s="2">
        <v>0</v>
      </c>
      <c r="Y247" s="2">
        <v>1</v>
      </c>
      <c r="Z247" s="2">
        <v>17500</v>
      </c>
    </row>
    <row r="248" spans="1:26" s="2" customFormat="1" thickBot="1">
      <c r="A248" s="2">
        <v>258</v>
      </c>
      <c r="B248" s="2" t="s">
        <v>2283</v>
      </c>
      <c r="C248" s="2">
        <v>0</v>
      </c>
      <c r="E248" s="2" t="s">
        <v>32</v>
      </c>
      <c r="F248" s="2" t="s">
        <v>2282</v>
      </c>
      <c r="G248" s="2" t="s">
        <v>11</v>
      </c>
      <c r="I248" s="2">
        <v>4.5999999999999996</v>
      </c>
      <c r="J248" s="2">
        <v>13100</v>
      </c>
      <c r="K248" s="2">
        <v>0</v>
      </c>
      <c r="L248" s="2">
        <v>13100</v>
      </c>
      <c r="M248" s="2">
        <v>0</v>
      </c>
      <c r="N248" s="2">
        <v>13100</v>
      </c>
      <c r="O248" s="2">
        <v>1</v>
      </c>
      <c r="P248" s="3">
        <v>44473</v>
      </c>
      <c r="Q248" s="2">
        <v>15000</v>
      </c>
      <c r="R248" s="2">
        <v>1</v>
      </c>
      <c r="S248" s="2">
        <v>0</v>
      </c>
      <c r="T248" s="2">
        <v>0</v>
      </c>
      <c r="U248" s="2">
        <v>0</v>
      </c>
      <c r="V248" s="2">
        <v>0</v>
      </c>
      <c r="W248" s="2">
        <v>0</v>
      </c>
      <c r="X248" s="2">
        <v>0</v>
      </c>
      <c r="Y248" s="2">
        <v>4.5999999999999996</v>
      </c>
      <c r="Z248" s="2">
        <v>13100</v>
      </c>
    </row>
    <row r="249" spans="1:26" s="2" customFormat="1" thickBot="1">
      <c r="A249" s="2">
        <v>259</v>
      </c>
      <c r="B249" s="2" t="s">
        <v>2281</v>
      </c>
      <c r="C249" s="2">
        <v>194</v>
      </c>
      <c r="E249" s="2" t="s">
        <v>32</v>
      </c>
      <c r="F249" s="2" t="s">
        <v>2280</v>
      </c>
      <c r="G249" s="2" t="s">
        <v>240</v>
      </c>
      <c r="I249" s="2">
        <v>29.5</v>
      </c>
      <c r="J249" s="2">
        <v>31600</v>
      </c>
      <c r="K249" s="2">
        <v>2600</v>
      </c>
      <c r="L249" s="2">
        <v>34200</v>
      </c>
      <c r="M249" s="2">
        <v>0</v>
      </c>
      <c r="N249" s="2">
        <v>34200</v>
      </c>
      <c r="O249" s="2">
        <v>1</v>
      </c>
      <c r="P249" s="3">
        <v>43360</v>
      </c>
      <c r="Q249" s="2">
        <v>75000</v>
      </c>
      <c r="R249" s="2">
        <v>1</v>
      </c>
      <c r="S249" s="2">
        <v>0</v>
      </c>
      <c r="T249" s="2">
        <v>0</v>
      </c>
      <c r="U249" s="2">
        <v>0</v>
      </c>
      <c r="V249" s="2">
        <v>0</v>
      </c>
      <c r="W249" s="2">
        <v>0</v>
      </c>
      <c r="X249" s="2">
        <v>0</v>
      </c>
      <c r="Y249" s="2">
        <v>29.5</v>
      </c>
      <c r="Z249" s="2">
        <v>31600</v>
      </c>
    </row>
    <row r="250" spans="1:26" s="2" customFormat="1" thickBot="1">
      <c r="A250" s="2">
        <v>260</v>
      </c>
      <c r="B250" s="2" t="s">
        <v>2279</v>
      </c>
      <c r="C250" s="2">
        <v>177</v>
      </c>
      <c r="E250" s="2" t="s">
        <v>32</v>
      </c>
      <c r="F250" s="2" t="s">
        <v>2278</v>
      </c>
      <c r="G250" s="2" t="s">
        <v>641</v>
      </c>
      <c r="I250" s="2">
        <v>42</v>
      </c>
      <c r="J250" s="2">
        <v>46400</v>
      </c>
      <c r="K250" s="2">
        <v>92300</v>
      </c>
      <c r="L250" s="2">
        <v>138700</v>
      </c>
      <c r="M250" s="2">
        <v>0</v>
      </c>
      <c r="N250" s="2">
        <v>138700</v>
      </c>
      <c r="O250" s="2">
        <v>2</v>
      </c>
      <c r="P250" s="3">
        <v>43972</v>
      </c>
      <c r="Q250" s="2">
        <v>135000</v>
      </c>
      <c r="R250" s="2">
        <v>1</v>
      </c>
      <c r="S250" s="2">
        <v>0</v>
      </c>
      <c r="T250" s="2">
        <v>0</v>
      </c>
      <c r="U250" s="2">
        <v>0</v>
      </c>
      <c r="V250" s="2">
        <v>0</v>
      </c>
      <c r="W250" s="2">
        <v>0</v>
      </c>
      <c r="X250" s="2">
        <v>0</v>
      </c>
      <c r="Y250" s="2">
        <v>42</v>
      </c>
      <c r="Z250" s="2">
        <v>46400</v>
      </c>
    </row>
    <row r="251" spans="1:26" s="2" customFormat="1" thickBot="1">
      <c r="A251" s="2">
        <v>261</v>
      </c>
      <c r="B251" s="2" t="s">
        <v>2277</v>
      </c>
      <c r="C251" s="2">
        <v>27</v>
      </c>
      <c r="E251" s="2" t="s">
        <v>1630</v>
      </c>
      <c r="F251" s="2" t="s">
        <v>2276</v>
      </c>
      <c r="G251" s="2" t="s">
        <v>741</v>
      </c>
      <c r="H251" s="2" t="s">
        <v>592</v>
      </c>
      <c r="I251" s="2">
        <v>0.37</v>
      </c>
      <c r="J251" s="2">
        <v>12600</v>
      </c>
      <c r="K251" s="2">
        <v>67100</v>
      </c>
      <c r="L251" s="2">
        <v>79700</v>
      </c>
      <c r="M251" s="2">
        <v>0</v>
      </c>
      <c r="N251" s="2">
        <v>79700</v>
      </c>
      <c r="O251" s="2">
        <v>2</v>
      </c>
      <c r="P251" s="3">
        <v>45357</v>
      </c>
      <c r="Q251" s="2">
        <v>88854</v>
      </c>
      <c r="R251" s="2">
        <v>3</v>
      </c>
      <c r="S251" s="2">
        <v>0</v>
      </c>
      <c r="T251" s="2">
        <v>0</v>
      </c>
      <c r="U251" s="2">
        <v>0</v>
      </c>
      <c r="V251" s="2">
        <v>0</v>
      </c>
      <c r="W251" s="2">
        <v>0</v>
      </c>
      <c r="X251" s="2">
        <v>0</v>
      </c>
      <c r="Y251" s="2">
        <v>0.37</v>
      </c>
      <c r="Z251" s="2">
        <v>12600</v>
      </c>
    </row>
    <row r="252" spans="1:26" s="2" customFormat="1" thickBot="1">
      <c r="A252" s="2">
        <v>262</v>
      </c>
      <c r="B252" s="2" t="s">
        <v>2275</v>
      </c>
      <c r="C252" s="2">
        <v>52</v>
      </c>
      <c r="E252" s="2" t="s">
        <v>277</v>
      </c>
      <c r="F252" s="2" t="s">
        <v>2274</v>
      </c>
      <c r="G252" s="2" t="s">
        <v>637</v>
      </c>
      <c r="I252" s="2">
        <v>0.1</v>
      </c>
      <c r="J252" s="2">
        <v>10700</v>
      </c>
      <c r="K252" s="2">
        <v>55800</v>
      </c>
      <c r="L252" s="2">
        <v>66500</v>
      </c>
      <c r="M252" s="2">
        <v>0</v>
      </c>
      <c r="N252" s="2">
        <v>66500</v>
      </c>
      <c r="O252" s="2">
        <v>2</v>
      </c>
      <c r="P252" s="3">
        <v>44104</v>
      </c>
      <c r="Q252" s="2">
        <v>50000</v>
      </c>
      <c r="R252" s="2">
        <v>1</v>
      </c>
      <c r="S252" s="2">
        <v>0</v>
      </c>
      <c r="T252" s="2">
        <v>0</v>
      </c>
      <c r="U252" s="2">
        <v>0</v>
      </c>
      <c r="V252" s="2">
        <v>0</v>
      </c>
      <c r="W252" s="2">
        <v>0</v>
      </c>
      <c r="X252" s="2">
        <v>0</v>
      </c>
      <c r="Y252" s="2">
        <v>0.1</v>
      </c>
      <c r="Z252" s="2">
        <v>10700</v>
      </c>
    </row>
    <row r="253" spans="1:26" s="2" customFormat="1" thickBot="1">
      <c r="A253" s="2">
        <v>263</v>
      </c>
      <c r="B253" s="2" t="s">
        <v>2273</v>
      </c>
      <c r="C253" s="2">
        <v>1361</v>
      </c>
      <c r="E253" s="2" t="s">
        <v>41</v>
      </c>
      <c r="F253" s="2" t="s">
        <v>2272</v>
      </c>
      <c r="G253" s="2" t="s">
        <v>732</v>
      </c>
      <c r="I253" s="2">
        <v>2</v>
      </c>
      <c r="J253" s="2">
        <v>18700</v>
      </c>
      <c r="K253" s="2">
        <v>74900</v>
      </c>
      <c r="L253" s="2">
        <v>93600</v>
      </c>
      <c r="M253" s="2">
        <v>0</v>
      </c>
      <c r="N253" s="2">
        <v>93600</v>
      </c>
      <c r="O253" s="2">
        <v>2</v>
      </c>
      <c r="P253" s="3">
        <v>41898</v>
      </c>
      <c r="Q253" s="2">
        <v>37750</v>
      </c>
      <c r="R253" s="2">
        <v>1</v>
      </c>
      <c r="S253" s="2">
        <v>0</v>
      </c>
      <c r="T253" s="2">
        <v>0</v>
      </c>
      <c r="U253" s="2">
        <v>0</v>
      </c>
      <c r="V253" s="2">
        <v>0</v>
      </c>
      <c r="W253" s="2">
        <v>0</v>
      </c>
      <c r="X253" s="2">
        <v>0</v>
      </c>
      <c r="Y253" s="2">
        <v>2</v>
      </c>
      <c r="Z253" s="2">
        <v>18700</v>
      </c>
    </row>
    <row r="254" spans="1:26" s="2" customFormat="1" thickBot="1">
      <c r="A254" s="2">
        <v>264</v>
      </c>
      <c r="B254" s="2" t="s">
        <v>213</v>
      </c>
      <c r="C254" s="2">
        <v>1353</v>
      </c>
      <c r="E254" s="2" t="s">
        <v>41</v>
      </c>
      <c r="F254" s="2" t="s">
        <v>2271</v>
      </c>
      <c r="G254" s="2" t="s">
        <v>240</v>
      </c>
      <c r="I254" s="2">
        <v>1.5</v>
      </c>
      <c r="J254" s="2">
        <v>18100</v>
      </c>
      <c r="K254" s="2">
        <v>142100</v>
      </c>
      <c r="L254" s="2">
        <v>160200</v>
      </c>
      <c r="M254" s="2">
        <v>18500</v>
      </c>
      <c r="N254" s="2">
        <v>141700</v>
      </c>
      <c r="O254" s="2">
        <v>0</v>
      </c>
      <c r="Q254" s="2">
        <v>0</v>
      </c>
      <c r="R254" s="2">
        <v>0</v>
      </c>
      <c r="S254" s="2">
        <v>0</v>
      </c>
      <c r="T254" s="2">
        <v>0</v>
      </c>
      <c r="U254" s="2">
        <v>0</v>
      </c>
      <c r="V254" s="2">
        <v>0</v>
      </c>
      <c r="W254" s="2">
        <v>0</v>
      </c>
      <c r="X254" s="2">
        <v>0</v>
      </c>
      <c r="Y254" s="2">
        <v>1.5</v>
      </c>
      <c r="Z254" s="2">
        <v>18100</v>
      </c>
    </row>
    <row r="255" spans="1:26" s="2" customFormat="1" thickBot="1">
      <c r="A255" s="2">
        <v>265</v>
      </c>
      <c r="B255" s="2" t="s">
        <v>2270</v>
      </c>
      <c r="C255" s="2">
        <v>383</v>
      </c>
      <c r="E255" s="2" t="s">
        <v>112</v>
      </c>
      <c r="F255" s="2" t="s">
        <v>2269</v>
      </c>
      <c r="G255" s="2" t="s">
        <v>732</v>
      </c>
      <c r="I255" s="2">
        <v>1.0900000000000001</v>
      </c>
      <c r="J255" s="2">
        <v>9500</v>
      </c>
      <c r="K255" s="2">
        <v>0</v>
      </c>
      <c r="L255" s="2">
        <v>9500</v>
      </c>
      <c r="M255" s="2">
        <v>0</v>
      </c>
      <c r="N255" s="2">
        <v>9500</v>
      </c>
      <c r="O255" s="2">
        <v>2</v>
      </c>
      <c r="P255" s="3">
        <v>41535</v>
      </c>
      <c r="Q255" s="2">
        <v>13000</v>
      </c>
      <c r="R255" s="2">
        <v>1</v>
      </c>
      <c r="S255" s="2">
        <v>0</v>
      </c>
      <c r="T255" s="2">
        <v>0</v>
      </c>
      <c r="U255" s="2">
        <v>0</v>
      </c>
      <c r="V255" s="2">
        <v>0</v>
      </c>
      <c r="W255" s="2">
        <v>0</v>
      </c>
      <c r="X255" s="2">
        <v>0</v>
      </c>
      <c r="Y255" s="2">
        <v>1.0900000000000001</v>
      </c>
      <c r="Z255" s="2">
        <v>9450</v>
      </c>
    </row>
    <row r="256" spans="1:26" s="2" customFormat="1" thickBot="1">
      <c r="A256" s="2">
        <v>266</v>
      </c>
      <c r="B256" s="2" t="s">
        <v>2268</v>
      </c>
      <c r="C256" s="2">
        <v>22</v>
      </c>
      <c r="E256" s="2" t="s">
        <v>807</v>
      </c>
      <c r="F256" s="2" t="s">
        <v>2267</v>
      </c>
      <c r="G256" s="2" t="s">
        <v>2266</v>
      </c>
      <c r="H256" s="2" t="s">
        <v>592</v>
      </c>
      <c r="I256" s="2">
        <v>1.34</v>
      </c>
      <c r="J256" s="2">
        <v>18200</v>
      </c>
      <c r="K256" s="2">
        <v>90000</v>
      </c>
      <c r="L256" s="2">
        <v>108200</v>
      </c>
      <c r="M256" s="2">
        <v>18500</v>
      </c>
      <c r="N256" s="2">
        <v>89700</v>
      </c>
      <c r="O256" s="2">
        <v>2</v>
      </c>
      <c r="P256" s="3">
        <v>43809</v>
      </c>
      <c r="Q256" s="2">
        <v>120000</v>
      </c>
      <c r="R256" s="2">
        <v>1</v>
      </c>
      <c r="S256" s="2">
        <v>0</v>
      </c>
      <c r="T256" s="2">
        <v>0</v>
      </c>
      <c r="U256" s="2">
        <v>0</v>
      </c>
      <c r="V256" s="2">
        <v>0</v>
      </c>
      <c r="W256" s="2">
        <v>0</v>
      </c>
      <c r="X256" s="2">
        <v>0</v>
      </c>
      <c r="Y256" s="2">
        <v>1.34</v>
      </c>
      <c r="Z256" s="2">
        <v>18200</v>
      </c>
    </row>
    <row r="257" spans="1:26" s="2" customFormat="1" thickBot="1">
      <c r="A257" s="2">
        <v>267</v>
      </c>
      <c r="B257" s="2" t="s">
        <v>2265</v>
      </c>
      <c r="C257" s="2">
        <v>133</v>
      </c>
      <c r="E257" s="2" t="s">
        <v>171</v>
      </c>
      <c r="F257" s="2" t="s">
        <v>1131</v>
      </c>
      <c r="G257" s="2" t="s">
        <v>545</v>
      </c>
      <c r="H257" s="2" t="s">
        <v>2264</v>
      </c>
      <c r="I257" s="2">
        <v>0</v>
      </c>
      <c r="J257" s="2">
        <v>0</v>
      </c>
      <c r="K257" s="2">
        <v>39900</v>
      </c>
      <c r="L257" s="2">
        <v>39900</v>
      </c>
      <c r="M257" s="2">
        <v>18500</v>
      </c>
      <c r="N257" s="2">
        <v>21400</v>
      </c>
      <c r="O257" s="2">
        <v>0</v>
      </c>
      <c r="Q257" s="2">
        <v>0</v>
      </c>
      <c r="R257" s="2">
        <v>0</v>
      </c>
      <c r="S257" s="2">
        <v>0</v>
      </c>
      <c r="T257" s="2">
        <v>0</v>
      </c>
      <c r="U257" s="2">
        <v>0</v>
      </c>
      <c r="V257" s="2">
        <v>0</v>
      </c>
      <c r="W257" s="2">
        <v>0</v>
      </c>
      <c r="X257" s="2">
        <v>0</v>
      </c>
      <c r="Y257" s="2">
        <v>0</v>
      </c>
      <c r="Z257" s="2">
        <v>0</v>
      </c>
    </row>
    <row r="258" spans="1:26" s="2" customFormat="1" thickBot="1">
      <c r="A258" s="2">
        <v>268</v>
      </c>
      <c r="B258" s="2" t="s">
        <v>2263</v>
      </c>
      <c r="C258" s="2">
        <v>1962</v>
      </c>
      <c r="E258" s="2" t="s">
        <v>48</v>
      </c>
      <c r="F258" s="2" t="s">
        <v>2262</v>
      </c>
      <c r="G258" s="2" t="s">
        <v>810</v>
      </c>
      <c r="H258" s="2" t="s">
        <v>2261</v>
      </c>
      <c r="I258" s="2">
        <v>7</v>
      </c>
      <c r="J258" s="2">
        <v>24500</v>
      </c>
      <c r="K258" s="2">
        <v>62300</v>
      </c>
      <c r="L258" s="2">
        <v>86800</v>
      </c>
      <c r="M258" s="2">
        <v>18500</v>
      </c>
      <c r="N258" s="2">
        <v>68300</v>
      </c>
      <c r="O258" s="2">
        <v>2</v>
      </c>
      <c r="P258" s="3">
        <v>42489</v>
      </c>
      <c r="Q258" s="2">
        <v>66000</v>
      </c>
      <c r="R258" s="2">
        <v>1</v>
      </c>
      <c r="S258" s="2">
        <v>0</v>
      </c>
      <c r="T258" s="2">
        <v>0</v>
      </c>
      <c r="U258" s="2">
        <v>0</v>
      </c>
      <c r="V258" s="2">
        <v>0</v>
      </c>
      <c r="W258" s="2">
        <v>0</v>
      </c>
      <c r="X258" s="2">
        <v>0</v>
      </c>
      <c r="Y258" s="2">
        <v>7</v>
      </c>
      <c r="Z258" s="2">
        <v>24500</v>
      </c>
    </row>
    <row r="259" spans="1:26" s="2" customFormat="1" thickBot="1">
      <c r="A259" s="2">
        <v>269</v>
      </c>
      <c r="B259" s="2" t="s">
        <v>1112</v>
      </c>
      <c r="C259" s="2">
        <v>2010</v>
      </c>
      <c r="E259" s="2" t="s">
        <v>48</v>
      </c>
      <c r="F259" s="2" t="s">
        <v>2260</v>
      </c>
      <c r="G259" s="2" t="s">
        <v>534</v>
      </c>
      <c r="I259" s="2">
        <v>33.6</v>
      </c>
      <c r="J259" s="2">
        <v>42100</v>
      </c>
      <c r="K259" s="2">
        <v>135380</v>
      </c>
      <c r="L259" s="2">
        <v>177480</v>
      </c>
      <c r="M259" s="2">
        <v>18500</v>
      </c>
      <c r="N259" s="2">
        <v>158980</v>
      </c>
      <c r="O259" s="2">
        <v>0</v>
      </c>
      <c r="Q259" s="2">
        <v>0</v>
      </c>
      <c r="R259" s="2">
        <v>0</v>
      </c>
      <c r="S259" s="2">
        <v>0</v>
      </c>
      <c r="T259" s="2">
        <v>0</v>
      </c>
      <c r="U259" s="2">
        <v>0</v>
      </c>
      <c r="V259" s="2">
        <v>0</v>
      </c>
      <c r="W259" s="2">
        <v>0</v>
      </c>
      <c r="X259" s="2">
        <v>0</v>
      </c>
      <c r="Y259" s="2">
        <v>33.6</v>
      </c>
      <c r="Z259" s="2">
        <v>42100</v>
      </c>
    </row>
    <row r="260" spans="1:26" s="2" customFormat="1" thickBot="1">
      <c r="A260" s="2">
        <v>270</v>
      </c>
      <c r="B260" s="2" t="s">
        <v>2259</v>
      </c>
      <c r="C260" s="2">
        <v>5</v>
      </c>
      <c r="E260" s="2" t="s">
        <v>2122</v>
      </c>
      <c r="F260" s="2" t="s">
        <v>2258</v>
      </c>
      <c r="G260" s="2" t="s">
        <v>661</v>
      </c>
      <c r="H260" s="2" t="s">
        <v>592</v>
      </c>
      <c r="I260" s="2">
        <v>0.11</v>
      </c>
      <c r="J260" s="2">
        <v>10700</v>
      </c>
      <c r="K260" s="2">
        <v>64100</v>
      </c>
      <c r="L260" s="2">
        <v>74800</v>
      </c>
      <c r="M260" s="2">
        <v>0</v>
      </c>
      <c r="N260" s="2">
        <v>74800</v>
      </c>
      <c r="O260" s="2">
        <v>2</v>
      </c>
      <c r="P260" s="3">
        <v>44515</v>
      </c>
      <c r="Q260" s="2">
        <v>68000</v>
      </c>
      <c r="R260" s="2">
        <v>1</v>
      </c>
      <c r="S260" s="2">
        <v>0</v>
      </c>
      <c r="T260" s="2">
        <v>0</v>
      </c>
      <c r="U260" s="2">
        <v>0</v>
      </c>
      <c r="V260" s="2">
        <v>0</v>
      </c>
      <c r="W260" s="2">
        <v>0</v>
      </c>
      <c r="X260" s="2">
        <v>0</v>
      </c>
      <c r="Y260" s="2">
        <v>0.11</v>
      </c>
      <c r="Z260" s="2">
        <v>10700</v>
      </c>
    </row>
    <row r="261" spans="1:26" s="2" customFormat="1" thickBot="1">
      <c r="A261" s="2">
        <v>271</v>
      </c>
      <c r="B261" s="2" t="s">
        <v>2257</v>
      </c>
      <c r="C261" s="2">
        <v>67</v>
      </c>
      <c r="E261" s="2" t="s">
        <v>112</v>
      </c>
      <c r="F261" s="2" t="s">
        <v>2256</v>
      </c>
      <c r="G261" s="2" t="s">
        <v>798</v>
      </c>
      <c r="I261" s="2">
        <v>1.1000000000000001</v>
      </c>
      <c r="J261" s="2">
        <v>18200</v>
      </c>
      <c r="K261" s="2">
        <v>81600</v>
      </c>
      <c r="L261" s="2">
        <v>99800</v>
      </c>
      <c r="M261" s="2">
        <v>0</v>
      </c>
      <c r="N261" s="2">
        <v>99800</v>
      </c>
      <c r="O261" s="2">
        <v>2</v>
      </c>
      <c r="P261" s="3">
        <v>44853</v>
      </c>
      <c r="Q261" s="2">
        <v>165000</v>
      </c>
      <c r="R261" s="2">
        <v>1</v>
      </c>
      <c r="S261" s="2">
        <v>0</v>
      </c>
      <c r="T261" s="2">
        <v>0</v>
      </c>
      <c r="U261" s="2">
        <v>0</v>
      </c>
      <c r="V261" s="2">
        <v>0</v>
      </c>
      <c r="W261" s="2">
        <v>0</v>
      </c>
      <c r="X261" s="2">
        <v>0</v>
      </c>
      <c r="Y261" s="2">
        <v>1.1000000000000001</v>
      </c>
      <c r="Z261" s="2">
        <v>18200</v>
      </c>
    </row>
    <row r="262" spans="1:26" s="2" customFormat="1" thickBot="1">
      <c r="A262" s="2">
        <v>272</v>
      </c>
      <c r="B262" s="2" t="s">
        <v>311</v>
      </c>
      <c r="C262" s="2">
        <v>62</v>
      </c>
      <c r="E262" s="2" t="s">
        <v>2255</v>
      </c>
      <c r="F262" s="2" t="s">
        <v>2254</v>
      </c>
      <c r="G262" s="2" t="s">
        <v>552</v>
      </c>
      <c r="I262" s="2">
        <v>213</v>
      </c>
      <c r="J262" s="2">
        <v>91395</v>
      </c>
      <c r="K262" s="2">
        <v>76600</v>
      </c>
      <c r="L262" s="2">
        <v>167995</v>
      </c>
      <c r="M262" s="2">
        <v>18500</v>
      </c>
      <c r="N262" s="2">
        <v>149495</v>
      </c>
      <c r="O262" s="2">
        <v>2</v>
      </c>
      <c r="P262" s="3">
        <v>42522</v>
      </c>
      <c r="Q262" s="2">
        <v>275000</v>
      </c>
      <c r="R262" s="2">
        <v>1</v>
      </c>
      <c r="S262" s="2">
        <v>0</v>
      </c>
      <c r="T262" s="2">
        <v>0</v>
      </c>
      <c r="U262" s="2">
        <v>120</v>
      </c>
      <c r="V262" s="2">
        <v>25841</v>
      </c>
      <c r="W262" s="2">
        <v>62</v>
      </c>
      <c r="X262" s="2">
        <v>13764</v>
      </c>
      <c r="Y262" s="2">
        <v>31</v>
      </c>
      <c r="Z262" s="2">
        <v>51790</v>
      </c>
    </row>
    <row r="263" spans="1:26" s="2" customFormat="1" thickBot="1">
      <c r="A263" s="2">
        <v>273</v>
      </c>
      <c r="B263" s="2" t="s">
        <v>2253</v>
      </c>
      <c r="C263" s="2">
        <v>453</v>
      </c>
      <c r="E263" s="2" t="s">
        <v>270</v>
      </c>
      <c r="F263" s="2" t="s">
        <v>2252</v>
      </c>
      <c r="G263" s="2" t="s">
        <v>567</v>
      </c>
      <c r="I263" s="2">
        <v>4.2</v>
      </c>
      <c r="J263" s="2">
        <v>21300</v>
      </c>
      <c r="K263" s="2">
        <v>138900</v>
      </c>
      <c r="L263" s="2">
        <v>160200</v>
      </c>
      <c r="M263" s="2">
        <v>18500</v>
      </c>
      <c r="N263" s="2">
        <v>141700</v>
      </c>
      <c r="O263" s="2">
        <v>2</v>
      </c>
      <c r="P263" s="3">
        <v>44427</v>
      </c>
      <c r="Q263" s="2">
        <v>280000</v>
      </c>
      <c r="R263" s="2">
        <v>1</v>
      </c>
      <c r="S263" s="2">
        <v>0</v>
      </c>
      <c r="T263" s="2">
        <v>0</v>
      </c>
      <c r="U263" s="2">
        <v>0</v>
      </c>
      <c r="V263" s="2">
        <v>0</v>
      </c>
      <c r="W263" s="2">
        <v>0</v>
      </c>
      <c r="X263" s="2">
        <v>0</v>
      </c>
      <c r="Y263" s="2">
        <v>4.2</v>
      </c>
      <c r="Z263" s="2">
        <v>21300</v>
      </c>
    </row>
    <row r="264" spans="1:26" s="2" customFormat="1" thickBot="1">
      <c r="A264" s="2">
        <v>274</v>
      </c>
      <c r="B264" s="2" t="s">
        <v>2251</v>
      </c>
      <c r="C264" s="2">
        <v>77</v>
      </c>
      <c r="E264" s="2" t="s">
        <v>1796</v>
      </c>
      <c r="F264" s="2" t="s">
        <v>2250</v>
      </c>
      <c r="G264" s="2" t="s">
        <v>741</v>
      </c>
      <c r="I264" s="2">
        <v>2</v>
      </c>
      <c r="J264" s="2">
        <v>18700</v>
      </c>
      <c r="K264" s="2">
        <v>161300</v>
      </c>
      <c r="L264" s="2">
        <v>180000</v>
      </c>
      <c r="M264" s="2">
        <v>0</v>
      </c>
      <c r="N264" s="2">
        <v>180000</v>
      </c>
      <c r="O264" s="2">
        <v>2</v>
      </c>
      <c r="P264" s="3">
        <v>45121</v>
      </c>
      <c r="Q264" s="2">
        <v>240000</v>
      </c>
      <c r="R264" s="2">
        <v>1</v>
      </c>
      <c r="S264" s="2">
        <v>0</v>
      </c>
      <c r="T264" s="2">
        <v>0</v>
      </c>
      <c r="U264" s="2">
        <v>0</v>
      </c>
      <c r="V264" s="2">
        <v>0</v>
      </c>
      <c r="W264" s="2">
        <v>0</v>
      </c>
      <c r="X264" s="2">
        <v>0</v>
      </c>
      <c r="Y264" s="2">
        <v>2</v>
      </c>
      <c r="Z264" s="2">
        <v>18700</v>
      </c>
    </row>
    <row r="265" spans="1:26" s="2" customFormat="1" thickBot="1">
      <c r="A265" s="2">
        <v>275</v>
      </c>
      <c r="B265" s="2" t="s">
        <v>2249</v>
      </c>
      <c r="C265" s="2">
        <v>80</v>
      </c>
      <c r="E265" s="2" t="s">
        <v>1796</v>
      </c>
      <c r="F265" s="2" t="s">
        <v>2248</v>
      </c>
      <c r="G265" s="2" t="s">
        <v>939</v>
      </c>
      <c r="I265" s="2">
        <v>12</v>
      </c>
      <c r="J265" s="2">
        <v>28175</v>
      </c>
      <c r="K265" s="2">
        <v>190820</v>
      </c>
      <c r="L265" s="2">
        <v>218995</v>
      </c>
      <c r="M265" s="2">
        <v>22940</v>
      </c>
      <c r="N265" s="2">
        <v>196055</v>
      </c>
      <c r="O265" s="2">
        <v>2</v>
      </c>
      <c r="P265" s="3">
        <v>43621</v>
      </c>
      <c r="Q265" s="2">
        <v>219000</v>
      </c>
      <c r="R265" s="2">
        <v>1</v>
      </c>
      <c r="S265" s="2">
        <v>0</v>
      </c>
      <c r="T265" s="2">
        <v>0</v>
      </c>
      <c r="U265" s="2">
        <v>0</v>
      </c>
      <c r="V265" s="2">
        <v>0</v>
      </c>
      <c r="W265" s="2">
        <v>0</v>
      </c>
      <c r="X265" s="2">
        <v>0</v>
      </c>
      <c r="Y265" s="2">
        <v>12</v>
      </c>
      <c r="Z265" s="2">
        <v>28175</v>
      </c>
    </row>
    <row r="266" spans="1:26" s="2" customFormat="1" thickBot="1">
      <c r="A266" s="2">
        <v>276</v>
      </c>
      <c r="B266" s="2" t="s">
        <v>2229</v>
      </c>
      <c r="C266" s="2">
        <v>62</v>
      </c>
      <c r="E266" s="2" t="s">
        <v>1783</v>
      </c>
      <c r="F266" s="2" t="s">
        <v>2247</v>
      </c>
      <c r="G266" s="2" t="s">
        <v>240</v>
      </c>
      <c r="H266" s="2" t="s">
        <v>2246</v>
      </c>
      <c r="I266" s="2">
        <v>20</v>
      </c>
      <c r="J266" s="2">
        <v>34475</v>
      </c>
      <c r="K266" s="2">
        <v>179900</v>
      </c>
      <c r="L266" s="2">
        <v>214375</v>
      </c>
      <c r="M266" s="2">
        <v>18500</v>
      </c>
      <c r="N266" s="2">
        <v>195875</v>
      </c>
      <c r="O266" s="2">
        <v>0</v>
      </c>
      <c r="Q266" s="2">
        <v>0</v>
      </c>
      <c r="R266" s="2">
        <v>0</v>
      </c>
      <c r="S266" s="2">
        <v>0</v>
      </c>
      <c r="T266" s="2">
        <v>0</v>
      </c>
      <c r="U266" s="2">
        <v>0</v>
      </c>
      <c r="V266" s="2">
        <v>0</v>
      </c>
      <c r="W266" s="2">
        <v>0</v>
      </c>
      <c r="X266" s="2">
        <v>0</v>
      </c>
      <c r="Y266" s="2">
        <v>20</v>
      </c>
      <c r="Z266" s="2">
        <v>34475</v>
      </c>
    </row>
    <row r="267" spans="1:26" s="2" customFormat="1" thickBot="1">
      <c r="A267" s="2">
        <v>277</v>
      </c>
      <c r="B267" s="2" t="s">
        <v>2245</v>
      </c>
      <c r="C267" s="2">
        <v>56</v>
      </c>
      <c r="E267" s="2" t="s">
        <v>171</v>
      </c>
      <c r="F267" s="2" t="s">
        <v>2244</v>
      </c>
      <c r="G267" s="2" t="s">
        <v>2243</v>
      </c>
      <c r="H267" s="2" t="s">
        <v>2242</v>
      </c>
      <c r="I267" s="2">
        <v>13</v>
      </c>
      <c r="J267" s="2">
        <v>21000</v>
      </c>
      <c r="K267" s="2">
        <v>2500</v>
      </c>
      <c r="L267" s="2">
        <v>23500</v>
      </c>
      <c r="M267" s="2">
        <v>0</v>
      </c>
      <c r="N267" s="2">
        <v>23500</v>
      </c>
      <c r="O267" s="2">
        <v>2</v>
      </c>
      <c r="P267" s="3">
        <v>44939</v>
      </c>
      <c r="Q267" s="2">
        <v>0</v>
      </c>
      <c r="R267" s="2">
        <v>2</v>
      </c>
      <c r="S267" s="2">
        <v>0</v>
      </c>
      <c r="T267" s="2">
        <v>0</v>
      </c>
      <c r="U267" s="2">
        <v>0</v>
      </c>
      <c r="V267" s="2">
        <v>0</v>
      </c>
      <c r="W267" s="2">
        <v>0</v>
      </c>
      <c r="X267" s="2">
        <v>0</v>
      </c>
      <c r="Y267" s="2">
        <v>13</v>
      </c>
      <c r="Z267" s="2">
        <v>21000</v>
      </c>
    </row>
    <row r="268" spans="1:26" s="2" customFormat="1" thickBot="1">
      <c r="A268" s="2">
        <v>278</v>
      </c>
      <c r="B268" s="2" t="s">
        <v>2241</v>
      </c>
      <c r="C268" s="2">
        <v>43</v>
      </c>
      <c r="E268" s="2" t="s">
        <v>171</v>
      </c>
      <c r="F268" s="2" t="s">
        <v>2240</v>
      </c>
      <c r="G268" s="2" t="s">
        <v>823</v>
      </c>
      <c r="I268" s="2">
        <v>2.78</v>
      </c>
      <c r="J268" s="2">
        <v>19600</v>
      </c>
      <c r="K268" s="2">
        <v>103900</v>
      </c>
      <c r="L268" s="2">
        <v>123500</v>
      </c>
      <c r="M268" s="2">
        <v>0</v>
      </c>
      <c r="N268" s="2">
        <v>123500</v>
      </c>
      <c r="O268" s="2">
        <v>0</v>
      </c>
      <c r="Q268" s="2">
        <v>0</v>
      </c>
      <c r="R268" s="2">
        <v>0</v>
      </c>
      <c r="S268" s="2">
        <v>0</v>
      </c>
      <c r="T268" s="2">
        <v>0</v>
      </c>
      <c r="U268" s="2">
        <v>0</v>
      </c>
      <c r="V268" s="2">
        <v>0</v>
      </c>
      <c r="W268" s="2">
        <v>0</v>
      </c>
      <c r="X268" s="2">
        <v>0</v>
      </c>
      <c r="Y268" s="2">
        <v>2.78</v>
      </c>
      <c r="Z268" s="2">
        <v>19600</v>
      </c>
    </row>
    <row r="269" spans="1:26" s="2" customFormat="1" thickBot="1">
      <c r="A269" s="2">
        <v>279</v>
      </c>
      <c r="B269" s="2" t="s">
        <v>2239</v>
      </c>
      <c r="C269" s="2">
        <v>41</v>
      </c>
      <c r="E269" s="2" t="s">
        <v>345</v>
      </c>
      <c r="F269" s="2" t="s">
        <v>2238</v>
      </c>
      <c r="G269" s="2" t="s">
        <v>11</v>
      </c>
      <c r="I269" s="2">
        <v>4</v>
      </c>
      <c r="J269" s="2">
        <v>21175</v>
      </c>
      <c r="K269" s="2">
        <v>55300</v>
      </c>
      <c r="L269" s="2">
        <v>76475</v>
      </c>
      <c r="M269" s="2">
        <v>22940</v>
      </c>
      <c r="N269" s="2">
        <v>53535</v>
      </c>
      <c r="O269" s="2">
        <v>0</v>
      </c>
      <c r="Q269" s="2">
        <v>0</v>
      </c>
      <c r="R269" s="2">
        <v>0</v>
      </c>
      <c r="S269" s="2">
        <v>0</v>
      </c>
      <c r="T269" s="2">
        <v>0</v>
      </c>
      <c r="U269" s="2">
        <v>0</v>
      </c>
      <c r="V269" s="2">
        <v>0</v>
      </c>
      <c r="W269" s="2">
        <v>0</v>
      </c>
      <c r="X269" s="2">
        <v>0</v>
      </c>
      <c r="Y269" s="2">
        <v>4</v>
      </c>
      <c r="Z269" s="2">
        <v>21175</v>
      </c>
    </row>
    <row r="270" spans="1:26" s="2" customFormat="1" thickBot="1">
      <c r="A270" s="2">
        <v>280</v>
      </c>
      <c r="B270" s="2" t="s">
        <v>294</v>
      </c>
      <c r="C270" s="2">
        <v>148</v>
      </c>
      <c r="E270" s="2" t="s">
        <v>1783</v>
      </c>
      <c r="F270" s="2" t="s">
        <v>2237</v>
      </c>
      <c r="G270" s="2" t="s">
        <v>291</v>
      </c>
      <c r="I270" s="2">
        <v>80</v>
      </c>
      <c r="J270" s="2">
        <v>47959</v>
      </c>
      <c r="K270" s="2">
        <v>364100</v>
      </c>
      <c r="L270" s="2">
        <v>412059</v>
      </c>
      <c r="M270" s="2">
        <v>18500</v>
      </c>
      <c r="N270" s="2">
        <v>393559</v>
      </c>
      <c r="O270" s="2">
        <v>2</v>
      </c>
      <c r="P270" s="3">
        <v>40883</v>
      </c>
      <c r="Q270" s="2">
        <v>299000</v>
      </c>
      <c r="R270" s="2">
        <v>1</v>
      </c>
      <c r="S270" s="2">
        <v>32</v>
      </c>
      <c r="T270" s="2">
        <v>5896</v>
      </c>
      <c r="U270" s="2">
        <v>10</v>
      </c>
      <c r="V270" s="2">
        <v>2153</v>
      </c>
      <c r="W270" s="2">
        <v>30</v>
      </c>
      <c r="X270" s="2">
        <v>6660</v>
      </c>
      <c r="Y270" s="2">
        <v>8</v>
      </c>
      <c r="Z270" s="2">
        <v>33250</v>
      </c>
    </row>
    <row r="271" spans="1:26" s="2" customFormat="1" thickBot="1">
      <c r="A271" s="2">
        <v>281</v>
      </c>
      <c r="B271" s="2" t="s">
        <v>2236</v>
      </c>
      <c r="C271" s="2">
        <v>151</v>
      </c>
      <c r="E271" s="2" t="s">
        <v>270</v>
      </c>
      <c r="F271" s="2" t="s">
        <v>2235</v>
      </c>
      <c r="G271" s="2" t="s">
        <v>126</v>
      </c>
      <c r="I271" s="2">
        <v>1.3</v>
      </c>
      <c r="J271" s="2">
        <v>18200</v>
      </c>
      <c r="K271" s="2">
        <v>126420</v>
      </c>
      <c r="L271" s="2">
        <v>144620</v>
      </c>
      <c r="M271" s="2">
        <v>0</v>
      </c>
      <c r="N271" s="2">
        <v>144620</v>
      </c>
      <c r="O271" s="2">
        <v>0</v>
      </c>
      <c r="Q271" s="2">
        <v>0</v>
      </c>
      <c r="R271" s="2">
        <v>0</v>
      </c>
      <c r="S271" s="2">
        <v>0</v>
      </c>
      <c r="T271" s="2">
        <v>0</v>
      </c>
      <c r="U271" s="2">
        <v>0</v>
      </c>
      <c r="V271" s="2">
        <v>0</v>
      </c>
      <c r="W271" s="2">
        <v>0</v>
      </c>
      <c r="X271" s="2">
        <v>0</v>
      </c>
      <c r="Y271" s="2">
        <v>1.3</v>
      </c>
      <c r="Z271" s="2">
        <v>18200</v>
      </c>
    </row>
    <row r="272" spans="1:26" s="2" customFormat="1" thickBot="1">
      <c r="A272" s="2">
        <v>282</v>
      </c>
      <c r="B272" s="2" t="s">
        <v>2234</v>
      </c>
      <c r="C272" s="2">
        <v>42</v>
      </c>
      <c r="E272" s="2" t="s">
        <v>230</v>
      </c>
      <c r="F272" s="2" t="s">
        <v>2233</v>
      </c>
      <c r="G272" s="2" t="s">
        <v>326</v>
      </c>
      <c r="I272" s="2">
        <v>1</v>
      </c>
      <c r="J272" s="2">
        <v>17500</v>
      </c>
      <c r="K272" s="2">
        <v>26500</v>
      </c>
      <c r="L272" s="2">
        <v>44000</v>
      </c>
      <c r="M272" s="2">
        <v>22940</v>
      </c>
      <c r="N272" s="2">
        <v>21060</v>
      </c>
      <c r="O272" s="2">
        <v>0</v>
      </c>
      <c r="Q272" s="2">
        <v>0</v>
      </c>
      <c r="R272" s="2">
        <v>0</v>
      </c>
      <c r="S272" s="2">
        <v>0</v>
      </c>
      <c r="T272" s="2">
        <v>0</v>
      </c>
      <c r="U272" s="2">
        <v>0</v>
      </c>
      <c r="V272" s="2">
        <v>0</v>
      </c>
      <c r="W272" s="2">
        <v>0</v>
      </c>
      <c r="X272" s="2">
        <v>0</v>
      </c>
      <c r="Y272" s="2">
        <v>1</v>
      </c>
      <c r="Z272" s="2">
        <v>17500</v>
      </c>
    </row>
    <row r="273" spans="1:26" s="2" customFormat="1" thickBot="1">
      <c r="A273" s="2">
        <v>283</v>
      </c>
      <c r="B273" s="2" t="s">
        <v>2232</v>
      </c>
      <c r="C273" s="2">
        <v>112</v>
      </c>
      <c r="E273" s="2" t="s">
        <v>565</v>
      </c>
      <c r="F273" s="2" t="s">
        <v>2231</v>
      </c>
      <c r="G273" s="2" t="s">
        <v>2230</v>
      </c>
      <c r="H273" s="2" t="s">
        <v>592</v>
      </c>
      <c r="I273" s="2">
        <v>0.7</v>
      </c>
      <c r="J273" s="2">
        <v>16100</v>
      </c>
      <c r="K273" s="2">
        <v>21140</v>
      </c>
      <c r="L273" s="2">
        <v>37240</v>
      </c>
      <c r="M273" s="2">
        <v>0</v>
      </c>
      <c r="N273" s="2">
        <v>37240</v>
      </c>
      <c r="O273" s="2">
        <v>0</v>
      </c>
      <c r="Q273" s="2">
        <v>0</v>
      </c>
      <c r="R273" s="2">
        <v>0</v>
      </c>
      <c r="S273" s="2">
        <v>0</v>
      </c>
      <c r="T273" s="2">
        <v>0</v>
      </c>
      <c r="U273" s="2">
        <v>0</v>
      </c>
      <c r="V273" s="2">
        <v>0</v>
      </c>
      <c r="W273" s="2">
        <v>0</v>
      </c>
      <c r="X273" s="2">
        <v>0</v>
      </c>
      <c r="Y273" s="2">
        <v>0.7</v>
      </c>
      <c r="Z273" s="2">
        <v>16100</v>
      </c>
    </row>
    <row r="274" spans="1:26" s="2" customFormat="1" thickBot="1">
      <c r="A274" s="2">
        <v>284</v>
      </c>
      <c r="B274" s="2" t="s">
        <v>2229</v>
      </c>
      <c r="C274" s="2">
        <v>63</v>
      </c>
      <c r="E274" s="2" t="s">
        <v>1783</v>
      </c>
      <c r="F274" s="2" t="s">
        <v>2228</v>
      </c>
      <c r="G274" s="2" t="s">
        <v>422</v>
      </c>
      <c r="I274" s="2">
        <v>17</v>
      </c>
      <c r="J274" s="2">
        <v>21000</v>
      </c>
      <c r="K274" s="2">
        <v>17700</v>
      </c>
      <c r="L274" s="2">
        <v>38700</v>
      </c>
      <c r="M274" s="2">
        <v>0</v>
      </c>
      <c r="N274" s="2">
        <v>38700</v>
      </c>
      <c r="O274" s="2">
        <v>0</v>
      </c>
      <c r="Q274" s="2">
        <v>0</v>
      </c>
      <c r="R274" s="2">
        <v>0</v>
      </c>
      <c r="S274" s="2">
        <v>0</v>
      </c>
      <c r="T274" s="2">
        <v>0</v>
      </c>
      <c r="U274" s="2">
        <v>0</v>
      </c>
      <c r="V274" s="2">
        <v>0</v>
      </c>
      <c r="W274" s="2">
        <v>0</v>
      </c>
      <c r="X274" s="2">
        <v>0</v>
      </c>
      <c r="Y274" s="2">
        <v>17</v>
      </c>
      <c r="Z274" s="2">
        <v>21000</v>
      </c>
    </row>
    <row r="275" spans="1:26" s="2" customFormat="1" thickBot="1">
      <c r="A275" s="2">
        <v>285</v>
      </c>
      <c r="B275" s="2" t="s">
        <v>2227</v>
      </c>
      <c r="C275" s="2">
        <v>637</v>
      </c>
      <c r="E275" s="2" t="s">
        <v>1796</v>
      </c>
      <c r="F275" s="2" t="s">
        <v>2226</v>
      </c>
      <c r="G275" s="2" t="s">
        <v>600</v>
      </c>
      <c r="I275" s="2">
        <v>35</v>
      </c>
      <c r="J275" s="2">
        <v>39900</v>
      </c>
      <c r="K275" s="2">
        <v>103600</v>
      </c>
      <c r="L275" s="2">
        <v>143500</v>
      </c>
      <c r="M275" s="2">
        <v>0</v>
      </c>
      <c r="N275" s="2">
        <v>143500</v>
      </c>
      <c r="O275" s="2">
        <v>2</v>
      </c>
      <c r="P275" s="3">
        <v>45169</v>
      </c>
      <c r="Q275" s="2">
        <v>150000</v>
      </c>
      <c r="R275" s="2">
        <v>1</v>
      </c>
      <c r="S275" s="2">
        <v>0</v>
      </c>
      <c r="T275" s="2">
        <v>0</v>
      </c>
      <c r="U275" s="2">
        <v>0</v>
      </c>
      <c r="V275" s="2">
        <v>0</v>
      </c>
      <c r="W275" s="2">
        <v>0</v>
      </c>
      <c r="X275" s="2">
        <v>0</v>
      </c>
      <c r="Y275" s="2">
        <v>35</v>
      </c>
      <c r="Z275" s="2">
        <v>39900</v>
      </c>
    </row>
    <row r="276" spans="1:26" s="2" customFormat="1" thickBot="1">
      <c r="A276" s="2">
        <v>286</v>
      </c>
      <c r="B276" s="2" t="s">
        <v>2225</v>
      </c>
      <c r="C276" s="2">
        <v>4</v>
      </c>
      <c r="E276" s="2" t="s">
        <v>2224</v>
      </c>
      <c r="F276" s="2" t="s">
        <v>2223</v>
      </c>
      <c r="G276" s="2" t="s">
        <v>494</v>
      </c>
      <c r="H276" s="2" t="s">
        <v>2222</v>
      </c>
      <c r="I276" s="2">
        <v>0.33</v>
      </c>
      <c r="J276" s="2">
        <v>12600</v>
      </c>
      <c r="K276" s="2">
        <v>38400</v>
      </c>
      <c r="L276" s="2">
        <v>51000</v>
      </c>
      <c r="M276" s="2">
        <v>0</v>
      </c>
      <c r="N276" s="2">
        <v>51000</v>
      </c>
      <c r="O276" s="2">
        <v>2</v>
      </c>
      <c r="P276" s="3">
        <v>39987</v>
      </c>
      <c r="Q276" s="2">
        <v>96000</v>
      </c>
      <c r="R276" s="2">
        <v>1</v>
      </c>
      <c r="S276" s="2">
        <v>0</v>
      </c>
      <c r="T276" s="2">
        <v>0</v>
      </c>
      <c r="U276" s="2">
        <v>0</v>
      </c>
      <c r="V276" s="2">
        <v>0</v>
      </c>
      <c r="W276" s="2">
        <v>0</v>
      </c>
      <c r="X276" s="2">
        <v>0</v>
      </c>
      <c r="Y276" s="2">
        <v>0.33</v>
      </c>
      <c r="Z276" s="2">
        <v>12600</v>
      </c>
    </row>
    <row r="277" spans="1:26" s="2" customFormat="1" thickBot="1">
      <c r="A277" s="2">
        <v>287</v>
      </c>
      <c r="B277" s="2" t="s">
        <v>2221</v>
      </c>
      <c r="C277" s="2">
        <v>17</v>
      </c>
      <c r="E277" s="2" t="s">
        <v>171</v>
      </c>
      <c r="F277" s="2" t="s">
        <v>2220</v>
      </c>
      <c r="G277" s="2" t="s">
        <v>561</v>
      </c>
      <c r="I277" s="2">
        <v>17</v>
      </c>
      <c r="J277" s="2">
        <v>31800</v>
      </c>
      <c r="K277" s="2">
        <v>22440</v>
      </c>
      <c r="L277" s="2">
        <v>54240</v>
      </c>
      <c r="M277" s="2">
        <v>18500</v>
      </c>
      <c r="N277" s="2">
        <v>35740</v>
      </c>
      <c r="O277" s="2">
        <v>2</v>
      </c>
      <c r="P277" s="3">
        <v>39745</v>
      </c>
      <c r="Q277" s="2">
        <v>77000</v>
      </c>
      <c r="R277" s="2">
        <v>1</v>
      </c>
      <c r="S277" s="2">
        <v>0</v>
      </c>
      <c r="T277" s="2">
        <v>0</v>
      </c>
      <c r="U277" s="2">
        <v>0</v>
      </c>
      <c r="V277" s="2">
        <v>0</v>
      </c>
      <c r="W277" s="2">
        <v>0</v>
      </c>
      <c r="X277" s="2">
        <v>0</v>
      </c>
      <c r="Y277" s="2">
        <v>17</v>
      </c>
      <c r="Z277" s="2">
        <v>31800</v>
      </c>
    </row>
    <row r="278" spans="1:26" s="2" customFormat="1" thickBot="1">
      <c r="A278" s="2">
        <v>288</v>
      </c>
      <c r="B278" s="2" t="s">
        <v>2219</v>
      </c>
      <c r="C278" s="2">
        <v>1</v>
      </c>
      <c r="E278" s="2" t="s">
        <v>207</v>
      </c>
      <c r="F278" s="2" t="s">
        <v>2218</v>
      </c>
      <c r="G278" s="2" t="s">
        <v>545</v>
      </c>
      <c r="I278" s="2">
        <v>6.87</v>
      </c>
      <c r="J278" s="2">
        <v>19900</v>
      </c>
      <c r="K278" s="2">
        <v>25900</v>
      </c>
      <c r="L278" s="2">
        <v>45800</v>
      </c>
      <c r="M278" s="2">
        <v>0</v>
      </c>
      <c r="N278" s="2">
        <v>45800</v>
      </c>
      <c r="O278" s="2">
        <v>2</v>
      </c>
      <c r="P278" s="3">
        <v>44838</v>
      </c>
      <c r="Q278" s="2">
        <v>0</v>
      </c>
      <c r="R278" s="2">
        <v>2</v>
      </c>
      <c r="S278" s="2">
        <v>0</v>
      </c>
      <c r="T278" s="2">
        <v>0</v>
      </c>
      <c r="U278" s="2">
        <v>0</v>
      </c>
      <c r="V278" s="2">
        <v>0</v>
      </c>
      <c r="W278" s="2">
        <v>0</v>
      </c>
      <c r="X278" s="2">
        <v>0</v>
      </c>
      <c r="Y278" s="2">
        <v>6.87</v>
      </c>
      <c r="Z278" s="2">
        <v>19900</v>
      </c>
    </row>
    <row r="279" spans="1:26" s="2" customFormat="1" thickBot="1">
      <c r="A279" s="2">
        <v>289</v>
      </c>
      <c r="B279" s="2" t="s">
        <v>2217</v>
      </c>
      <c r="C279" s="2">
        <v>52</v>
      </c>
      <c r="E279" s="2" t="s">
        <v>203</v>
      </c>
      <c r="F279" s="2" t="s">
        <v>2216</v>
      </c>
      <c r="G279" s="2" t="s">
        <v>534</v>
      </c>
      <c r="I279" s="2">
        <v>0.33</v>
      </c>
      <c r="J279" s="2">
        <v>12600</v>
      </c>
      <c r="K279" s="2">
        <v>9000</v>
      </c>
      <c r="L279" s="2">
        <v>21600</v>
      </c>
      <c r="M279" s="2">
        <v>0</v>
      </c>
      <c r="N279" s="2">
        <v>21600</v>
      </c>
      <c r="O279" s="2">
        <v>2</v>
      </c>
      <c r="P279" s="3">
        <v>44456</v>
      </c>
      <c r="Q279" s="2">
        <v>12180</v>
      </c>
      <c r="R279" s="2">
        <v>8</v>
      </c>
      <c r="S279" s="2">
        <v>0</v>
      </c>
      <c r="T279" s="2">
        <v>0</v>
      </c>
      <c r="U279" s="2">
        <v>0</v>
      </c>
      <c r="V279" s="2">
        <v>0</v>
      </c>
      <c r="W279" s="2">
        <v>0</v>
      </c>
      <c r="X279" s="2">
        <v>0</v>
      </c>
      <c r="Y279" s="2">
        <v>0.33</v>
      </c>
      <c r="Z279" s="2">
        <v>12600</v>
      </c>
    </row>
    <row r="280" spans="1:26" s="2" customFormat="1" thickBot="1">
      <c r="A280" s="2">
        <v>290</v>
      </c>
      <c r="B280" s="2" t="s">
        <v>1935</v>
      </c>
      <c r="C280" s="2">
        <v>42</v>
      </c>
      <c r="E280" s="2" t="s">
        <v>198</v>
      </c>
      <c r="F280" s="2" t="s">
        <v>2215</v>
      </c>
      <c r="G280" s="2" t="s">
        <v>494</v>
      </c>
      <c r="I280" s="2">
        <v>2</v>
      </c>
      <c r="J280" s="2">
        <v>18725</v>
      </c>
      <c r="K280" s="2">
        <v>164920</v>
      </c>
      <c r="L280" s="2">
        <v>183645</v>
      </c>
      <c r="M280" s="2">
        <v>22940</v>
      </c>
      <c r="N280" s="2">
        <v>160705</v>
      </c>
      <c r="O280" s="2">
        <v>0</v>
      </c>
      <c r="Q280" s="2">
        <v>0</v>
      </c>
      <c r="R280" s="2">
        <v>0</v>
      </c>
      <c r="S280" s="2">
        <v>0</v>
      </c>
      <c r="T280" s="2">
        <v>0</v>
      </c>
      <c r="U280" s="2">
        <v>0</v>
      </c>
      <c r="V280" s="2">
        <v>0</v>
      </c>
      <c r="W280" s="2">
        <v>0</v>
      </c>
      <c r="X280" s="2">
        <v>0</v>
      </c>
      <c r="Y280" s="2">
        <v>2</v>
      </c>
      <c r="Z280" s="2">
        <v>18725</v>
      </c>
    </row>
    <row r="281" spans="1:26" s="2" customFormat="1" thickBot="1">
      <c r="A281" s="2">
        <v>291</v>
      </c>
      <c r="B281" s="2" t="s">
        <v>2214</v>
      </c>
      <c r="C281" s="2">
        <v>232</v>
      </c>
      <c r="E281" s="2" t="s">
        <v>180</v>
      </c>
      <c r="F281" s="2" t="s">
        <v>2213</v>
      </c>
      <c r="G281" s="2" t="s">
        <v>2212</v>
      </c>
      <c r="I281" s="2">
        <v>63</v>
      </c>
      <c r="J281" s="2">
        <v>35294</v>
      </c>
      <c r="K281" s="2">
        <v>182600</v>
      </c>
      <c r="L281" s="2">
        <v>217894</v>
      </c>
      <c r="M281" s="2">
        <v>22940</v>
      </c>
      <c r="N281" s="2">
        <v>194954</v>
      </c>
      <c r="O281" s="2">
        <v>0</v>
      </c>
      <c r="Q281" s="2">
        <v>0</v>
      </c>
      <c r="R281" s="2">
        <v>0</v>
      </c>
      <c r="S281" s="2">
        <v>0</v>
      </c>
      <c r="T281" s="2">
        <v>0</v>
      </c>
      <c r="U281" s="2">
        <v>55</v>
      </c>
      <c r="V281" s="2">
        <v>11844</v>
      </c>
      <c r="W281" s="2">
        <v>0</v>
      </c>
      <c r="X281" s="2">
        <v>0</v>
      </c>
      <c r="Y281" s="2">
        <v>8</v>
      </c>
      <c r="Z281" s="2">
        <v>23450</v>
      </c>
    </row>
    <row r="282" spans="1:26" s="2" customFormat="1" thickBot="1">
      <c r="A282" s="2">
        <v>292</v>
      </c>
      <c r="B282" s="2" t="s">
        <v>233</v>
      </c>
      <c r="C282" s="2">
        <v>37</v>
      </c>
      <c r="E282" s="2" t="s">
        <v>2196</v>
      </c>
      <c r="F282" s="2" t="s">
        <v>2211</v>
      </c>
      <c r="G282" s="2" t="s">
        <v>661</v>
      </c>
      <c r="I282" s="2">
        <v>47.9</v>
      </c>
      <c r="J282" s="2">
        <v>44800</v>
      </c>
      <c r="K282" s="2">
        <v>21600</v>
      </c>
      <c r="L282" s="2">
        <v>66400</v>
      </c>
      <c r="M282" s="2">
        <v>0</v>
      </c>
      <c r="N282" s="2">
        <v>66400</v>
      </c>
      <c r="O282" s="2">
        <v>1</v>
      </c>
      <c r="P282" s="3">
        <v>44258</v>
      </c>
      <c r="Q282" s="2">
        <v>0</v>
      </c>
      <c r="R282" s="2">
        <v>2</v>
      </c>
      <c r="S282" s="2">
        <v>0</v>
      </c>
      <c r="T282" s="2">
        <v>0</v>
      </c>
      <c r="U282" s="2">
        <v>0</v>
      </c>
      <c r="V282" s="2">
        <v>0</v>
      </c>
      <c r="W282" s="2">
        <v>0</v>
      </c>
      <c r="X282" s="2">
        <v>0</v>
      </c>
      <c r="Y282" s="2">
        <v>47.9</v>
      </c>
      <c r="Z282" s="2">
        <v>44800</v>
      </c>
    </row>
    <row r="283" spans="1:26" s="2" customFormat="1" thickBot="1">
      <c r="A283" s="2">
        <v>293</v>
      </c>
      <c r="B283" s="2" t="s">
        <v>2210</v>
      </c>
      <c r="C283" s="2">
        <v>8</v>
      </c>
      <c r="E283" s="2" t="s">
        <v>171</v>
      </c>
      <c r="F283" s="2" t="s">
        <v>2209</v>
      </c>
      <c r="G283" s="2" t="s">
        <v>758</v>
      </c>
      <c r="I283" s="2">
        <v>22</v>
      </c>
      <c r="J283" s="2">
        <v>30625</v>
      </c>
      <c r="K283" s="2">
        <v>69580</v>
      </c>
      <c r="L283" s="2">
        <v>100205</v>
      </c>
      <c r="M283" s="2">
        <v>18500</v>
      </c>
      <c r="N283" s="2">
        <v>81705</v>
      </c>
      <c r="O283" s="2">
        <v>2</v>
      </c>
      <c r="P283" s="3">
        <v>41834</v>
      </c>
      <c r="Q283" s="2">
        <v>0</v>
      </c>
      <c r="R283" s="2">
        <v>2</v>
      </c>
      <c r="S283" s="2">
        <v>0</v>
      </c>
      <c r="T283" s="2">
        <v>0</v>
      </c>
      <c r="U283" s="2">
        <v>0</v>
      </c>
      <c r="V283" s="2">
        <v>0</v>
      </c>
      <c r="W283" s="2">
        <v>0</v>
      </c>
      <c r="X283" s="2">
        <v>0</v>
      </c>
      <c r="Y283" s="2">
        <v>22</v>
      </c>
      <c r="Z283" s="2">
        <v>30625</v>
      </c>
    </row>
    <row r="284" spans="1:26" s="2" customFormat="1" thickBot="1">
      <c r="A284" s="2">
        <v>294</v>
      </c>
      <c r="B284" s="2" t="s">
        <v>2208</v>
      </c>
      <c r="C284" s="2">
        <v>2306</v>
      </c>
      <c r="E284" s="2" t="s">
        <v>48</v>
      </c>
      <c r="F284" s="2" t="s">
        <v>2207</v>
      </c>
      <c r="G284" s="2" t="s">
        <v>641</v>
      </c>
      <c r="I284" s="2">
        <v>2</v>
      </c>
      <c r="J284" s="2">
        <v>18700</v>
      </c>
      <c r="K284" s="2">
        <v>57100</v>
      </c>
      <c r="L284" s="2">
        <v>75800</v>
      </c>
      <c r="M284" s="2">
        <v>0</v>
      </c>
      <c r="N284" s="2">
        <v>75800</v>
      </c>
      <c r="O284" s="2">
        <v>2</v>
      </c>
      <c r="P284" s="3">
        <v>44803</v>
      </c>
      <c r="Q284" s="2">
        <v>84500</v>
      </c>
      <c r="R284" s="2">
        <v>8</v>
      </c>
      <c r="S284" s="2">
        <v>0</v>
      </c>
      <c r="T284" s="2">
        <v>0</v>
      </c>
      <c r="U284" s="2">
        <v>0</v>
      </c>
      <c r="V284" s="2">
        <v>0</v>
      </c>
      <c r="W284" s="2">
        <v>0</v>
      </c>
      <c r="X284" s="2">
        <v>0</v>
      </c>
      <c r="Y284" s="2">
        <v>2</v>
      </c>
      <c r="Z284" s="2">
        <v>18700</v>
      </c>
    </row>
    <row r="285" spans="1:26" s="2" customFormat="1" thickBot="1">
      <c r="A285" s="2">
        <v>295</v>
      </c>
      <c r="B285" s="2" t="s">
        <v>2206</v>
      </c>
      <c r="C285" s="2">
        <v>1790</v>
      </c>
      <c r="E285" s="2" t="s">
        <v>1864</v>
      </c>
      <c r="F285" s="2" t="s">
        <v>2205</v>
      </c>
      <c r="G285" s="2" t="s">
        <v>637</v>
      </c>
      <c r="H285" s="2" t="s">
        <v>237</v>
      </c>
      <c r="I285" s="2">
        <v>16.5</v>
      </c>
      <c r="J285" s="2">
        <v>31800</v>
      </c>
      <c r="K285" s="2">
        <v>123500</v>
      </c>
      <c r="L285" s="2">
        <v>155300</v>
      </c>
      <c r="M285" s="2">
        <v>0</v>
      </c>
      <c r="N285" s="2">
        <v>155300</v>
      </c>
      <c r="O285" s="2">
        <v>2</v>
      </c>
      <c r="P285" s="3">
        <v>43934</v>
      </c>
      <c r="Q285" s="2">
        <v>285000</v>
      </c>
      <c r="R285" s="2">
        <v>1</v>
      </c>
      <c r="S285" s="2">
        <v>0</v>
      </c>
      <c r="T285" s="2">
        <v>0</v>
      </c>
      <c r="U285" s="2">
        <v>0</v>
      </c>
      <c r="V285" s="2">
        <v>0</v>
      </c>
      <c r="W285" s="2">
        <v>0</v>
      </c>
      <c r="X285" s="2">
        <v>0</v>
      </c>
      <c r="Y285" s="2">
        <v>16.5</v>
      </c>
      <c r="Z285" s="2">
        <v>31800</v>
      </c>
    </row>
    <row r="286" spans="1:26" s="2" customFormat="1" thickBot="1">
      <c r="A286" s="2">
        <v>296</v>
      </c>
      <c r="B286" s="2" t="s">
        <v>2204</v>
      </c>
      <c r="C286" s="2">
        <v>264</v>
      </c>
      <c r="E286" s="2" t="s">
        <v>611</v>
      </c>
      <c r="F286" s="2" t="s">
        <v>2203</v>
      </c>
      <c r="G286" s="2" t="s">
        <v>732</v>
      </c>
      <c r="I286" s="2">
        <v>13.16</v>
      </c>
      <c r="J286" s="2">
        <v>20300</v>
      </c>
      <c r="K286" s="2">
        <v>3700</v>
      </c>
      <c r="L286" s="2">
        <v>24000</v>
      </c>
      <c r="M286" s="2">
        <v>0</v>
      </c>
      <c r="N286" s="2">
        <v>24000</v>
      </c>
      <c r="O286" s="2">
        <v>2</v>
      </c>
      <c r="P286" s="3">
        <v>43175</v>
      </c>
      <c r="Q286" s="2">
        <v>0</v>
      </c>
      <c r="R286" s="2">
        <v>2</v>
      </c>
      <c r="S286" s="2">
        <v>0</v>
      </c>
      <c r="T286" s="2">
        <v>0</v>
      </c>
      <c r="U286" s="2">
        <v>0</v>
      </c>
      <c r="V286" s="2">
        <v>0</v>
      </c>
      <c r="W286" s="2">
        <v>0</v>
      </c>
      <c r="X286" s="2">
        <v>0</v>
      </c>
      <c r="Y286" s="2">
        <v>13.16</v>
      </c>
      <c r="Z286" s="2">
        <v>20300</v>
      </c>
    </row>
    <row r="287" spans="1:26" s="2" customFormat="1" thickBot="1">
      <c r="A287" s="2">
        <v>297</v>
      </c>
      <c r="B287" s="2" t="s">
        <v>2202</v>
      </c>
      <c r="C287" s="2">
        <v>257</v>
      </c>
      <c r="E287" s="2" t="s">
        <v>60</v>
      </c>
      <c r="F287" s="2" t="s">
        <v>2201</v>
      </c>
      <c r="G287" s="2" t="s">
        <v>558</v>
      </c>
      <c r="I287" s="2">
        <v>4.9000000000000004</v>
      </c>
      <c r="J287" s="2">
        <v>22300</v>
      </c>
      <c r="K287" s="2">
        <v>16900</v>
      </c>
      <c r="L287" s="2">
        <v>39200</v>
      </c>
      <c r="M287" s="2">
        <v>0</v>
      </c>
      <c r="N287" s="2">
        <v>39200</v>
      </c>
      <c r="O287" s="2">
        <v>2</v>
      </c>
      <c r="P287" s="3">
        <v>44173</v>
      </c>
      <c r="Q287" s="2">
        <v>0</v>
      </c>
      <c r="R287" s="2">
        <v>2</v>
      </c>
      <c r="S287" s="2">
        <v>0</v>
      </c>
      <c r="T287" s="2">
        <v>0</v>
      </c>
      <c r="U287" s="2">
        <v>0</v>
      </c>
      <c r="V287" s="2">
        <v>0</v>
      </c>
      <c r="W287" s="2">
        <v>0</v>
      </c>
      <c r="X287" s="2">
        <v>0</v>
      </c>
      <c r="Y287" s="2">
        <v>4.9000000000000004</v>
      </c>
      <c r="Z287" s="2">
        <v>22300</v>
      </c>
    </row>
    <row r="288" spans="1:26" s="2" customFormat="1" thickBot="1">
      <c r="A288" s="2">
        <v>298</v>
      </c>
      <c r="B288" s="2" t="s">
        <v>2200</v>
      </c>
      <c r="C288" s="2">
        <v>21</v>
      </c>
      <c r="E288" s="2" t="s">
        <v>1610</v>
      </c>
      <c r="F288" s="2" t="s">
        <v>2199</v>
      </c>
      <c r="G288" s="2" t="s">
        <v>2198</v>
      </c>
      <c r="H288" s="2" t="s">
        <v>592</v>
      </c>
      <c r="I288" s="2">
        <v>0.35</v>
      </c>
      <c r="J288" s="2">
        <v>12600</v>
      </c>
      <c r="K288" s="2">
        <v>41000</v>
      </c>
      <c r="L288" s="2">
        <v>53600</v>
      </c>
      <c r="M288" s="2">
        <v>22940</v>
      </c>
      <c r="N288" s="2">
        <v>30660</v>
      </c>
      <c r="O288" s="2">
        <v>0</v>
      </c>
      <c r="Q288" s="2">
        <v>0</v>
      </c>
      <c r="R288" s="2">
        <v>0</v>
      </c>
      <c r="S288" s="2">
        <v>0</v>
      </c>
      <c r="T288" s="2">
        <v>0</v>
      </c>
      <c r="U288" s="2">
        <v>0</v>
      </c>
      <c r="V288" s="2">
        <v>0</v>
      </c>
      <c r="W288" s="2">
        <v>0</v>
      </c>
      <c r="X288" s="2">
        <v>0</v>
      </c>
      <c r="Y288" s="2">
        <v>0.35</v>
      </c>
      <c r="Z288" s="2">
        <v>12600</v>
      </c>
    </row>
    <row r="289" spans="1:26" s="2" customFormat="1" thickBot="1">
      <c r="A289" s="2">
        <v>299</v>
      </c>
      <c r="B289" s="2" t="s">
        <v>2197</v>
      </c>
      <c r="C289" s="2">
        <v>8</v>
      </c>
      <c r="E289" s="2" t="s">
        <v>2196</v>
      </c>
      <c r="F289" s="2" t="s">
        <v>2195</v>
      </c>
      <c r="G289" s="2" t="s">
        <v>1047</v>
      </c>
      <c r="I289" s="2">
        <v>100</v>
      </c>
      <c r="J289" s="2">
        <v>39029</v>
      </c>
      <c r="K289" s="2">
        <v>98000</v>
      </c>
      <c r="L289" s="2">
        <v>137029</v>
      </c>
      <c r="M289" s="2">
        <v>18500</v>
      </c>
      <c r="N289" s="2">
        <v>118529</v>
      </c>
      <c r="O289" s="2">
        <v>0</v>
      </c>
      <c r="Q289" s="2">
        <v>0</v>
      </c>
      <c r="R289" s="2">
        <v>0</v>
      </c>
      <c r="S289" s="2">
        <v>0</v>
      </c>
      <c r="T289" s="2">
        <v>0</v>
      </c>
      <c r="U289" s="2">
        <v>18</v>
      </c>
      <c r="V289" s="2">
        <v>3876</v>
      </c>
      <c r="W289" s="2">
        <v>74</v>
      </c>
      <c r="X289" s="2">
        <v>16428</v>
      </c>
      <c r="Y289" s="2">
        <v>8</v>
      </c>
      <c r="Z289" s="2">
        <v>18725</v>
      </c>
    </row>
    <row r="290" spans="1:26" s="2" customFormat="1" thickBot="1">
      <c r="A290" s="2">
        <v>300</v>
      </c>
      <c r="B290" s="2" t="s">
        <v>2194</v>
      </c>
      <c r="C290" s="2">
        <v>20</v>
      </c>
      <c r="E290" s="2" t="s">
        <v>955</v>
      </c>
      <c r="F290" s="2" t="s">
        <v>2193</v>
      </c>
      <c r="G290" s="2" t="s">
        <v>561</v>
      </c>
      <c r="I290" s="2">
        <v>0.3</v>
      </c>
      <c r="J290" s="2">
        <v>12600</v>
      </c>
      <c r="K290" s="2">
        <v>170400</v>
      </c>
      <c r="L290" s="2">
        <v>183000</v>
      </c>
      <c r="M290" s="2">
        <v>0</v>
      </c>
      <c r="N290" s="2">
        <v>183000</v>
      </c>
      <c r="O290" s="2">
        <v>2</v>
      </c>
      <c r="P290" s="3">
        <v>39784</v>
      </c>
      <c r="Q290" s="2">
        <v>105000</v>
      </c>
      <c r="R290" s="2">
        <v>1</v>
      </c>
      <c r="S290" s="2">
        <v>0</v>
      </c>
      <c r="T290" s="2">
        <v>0</v>
      </c>
      <c r="U290" s="2">
        <v>0</v>
      </c>
      <c r="V290" s="2">
        <v>0</v>
      </c>
      <c r="W290" s="2">
        <v>0</v>
      </c>
      <c r="X290" s="2">
        <v>0</v>
      </c>
      <c r="Y290" s="2">
        <v>0.3</v>
      </c>
      <c r="Z290" s="2">
        <v>12600</v>
      </c>
    </row>
    <row r="291" spans="1:26" s="2" customFormat="1" thickBot="1">
      <c r="A291" s="2">
        <v>301</v>
      </c>
      <c r="B291" s="2" t="s">
        <v>2192</v>
      </c>
      <c r="C291" s="2">
        <v>1447</v>
      </c>
      <c r="E291" s="2" t="s">
        <v>48</v>
      </c>
      <c r="F291" s="2" t="s">
        <v>2191</v>
      </c>
      <c r="G291" s="2" t="s">
        <v>939</v>
      </c>
      <c r="I291" s="2">
        <v>2.17</v>
      </c>
      <c r="J291" s="2">
        <v>18900</v>
      </c>
      <c r="K291" s="2">
        <v>73920</v>
      </c>
      <c r="L291" s="2">
        <v>92820</v>
      </c>
      <c r="M291" s="2">
        <v>0</v>
      </c>
      <c r="N291" s="2">
        <v>92820</v>
      </c>
      <c r="O291" s="2">
        <v>2</v>
      </c>
      <c r="P291" s="3">
        <v>43329</v>
      </c>
      <c r="Q291" s="2">
        <v>97500</v>
      </c>
      <c r="R291" s="2">
        <v>1</v>
      </c>
      <c r="S291" s="2">
        <v>0</v>
      </c>
      <c r="T291" s="2">
        <v>0</v>
      </c>
      <c r="U291" s="2">
        <v>0</v>
      </c>
      <c r="V291" s="2">
        <v>0</v>
      </c>
      <c r="W291" s="2">
        <v>0</v>
      </c>
      <c r="X291" s="2">
        <v>0</v>
      </c>
      <c r="Y291" s="2">
        <v>2.17</v>
      </c>
      <c r="Z291" s="2">
        <v>18900</v>
      </c>
    </row>
    <row r="292" spans="1:26" s="2" customFormat="1" thickBot="1">
      <c r="A292" s="2">
        <v>302</v>
      </c>
      <c r="B292" s="2" t="s">
        <v>142</v>
      </c>
      <c r="C292" s="2">
        <v>0</v>
      </c>
      <c r="E292" s="2" t="s">
        <v>48</v>
      </c>
      <c r="F292" s="2" t="s">
        <v>2190</v>
      </c>
      <c r="G292" s="2" t="s">
        <v>500</v>
      </c>
      <c r="I292" s="2">
        <v>41</v>
      </c>
      <c r="J292" s="2">
        <v>37100</v>
      </c>
      <c r="K292" s="2">
        <v>0</v>
      </c>
      <c r="L292" s="2">
        <v>37100</v>
      </c>
      <c r="M292" s="2">
        <v>0</v>
      </c>
      <c r="N292" s="2">
        <v>37100</v>
      </c>
      <c r="O292" s="2">
        <v>1</v>
      </c>
      <c r="P292" s="3">
        <v>44356</v>
      </c>
      <c r="Q292" s="2">
        <v>0</v>
      </c>
      <c r="R292" s="2">
        <v>2</v>
      </c>
      <c r="S292" s="2">
        <v>0</v>
      </c>
      <c r="T292" s="2">
        <v>0</v>
      </c>
      <c r="U292" s="2">
        <v>0</v>
      </c>
      <c r="V292" s="2">
        <v>0</v>
      </c>
      <c r="W292" s="2">
        <v>0</v>
      </c>
      <c r="X292" s="2">
        <v>0</v>
      </c>
      <c r="Y292" s="2">
        <v>41</v>
      </c>
      <c r="Z292" s="2">
        <v>37100</v>
      </c>
    </row>
    <row r="293" spans="1:26" s="2" customFormat="1" thickBot="1">
      <c r="A293" s="2">
        <v>303</v>
      </c>
      <c r="B293" s="2" t="s">
        <v>2189</v>
      </c>
      <c r="C293" s="2">
        <v>105</v>
      </c>
      <c r="E293" s="2" t="s">
        <v>270</v>
      </c>
      <c r="F293" s="2" t="s">
        <v>2188</v>
      </c>
      <c r="G293" s="2" t="s">
        <v>686</v>
      </c>
      <c r="I293" s="2">
        <v>0.5</v>
      </c>
      <c r="J293" s="2">
        <v>14900</v>
      </c>
      <c r="K293" s="2">
        <v>45000</v>
      </c>
      <c r="L293" s="2">
        <v>59900</v>
      </c>
      <c r="M293" s="2">
        <v>0</v>
      </c>
      <c r="N293" s="2">
        <v>59900</v>
      </c>
      <c r="O293" s="2">
        <v>2</v>
      </c>
      <c r="P293" s="3">
        <v>44957</v>
      </c>
      <c r="Q293" s="2">
        <v>0</v>
      </c>
      <c r="R293" s="2">
        <v>8</v>
      </c>
      <c r="S293" s="2">
        <v>0</v>
      </c>
      <c r="T293" s="2">
        <v>0</v>
      </c>
      <c r="U293" s="2">
        <v>0</v>
      </c>
      <c r="V293" s="2">
        <v>0</v>
      </c>
      <c r="W293" s="2">
        <v>0</v>
      </c>
      <c r="X293" s="2">
        <v>0</v>
      </c>
      <c r="Y293" s="2">
        <v>0.5</v>
      </c>
      <c r="Z293" s="2">
        <v>14900</v>
      </c>
    </row>
    <row r="294" spans="1:26" s="2" customFormat="1" thickBot="1">
      <c r="A294" s="2">
        <v>304</v>
      </c>
      <c r="B294" s="2" t="s">
        <v>2187</v>
      </c>
      <c r="C294" s="2">
        <v>22</v>
      </c>
      <c r="E294" s="2" t="s">
        <v>387</v>
      </c>
      <c r="F294" s="2" t="s">
        <v>2186</v>
      </c>
      <c r="G294" s="2" t="s">
        <v>398</v>
      </c>
      <c r="I294" s="2">
        <v>0.46</v>
      </c>
      <c r="J294" s="2">
        <v>14900</v>
      </c>
      <c r="K294" s="2">
        <v>112900</v>
      </c>
      <c r="L294" s="2">
        <v>127800</v>
      </c>
      <c r="M294" s="2">
        <v>18500</v>
      </c>
      <c r="N294" s="2">
        <v>109300</v>
      </c>
      <c r="O294" s="2">
        <v>2</v>
      </c>
      <c r="P294" s="3">
        <v>41884</v>
      </c>
      <c r="Q294" s="2">
        <v>90000</v>
      </c>
      <c r="R294" s="2">
        <v>1</v>
      </c>
      <c r="S294" s="2">
        <v>0</v>
      </c>
      <c r="T294" s="2">
        <v>0</v>
      </c>
      <c r="U294" s="2">
        <v>0</v>
      </c>
      <c r="V294" s="2">
        <v>0</v>
      </c>
      <c r="W294" s="2">
        <v>0</v>
      </c>
      <c r="X294" s="2">
        <v>0</v>
      </c>
      <c r="Y294" s="2">
        <v>0.46</v>
      </c>
      <c r="Z294" s="2">
        <v>14900</v>
      </c>
    </row>
    <row r="295" spans="1:26" s="2" customFormat="1" thickBot="1">
      <c r="A295" s="2">
        <v>305</v>
      </c>
      <c r="B295" s="2" t="s">
        <v>2185</v>
      </c>
      <c r="C295" s="2">
        <v>72</v>
      </c>
      <c r="E295" s="2" t="s">
        <v>1336</v>
      </c>
      <c r="F295" s="2" t="s">
        <v>2184</v>
      </c>
      <c r="G295" s="2" t="s">
        <v>561</v>
      </c>
      <c r="I295" s="2">
        <v>2</v>
      </c>
      <c r="J295" s="2">
        <v>18700</v>
      </c>
      <c r="K295" s="2">
        <v>34800</v>
      </c>
      <c r="L295" s="2">
        <v>53500</v>
      </c>
      <c r="M295" s="2">
        <v>22940</v>
      </c>
      <c r="N295" s="2">
        <v>30560</v>
      </c>
      <c r="O295" s="2">
        <v>0</v>
      </c>
      <c r="Q295" s="2">
        <v>0</v>
      </c>
      <c r="R295" s="2">
        <v>0</v>
      </c>
      <c r="S295" s="2">
        <v>0</v>
      </c>
      <c r="T295" s="2">
        <v>0</v>
      </c>
      <c r="U295" s="2">
        <v>0</v>
      </c>
      <c r="V295" s="2">
        <v>0</v>
      </c>
      <c r="W295" s="2">
        <v>0</v>
      </c>
      <c r="X295" s="2">
        <v>0</v>
      </c>
      <c r="Y295" s="2">
        <v>2</v>
      </c>
      <c r="Z295" s="2">
        <v>18725</v>
      </c>
    </row>
    <row r="296" spans="1:26" s="2" customFormat="1" thickBot="1">
      <c r="A296" s="2">
        <v>306</v>
      </c>
      <c r="B296" s="2" t="s">
        <v>2183</v>
      </c>
      <c r="C296" s="2">
        <v>15</v>
      </c>
      <c r="E296" s="2" t="s">
        <v>807</v>
      </c>
      <c r="F296" s="2" t="s">
        <v>2182</v>
      </c>
      <c r="G296" s="2" t="s">
        <v>307</v>
      </c>
      <c r="I296" s="2">
        <v>3.2</v>
      </c>
      <c r="J296" s="2">
        <v>20100</v>
      </c>
      <c r="K296" s="2">
        <v>60340</v>
      </c>
      <c r="L296" s="2">
        <v>80440</v>
      </c>
      <c r="M296" s="2">
        <v>0</v>
      </c>
      <c r="N296" s="2">
        <v>80440</v>
      </c>
      <c r="O296" s="2">
        <v>2</v>
      </c>
      <c r="P296" s="3">
        <v>43699</v>
      </c>
      <c r="Q296" s="2">
        <v>128500</v>
      </c>
      <c r="R296" s="2">
        <v>1</v>
      </c>
      <c r="S296" s="2">
        <v>0</v>
      </c>
      <c r="T296" s="2">
        <v>0</v>
      </c>
      <c r="U296" s="2">
        <v>0</v>
      </c>
      <c r="V296" s="2">
        <v>0</v>
      </c>
      <c r="W296" s="2">
        <v>0</v>
      </c>
      <c r="X296" s="2">
        <v>0</v>
      </c>
      <c r="Y296" s="2">
        <v>3.2</v>
      </c>
      <c r="Z296" s="2">
        <v>20125</v>
      </c>
    </row>
    <row r="297" spans="1:26" s="2" customFormat="1" thickBot="1">
      <c r="A297" s="2">
        <v>307</v>
      </c>
      <c r="B297" s="2" t="s">
        <v>2181</v>
      </c>
      <c r="C297" s="2">
        <v>60</v>
      </c>
      <c r="E297" s="2" t="s">
        <v>270</v>
      </c>
      <c r="F297" s="2" t="s">
        <v>2180</v>
      </c>
      <c r="G297" s="2" t="s">
        <v>1478</v>
      </c>
      <c r="I297" s="2">
        <v>0.77</v>
      </c>
      <c r="J297" s="2">
        <v>16100</v>
      </c>
      <c r="K297" s="2">
        <v>54900</v>
      </c>
      <c r="L297" s="2">
        <v>71000</v>
      </c>
      <c r="M297" s="2">
        <v>0</v>
      </c>
      <c r="N297" s="2">
        <v>71000</v>
      </c>
      <c r="O297" s="2">
        <v>2</v>
      </c>
      <c r="P297" s="3">
        <v>43052</v>
      </c>
      <c r="Q297" s="2">
        <v>12100</v>
      </c>
      <c r="R297" s="2">
        <v>3</v>
      </c>
      <c r="S297" s="2">
        <v>0</v>
      </c>
      <c r="T297" s="2">
        <v>0</v>
      </c>
      <c r="U297" s="2">
        <v>0</v>
      </c>
      <c r="V297" s="2">
        <v>0</v>
      </c>
      <c r="W297" s="2">
        <v>0</v>
      </c>
      <c r="X297" s="2">
        <v>0</v>
      </c>
      <c r="Y297" s="2">
        <v>0.77</v>
      </c>
      <c r="Z297" s="2">
        <v>16100</v>
      </c>
    </row>
    <row r="298" spans="1:26" s="2" customFormat="1" thickBot="1">
      <c r="A298" s="2">
        <v>308</v>
      </c>
      <c r="B298" s="2" t="s">
        <v>2179</v>
      </c>
      <c r="C298" s="2">
        <v>68</v>
      </c>
      <c r="E298" s="2" t="s">
        <v>270</v>
      </c>
      <c r="F298" s="2" t="s">
        <v>2178</v>
      </c>
      <c r="G298" s="2" t="s">
        <v>600</v>
      </c>
      <c r="I298" s="2">
        <v>0.54</v>
      </c>
      <c r="J298" s="2">
        <v>14900</v>
      </c>
      <c r="K298" s="2">
        <v>97720</v>
      </c>
      <c r="L298" s="2">
        <v>112620</v>
      </c>
      <c r="M298" s="2">
        <v>18500</v>
      </c>
      <c r="N298" s="2">
        <v>94120</v>
      </c>
      <c r="O298" s="2">
        <v>0</v>
      </c>
      <c r="Q298" s="2">
        <v>0</v>
      </c>
      <c r="R298" s="2">
        <v>0</v>
      </c>
      <c r="S298" s="2">
        <v>0</v>
      </c>
      <c r="T298" s="2">
        <v>0</v>
      </c>
      <c r="U298" s="2">
        <v>0</v>
      </c>
      <c r="V298" s="2">
        <v>0</v>
      </c>
      <c r="W298" s="2">
        <v>0</v>
      </c>
      <c r="X298" s="2">
        <v>0</v>
      </c>
      <c r="Y298" s="2">
        <v>0.54</v>
      </c>
      <c r="Z298" s="2">
        <v>14900</v>
      </c>
    </row>
    <row r="299" spans="1:26" s="2" customFormat="1" thickBot="1">
      <c r="A299" s="2">
        <v>309</v>
      </c>
      <c r="B299" s="2" t="s">
        <v>2177</v>
      </c>
      <c r="C299" s="2">
        <v>206</v>
      </c>
      <c r="E299" s="2" t="s">
        <v>190</v>
      </c>
      <c r="F299" s="2" t="s">
        <v>2176</v>
      </c>
      <c r="G299" s="2" t="s">
        <v>545</v>
      </c>
      <c r="H299" s="2" t="s">
        <v>2175</v>
      </c>
      <c r="I299" s="2">
        <v>14</v>
      </c>
      <c r="J299" s="2">
        <v>29900</v>
      </c>
      <c r="K299" s="2">
        <v>84300</v>
      </c>
      <c r="L299" s="2">
        <v>114200</v>
      </c>
      <c r="M299" s="2">
        <v>0</v>
      </c>
      <c r="N299" s="2">
        <v>114200</v>
      </c>
      <c r="O299" s="2">
        <v>2</v>
      </c>
      <c r="P299" s="3">
        <v>45336</v>
      </c>
      <c r="Q299" s="2">
        <v>0</v>
      </c>
      <c r="R299" s="2">
        <v>2</v>
      </c>
      <c r="S299" s="2">
        <v>0</v>
      </c>
      <c r="T299" s="2">
        <v>0</v>
      </c>
      <c r="U299" s="2">
        <v>0</v>
      </c>
      <c r="V299" s="2">
        <v>0</v>
      </c>
      <c r="W299" s="2">
        <v>0</v>
      </c>
      <c r="X299" s="2">
        <v>0</v>
      </c>
      <c r="Y299" s="2">
        <v>14</v>
      </c>
      <c r="Z299" s="2">
        <v>29900</v>
      </c>
    </row>
    <row r="300" spans="1:26" s="2" customFormat="1" thickBot="1">
      <c r="A300" s="2">
        <v>310</v>
      </c>
      <c r="B300" s="2" t="s">
        <v>2174</v>
      </c>
      <c r="C300" s="2">
        <v>267</v>
      </c>
      <c r="E300" s="2" t="s">
        <v>190</v>
      </c>
      <c r="F300" s="2" t="s">
        <v>2173</v>
      </c>
      <c r="G300" s="2" t="s">
        <v>2172</v>
      </c>
      <c r="H300" s="2" t="s">
        <v>2171</v>
      </c>
      <c r="I300" s="2">
        <v>11.6</v>
      </c>
      <c r="J300" s="2">
        <v>27475</v>
      </c>
      <c r="K300" s="2">
        <v>68880</v>
      </c>
      <c r="L300" s="2">
        <v>96355</v>
      </c>
      <c r="M300" s="2">
        <v>22940</v>
      </c>
      <c r="N300" s="2">
        <v>73415</v>
      </c>
      <c r="O300" s="2">
        <v>0</v>
      </c>
      <c r="Q300" s="2">
        <v>0</v>
      </c>
      <c r="R300" s="2">
        <v>0</v>
      </c>
      <c r="S300" s="2">
        <v>0</v>
      </c>
      <c r="T300" s="2">
        <v>0</v>
      </c>
      <c r="U300" s="2">
        <v>0</v>
      </c>
      <c r="V300" s="2">
        <v>0</v>
      </c>
      <c r="W300" s="2">
        <v>0</v>
      </c>
      <c r="X300" s="2">
        <v>0</v>
      </c>
      <c r="Y300" s="2">
        <v>11.6</v>
      </c>
      <c r="Z300" s="2">
        <v>27475</v>
      </c>
    </row>
    <row r="301" spans="1:26" s="2" customFormat="1" thickBot="1">
      <c r="A301" s="2">
        <v>311</v>
      </c>
      <c r="B301" s="2" t="s">
        <v>2170</v>
      </c>
      <c r="C301" s="2">
        <v>250</v>
      </c>
      <c r="E301" s="2" t="s">
        <v>345</v>
      </c>
      <c r="F301" s="2" t="s">
        <v>2169</v>
      </c>
      <c r="G301" s="2" t="s">
        <v>605</v>
      </c>
      <c r="I301" s="2">
        <v>8</v>
      </c>
      <c r="J301" s="2">
        <v>25400</v>
      </c>
      <c r="K301" s="2">
        <v>72520</v>
      </c>
      <c r="L301" s="2">
        <v>97920</v>
      </c>
      <c r="M301" s="2">
        <v>0</v>
      </c>
      <c r="N301" s="2">
        <v>97920</v>
      </c>
      <c r="O301" s="2">
        <v>2</v>
      </c>
      <c r="P301" s="3">
        <v>38474</v>
      </c>
      <c r="Q301" s="2">
        <v>128000</v>
      </c>
      <c r="R301" s="2">
        <v>0</v>
      </c>
      <c r="S301" s="2">
        <v>0</v>
      </c>
      <c r="T301" s="2">
        <v>0</v>
      </c>
      <c r="U301" s="2">
        <v>0</v>
      </c>
      <c r="V301" s="2">
        <v>0</v>
      </c>
      <c r="W301" s="2">
        <v>0</v>
      </c>
      <c r="X301" s="2">
        <v>0</v>
      </c>
      <c r="Y301" s="2">
        <v>8</v>
      </c>
      <c r="Z301" s="2">
        <v>25375</v>
      </c>
    </row>
    <row r="302" spans="1:26" s="2" customFormat="1" thickBot="1">
      <c r="A302" s="2">
        <v>312</v>
      </c>
      <c r="B302" s="2" t="s">
        <v>2168</v>
      </c>
      <c r="C302" s="2">
        <v>274</v>
      </c>
      <c r="E302" s="2" t="s">
        <v>190</v>
      </c>
      <c r="F302" s="2" t="s">
        <v>2167</v>
      </c>
      <c r="G302" s="2" t="s">
        <v>2166</v>
      </c>
      <c r="H302" s="2" t="s">
        <v>2165</v>
      </c>
      <c r="I302" s="2">
        <v>31</v>
      </c>
      <c r="J302" s="2">
        <v>40950</v>
      </c>
      <c r="K302" s="2">
        <v>81480</v>
      </c>
      <c r="L302" s="2">
        <v>122430</v>
      </c>
      <c r="M302" s="2">
        <v>18500</v>
      </c>
      <c r="N302" s="2">
        <v>103930</v>
      </c>
      <c r="O302" s="2">
        <v>2</v>
      </c>
      <c r="P302" s="3">
        <v>43889</v>
      </c>
      <c r="Q302" s="2">
        <v>176750</v>
      </c>
      <c r="R302" s="2">
        <v>1</v>
      </c>
      <c r="S302" s="2">
        <v>0</v>
      </c>
      <c r="T302" s="2">
        <v>0</v>
      </c>
      <c r="U302" s="2">
        <v>0</v>
      </c>
      <c r="V302" s="2">
        <v>0</v>
      </c>
      <c r="W302" s="2">
        <v>0</v>
      </c>
      <c r="X302" s="2">
        <v>0</v>
      </c>
      <c r="Y302" s="2">
        <v>31</v>
      </c>
      <c r="Z302" s="2">
        <v>40950</v>
      </c>
    </row>
    <row r="303" spans="1:26" s="2" customFormat="1" thickBot="1">
      <c r="A303" s="2">
        <v>313</v>
      </c>
      <c r="B303" s="2" t="s">
        <v>2164</v>
      </c>
      <c r="C303" s="2">
        <v>274</v>
      </c>
      <c r="E303" s="2" t="s">
        <v>1796</v>
      </c>
      <c r="F303" s="2" t="s">
        <v>2163</v>
      </c>
      <c r="G303" s="2" t="s">
        <v>205</v>
      </c>
      <c r="I303" s="2">
        <v>1.4</v>
      </c>
      <c r="J303" s="2">
        <v>18375</v>
      </c>
      <c r="K303" s="2">
        <v>84980</v>
      </c>
      <c r="L303" s="2">
        <v>103355</v>
      </c>
      <c r="M303" s="2">
        <v>18500</v>
      </c>
      <c r="N303" s="2">
        <v>84855</v>
      </c>
      <c r="O303" s="2">
        <v>0</v>
      </c>
      <c r="Q303" s="2">
        <v>0</v>
      </c>
      <c r="R303" s="2">
        <v>0</v>
      </c>
      <c r="S303" s="2">
        <v>0</v>
      </c>
      <c r="T303" s="2">
        <v>0</v>
      </c>
      <c r="U303" s="2">
        <v>0</v>
      </c>
      <c r="V303" s="2">
        <v>0</v>
      </c>
      <c r="W303" s="2">
        <v>0</v>
      </c>
      <c r="X303" s="2">
        <v>0</v>
      </c>
      <c r="Y303" s="2">
        <v>1.4</v>
      </c>
      <c r="Z303" s="2">
        <v>18375</v>
      </c>
    </row>
    <row r="304" spans="1:26" s="2" customFormat="1" thickBot="1">
      <c r="A304" s="2">
        <v>314</v>
      </c>
      <c r="B304" s="2" t="s">
        <v>544</v>
      </c>
      <c r="C304" s="2">
        <v>9</v>
      </c>
      <c r="E304" s="2" t="s">
        <v>2029</v>
      </c>
      <c r="F304" s="2" t="s">
        <v>2162</v>
      </c>
      <c r="G304" s="2" t="s">
        <v>395</v>
      </c>
      <c r="I304" s="2">
        <v>0.4</v>
      </c>
      <c r="J304" s="2">
        <v>14875</v>
      </c>
      <c r="K304" s="2">
        <v>19600</v>
      </c>
      <c r="L304" s="2">
        <v>34475</v>
      </c>
      <c r="M304" s="2">
        <v>34475</v>
      </c>
      <c r="N304" s="2">
        <v>0</v>
      </c>
      <c r="O304" s="2">
        <v>2</v>
      </c>
      <c r="P304" s="3">
        <v>45649</v>
      </c>
      <c r="Q304" s="2">
        <v>0</v>
      </c>
      <c r="R304" s="2">
        <v>8</v>
      </c>
      <c r="S304" s="2">
        <v>0</v>
      </c>
      <c r="T304" s="2">
        <v>0</v>
      </c>
      <c r="U304" s="2">
        <v>0</v>
      </c>
      <c r="V304" s="2">
        <v>0</v>
      </c>
      <c r="W304" s="2">
        <v>0</v>
      </c>
      <c r="X304" s="2">
        <v>0</v>
      </c>
      <c r="Y304" s="2">
        <v>0.4</v>
      </c>
      <c r="Z304" s="2">
        <v>14875</v>
      </c>
    </row>
    <row r="305" spans="1:26" s="2" customFormat="1" thickBot="1">
      <c r="A305" s="2">
        <v>315</v>
      </c>
      <c r="B305" s="2" t="s">
        <v>2161</v>
      </c>
      <c r="C305" s="2">
        <v>56</v>
      </c>
      <c r="E305" s="2" t="s">
        <v>1336</v>
      </c>
      <c r="F305" s="2" t="s">
        <v>2160</v>
      </c>
      <c r="G305" s="2" t="s">
        <v>661</v>
      </c>
      <c r="I305" s="2">
        <v>78</v>
      </c>
      <c r="J305" s="2">
        <v>72100</v>
      </c>
      <c r="K305" s="2">
        <v>96300</v>
      </c>
      <c r="L305" s="2">
        <v>168400</v>
      </c>
      <c r="M305" s="2">
        <v>0</v>
      </c>
      <c r="N305" s="2">
        <v>168400</v>
      </c>
      <c r="O305" s="2">
        <v>0</v>
      </c>
      <c r="Q305" s="2">
        <v>0</v>
      </c>
      <c r="R305" s="2">
        <v>0</v>
      </c>
      <c r="S305" s="2">
        <v>0</v>
      </c>
      <c r="T305" s="2">
        <v>0</v>
      </c>
      <c r="U305" s="2">
        <v>0</v>
      </c>
      <c r="V305" s="2">
        <v>0</v>
      </c>
      <c r="W305" s="2">
        <v>0</v>
      </c>
      <c r="X305" s="2">
        <v>0</v>
      </c>
      <c r="Y305" s="2">
        <v>78</v>
      </c>
      <c r="Z305" s="2">
        <v>72100</v>
      </c>
    </row>
    <row r="306" spans="1:26" s="2" customFormat="1" thickBot="1">
      <c r="A306" s="2">
        <v>316</v>
      </c>
      <c r="B306" s="2" t="s">
        <v>539</v>
      </c>
      <c r="C306" s="2">
        <v>30</v>
      </c>
      <c r="E306" s="2" t="s">
        <v>1336</v>
      </c>
      <c r="F306" s="2" t="s">
        <v>2159</v>
      </c>
      <c r="G306" s="2" t="s">
        <v>622</v>
      </c>
      <c r="I306" s="2">
        <v>4.5</v>
      </c>
      <c r="J306" s="2">
        <v>21700</v>
      </c>
      <c r="K306" s="2">
        <v>60200</v>
      </c>
      <c r="L306" s="2">
        <v>81900</v>
      </c>
      <c r="M306" s="2">
        <v>0</v>
      </c>
      <c r="N306" s="2">
        <v>81900</v>
      </c>
      <c r="O306" s="2">
        <v>2</v>
      </c>
      <c r="P306" s="3">
        <v>43133</v>
      </c>
      <c r="Q306" s="2">
        <v>0</v>
      </c>
      <c r="R306" s="2">
        <v>1</v>
      </c>
      <c r="S306" s="2">
        <v>0</v>
      </c>
      <c r="T306" s="2">
        <v>0</v>
      </c>
      <c r="U306" s="2">
        <v>0</v>
      </c>
      <c r="V306" s="2">
        <v>0</v>
      </c>
      <c r="W306" s="2">
        <v>0</v>
      </c>
      <c r="X306" s="2">
        <v>0</v>
      </c>
      <c r="Y306" s="2">
        <v>4.5</v>
      </c>
      <c r="Z306" s="2">
        <v>21700</v>
      </c>
    </row>
    <row r="307" spans="1:26" s="2" customFormat="1" thickBot="1">
      <c r="A307" s="2">
        <v>317</v>
      </c>
      <c r="B307" s="2" t="s">
        <v>2158</v>
      </c>
      <c r="C307" s="2">
        <v>330</v>
      </c>
      <c r="E307" s="2" t="s">
        <v>1796</v>
      </c>
      <c r="F307" s="2" t="s">
        <v>2157</v>
      </c>
      <c r="G307" s="2" t="s">
        <v>395</v>
      </c>
      <c r="H307" s="2" t="s">
        <v>2156</v>
      </c>
      <c r="I307" s="2">
        <v>4</v>
      </c>
      <c r="J307" s="2">
        <v>21200</v>
      </c>
      <c r="K307" s="2">
        <v>39400</v>
      </c>
      <c r="L307" s="2">
        <v>60600</v>
      </c>
      <c r="M307" s="2">
        <v>0</v>
      </c>
      <c r="N307" s="2">
        <v>60600</v>
      </c>
      <c r="O307" s="2">
        <v>2</v>
      </c>
      <c r="P307" s="3">
        <v>42075</v>
      </c>
      <c r="Q307" s="2">
        <v>0</v>
      </c>
      <c r="R307" s="2">
        <v>0</v>
      </c>
      <c r="S307" s="2">
        <v>0</v>
      </c>
      <c r="T307" s="2">
        <v>0</v>
      </c>
      <c r="U307" s="2">
        <v>0</v>
      </c>
      <c r="V307" s="2">
        <v>0</v>
      </c>
      <c r="W307" s="2">
        <v>0</v>
      </c>
      <c r="X307" s="2">
        <v>0</v>
      </c>
      <c r="Y307" s="2">
        <v>4</v>
      </c>
      <c r="Z307" s="2">
        <v>21175</v>
      </c>
    </row>
    <row r="308" spans="1:26" s="2" customFormat="1" thickBot="1">
      <c r="A308" s="2">
        <v>319</v>
      </c>
      <c r="B308" s="2" t="s">
        <v>361</v>
      </c>
      <c r="C308" s="2">
        <v>10</v>
      </c>
      <c r="E308" s="2" t="s">
        <v>277</v>
      </c>
      <c r="F308" s="2" t="s">
        <v>2155</v>
      </c>
      <c r="G308" s="2" t="s">
        <v>2154</v>
      </c>
      <c r="H308" s="2" t="s">
        <v>2153</v>
      </c>
      <c r="I308" s="2">
        <v>0.4</v>
      </c>
      <c r="J308" s="2">
        <v>14900</v>
      </c>
      <c r="K308" s="2">
        <v>153800</v>
      </c>
      <c r="L308" s="2">
        <v>168700</v>
      </c>
      <c r="M308" s="2">
        <v>0</v>
      </c>
      <c r="N308" s="2">
        <v>168700</v>
      </c>
      <c r="O308" s="2">
        <v>2</v>
      </c>
      <c r="P308" s="3">
        <v>44276</v>
      </c>
      <c r="Q308" s="2">
        <v>0</v>
      </c>
      <c r="R308" s="2">
        <v>8</v>
      </c>
      <c r="S308" s="2">
        <v>0</v>
      </c>
      <c r="T308" s="2">
        <v>0</v>
      </c>
      <c r="U308" s="2">
        <v>0</v>
      </c>
      <c r="V308" s="2">
        <v>0</v>
      </c>
      <c r="W308" s="2">
        <v>0</v>
      </c>
      <c r="X308" s="2">
        <v>0</v>
      </c>
      <c r="Y308" s="2">
        <v>0.4</v>
      </c>
      <c r="Z308" s="2">
        <v>14900</v>
      </c>
    </row>
    <row r="309" spans="1:26" s="2" customFormat="1" thickBot="1">
      <c r="A309" s="2">
        <v>320</v>
      </c>
      <c r="B309" s="2" t="s">
        <v>2152</v>
      </c>
      <c r="C309" s="2">
        <v>342</v>
      </c>
      <c r="E309" s="2" t="s">
        <v>613</v>
      </c>
      <c r="F309" s="2" t="s">
        <v>2151</v>
      </c>
      <c r="G309" s="2" t="s">
        <v>126</v>
      </c>
      <c r="I309" s="2">
        <v>8</v>
      </c>
      <c r="J309" s="2">
        <v>25375</v>
      </c>
      <c r="K309" s="2">
        <v>21280</v>
      </c>
      <c r="L309" s="2">
        <v>46655</v>
      </c>
      <c r="M309" s="2">
        <v>0</v>
      </c>
      <c r="N309" s="2">
        <v>46655</v>
      </c>
      <c r="O309" s="2">
        <v>0</v>
      </c>
      <c r="Q309" s="2">
        <v>0</v>
      </c>
      <c r="R309" s="2">
        <v>0</v>
      </c>
      <c r="S309" s="2">
        <v>0</v>
      </c>
      <c r="T309" s="2">
        <v>0</v>
      </c>
      <c r="U309" s="2">
        <v>0</v>
      </c>
      <c r="V309" s="2">
        <v>0</v>
      </c>
      <c r="W309" s="2">
        <v>0</v>
      </c>
      <c r="X309" s="2">
        <v>0</v>
      </c>
      <c r="Y309" s="2">
        <v>8</v>
      </c>
      <c r="Z309" s="2">
        <v>25375</v>
      </c>
    </row>
    <row r="310" spans="1:26" s="2" customFormat="1" thickBot="1">
      <c r="A310" s="2">
        <v>321</v>
      </c>
      <c r="B310" s="2" t="s">
        <v>2150</v>
      </c>
      <c r="C310" s="2">
        <v>115</v>
      </c>
      <c r="E310" s="2" t="s">
        <v>565</v>
      </c>
      <c r="F310" s="2" t="s">
        <v>2149</v>
      </c>
      <c r="G310" s="2" t="s">
        <v>2148</v>
      </c>
      <c r="H310" s="2" t="s">
        <v>2147</v>
      </c>
      <c r="I310" s="2">
        <v>1.6</v>
      </c>
      <c r="J310" s="2">
        <v>18375</v>
      </c>
      <c r="K310" s="2">
        <v>87360</v>
      </c>
      <c r="L310" s="2">
        <v>105735</v>
      </c>
      <c r="M310" s="2">
        <v>18500</v>
      </c>
      <c r="N310" s="2">
        <v>87235</v>
      </c>
      <c r="O310" s="2">
        <v>0</v>
      </c>
      <c r="Q310" s="2">
        <v>0</v>
      </c>
      <c r="R310" s="2">
        <v>0</v>
      </c>
      <c r="S310" s="2">
        <v>0</v>
      </c>
      <c r="T310" s="2">
        <v>0</v>
      </c>
      <c r="U310" s="2">
        <v>0</v>
      </c>
      <c r="V310" s="2">
        <v>0</v>
      </c>
      <c r="W310" s="2">
        <v>0</v>
      </c>
      <c r="X310" s="2">
        <v>0</v>
      </c>
      <c r="Y310" s="2">
        <v>1.6</v>
      </c>
      <c r="Z310" s="2">
        <v>18375</v>
      </c>
    </row>
    <row r="311" spans="1:26" s="2" customFormat="1" thickBot="1">
      <c r="A311" s="2">
        <v>322</v>
      </c>
      <c r="B311" s="2" t="s">
        <v>2145</v>
      </c>
      <c r="C311" s="2">
        <v>5</v>
      </c>
      <c r="E311" s="2" t="s">
        <v>293</v>
      </c>
      <c r="F311" s="2" t="s">
        <v>2146</v>
      </c>
      <c r="G311" s="2" t="s">
        <v>120</v>
      </c>
      <c r="I311" s="2">
        <v>90</v>
      </c>
      <c r="J311" s="2">
        <v>51303</v>
      </c>
      <c r="K311" s="2">
        <v>91700</v>
      </c>
      <c r="L311" s="2">
        <v>143003</v>
      </c>
      <c r="M311" s="2">
        <v>18500</v>
      </c>
      <c r="N311" s="2">
        <v>124503</v>
      </c>
      <c r="O311" s="2">
        <v>0</v>
      </c>
      <c r="Q311" s="2">
        <v>0</v>
      </c>
      <c r="R311" s="2">
        <v>0</v>
      </c>
      <c r="S311" s="2">
        <v>0</v>
      </c>
      <c r="T311" s="2">
        <v>0</v>
      </c>
      <c r="U311" s="2">
        <v>16</v>
      </c>
      <c r="V311" s="2">
        <v>3445</v>
      </c>
      <c r="W311" s="2">
        <v>54</v>
      </c>
      <c r="X311" s="2">
        <v>11988</v>
      </c>
      <c r="Y311" s="2">
        <v>20</v>
      </c>
      <c r="Z311" s="2">
        <v>35870</v>
      </c>
    </row>
    <row r="312" spans="1:26" s="2" customFormat="1" thickBot="1">
      <c r="A312" s="2">
        <v>324</v>
      </c>
      <c r="B312" s="2" t="s">
        <v>2145</v>
      </c>
      <c r="C312" s="2">
        <v>0</v>
      </c>
      <c r="E312" s="2" t="s">
        <v>1796</v>
      </c>
      <c r="F312" s="2" t="s">
        <v>2144</v>
      </c>
      <c r="G312" s="2" t="s">
        <v>600</v>
      </c>
      <c r="I312" s="2">
        <v>3</v>
      </c>
      <c r="J312" s="2">
        <v>11200</v>
      </c>
      <c r="K312" s="2">
        <v>0</v>
      </c>
      <c r="L312" s="2">
        <v>11200</v>
      </c>
      <c r="M312" s="2">
        <v>0</v>
      </c>
      <c r="N312" s="2">
        <v>11200</v>
      </c>
      <c r="O312" s="2">
        <v>0</v>
      </c>
      <c r="Q312" s="2">
        <v>0</v>
      </c>
      <c r="R312" s="2">
        <v>0</v>
      </c>
      <c r="S312" s="2">
        <v>0</v>
      </c>
      <c r="T312" s="2">
        <v>0</v>
      </c>
      <c r="U312" s="2">
        <v>0</v>
      </c>
      <c r="V312" s="2">
        <v>0</v>
      </c>
      <c r="W312" s="2">
        <v>0</v>
      </c>
      <c r="X312" s="2">
        <v>0</v>
      </c>
      <c r="Y312" s="2">
        <v>3</v>
      </c>
      <c r="Z312" s="2">
        <v>11200</v>
      </c>
    </row>
    <row r="313" spans="1:26" s="2" customFormat="1" thickBot="1">
      <c r="A313" s="2">
        <v>325</v>
      </c>
      <c r="B313" s="2" t="s">
        <v>2142</v>
      </c>
      <c r="C313" s="2">
        <v>427</v>
      </c>
      <c r="E313" s="2" t="s">
        <v>270</v>
      </c>
      <c r="F313" s="2" t="s">
        <v>2143</v>
      </c>
      <c r="G313" s="2" t="s">
        <v>661</v>
      </c>
      <c r="I313" s="2">
        <v>3.8</v>
      </c>
      <c r="J313" s="2">
        <v>21000</v>
      </c>
      <c r="K313" s="2">
        <v>83300</v>
      </c>
      <c r="L313" s="2">
        <v>104300</v>
      </c>
      <c r="M313" s="2">
        <v>18500</v>
      </c>
      <c r="N313" s="2">
        <v>85800</v>
      </c>
      <c r="O313" s="2">
        <v>0</v>
      </c>
      <c r="Q313" s="2">
        <v>0</v>
      </c>
      <c r="R313" s="2">
        <v>0</v>
      </c>
      <c r="S313" s="2">
        <v>0</v>
      </c>
      <c r="T313" s="2">
        <v>0</v>
      </c>
      <c r="U313" s="2">
        <v>0</v>
      </c>
      <c r="V313" s="2">
        <v>0</v>
      </c>
      <c r="W313" s="2">
        <v>0</v>
      </c>
      <c r="X313" s="2">
        <v>0</v>
      </c>
      <c r="Y313" s="2">
        <v>3.8</v>
      </c>
      <c r="Z313" s="2">
        <v>21000</v>
      </c>
    </row>
    <row r="314" spans="1:26" s="2" customFormat="1" thickBot="1">
      <c r="A314" s="2">
        <v>326</v>
      </c>
      <c r="B314" s="2" t="s">
        <v>2142</v>
      </c>
      <c r="C314" s="2">
        <v>0</v>
      </c>
      <c r="E314" s="2" t="s">
        <v>270</v>
      </c>
      <c r="F314" s="2" t="s">
        <v>2141</v>
      </c>
      <c r="G314" s="2" t="s">
        <v>637</v>
      </c>
      <c r="I314" s="2">
        <v>1</v>
      </c>
      <c r="J314" s="2">
        <v>8800</v>
      </c>
      <c r="K314" s="2">
        <v>29400</v>
      </c>
      <c r="L314" s="2">
        <v>38200</v>
      </c>
      <c r="M314" s="2">
        <v>0</v>
      </c>
      <c r="N314" s="2">
        <v>38200</v>
      </c>
      <c r="O314" s="2">
        <v>0</v>
      </c>
      <c r="Q314" s="2">
        <v>0</v>
      </c>
      <c r="R314" s="2">
        <v>0</v>
      </c>
      <c r="S314" s="2">
        <v>0</v>
      </c>
      <c r="T314" s="2">
        <v>0</v>
      </c>
      <c r="U314" s="2">
        <v>0</v>
      </c>
      <c r="V314" s="2">
        <v>0</v>
      </c>
      <c r="W314" s="2">
        <v>0</v>
      </c>
      <c r="X314" s="2">
        <v>0</v>
      </c>
      <c r="Y314" s="2">
        <v>1</v>
      </c>
      <c r="Z314" s="2">
        <v>8750</v>
      </c>
    </row>
    <row r="315" spans="1:26" s="2" customFormat="1" thickBot="1">
      <c r="A315" s="2">
        <v>327</v>
      </c>
      <c r="B315" s="2" t="s">
        <v>1413</v>
      </c>
      <c r="C315" s="2">
        <v>1594</v>
      </c>
      <c r="E315" s="2" t="s">
        <v>48</v>
      </c>
      <c r="F315" s="2" t="s">
        <v>2140</v>
      </c>
      <c r="G315" s="2" t="s">
        <v>2139</v>
      </c>
      <c r="H315" s="2" t="s">
        <v>2138</v>
      </c>
      <c r="I315" s="2">
        <v>5.2</v>
      </c>
      <c r="J315" s="2">
        <v>22600</v>
      </c>
      <c r="K315" s="2">
        <v>0</v>
      </c>
      <c r="L315" s="2">
        <v>22600</v>
      </c>
      <c r="M315" s="2">
        <v>0</v>
      </c>
      <c r="N315" s="2">
        <v>22600</v>
      </c>
      <c r="O315" s="2">
        <v>2</v>
      </c>
      <c r="P315" s="3">
        <v>44090</v>
      </c>
      <c r="Q315" s="2">
        <v>19500</v>
      </c>
      <c r="R315" s="2">
        <v>8</v>
      </c>
      <c r="S315" s="2">
        <v>0</v>
      </c>
      <c r="T315" s="2">
        <v>0</v>
      </c>
      <c r="U315" s="2">
        <v>0</v>
      </c>
      <c r="V315" s="2">
        <v>0</v>
      </c>
      <c r="W315" s="2">
        <v>0</v>
      </c>
      <c r="X315" s="2">
        <v>0</v>
      </c>
      <c r="Y315" s="2">
        <v>5.2</v>
      </c>
      <c r="Z315" s="2">
        <v>22600</v>
      </c>
    </row>
    <row r="316" spans="1:26" s="2" customFormat="1" thickBot="1">
      <c r="A316" s="2">
        <v>328</v>
      </c>
      <c r="B316" s="2" t="s">
        <v>2136</v>
      </c>
      <c r="C316" s="2">
        <v>0</v>
      </c>
      <c r="E316" s="2" t="s">
        <v>869</v>
      </c>
      <c r="F316" s="2" t="s">
        <v>2137</v>
      </c>
      <c r="G316" s="2" t="s">
        <v>51</v>
      </c>
      <c r="I316" s="2">
        <v>0.8</v>
      </c>
      <c r="J316" s="2">
        <v>1050</v>
      </c>
      <c r="K316" s="2">
        <v>0</v>
      </c>
      <c r="L316" s="2">
        <v>1050</v>
      </c>
      <c r="M316" s="2">
        <v>0</v>
      </c>
      <c r="N316" s="2">
        <v>1050</v>
      </c>
      <c r="O316" s="2">
        <v>0</v>
      </c>
      <c r="Q316" s="2">
        <v>0</v>
      </c>
      <c r="R316" s="2">
        <v>0</v>
      </c>
      <c r="S316" s="2">
        <v>0</v>
      </c>
      <c r="T316" s="2">
        <v>0</v>
      </c>
      <c r="U316" s="2">
        <v>0</v>
      </c>
      <c r="V316" s="2">
        <v>0</v>
      </c>
      <c r="W316" s="2">
        <v>0</v>
      </c>
      <c r="X316" s="2">
        <v>0</v>
      </c>
      <c r="Y316" s="2">
        <v>0.8</v>
      </c>
      <c r="Z316" s="2">
        <v>1050</v>
      </c>
    </row>
    <row r="317" spans="1:26" s="2" customFormat="1" thickBot="1">
      <c r="A317" s="2">
        <v>329</v>
      </c>
      <c r="B317" s="2" t="s">
        <v>2136</v>
      </c>
      <c r="C317" s="2">
        <v>9</v>
      </c>
      <c r="E317" s="2" t="s">
        <v>869</v>
      </c>
      <c r="F317" s="2" t="s">
        <v>2135</v>
      </c>
      <c r="G317" s="2" t="s">
        <v>89</v>
      </c>
      <c r="H317" s="2" t="s">
        <v>2134</v>
      </c>
      <c r="I317" s="2">
        <v>4.3</v>
      </c>
      <c r="J317" s="2">
        <v>21525</v>
      </c>
      <c r="K317" s="2">
        <v>115220</v>
      </c>
      <c r="L317" s="2">
        <v>136745</v>
      </c>
      <c r="M317" s="2">
        <v>0</v>
      </c>
      <c r="N317" s="2">
        <v>136745</v>
      </c>
      <c r="O317" s="2">
        <v>0</v>
      </c>
      <c r="Q317" s="2">
        <v>0</v>
      </c>
      <c r="R317" s="2">
        <v>0</v>
      </c>
      <c r="S317" s="2">
        <v>0</v>
      </c>
      <c r="T317" s="2">
        <v>0</v>
      </c>
      <c r="U317" s="2">
        <v>0</v>
      </c>
      <c r="V317" s="2">
        <v>0</v>
      </c>
      <c r="W317" s="2">
        <v>0</v>
      </c>
      <c r="X317" s="2">
        <v>0</v>
      </c>
      <c r="Y317" s="2">
        <v>4.3</v>
      </c>
      <c r="Z317" s="2">
        <v>21525</v>
      </c>
    </row>
    <row r="318" spans="1:26" s="2" customFormat="1" thickBot="1">
      <c r="A318" s="2">
        <v>330</v>
      </c>
      <c r="B318" s="2" t="s">
        <v>2133</v>
      </c>
      <c r="C318" s="2">
        <v>1232</v>
      </c>
      <c r="E318" s="2" t="s">
        <v>41</v>
      </c>
      <c r="F318" s="2" t="s">
        <v>2132</v>
      </c>
      <c r="G318" s="2" t="s">
        <v>518</v>
      </c>
      <c r="I318" s="2">
        <v>11.1</v>
      </c>
      <c r="J318" s="2">
        <v>20552</v>
      </c>
      <c r="K318" s="2">
        <v>147700</v>
      </c>
      <c r="L318" s="2">
        <v>168252</v>
      </c>
      <c r="M318" s="2">
        <v>0</v>
      </c>
      <c r="N318" s="2">
        <v>168252</v>
      </c>
      <c r="O318" s="2">
        <v>2</v>
      </c>
      <c r="P318" s="3">
        <v>44348</v>
      </c>
      <c r="Q318" s="2">
        <v>372000</v>
      </c>
      <c r="R318" s="2">
        <v>1</v>
      </c>
      <c r="S318" s="2">
        <v>4.0999999999999996</v>
      </c>
      <c r="T318" s="2">
        <v>755</v>
      </c>
      <c r="U318" s="2">
        <v>5</v>
      </c>
      <c r="V318" s="2">
        <v>1077</v>
      </c>
      <c r="W318" s="2">
        <v>0</v>
      </c>
      <c r="X318" s="2">
        <v>0</v>
      </c>
      <c r="Y318" s="2">
        <v>2</v>
      </c>
      <c r="Z318" s="2">
        <v>18720</v>
      </c>
    </row>
    <row r="319" spans="1:26" s="2" customFormat="1" thickBot="1">
      <c r="A319" s="2">
        <v>331</v>
      </c>
      <c r="B319" s="2" t="s">
        <v>2131</v>
      </c>
      <c r="C319" s="2">
        <v>1572</v>
      </c>
      <c r="E319" s="2" t="s">
        <v>41</v>
      </c>
      <c r="F319" s="2" t="s">
        <v>2130</v>
      </c>
      <c r="G319" s="2" t="s">
        <v>2129</v>
      </c>
      <c r="H319" s="2" t="s">
        <v>2128</v>
      </c>
      <c r="I319" s="2">
        <v>7</v>
      </c>
      <c r="J319" s="2">
        <v>24500</v>
      </c>
      <c r="K319" s="2">
        <v>23300</v>
      </c>
      <c r="L319" s="2">
        <v>47800</v>
      </c>
      <c r="M319" s="2">
        <v>18500</v>
      </c>
      <c r="N319" s="2">
        <v>29300</v>
      </c>
      <c r="O319" s="2">
        <v>2</v>
      </c>
      <c r="P319" s="3">
        <v>42621</v>
      </c>
      <c r="Q319" s="2">
        <v>15000</v>
      </c>
      <c r="R319" s="2">
        <v>8</v>
      </c>
      <c r="S319" s="2">
        <v>0</v>
      </c>
      <c r="T319" s="2">
        <v>0</v>
      </c>
      <c r="U319" s="2">
        <v>0</v>
      </c>
      <c r="V319" s="2">
        <v>0</v>
      </c>
      <c r="W319" s="2">
        <v>0</v>
      </c>
      <c r="X319" s="2">
        <v>0</v>
      </c>
      <c r="Y319" s="2">
        <v>7</v>
      </c>
      <c r="Z319" s="2">
        <v>24500</v>
      </c>
    </row>
    <row r="320" spans="1:26" s="2" customFormat="1" thickBot="1">
      <c r="A320" s="2">
        <v>332</v>
      </c>
      <c r="B320" s="2" t="s">
        <v>2127</v>
      </c>
      <c r="C320" s="2">
        <v>22</v>
      </c>
      <c r="E320" s="2" t="s">
        <v>257</v>
      </c>
      <c r="F320" s="2" t="s">
        <v>2126</v>
      </c>
      <c r="G320" s="2" t="s">
        <v>422</v>
      </c>
      <c r="I320" s="2">
        <v>3.44</v>
      </c>
      <c r="J320" s="2">
        <v>20475</v>
      </c>
      <c r="K320" s="2">
        <v>76440</v>
      </c>
      <c r="L320" s="2">
        <v>96915</v>
      </c>
      <c r="M320" s="2">
        <v>18500</v>
      </c>
      <c r="N320" s="2">
        <v>78415</v>
      </c>
      <c r="O320" s="2">
        <v>0</v>
      </c>
      <c r="Q320" s="2">
        <v>0</v>
      </c>
      <c r="R320" s="2">
        <v>0</v>
      </c>
      <c r="S320" s="2">
        <v>0</v>
      </c>
      <c r="T320" s="2">
        <v>0</v>
      </c>
      <c r="U320" s="2">
        <v>0</v>
      </c>
      <c r="V320" s="2">
        <v>0</v>
      </c>
      <c r="W320" s="2">
        <v>0</v>
      </c>
      <c r="X320" s="2">
        <v>0</v>
      </c>
      <c r="Y320" s="2">
        <v>3.44</v>
      </c>
      <c r="Z320" s="2">
        <v>20475</v>
      </c>
    </row>
    <row r="321" spans="1:26" s="2" customFormat="1" thickBot="1">
      <c r="A321" s="2">
        <v>333</v>
      </c>
      <c r="B321" s="2" t="s">
        <v>2125</v>
      </c>
      <c r="C321" s="2">
        <v>196</v>
      </c>
      <c r="E321" s="2" t="s">
        <v>203</v>
      </c>
      <c r="F321" s="2" t="s">
        <v>2124</v>
      </c>
      <c r="G321" s="2" t="s">
        <v>545</v>
      </c>
      <c r="I321" s="2">
        <v>1</v>
      </c>
      <c r="J321" s="2">
        <v>17500</v>
      </c>
      <c r="K321" s="2">
        <v>68700</v>
      </c>
      <c r="L321" s="2">
        <v>86200</v>
      </c>
      <c r="M321" s="2">
        <v>18500</v>
      </c>
      <c r="N321" s="2">
        <v>67700</v>
      </c>
      <c r="O321" s="2">
        <v>2</v>
      </c>
      <c r="P321" s="3">
        <v>44418</v>
      </c>
      <c r="Q321" s="2">
        <v>53000</v>
      </c>
      <c r="R321" s="2">
        <v>8</v>
      </c>
      <c r="S321" s="2">
        <v>0</v>
      </c>
      <c r="T321" s="2">
        <v>0</v>
      </c>
      <c r="U321" s="2">
        <v>0</v>
      </c>
      <c r="V321" s="2">
        <v>0</v>
      </c>
      <c r="W321" s="2">
        <v>0</v>
      </c>
      <c r="X321" s="2">
        <v>0</v>
      </c>
      <c r="Y321" s="2">
        <v>1</v>
      </c>
      <c r="Z321" s="2">
        <v>17500</v>
      </c>
    </row>
    <row r="322" spans="1:26" s="2" customFormat="1" thickBot="1">
      <c r="A322" s="2">
        <v>335</v>
      </c>
      <c r="B322" s="2" t="s">
        <v>2123</v>
      </c>
      <c r="C322" s="2">
        <v>9</v>
      </c>
      <c r="E322" s="2" t="s">
        <v>2122</v>
      </c>
      <c r="F322" s="2" t="s">
        <v>2121</v>
      </c>
      <c r="G322" s="2" t="s">
        <v>173</v>
      </c>
      <c r="I322" s="2">
        <v>0.8</v>
      </c>
      <c r="J322" s="2">
        <v>16100</v>
      </c>
      <c r="K322" s="2">
        <v>65639</v>
      </c>
      <c r="L322" s="2">
        <v>81739</v>
      </c>
      <c r="M322" s="2">
        <v>0</v>
      </c>
      <c r="N322" s="2">
        <v>81739</v>
      </c>
      <c r="O322" s="2">
        <v>0</v>
      </c>
      <c r="Q322" s="2">
        <v>0</v>
      </c>
      <c r="R322" s="2">
        <v>0</v>
      </c>
      <c r="S322" s="2">
        <v>0</v>
      </c>
      <c r="T322" s="2">
        <v>0</v>
      </c>
      <c r="U322" s="2">
        <v>0</v>
      </c>
      <c r="V322" s="2">
        <v>0</v>
      </c>
      <c r="W322" s="2">
        <v>0</v>
      </c>
      <c r="X322" s="2">
        <v>0</v>
      </c>
      <c r="Y322" s="2">
        <v>0.8</v>
      </c>
      <c r="Z322" s="2">
        <v>16100</v>
      </c>
    </row>
    <row r="323" spans="1:26" s="2" customFormat="1" thickBot="1">
      <c r="A323" s="2">
        <v>336</v>
      </c>
      <c r="B323" s="2" t="s">
        <v>2120</v>
      </c>
      <c r="C323" s="2">
        <v>1375</v>
      </c>
      <c r="E323" s="2" t="s">
        <v>48</v>
      </c>
      <c r="F323" s="2" t="s">
        <v>2119</v>
      </c>
      <c r="G323" s="2" t="s">
        <v>558</v>
      </c>
      <c r="I323" s="2">
        <v>1.4</v>
      </c>
      <c r="J323" s="2">
        <v>18400</v>
      </c>
      <c r="K323" s="2">
        <v>56280</v>
      </c>
      <c r="L323" s="2">
        <v>74680</v>
      </c>
      <c r="M323" s="2">
        <v>18500</v>
      </c>
      <c r="N323" s="2">
        <v>56180</v>
      </c>
      <c r="O323" s="2">
        <v>0</v>
      </c>
      <c r="Q323" s="2">
        <v>0</v>
      </c>
      <c r="R323" s="2">
        <v>0</v>
      </c>
      <c r="S323" s="2">
        <v>0</v>
      </c>
      <c r="T323" s="2">
        <v>0</v>
      </c>
      <c r="U323" s="2">
        <v>0</v>
      </c>
      <c r="V323" s="2">
        <v>0</v>
      </c>
      <c r="W323" s="2">
        <v>0</v>
      </c>
      <c r="X323" s="2">
        <v>0</v>
      </c>
      <c r="Y323" s="2">
        <v>1.4</v>
      </c>
      <c r="Z323" s="2">
        <v>18375</v>
      </c>
    </row>
    <row r="324" spans="1:26" s="2" customFormat="1" thickBot="1">
      <c r="A324" s="2">
        <v>337</v>
      </c>
      <c r="B324" s="2" t="s">
        <v>2117</v>
      </c>
      <c r="C324" s="2">
        <v>77</v>
      </c>
      <c r="E324" s="2" t="s">
        <v>345</v>
      </c>
      <c r="F324" s="2" t="s">
        <v>2118</v>
      </c>
      <c r="G324" s="2" t="s">
        <v>240</v>
      </c>
      <c r="I324" s="2">
        <v>3.9</v>
      </c>
      <c r="J324" s="2">
        <v>21000</v>
      </c>
      <c r="K324" s="2">
        <v>42560</v>
      </c>
      <c r="L324" s="2">
        <v>63560</v>
      </c>
      <c r="M324" s="2">
        <v>18500</v>
      </c>
      <c r="N324" s="2">
        <v>45060</v>
      </c>
      <c r="O324" s="2">
        <v>0</v>
      </c>
      <c r="Q324" s="2">
        <v>0</v>
      </c>
      <c r="R324" s="2">
        <v>0</v>
      </c>
      <c r="S324" s="2">
        <v>0</v>
      </c>
      <c r="T324" s="2">
        <v>0</v>
      </c>
      <c r="U324" s="2">
        <v>0</v>
      </c>
      <c r="V324" s="2">
        <v>0</v>
      </c>
      <c r="W324" s="2">
        <v>0</v>
      </c>
      <c r="X324" s="2">
        <v>0</v>
      </c>
      <c r="Y324" s="2">
        <v>3.9</v>
      </c>
      <c r="Z324" s="2">
        <v>21000</v>
      </c>
    </row>
    <row r="325" spans="1:26" s="2" customFormat="1" thickBot="1">
      <c r="A325" s="2">
        <v>338</v>
      </c>
      <c r="B325" s="2" t="s">
        <v>2117</v>
      </c>
      <c r="C325" s="2">
        <v>77</v>
      </c>
      <c r="E325" s="2" t="s">
        <v>345</v>
      </c>
      <c r="F325" s="2" t="s">
        <v>2116</v>
      </c>
      <c r="G325" s="2" t="s">
        <v>661</v>
      </c>
      <c r="H325" s="2" t="s">
        <v>2115</v>
      </c>
      <c r="I325" s="2">
        <v>3</v>
      </c>
      <c r="J325" s="2">
        <v>11200</v>
      </c>
      <c r="K325" s="2">
        <v>0</v>
      </c>
      <c r="L325" s="2">
        <v>11200</v>
      </c>
      <c r="M325" s="2">
        <v>0</v>
      </c>
      <c r="N325" s="2">
        <v>11200</v>
      </c>
      <c r="O325" s="2">
        <v>0</v>
      </c>
      <c r="Q325" s="2">
        <v>0</v>
      </c>
      <c r="R325" s="2">
        <v>0</v>
      </c>
      <c r="S325" s="2">
        <v>0</v>
      </c>
      <c r="T325" s="2">
        <v>0</v>
      </c>
      <c r="U325" s="2">
        <v>0</v>
      </c>
      <c r="V325" s="2">
        <v>0</v>
      </c>
      <c r="W325" s="2">
        <v>0</v>
      </c>
      <c r="X325" s="2">
        <v>0</v>
      </c>
      <c r="Y325" s="2">
        <v>3</v>
      </c>
      <c r="Z325" s="2">
        <v>11200</v>
      </c>
    </row>
    <row r="326" spans="1:26" s="2" customFormat="1" thickBot="1">
      <c r="A326" s="2">
        <v>339</v>
      </c>
      <c r="B326" s="2" t="s">
        <v>2113</v>
      </c>
      <c r="C326" s="2">
        <v>80</v>
      </c>
      <c r="E326" s="2" t="s">
        <v>345</v>
      </c>
      <c r="F326" s="2" t="s">
        <v>2114</v>
      </c>
      <c r="G326" s="2" t="s">
        <v>823</v>
      </c>
      <c r="I326" s="2">
        <v>1</v>
      </c>
      <c r="J326" s="2">
        <v>8750</v>
      </c>
      <c r="K326" s="2">
        <v>5880</v>
      </c>
      <c r="L326" s="2">
        <v>14630</v>
      </c>
      <c r="M326" s="2">
        <v>0</v>
      </c>
      <c r="N326" s="2">
        <v>14630</v>
      </c>
      <c r="O326" s="2">
        <v>0</v>
      </c>
      <c r="Q326" s="2">
        <v>0</v>
      </c>
      <c r="R326" s="2">
        <v>0</v>
      </c>
      <c r="S326" s="2">
        <v>0</v>
      </c>
      <c r="T326" s="2">
        <v>0</v>
      </c>
      <c r="U326" s="2">
        <v>0</v>
      </c>
      <c r="V326" s="2">
        <v>0</v>
      </c>
      <c r="W326" s="2">
        <v>0</v>
      </c>
      <c r="X326" s="2">
        <v>0</v>
      </c>
      <c r="Y326" s="2">
        <v>1</v>
      </c>
      <c r="Z326" s="2">
        <v>8750</v>
      </c>
    </row>
    <row r="327" spans="1:26" s="2" customFormat="1" thickBot="1">
      <c r="A327" s="2">
        <v>340</v>
      </c>
      <c r="B327" s="2" t="s">
        <v>2113</v>
      </c>
      <c r="C327" s="2">
        <v>70</v>
      </c>
      <c r="E327" s="2" t="s">
        <v>345</v>
      </c>
      <c r="F327" s="2" t="s">
        <v>2112</v>
      </c>
      <c r="G327" s="2" t="s">
        <v>51</v>
      </c>
      <c r="I327" s="2">
        <v>0.48</v>
      </c>
      <c r="J327" s="2">
        <v>14900</v>
      </c>
      <c r="K327" s="2">
        <v>59920</v>
      </c>
      <c r="L327" s="2">
        <v>74820</v>
      </c>
      <c r="M327" s="2">
        <v>18500</v>
      </c>
      <c r="N327" s="2">
        <v>56320</v>
      </c>
      <c r="O327" s="2">
        <v>0</v>
      </c>
      <c r="Q327" s="2">
        <v>0</v>
      </c>
      <c r="R327" s="2">
        <v>0</v>
      </c>
      <c r="S327" s="2">
        <v>0</v>
      </c>
      <c r="T327" s="2">
        <v>0</v>
      </c>
      <c r="U327" s="2">
        <v>0</v>
      </c>
      <c r="V327" s="2">
        <v>0</v>
      </c>
      <c r="W327" s="2">
        <v>0</v>
      </c>
      <c r="X327" s="2">
        <v>0</v>
      </c>
      <c r="Y327" s="2">
        <v>0.48</v>
      </c>
      <c r="Z327" s="2">
        <v>14875</v>
      </c>
    </row>
    <row r="328" spans="1:26" s="2" customFormat="1" thickBot="1">
      <c r="A328" s="2">
        <v>341</v>
      </c>
      <c r="B328" s="2" t="s">
        <v>2111</v>
      </c>
      <c r="C328" s="2">
        <v>3</v>
      </c>
      <c r="E328" s="2" t="s">
        <v>345</v>
      </c>
      <c r="F328" s="2" t="s">
        <v>2110</v>
      </c>
      <c r="G328" s="2" t="s">
        <v>2109</v>
      </c>
      <c r="I328" s="2">
        <v>1</v>
      </c>
      <c r="J328" s="2">
        <v>17500</v>
      </c>
      <c r="K328" s="2">
        <v>51240</v>
      </c>
      <c r="L328" s="2">
        <v>68740</v>
      </c>
      <c r="M328" s="2">
        <v>0</v>
      </c>
      <c r="N328" s="2">
        <v>68740</v>
      </c>
      <c r="O328" s="2">
        <v>2</v>
      </c>
      <c r="P328" s="3">
        <v>44090</v>
      </c>
      <c r="Q328" s="2">
        <v>22000</v>
      </c>
      <c r="R328" s="2">
        <v>8</v>
      </c>
      <c r="S328" s="2">
        <v>0</v>
      </c>
      <c r="T328" s="2">
        <v>0</v>
      </c>
      <c r="U328" s="2">
        <v>0</v>
      </c>
      <c r="V328" s="2">
        <v>0</v>
      </c>
      <c r="W328" s="2">
        <v>0</v>
      </c>
      <c r="X328" s="2">
        <v>0</v>
      </c>
      <c r="Y328" s="2">
        <v>1</v>
      </c>
      <c r="Z328" s="2">
        <v>17500</v>
      </c>
    </row>
    <row r="329" spans="1:26" s="2" customFormat="1" thickBot="1">
      <c r="A329" s="2">
        <v>342</v>
      </c>
      <c r="B329" s="2" t="s">
        <v>2108</v>
      </c>
      <c r="C329" s="2">
        <v>204</v>
      </c>
      <c r="E329" s="2" t="s">
        <v>2107</v>
      </c>
      <c r="F329" s="2" t="s">
        <v>2106</v>
      </c>
      <c r="G329" s="2" t="s">
        <v>641</v>
      </c>
      <c r="I329" s="2">
        <v>197</v>
      </c>
      <c r="J329" s="2">
        <v>139500</v>
      </c>
      <c r="K329" s="2">
        <v>151700</v>
      </c>
      <c r="L329" s="2">
        <v>291200</v>
      </c>
      <c r="M329" s="2">
        <v>0</v>
      </c>
      <c r="N329" s="2">
        <v>291200</v>
      </c>
      <c r="O329" s="2">
        <v>2</v>
      </c>
      <c r="P329" s="3">
        <v>44329</v>
      </c>
      <c r="Q329" s="2">
        <v>340000</v>
      </c>
      <c r="R329" s="2">
        <v>1</v>
      </c>
      <c r="S329" s="2">
        <v>0</v>
      </c>
      <c r="T329" s="2">
        <v>0</v>
      </c>
      <c r="U329" s="2">
        <v>0</v>
      </c>
      <c r="V329" s="2">
        <v>0</v>
      </c>
      <c r="W329" s="2">
        <v>0</v>
      </c>
      <c r="X329" s="2">
        <v>0</v>
      </c>
      <c r="Y329" s="2">
        <v>197</v>
      </c>
      <c r="Z329" s="2">
        <v>139500</v>
      </c>
    </row>
    <row r="330" spans="1:26" s="2" customFormat="1" thickBot="1">
      <c r="A330" s="2">
        <v>343</v>
      </c>
      <c r="B330" s="2" t="s">
        <v>2105</v>
      </c>
      <c r="C330" s="2">
        <v>1416</v>
      </c>
      <c r="E330" s="2" t="s">
        <v>48</v>
      </c>
      <c r="F330" s="2" t="s">
        <v>2104</v>
      </c>
      <c r="G330" s="2" t="s">
        <v>741</v>
      </c>
      <c r="I330" s="2">
        <v>11.72</v>
      </c>
      <c r="J330" s="2">
        <v>11000</v>
      </c>
      <c r="K330" s="2">
        <v>800</v>
      </c>
      <c r="L330" s="2">
        <v>11800</v>
      </c>
      <c r="M330" s="2">
        <v>0</v>
      </c>
      <c r="N330" s="2">
        <v>11800</v>
      </c>
      <c r="O330" s="2">
        <v>0</v>
      </c>
      <c r="Q330" s="2">
        <v>0</v>
      </c>
      <c r="R330" s="2">
        <v>0</v>
      </c>
      <c r="S330" s="2">
        <v>0</v>
      </c>
      <c r="T330" s="2">
        <v>0</v>
      </c>
      <c r="U330" s="2">
        <v>0</v>
      </c>
      <c r="V330" s="2">
        <v>0</v>
      </c>
      <c r="W330" s="2">
        <v>0</v>
      </c>
      <c r="X330" s="2">
        <v>0</v>
      </c>
      <c r="Y330" s="2">
        <v>11.72</v>
      </c>
      <c r="Z330" s="2">
        <v>11000</v>
      </c>
    </row>
    <row r="331" spans="1:26" s="2" customFormat="1" thickBot="1">
      <c r="A331" s="2">
        <v>344</v>
      </c>
      <c r="B331" s="2" t="s">
        <v>2103</v>
      </c>
      <c r="C331" s="2">
        <v>104</v>
      </c>
      <c r="E331" s="2" t="s">
        <v>345</v>
      </c>
      <c r="F331" s="2" t="s">
        <v>2102</v>
      </c>
      <c r="G331" s="2" t="s">
        <v>823</v>
      </c>
      <c r="I331" s="2">
        <v>1</v>
      </c>
      <c r="J331" s="2">
        <v>17500</v>
      </c>
      <c r="K331" s="2">
        <v>38500</v>
      </c>
      <c r="L331" s="2">
        <v>56000</v>
      </c>
      <c r="M331" s="2">
        <v>18500</v>
      </c>
      <c r="N331" s="2">
        <v>37500</v>
      </c>
      <c r="O331" s="2">
        <v>0</v>
      </c>
      <c r="Q331" s="2">
        <v>0</v>
      </c>
      <c r="R331" s="2">
        <v>0</v>
      </c>
      <c r="S331" s="2">
        <v>0</v>
      </c>
      <c r="T331" s="2">
        <v>0</v>
      </c>
      <c r="U331" s="2">
        <v>0</v>
      </c>
      <c r="V331" s="2">
        <v>0</v>
      </c>
      <c r="W331" s="2">
        <v>0</v>
      </c>
      <c r="X331" s="2">
        <v>0</v>
      </c>
      <c r="Y331" s="2">
        <v>1</v>
      </c>
      <c r="Z331" s="2">
        <v>17500</v>
      </c>
    </row>
    <row r="332" spans="1:26" s="2" customFormat="1" thickBot="1">
      <c r="A332" s="2">
        <v>345</v>
      </c>
      <c r="B332" s="2" t="s">
        <v>2101</v>
      </c>
      <c r="C332" s="2">
        <v>177</v>
      </c>
      <c r="E332" s="2" t="s">
        <v>1826</v>
      </c>
      <c r="F332" s="2" t="s">
        <v>2100</v>
      </c>
      <c r="G332" s="2" t="s">
        <v>1096</v>
      </c>
      <c r="I332" s="2">
        <v>1</v>
      </c>
      <c r="J332" s="2">
        <v>17500</v>
      </c>
      <c r="K332" s="2">
        <v>88300</v>
      </c>
      <c r="L332" s="2">
        <v>105800</v>
      </c>
      <c r="M332" s="2">
        <v>18500</v>
      </c>
      <c r="N332" s="2">
        <v>87300</v>
      </c>
      <c r="O332" s="2">
        <v>2</v>
      </c>
      <c r="P332" s="3">
        <v>39716</v>
      </c>
      <c r="Q332" s="2">
        <v>80000</v>
      </c>
      <c r="R332" s="2">
        <v>1</v>
      </c>
      <c r="S332" s="2">
        <v>0</v>
      </c>
      <c r="T332" s="2">
        <v>0</v>
      </c>
      <c r="U332" s="2">
        <v>0</v>
      </c>
      <c r="V332" s="2">
        <v>0</v>
      </c>
      <c r="W332" s="2">
        <v>0</v>
      </c>
      <c r="X332" s="2">
        <v>0</v>
      </c>
      <c r="Y332" s="2">
        <v>1</v>
      </c>
      <c r="Z332" s="2">
        <v>17500</v>
      </c>
    </row>
    <row r="333" spans="1:26" s="2" customFormat="1" thickBot="1">
      <c r="A333" s="2">
        <v>346</v>
      </c>
      <c r="B333" s="2" t="s">
        <v>2099</v>
      </c>
      <c r="C333" s="2">
        <v>196</v>
      </c>
      <c r="E333" s="2" t="s">
        <v>1826</v>
      </c>
      <c r="F333" s="2" t="s">
        <v>2098</v>
      </c>
      <c r="G333" s="2" t="s">
        <v>287</v>
      </c>
      <c r="H333" s="2" t="s">
        <v>2097</v>
      </c>
      <c r="I333" s="2">
        <v>86</v>
      </c>
      <c r="J333" s="2">
        <v>58442</v>
      </c>
      <c r="K333" s="2">
        <v>207500</v>
      </c>
      <c r="L333" s="2">
        <v>265942</v>
      </c>
      <c r="M333" s="2">
        <v>18500</v>
      </c>
      <c r="N333" s="2">
        <v>247442</v>
      </c>
      <c r="O333" s="2">
        <v>0</v>
      </c>
      <c r="Q333" s="2">
        <v>0</v>
      </c>
      <c r="R333" s="2">
        <v>0</v>
      </c>
      <c r="S333" s="2">
        <v>37</v>
      </c>
      <c r="T333" s="2">
        <v>6818</v>
      </c>
      <c r="U333" s="2">
        <v>26</v>
      </c>
      <c r="V333" s="2">
        <v>5599</v>
      </c>
      <c r="W333" s="2">
        <v>0</v>
      </c>
      <c r="X333" s="2">
        <v>0</v>
      </c>
      <c r="Y333" s="2">
        <v>23</v>
      </c>
      <c r="Z333" s="2">
        <v>46025</v>
      </c>
    </row>
    <row r="334" spans="1:26" s="2" customFormat="1" thickBot="1">
      <c r="A334" s="2">
        <v>347</v>
      </c>
      <c r="B334" s="2" t="s">
        <v>2096</v>
      </c>
      <c r="C334" s="2">
        <v>12</v>
      </c>
      <c r="E334" s="2" t="s">
        <v>285</v>
      </c>
      <c r="F334" s="2" t="s">
        <v>2095</v>
      </c>
      <c r="G334" s="2" t="s">
        <v>126</v>
      </c>
      <c r="I334" s="2">
        <v>0.38</v>
      </c>
      <c r="J334" s="2">
        <v>14875</v>
      </c>
      <c r="K334" s="2">
        <v>50820</v>
      </c>
      <c r="L334" s="2">
        <v>65695</v>
      </c>
      <c r="M334" s="2">
        <v>0</v>
      </c>
      <c r="N334" s="2">
        <v>65695</v>
      </c>
      <c r="O334" s="2">
        <v>2</v>
      </c>
      <c r="P334" s="3">
        <v>39324</v>
      </c>
      <c r="Q334" s="2">
        <v>30000</v>
      </c>
      <c r="R334" s="2">
        <v>1</v>
      </c>
      <c r="S334" s="2">
        <v>0</v>
      </c>
      <c r="T334" s="2">
        <v>0</v>
      </c>
      <c r="U334" s="2">
        <v>0</v>
      </c>
      <c r="V334" s="2">
        <v>0</v>
      </c>
      <c r="W334" s="2">
        <v>0</v>
      </c>
      <c r="X334" s="2">
        <v>0</v>
      </c>
      <c r="Y334" s="2">
        <v>0.38</v>
      </c>
      <c r="Z334" s="2">
        <v>14875</v>
      </c>
    </row>
    <row r="335" spans="1:26" s="2" customFormat="1" thickBot="1">
      <c r="A335" s="2">
        <v>348</v>
      </c>
      <c r="B335" s="2" t="s">
        <v>2093</v>
      </c>
      <c r="C335" s="2">
        <v>48</v>
      </c>
      <c r="E335" s="2" t="s">
        <v>1919</v>
      </c>
      <c r="F335" s="2" t="s">
        <v>2094</v>
      </c>
      <c r="G335" s="2" t="s">
        <v>51</v>
      </c>
      <c r="I335" s="2">
        <v>2.7</v>
      </c>
      <c r="J335" s="2">
        <v>19600</v>
      </c>
      <c r="K335" s="2">
        <v>68500</v>
      </c>
      <c r="L335" s="2">
        <v>88100</v>
      </c>
      <c r="M335" s="2">
        <v>18500</v>
      </c>
      <c r="N335" s="2">
        <v>69600</v>
      </c>
      <c r="O335" s="2">
        <v>0</v>
      </c>
      <c r="Q335" s="2">
        <v>0</v>
      </c>
      <c r="R335" s="2">
        <v>0</v>
      </c>
      <c r="S335" s="2">
        <v>0</v>
      </c>
      <c r="T335" s="2">
        <v>0</v>
      </c>
      <c r="U335" s="2">
        <v>0</v>
      </c>
      <c r="V335" s="2">
        <v>0</v>
      </c>
      <c r="W335" s="2">
        <v>0</v>
      </c>
      <c r="X335" s="2">
        <v>0</v>
      </c>
      <c r="Y335" s="2">
        <v>2.7</v>
      </c>
      <c r="Z335" s="2">
        <v>19600</v>
      </c>
    </row>
    <row r="336" spans="1:26" s="2" customFormat="1" thickBot="1">
      <c r="A336" s="2">
        <v>349</v>
      </c>
      <c r="B336" s="2" t="s">
        <v>2093</v>
      </c>
      <c r="C336" s="2">
        <v>0</v>
      </c>
      <c r="E336" s="2" t="s">
        <v>1919</v>
      </c>
      <c r="F336" s="2" t="s">
        <v>2092</v>
      </c>
      <c r="G336" s="2" t="s">
        <v>240</v>
      </c>
      <c r="H336" s="2" t="s">
        <v>2091</v>
      </c>
      <c r="I336" s="2">
        <v>2.6</v>
      </c>
      <c r="J336" s="2">
        <v>10700</v>
      </c>
      <c r="K336" s="2">
        <v>0</v>
      </c>
      <c r="L336" s="2">
        <v>10700</v>
      </c>
      <c r="M336" s="2">
        <v>0</v>
      </c>
      <c r="N336" s="2">
        <v>10700</v>
      </c>
      <c r="O336" s="2">
        <v>0</v>
      </c>
      <c r="Q336" s="2">
        <v>0</v>
      </c>
      <c r="R336" s="2">
        <v>0</v>
      </c>
      <c r="S336" s="2">
        <v>0</v>
      </c>
      <c r="T336" s="2">
        <v>0</v>
      </c>
      <c r="U336" s="2">
        <v>0</v>
      </c>
      <c r="V336" s="2">
        <v>0</v>
      </c>
      <c r="W336" s="2">
        <v>0</v>
      </c>
      <c r="X336" s="2">
        <v>0</v>
      </c>
      <c r="Y336" s="2">
        <v>2.6</v>
      </c>
      <c r="Z336" s="2">
        <v>10675</v>
      </c>
    </row>
    <row r="337" spans="1:26" s="2" customFormat="1" thickBot="1">
      <c r="A337" s="2">
        <v>350</v>
      </c>
      <c r="B337" s="2" t="s">
        <v>10</v>
      </c>
      <c r="C337" s="2">
        <v>82</v>
      </c>
      <c r="E337" s="2" t="s">
        <v>2090</v>
      </c>
      <c r="F337" s="2" t="s">
        <v>2089</v>
      </c>
      <c r="G337" s="2" t="s">
        <v>558</v>
      </c>
      <c r="I337" s="2">
        <v>31</v>
      </c>
      <c r="J337" s="2">
        <v>29575</v>
      </c>
      <c r="K337" s="2">
        <v>82600</v>
      </c>
      <c r="L337" s="2">
        <v>112175</v>
      </c>
      <c r="M337" s="2">
        <v>0</v>
      </c>
      <c r="N337" s="2">
        <v>112175</v>
      </c>
      <c r="O337" s="2">
        <v>2</v>
      </c>
      <c r="P337" s="3">
        <v>42315</v>
      </c>
      <c r="Q337" s="2">
        <v>149000</v>
      </c>
      <c r="R337" s="2">
        <v>1</v>
      </c>
      <c r="S337" s="2">
        <v>0</v>
      </c>
      <c r="T337" s="2">
        <v>0</v>
      </c>
      <c r="U337" s="2">
        <v>0</v>
      </c>
      <c r="V337" s="2">
        <v>0</v>
      </c>
      <c r="W337" s="2">
        <v>0</v>
      </c>
      <c r="X337" s="2">
        <v>0</v>
      </c>
      <c r="Y337" s="2">
        <v>31</v>
      </c>
      <c r="Z337" s="2">
        <v>29575</v>
      </c>
    </row>
    <row r="338" spans="1:26" s="2" customFormat="1" thickBot="1">
      <c r="A338" s="2">
        <v>351</v>
      </c>
      <c r="B338" s="2" t="s">
        <v>2088</v>
      </c>
      <c r="C338" s="2">
        <v>202</v>
      </c>
      <c r="E338" s="2" t="s">
        <v>270</v>
      </c>
      <c r="F338" s="2" t="s">
        <v>2087</v>
      </c>
      <c r="G338" s="2" t="s">
        <v>240</v>
      </c>
      <c r="I338" s="2">
        <v>1.9</v>
      </c>
      <c r="J338" s="2">
        <v>18500</v>
      </c>
      <c r="K338" s="2">
        <v>68300</v>
      </c>
      <c r="L338" s="2">
        <v>86800</v>
      </c>
      <c r="M338" s="2">
        <v>0</v>
      </c>
      <c r="N338" s="2">
        <v>86800</v>
      </c>
      <c r="O338" s="2">
        <v>2</v>
      </c>
      <c r="P338" s="3">
        <v>43014</v>
      </c>
      <c r="Q338" s="2">
        <v>97550</v>
      </c>
      <c r="R338" s="2">
        <v>1</v>
      </c>
      <c r="S338" s="2">
        <v>0</v>
      </c>
      <c r="T338" s="2">
        <v>0</v>
      </c>
      <c r="U338" s="2">
        <v>0</v>
      </c>
      <c r="V338" s="2">
        <v>0</v>
      </c>
      <c r="W338" s="2">
        <v>0</v>
      </c>
      <c r="X338" s="2">
        <v>0</v>
      </c>
      <c r="Y338" s="2">
        <v>1.9</v>
      </c>
      <c r="Z338" s="2">
        <v>18500</v>
      </c>
    </row>
    <row r="339" spans="1:26" s="2" customFormat="1" thickBot="1">
      <c r="A339" s="2">
        <v>352</v>
      </c>
      <c r="B339" s="2" t="s">
        <v>2086</v>
      </c>
      <c r="C339" s="2">
        <v>118</v>
      </c>
      <c r="E339" s="2" t="s">
        <v>565</v>
      </c>
      <c r="F339" s="2" t="s">
        <v>2085</v>
      </c>
      <c r="G339" s="2" t="s">
        <v>422</v>
      </c>
      <c r="I339" s="2">
        <v>4</v>
      </c>
      <c r="J339" s="2">
        <v>21200</v>
      </c>
      <c r="K339" s="2">
        <v>84700</v>
      </c>
      <c r="L339" s="2">
        <v>105900</v>
      </c>
      <c r="M339" s="2">
        <v>18500</v>
      </c>
      <c r="N339" s="2">
        <v>87400</v>
      </c>
      <c r="O339" s="2">
        <v>0</v>
      </c>
      <c r="Q339" s="2">
        <v>0</v>
      </c>
      <c r="R339" s="2">
        <v>0</v>
      </c>
      <c r="S339" s="2">
        <v>0</v>
      </c>
      <c r="T339" s="2">
        <v>0</v>
      </c>
      <c r="U339" s="2">
        <v>0</v>
      </c>
      <c r="V339" s="2">
        <v>0</v>
      </c>
      <c r="W339" s="2">
        <v>0</v>
      </c>
      <c r="X339" s="2">
        <v>0</v>
      </c>
      <c r="Y339" s="2">
        <v>4</v>
      </c>
      <c r="Z339" s="2">
        <v>21175</v>
      </c>
    </row>
    <row r="340" spans="1:26" s="2" customFormat="1" thickBot="1">
      <c r="A340" s="2">
        <v>353</v>
      </c>
      <c r="B340" s="2" t="s">
        <v>2084</v>
      </c>
      <c r="C340" s="2">
        <v>12</v>
      </c>
      <c r="E340" s="2" t="s">
        <v>900</v>
      </c>
      <c r="F340" s="2" t="s">
        <v>2083</v>
      </c>
      <c r="G340" s="2" t="s">
        <v>561</v>
      </c>
      <c r="I340" s="2">
        <v>0.15</v>
      </c>
      <c r="J340" s="2">
        <v>10700</v>
      </c>
      <c r="K340" s="2">
        <v>73500</v>
      </c>
      <c r="L340" s="2">
        <v>84200</v>
      </c>
      <c r="M340" s="2">
        <v>0</v>
      </c>
      <c r="N340" s="2">
        <v>84200</v>
      </c>
      <c r="O340" s="2">
        <v>2</v>
      </c>
      <c r="P340" s="3">
        <v>44757</v>
      </c>
      <c r="Q340" s="2">
        <v>170000</v>
      </c>
      <c r="R340" s="2">
        <v>1</v>
      </c>
      <c r="S340" s="2">
        <v>0</v>
      </c>
      <c r="T340" s="2">
        <v>0</v>
      </c>
      <c r="U340" s="2">
        <v>0</v>
      </c>
      <c r="V340" s="2">
        <v>0</v>
      </c>
      <c r="W340" s="2">
        <v>0</v>
      </c>
      <c r="X340" s="2">
        <v>0</v>
      </c>
      <c r="Y340" s="2">
        <v>0.15</v>
      </c>
      <c r="Z340" s="2">
        <v>10700</v>
      </c>
    </row>
    <row r="341" spans="1:26" s="2" customFormat="1" thickBot="1">
      <c r="A341" s="2">
        <v>354</v>
      </c>
      <c r="B341" s="2" t="s">
        <v>1733</v>
      </c>
      <c r="C341" s="2">
        <v>23</v>
      </c>
      <c r="E341" s="2" t="s">
        <v>345</v>
      </c>
      <c r="F341" s="2" t="s">
        <v>2082</v>
      </c>
      <c r="G341" s="2" t="s">
        <v>2081</v>
      </c>
      <c r="H341" s="2" t="s">
        <v>592</v>
      </c>
      <c r="I341" s="2">
        <v>0.18</v>
      </c>
      <c r="J341" s="2">
        <v>12600</v>
      </c>
      <c r="K341" s="2">
        <v>29400</v>
      </c>
      <c r="L341" s="2">
        <v>42000</v>
      </c>
      <c r="M341" s="2">
        <v>0</v>
      </c>
      <c r="N341" s="2">
        <v>42000</v>
      </c>
      <c r="O341" s="2">
        <v>2</v>
      </c>
      <c r="P341" s="3">
        <v>44426</v>
      </c>
      <c r="Q341" s="2">
        <v>57000</v>
      </c>
      <c r="R341" s="2">
        <v>1</v>
      </c>
      <c r="S341" s="2">
        <v>0</v>
      </c>
      <c r="T341" s="2">
        <v>0</v>
      </c>
      <c r="U341" s="2">
        <v>0</v>
      </c>
      <c r="V341" s="2">
        <v>0</v>
      </c>
      <c r="W341" s="2">
        <v>0</v>
      </c>
      <c r="X341" s="2">
        <v>0</v>
      </c>
      <c r="Y341" s="2">
        <v>0.18</v>
      </c>
      <c r="Z341" s="2">
        <v>12600</v>
      </c>
    </row>
    <row r="342" spans="1:26" s="2" customFormat="1" thickBot="1">
      <c r="A342" s="2">
        <v>355</v>
      </c>
      <c r="B342" s="2" t="s">
        <v>2080</v>
      </c>
      <c r="C342" s="2">
        <v>36</v>
      </c>
      <c r="E342" s="2" t="s">
        <v>1610</v>
      </c>
      <c r="F342" s="2" t="s">
        <v>2079</v>
      </c>
      <c r="G342" s="2" t="s">
        <v>758</v>
      </c>
      <c r="I342" s="2">
        <v>0.48</v>
      </c>
      <c r="J342" s="2">
        <v>18600</v>
      </c>
      <c r="K342" s="2">
        <v>80700</v>
      </c>
      <c r="L342" s="2">
        <v>99300</v>
      </c>
      <c r="M342" s="2">
        <v>18500</v>
      </c>
      <c r="N342" s="2">
        <v>80800</v>
      </c>
      <c r="O342" s="2">
        <v>0</v>
      </c>
      <c r="Q342" s="2">
        <v>0</v>
      </c>
      <c r="R342" s="2">
        <v>0</v>
      </c>
      <c r="S342" s="2">
        <v>0</v>
      </c>
      <c r="T342" s="2">
        <v>0</v>
      </c>
      <c r="U342" s="2">
        <v>0</v>
      </c>
      <c r="V342" s="2">
        <v>0</v>
      </c>
      <c r="W342" s="2">
        <v>0</v>
      </c>
      <c r="X342" s="2">
        <v>0</v>
      </c>
      <c r="Y342" s="2">
        <v>0.48</v>
      </c>
      <c r="Z342" s="2">
        <v>18600</v>
      </c>
    </row>
    <row r="343" spans="1:26" s="2" customFormat="1" thickBot="1">
      <c r="A343" s="2">
        <v>356</v>
      </c>
      <c r="B343" s="2" t="s">
        <v>2078</v>
      </c>
      <c r="C343" s="2">
        <v>59</v>
      </c>
      <c r="E343" s="2" t="s">
        <v>1610</v>
      </c>
      <c r="F343" s="2" t="s">
        <v>2077</v>
      </c>
      <c r="G343" s="2" t="s">
        <v>534</v>
      </c>
      <c r="I343" s="2">
        <v>1.44</v>
      </c>
      <c r="J343" s="2">
        <v>18400</v>
      </c>
      <c r="K343" s="2">
        <v>240200</v>
      </c>
      <c r="L343" s="2">
        <v>258600</v>
      </c>
      <c r="M343" s="2">
        <v>18500</v>
      </c>
      <c r="N343" s="2">
        <v>240100</v>
      </c>
      <c r="O343" s="2">
        <v>0</v>
      </c>
      <c r="Q343" s="2">
        <v>0</v>
      </c>
      <c r="R343" s="2">
        <v>0</v>
      </c>
      <c r="S343" s="2">
        <v>0</v>
      </c>
      <c r="T343" s="2">
        <v>0</v>
      </c>
      <c r="U343" s="2">
        <v>0</v>
      </c>
      <c r="V343" s="2">
        <v>0</v>
      </c>
      <c r="W343" s="2">
        <v>0</v>
      </c>
      <c r="X343" s="2">
        <v>0</v>
      </c>
      <c r="Y343" s="2">
        <v>1.44</v>
      </c>
      <c r="Z343" s="2">
        <v>18400</v>
      </c>
    </row>
    <row r="344" spans="1:26" s="2" customFormat="1" thickBot="1">
      <c r="A344" s="2">
        <v>357</v>
      </c>
      <c r="B344" s="2" t="s">
        <v>2076</v>
      </c>
      <c r="C344" s="2">
        <v>13</v>
      </c>
      <c r="E344" s="2" t="s">
        <v>1344</v>
      </c>
      <c r="F344" s="2" t="s">
        <v>2075</v>
      </c>
      <c r="G344" s="2" t="s">
        <v>558</v>
      </c>
      <c r="I344" s="2">
        <v>11.9</v>
      </c>
      <c r="J344" s="2">
        <v>27475</v>
      </c>
      <c r="K344" s="2">
        <v>73300</v>
      </c>
      <c r="L344" s="2">
        <v>100775</v>
      </c>
      <c r="M344" s="2">
        <v>18500</v>
      </c>
      <c r="N344" s="2">
        <v>82275</v>
      </c>
      <c r="O344" s="2">
        <v>0</v>
      </c>
      <c r="Q344" s="2">
        <v>0</v>
      </c>
      <c r="R344" s="2">
        <v>0</v>
      </c>
      <c r="S344" s="2">
        <v>0</v>
      </c>
      <c r="T344" s="2">
        <v>0</v>
      </c>
      <c r="U344" s="2">
        <v>0</v>
      </c>
      <c r="V344" s="2">
        <v>0</v>
      </c>
      <c r="W344" s="2">
        <v>0</v>
      </c>
      <c r="X344" s="2">
        <v>0</v>
      </c>
      <c r="Y344" s="2">
        <v>11.9</v>
      </c>
      <c r="Z344" s="2">
        <v>27475</v>
      </c>
    </row>
    <row r="345" spans="1:26" s="2" customFormat="1" thickBot="1">
      <c r="A345" s="2">
        <v>358</v>
      </c>
      <c r="B345" s="2" t="s">
        <v>2074</v>
      </c>
      <c r="C345" s="2">
        <v>38</v>
      </c>
      <c r="E345" s="2" t="s">
        <v>1852</v>
      </c>
      <c r="F345" s="2" t="s">
        <v>2073</v>
      </c>
      <c r="G345" s="2" t="s">
        <v>55</v>
      </c>
      <c r="I345" s="2">
        <v>0.55000000000000004</v>
      </c>
      <c r="J345" s="2">
        <v>22300</v>
      </c>
      <c r="K345" s="2">
        <v>92960</v>
      </c>
      <c r="L345" s="2">
        <v>115260</v>
      </c>
      <c r="M345" s="2">
        <v>18500</v>
      </c>
      <c r="N345" s="2">
        <v>96760</v>
      </c>
      <c r="O345" s="2">
        <v>0</v>
      </c>
      <c r="Q345" s="2">
        <v>0</v>
      </c>
      <c r="R345" s="2">
        <v>0</v>
      </c>
      <c r="S345" s="2">
        <v>0</v>
      </c>
      <c r="T345" s="2">
        <v>0</v>
      </c>
      <c r="U345" s="2">
        <v>0</v>
      </c>
      <c r="V345" s="2">
        <v>0</v>
      </c>
      <c r="W345" s="2">
        <v>0</v>
      </c>
      <c r="X345" s="2">
        <v>0</v>
      </c>
      <c r="Y345" s="2">
        <v>0.55000000000000004</v>
      </c>
      <c r="Z345" s="2">
        <v>22300</v>
      </c>
    </row>
    <row r="346" spans="1:26" s="2" customFormat="1" thickBot="1">
      <c r="A346" s="2">
        <v>359</v>
      </c>
      <c r="B346" s="2" t="s">
        <v>2072</v>
      </c>
      <c r="C346" s="2">
        <v>123</v>
      </c>
      <c r="E346" s="2" t="s">
        <v>565</v>
      </c>
      <c r="F346" s="2" t="s">
        <v>2071</v>
      </c>
      <c r="G346" s="2" t="s">
        <v>558</v>
      </c>
      <c r="I346" s="2">
        <v>1.5</v>
      </c>
      <c r="J346" s="2">
        <v>18400</v>
      </c>
      <c r="K346" s="2">
        <v>144500</v>
      </c>
      <c r="L346" s="2">
        <v>162900</v>
      </c>
      <c r="M346" s="2">
        <v>18500</v>
      </c>
      <c r="N346" s="2">
        <v>144400</v>
      </c>
      <c r="O346" s="2">
        <v>0</v>
      </c>
      <c r="Q346" s="2">
        <v>0</v>
      </c>
      <c r="R346" s="2">
        <v>0</v>
      </c>
      <c r="S346" s="2">
        <v>0</v>
      </c>
      <c r="T346" s="2">
        <v>0</v>
      </c>
      <c r="U346" s="2">
        <v>0</v>
      </c>
      <c r="V346" s="2">
        <v>0</v>
      </c>
      <c r="W346" s="2">
        <v>0</v>
      </c>
      <c r="X346" s="2">
        <v>0</v>
      </c>
      <c r="Y346" s="2">
        <v>1.5</v>
      </c>
      <c r="Z346" s="2">
        <v>18400</v>
      </c>
    </row>
    <row r="347" spans="1:26" s="2" customFormat="1" thickBot="1">
      <c r="A347" s="2">
        <v>360</v>
      </c>
      <c r="B347" s="2" t="s">
        <v>2070</v>
      </c>
      <c r="C347" s="2">
        <v>0</v>
      </c>
      <c r="E347" s="2" t="s">
        <v>1615</v>
      </c>
      <c r="F347" s="2" t="s">
        <v>2069</v>
      </c>
      <c r="G347" s="2" t="s">
        <v>2068</v>
      </c>
      <c r="H347" s="2" t="s">
        <v>2067</v>
      </c>
      <c r="I347" s="2">
        <v>0</v>
      </c>
      <c r="J347" s="2">
        <v>175000</v>
      </c>
      <c r="K347" s="2">
        <v>1029000</v>
      </c>
      <c r="L347" s="2">
        <v>1204000</v>
      </c>
      <c r="M347" s="2">
        <v>1204000</v>
      </c>
      <c r="N347" s="2">
        <v>0</v>
      </c>
      <c r="O347" s="2">
        <v>0</v>
      </c>
      <c r="Q347" s="2">
        <v>0</v>
      </c>
      <c r="R347" s="2">
        <v>0</v>
      </c>
      <c r="S347" s="2">
        <v>0</v>
      </c>
      <c r="T347" s="2">
        <v>0</v>
      </c>
      <c r="U347" s="2">
        <v>0</v>
      </c>
      <c r="V347" s="2">
        <v>0</v>
      </c>
      <c r="W347" s="2">
        <v>0</v>
      </c>
      <c r="X347" s="2">
        <v>0</v>
      </c>
      <c r="Y347" s="2">
        <v>0</v>
      </c>
      <c r="Z347" s="2">
        <v>175000</v>
      </c>
    </row>
    <row r="348" spans="1:26" s="2" customFormat="1" thickBot="1">
      <c r="A348" s="2">
        <v>361</v>
      </c>
      <c r="B348" s="2" t="s">
        <v>2066</v>
      </c>
      <c r="C348" s="2">
        <v>42</v>
      </c>
      <c r="E348" s="2" t="s">
        <v>869</v>
      </c>
      <c r="F348" s="2" t="s">
        <v>2065</v>
      </c>
      <c r="G348" s="2" t="s">
        <v>641</v>
      </c>
      <c r="H348" s="2" t="s">
        <v>592</v>
      </c>
      <c r="I348" s="2">
        <v>0.19</v>
      </c>
      <c r="J348" s="2">
        <v>12600</v>
      </c>
      <c r="K348" s="2">
        <v>65800</v>
      </c>
      <c r="L348" s="2">
        <v>78400</v>
      </c>
      <c r="M348" s="2">
        <v>22940</v>
      </c>
      <c r="N348" s="2">
        <v>55460</v>
      </c>
      <c r="O348" s="2">
        <v>2</v>
      </c>
      <c r="P348" s="3">
        <v>38720</v>
      </c>
      <c r="Q348" s="2">
        <v>69000</v>
      </c>
      <c r="R348" s="2">
        <v>1</v>
      </c>
      <c r="S348" s="2">
        <v>0</v>
      </c>
      <c r="T348" s="2">
        <v>0</v>
      </c>
      <c r="U348" s="2">
        <v>0</v>
      </c>
      <c r="V348" s="2">
        <v>0</v>
      </c>
      <c r="W348" s="2">
        <v>0</v>
      </c>
      <c r="X348" s="2">
        <v>0</v>
      </c>
      <c r="Y348" s="2">
        <v>0.19</v>
      </c>
      <c r="Z348" s="2">
        <v>12600</v>
      </c>
    </row>
    <row r="349" spans="1:26" s="2" customFormat="1" thickBot="1">
      <c r="A349" s="2">
        <v>362</v>
      </c>
      <c r="B349" s="2" t="s">
        <v>2064</v>
      </c>
      <c r="C349" s="2">
        <v>14</v>
      </c>
      <c r="E349" s="2" t="s">
        <v>1753</v>
      </c>
      <c r="F349" s="2" t="s">
        <v>1761</v>
      </c>
      <c r="G349" s="2" t="s">
        <v>567</v>
      </c>
      <c r="H349" s="2" t="s">
        <v>2063</v>
      </c>
      <c r="I349" s="2">
        <v>0</v>
      </c>
      <c r="J349" s="2">
        <v>0</v>
      </c>
      <c r="K349" s="2">
        <v>87500</v>
      </c>
      <c r="L349" s="2">
        <v>87500</v>
      </c>
      <c r="M349" s="2">
        <v>0</v>
      </c>
      <c r="N349" s="2">
        <v>87500</v>
      </c>
      <c r="O349" s="2">
        <v>0</v>
      </c>
      <c r="Q349" s="2">
        <v>0</v>
      </c>
      <c r="R349" s="2">
        <v>0</v>
      </c>
      <c r="S349" s="2">
        <v>0</v>
      </c>
      <c r="T349" s="2">
        <v>0</v>
      </c>
      <c r="U349" s="2">
        <v>0</v>
      </c>
      <c r="V349" s="2">
        <v>0</v>
      </c>
      <c r="W349" s="2">
        <v>0</v>
      </c>
      <c r="X349" s="2">
        <v>0</v>
      </c>
      <c r="Y349" s="2">
        <v>0</v>
      </c>
      <c r="Z349" s="2">
        <v>0</v>
      </c>
    </row>
    <row r="350" spans="1:26" s="2" customFormat="1" thickBot="1">
      <c r="A350" s="2">
        <v>363</v>
      </c>
      <c r="B350" s="2" t="s">
        <v>2062</v>
      </c>
      <c r="C350" s="2">
        <v>15</v>
      </c>
      <c r="E350" s="2" t="s">
        <v>387</v>
      </c>
      <c r="F350" s="2" t="s">
        <v>2061</v>
      </c>
      <c r="G350" s="2" t="s">
        <v>2060</v>
      </c>
      <c r="I350" s="2">
        <v>0.17</v>
      </c>
      <c r="J350" s="2">
        <v>12600</v>
      </c>
      <c r="K350" s="2">
        <v>53620</v>
      </c>
      <c r="L350" s="2">
        <v>66220</v>
      </c>
      <c r="M350" s="2">
        <v>18500</v>
      </c>
      <c r="N350" s="2">
        <v>47720</v>
      </c>
      <c r="O350" s="2">
        <v>0</v>
      </c>
      <c r="Q350" s="2">
        <v>0</v>
      </c>
      <c r="R350" s="2">
        <v>0</v>
      </c>
      <c r="S350" s="2">
        <v>0</v>
      </c>
      <c r="T350" s="2">
        <v>0</v>
      </c>
      <c r="U350" s="2">
        <v>0</v>
      </c>
      <c r="V350" s="2">
        <v>0</v>
      </c>
      <c r="W350" s="2">
        <v>0</v>
      </c>
      <c r="X350" s="2">
        <v>0</v>
      </c>
      <c r="Y350" s="2">
        <v>0.17</v>
      </c>
      <c r="Z350" s="2">
        <v>12600</v>
      </c>
    </row>
    <row r="351" spans="1:26" s="2" customFormat="1" thickBot="1">
      <c r="A351" s="2">
        <v>364</v>
      </c>
      <c r="B351" s="2" t="s">
        <v>2059</v>
      </c>
      <c r="C351" s="2">
        <v>7</v>
      </c>
      <c r="E351" s="2" t="s">
        <v>257</v>
      </c>
      <c r="F351" s="2" t="s">
        <v>2058</v>
      </c>
      <c r="G351" s="2" t="s">
        <v>605</v>
      </c>
      <c r="I351" s="2">
        <v>1</v>
      </c>
      <c r="J351" s="2">
        <v>17500</v>
      </c>
      <c r="K351" s="2">
        <v>101600</v>
      </c>
      <c r="L351" s="2">
        <v>119100</v>
      </c>
      <c r="M351" s="2">
        <v>0</v>
      </c>
      <c r="N351" s="2">
        <v>119100</v>
      </c>
      <c r="O351" s="2">
        <v>2</v>
      </c>
      <c r="P351" s="3">
        <v>45212</v>
      </c>
      <c r="Q351" s="2">
        <v>220000</v>
      </c>
      <c r="R351" s="2">
        <v>1</v>
      </c>
      <c r="S351" s="2">
        <v>0</v>
      </c>
      <c r="T351" s="2">
        <v>0</v>
      </c>
      <c r="U351" s="2">
        <v>0</v>
      </c>
      <c r="V351" s="2">
        <v>0</v>
      </c>
      <c r="W351" s="2">
        <v>0</v>
      </c>
      <c r="X351" s="2">
        <v>0</v>
      </c>
      <c r="Y351" s="2">
        <v>1</v>
      </c>
      <c r="Z351" s="2">
        <v>17500</v>
      </c>
    </row>
    <row r="352" spans="1:26" s="2" customFormat="1" thickBot="1">
      <c r="A352" s="2">
        <v>365</v>
      </c>
      <c r="B352" s="2" t="s">
        <v>2057</v>
      </c>
      <c r="C352" s="2">
        <v>3</v>
      </c>
      <c r="E352" s="2" t="s">
        <v>910</v>
      </c>
      <c r="F352" s="2" t="s">
        <v>2056</v>
      </c>
      <c r="G352" s="2" t="s">
        <v>2055</v>
      </c>
      <c r="H352" s="2" t="s">
        <v>976</v>
      </c>
      <c r="I352" s="2">
        <v>0.34</v>
      </c>
      <c r="J352" s="2">
        <v>6300</v>
      </c>
      <c r="K352" s="2">
        <v>12180</v>
      </c>
      <c r="L352" s="2">
        <v>18480</v>
      </c>
      <c r="M352" s="2">
        <v>0</v>
      </c>
      <c r="N352" s="2">
        <v>18480</v>
      </c>
      <c r="O352" s="2">
        <v>2</v>
      </c>
      <c r="P352" s="3">
        <v>43075</v>
      </c>
      <c r="Q352" s="2">
        <v>20000</v>
      </c>
      <c r="R352" s="2">
        <v>1</v>
      </c>
      <c r="S352" s="2">
        <v>0</v>
      </c>
      <c r="T352" s="2">
        <v>0</v>
      </c>
      <c r="U352" s="2">
        <v>0</v>
      </c>
      <c r="V352" s="2">
        <v>0</v>
      </c>
      <c r="W352" s="2">
        <v>0</v>
      </c>
      <c r="X352" s="2">
        <v>0</v>
      </c>
      <c r="Y352" s="2">
        <v>0.34</v>
      </c>
      <c r="Z352" s="2">
        <v>6300</v>
      </c>
    </row>
    <row r="353" spans="1:26" s="2" customFormat="1" thickBot="1">
      <c r="A353" s="2">
        <v>366</v>
      </c>
      <c r="B353" s="2" t="s">
        <v>2054</v>
      </c>
      <c r="C353" s="2">
        <v>38</v>
      </c>
      <c r="E353" s="2" t="s">
        <v>277</v>
      </c>
      <c r="F353" s="2" t="s">
        <v>2053</v>
      </c>
      <c r="G353" s="2" t="s">
        <v>637</v>
      </c>
      <c r="I353" s="2">
        <v>0.12</v>
      </c>
      <c r="J353" s="2">
        <v>10675</v>
      </c>
      <c r="K353" s="2">
        <v>49980</v>
      </c>
      <c r="L353" s="2">
        <v>60655</v>
      </c>
      <c r="M353" s="2">
        <v>0</v>
      </c>
      <c r="N353" s="2">
        <v>60655</v>
      </c>
      <c r="O353" s="2">
        <v>0</v>
      </c>
      <c r="Q353" s="2">
        <v>0</v>
      </c>
      <c r="R353" s="2">
        <v>0</v>
      </c>
      <c r="S353" s="2">
        <v>0</v>
      </c>
      <c r="T353" s="2">
        <v>0</v>
      </c>
      <c r="U353" s="2">
        <v>0</v>
      </c>
      <c r="V353" s="2">
        <v>0</v>
      </c>
      <c r="W353" s="2">
        <v>0</v>
      </c>
      <c r="X353" s="2">
        <v>0</v>
      </c>
      <c r="Y353" s="2">
        <v>0.12</v>
      </c>
      <c r="Z353" s="2">
        <v>10675</v>
      </c>
    </row>
    <row r="354" spans="1:26" s="2" customFormat="1" thickBot="1">
      <c r="A354" s="2">
        <v>367</v>
      </c>
      <c r="B354" s="2" t="s">
        <v>2052</v>
      </c>
      <c r="C354" s="2">
        <v>16</v>
      </c>
      <c r="E354" s="2" t="s">
        <v>1194</v>
      </c>
      <c r="F354" s="2" t="s">
        <v>2051</v>
      </c>
      <c r="G354" s="2" t="s">
        <v>2050</v>
      </c>
      <c r="H354" s="2" t="s">
        <v>2049</v>
      </c>
      <c r="I354" s="2">
        <v>2.7</v>
      </c>
      <c r="J354" s="2">
        <v>19600</v>
      </c>
      <c r="K354" s="2">
        <v>60500</v>
      </c>
      <c r="L354" s="2">
        <v>80100</v>
      </c>
      <c r="M354" s="2">
        <v>0</v>
      </c>
      <c r="N354" s="2">
        <v>80100</v>
      </c>
      <c r="O354" s="2">
        <v>2</v>
      </c>
      <c r="P354" s="3">
        <v>45016</v>
      </c>
      <c r="Q354" s="2">
        <v>125000</v>
      </c>
      <c r="R354" s="2">
        <v>1</v>
      </c>
      <c r="S354" s="2">
        <v>0</v>
      </c>
      <c r="T354" s="2">
        <v>0</v>
      </c>
      <c r="U354" s="2">
        <v>0</v>
      </c>
      <c r="V354" s="2">
        <v>0</v>
      </c>
      <c r="W354" s="2">
        <v>0</v>
      </c>
      <c r="X354" s="2">
        <v>0</v>
      </c>
      <c r="Y354" s="2">
        <v>2.7</v>
      </c>
      <c r="Z354" s="2">
        <v>19600</v>
      </c>
    </row>
    <row r="355" spans="1:26" s="2" customFormat="1" thickBot="1">
      <c r="A355" s="2">
        <v>368</v>
      </c>
      <c r="B355" s="2" t="s">
        <v>113</v>
      </c>
      <c r="C355" s="2">
        <v>217</v>
      </c>
      <c r="E355" s="2" t="s">
        <v>112</v>
      </c>
      <c r="F355" s="2" t="s">
        <v>2048</v>
      </c>
      <c r="G355" s="2" t="s">
        <v>622</v>
      </c>
      <c r="H355" s="2" t="s">
        <v>2047</v>
      </c>
      <c r="I355" s="2">
        <v>2.4</v>
      </c>
      <c r="J355" s="2">
        <v>19200</v>
      </c>
      <c r="K355" s="2">
        <v>12100</v>
      </c>
      <c r="L355" s="2">
        <v>31300</v>
      </c>
      <c r="M355" s="2">
        <v>0</v>
      </c>
      <c r="N355" s="2">
        <v>31300</v>
      </c>
      <c r="O355" s="2">
        <v>2</v>
      </c>
      <c r="P355" s="3">
        <v>44875</v>
      </c>
      <c r="Q355" s="2">
        <v>85000</v>
      </c>
      <c r="R355" s="2">
        <v>1</v>
      </c>
      <c r="S355" s="2">
        <v>0</v>
      </c>
      <c r="T355" s="2">
        <v>0</v>
      </c>
      <c r="U355" s="2">
        <v>0</v>
      </c>
      <c r="V355" s="2">
        <v>0</v>
      </c>
      <c r="W355" s="2">
        <v>0</v>
      </c>
      <c r="X355" s="2">
        <v>0</v>
      </c>
      <c r="Y355" s="2">
        <v>2.4</v>
      </c>
      <c r="Z355" s="2">
        <v>19200</v>
      </c>
    </row>
    <row r="356" spans="1:26" s="2" customFormat="1" thickBot="1">
      <c r="A356" s="2">
        <v>369</v>
      </c>
      <c r="B356" s="2" t="s">
        <v>2043</v>
      </c>
      <c r="C356" s="2">
        <v>53</v>
      </c>
      <c r="E356" s="2" t="s">
        <v>81</v>
      </c>
      <c r="F356" s="2" t="s">
        <v>2046</v>
      </c>
      <c r="G356" s="2" t="s">
        <v>291</v>
      </c>
      <c r="I356" s="2">
        <v>135</v>
      </c>
      <c r="J356" s="2">
        <v>62354</v>
      </c>
      <c r="K356" s="2">
        <v>101800</v>
      </c>
      <c r="L356" s="2">
        <v>164154</v>
      </c>
      <c r="M356" s="2">
        <v>0</v>
      </c>
      <c r="N356" s="2">
        <v>164154</v>
      </c>
      <c r="O356" s="2">
        <v>0</v>
      </c>
      <c r="Q356" s="2">
        <v>0</v>
      </c>
      <c r="R356" s="2">
        <v>0</v>
      </c>
      <c r="S356" s="2">
        <v>10</v>
      </c>
      <c r="T356" s="2">
        <v>1843</v>
      </c>
      <c r="U356" s="2">
        <v>81</v>
      </c>
      <c r="V356" s="2">
        <v>17443</v>
      </c>
      <c r="W356" s="2">
        <v>19</v>
      </c>
      <c r="X356" s="2">
        <v>4218</v>
      </c>
      <c r="Y356" s="2">
        <v>25</v>
      </c>
      <c r="Z356" s="2">
        <v>38850</v>
      </c>
    </row>
    <row r="357" spans="1:26" s="2" customFormat="1" thickBot="1">
      <c r="A357" s="2">
        <v>370</v>
      </c>
      <c r="B357" s="2" t="s">
        <v>2043</v>
      </c>
      <c r="C357" s="2">
        <v>60</v>
      </c>
      <c r="E357" s="2" t="s">
        <v>81</v>
      </c>
      <c r="F357" s="2" t="s">
        <v>2045</v>
      </c>
      <c r="G357" s="2" t="s">
        <v>725</v>
      </c>
      <c r="I357" s="2">
        <v>47</v>
      </c>
      <c r="J357" s="2">
        <v>32732</v>
      </c>
      <c r="K357" s="2">
        <v>120800</v>
      </c>
      <c r="L357" s="2">
        <v>153532</v>
      </c>
      <c r="M357" s="2">
        <v>18500</v>
      </c>
      <c r="N357" s="2">
        <v>135032</v>
      </c>
      <c r="O357" s="2">
        <v>0</v>
      </c>
      <c r="Q357" s="2">
        <v>0</v>
      </c>
      <c r="R357" s="2">
        <v>0</v>
      </c>
      <c r="S357" s="2">
        <v>3</v>
      </c>
      <c r="T357" s="2">
        <v>553</v>
      </c>
      <c r="U357" s="2">
        <v>11</v>
      </c>
      <c r="V357" s="2">
        <v>2369</v>
      </c>
      <c r="W357" s="2">
        <v>20</v>
      </c>
      <c r="X357" s="2">
        <v>4440</v>
      </c>
      <c r="Y357" s="2">
        <v>13</v>
      </c>
      <c r="Z357" s="2">
        <v>25370</v>
      </c>
    </row>
    <row r="358" spans="1:26" s="2" customFormat="1" thickBot="1">
      <c r="A358" s="2">
        <v>371</v>
      </c>
      <c r="B358" s="2" t="s">
        <v>1925</v>
      </c>
      <c r="C358" s="2">
        <v>179</v>
      </c>
      <c r="E358" s="2" t="s">
        <v>203</v>
      </c>
      <c r="F358" s="2" t="s">
        <v>2044</v>
      </c>
      <c r="G358" s="2" t="s">
        <v>741</v>
      </c>
      <c r="I358" s="2">
        <v>1.1000000000000001</v>
      </c>
      <c r="J358" s="2">
        <v>18200</v>
      </c>
      <c r="K358" s="2">
        <v>0</v>
      </c>
      <c r="L358" s="2">
        <v>18200</v>
      </c>
      <c r="M358" s="2">
        <v>0</v>
      </c>
      <c r="N358" s="2">
        <v>18200</v>
      </c>
      <c r="O358" s="2">
        <v>1</v>
      </c>
      <c r="P358" s="3">
        <v>44798</v>
      </c>
      <c r="Q358" s="2">
        <v>4950</v>
      </c>
      <c r="R358" s="2">
        <v>8</v>
      </c>
      <c r="S358" s="2">
        <v>0</v>
      </c>
      <c r="T358" s="2">
        <v>0</v>
      </c>
      <c r="U358" s="2">
        <v>0</v>
      </c>
      <c r="V358" s="2">
        <v>0</v>
      </c>
      <c r="W358" s="2">
        <v>0</v>
      </c>
      <c r="X358" s="2">
        <v>0</v>
      </c>
      <c r="Y358" s="2">
        <v>1.1000000000000001</v>
      </c>
      <c r="Z358" s="2">
        <v>18200</v>
      </c>
    </row>
    <row r="359" spans="1:26" s="2" customFormat="1" thickBot="1">
      <c r="A359" s="2">
        <v>372</v>
      </c>
      <c r="B359" s="2" t="s">
        <v>2043</v>
      </c>
      <c r="C359" s="2">
        <v>0</v>
      </c>
      <c r="E359" s="2" t="s">
        <v>81</v>
      </c>
      <c r="F359" s="2" t="s">
        <v>1972</v>
      </c>
      <c r="G359" s="2" t="s">
        <v>605</v>
      </c>
      <c r="I359" s="2">
        <v>1</v>
      </c>
      <c r="J359" s="2">
        <v>17500</v>
      </c>
      <c r="K359" s="2">
        <v>0</v>
      </c>
      <c r="L359" s="2">
        <v>17500</v>
      </c>
      <c r="M359" s="2">
        <v>0</v>
      </c>
      <c r="N359" s="2">
        <v>17500</v>
      </c>
      <c r="O359" s="2">
        <v>0</v>
      </c>
      <c r="Q359" s="2">
        <v>0</v>
      </c>
      <c r="R359" s="2">
        <v>0</v>
      </c>
      <c r="S359" s="2">
        <v>0</v>
      </c>
      <c r="T359" s="2">
        <v>0</v>
      </c>
      <c r="U359" s="2">
        <v>0</v>
      </c>
      <c r="V359" s="2">
        <v>0</v>
      </c>
      <c r="W359" s="2">
        <v>0</v>
      </c>
      <c r="X359" s="2">
        <v>0</v>
      </c>
      <c r="Y359" s="2">
        <v>1</v>
      </c>
      <c r="Z359" s="2">
        <v>17500</v>
      </c>
    </row>
    <row r="360" spans="1:26" s="2" customFormat="1" thickBot="1">
      <c r="A360" s="2">
        <v>373</v>
      </c>
      <c r="B360" s="2" t="s">
        <v>2042</v>
      </c>
      <c r="C360" s="2">
        <v>28</v>
      </c>
      <c r="E360" s="2" t="s">
        <v>285</v>
      </c>
      <c r="F360" s="2" t="s">
        <v>2041</v>
      </c>
      <c r="G360" s="2" t="s">
        <v>126</v>
      </c>
      <c r="I360" s="2">
        <v>0.21</v>
      </c>
      <c r="J360" s="2">
        <v>12600</v>
      </c>
      <c r="K360" s="2">
        <v>61740</v>
      </c>
      <c r="L360" s="2">
        <v>74340</v>
      </c>
      <c r="M360" s="2">
        <v>0</v>
      </c>
      <c r="N360" s="2">
        <v>74340</v>
      </c>
      <c r="O360" s="2">
        <v>2</v>
      </c>
      <c r="P360" s="3">
        <v>40981</v>
      </c>
      <c r="Q360" s="2">
        <v>86000</v>
      </c>
      <c r="R360" s="2">
        <v>1</v>
      </c>
      <c r="S360" s="2">
        <v>0</v>
      </c>
      <c r="T360" s="2">
        <v>0</v>
      </c>
      <c r="U360" s="2">
        <v>0</v>
      </c>
      <c r="V360" s="2">
        <v>0</v>
      </c>
      <c r="W360" s="2">
        <v>0</v>
      </c>
      <c r="X360" s="2">
        <v>0</v>
      </c>
      <c r="Y360" s="2">
        <v>0.21</v>
      </c>
      <c r="Z360" s="2">
        <v>12600</v>
      </c>
    </row>
    <row r="361" spans="1:26" s="2" customFormat="1" thickBot="1">
      <c r="A361" s="2">
        <v>374</v>
      </c>
      <c r="B361" s="2" t="s">
        <v>2040</v>
      </c>
      <c r="C361" s="2">
        <v>180</v>
      </c>
      <c r="E361" s="2" t="s">
        <v>203</v>
      </c>
      <c r="F361" s="2" t="s">
        <v>2039</v>
      </c>
      <c r="G361" s="2" t="s">
        <v>205</v>
      </c>
      <c r="I361" s="2">
        <v>0.52</v>
      </c>
      <c r="J361" s="2">
        <v>14900</v>
      </c>
      <c r="K361" s="2">
        <v>53600</v>
      </c>
      <c r="L361" s="2">
        <v>68500</v>
      </c>
      <c r="M361" s="2">
        <v>0</v>
      </c>
      <c r="N361" s="2">
        <v>68500</v>
      </c>
      <c r="O361" s="2">
        <v>2</v>
      </c>
      <c r="P361" s="3">
        <v>45218</v>
      </c>
      <c r="Q361" s="2">
        <v>131500</v>
      </c>
      <c r="R361" s="2">
        <v>1</v>
      </c>
      <c r="S361" s="2">
        <v>0</v>
      </c>
      <c r="T361" s="2">
        <v>0</v>
      </c>
      <c r="U361" s="2">
        <v>0</v>
      </c>
      <c r="V361" s="2">
        <v>0</v>
      </c>
      <c r="W361" s="2">
        <v>0</v>
      </c>
      <c r="X361" s="2">
        <v>0</v>
      </c>
      <c r="Y361" s="2">
        <v>0.52</v>
      </c>
      <c r="Z361" s="2">
        <v>14900</v>
      </c>
    </row>
    <row r="362" spans="1:26" s="2" customFormat="1" thickBot="1">
      <c r="A362" s="2">
        <v>375</v>
      </c>
      <c r="B362" s="2" t="s">
        <v>2038</v>
      </c>
      <c r="C362" s="2">
        <v>66</v>
      </c>
      <c r="E362" s="2" t="s">
        <v>869</v>
      </c>
      <c r="F362" s="2" t="s">
        <v>2037</v>
      </c>
      <c r="G362" s="2" t="s">
        <v>2036</v>
      </c>
      <c r="H362" s="2" t="s">
        <v>592</v>
      </c>
      <c r="I362" s="2">
        <v>0.35</v>
      </c>
      <c r="J362" s="2">
        <v>12600</v>
      </c>
      <c r="K362" s="2">
        <v>27440</v>
      </c>
      <c r="L362" s="2">
        <v>40040</v>
      </c>
      <c r="M362" s="2">
        <v>18500</v>
      </c>
      <c r="N362" s="2">
        <v>21540</v>
      </c>
      <c r="O362" s="2">
        <v>0</v>
      </c>
      <c r="Q362" s="2">
        <v>0</v>
      </c>
      <c r="R362" s="2">
        <v>0</v>
      </c>
      <c r="S362" s="2">
        <v>0</v>
      </c>
      <c r="T362" s="2">
        <v>0</v>
      </c>
      <c r="U362" s="2">
        <v>0</v>
      </c>
      <c r="V362" s="2">
        <v>0</v>
      </c>
      <c r="W362" s="2">
        <v>0</v>
      </c>
      <c r="X362" s="2">
        <v>0</v>
      </c>
      <c r="Y362" s="2">
        <v>0.35</v>
      </c>
      <c r="Z362" s="2">
        <v>12600</v>
      </c>
    </row>
    <row r="363" spans="1:26" s="2" customFormat="1" thickBot="1">
      <c r="A363" s="2">
        <v>376</v>
      </c>
      <c r="B363" s="2" t="s">
        <v>2035</v>
      </c>
      <c r="C363" s="2">
        <v>17</v>
      </c>
      <c r="E363" s="2" t="s">
        <v>483</v>
      </c>
      <c r="F363" s="2" t="s">
        <v>2034</v>
      </c>
      <c r="G363" s="2" t="s">
        <v>240</v>
      </c>
      <c r="I363" s="2">
        <v>3.22</v>
      </c>
      <c r="J363" s="2">
        <v>20200</v>
      </c>
      <c r="K363" s="2">
        <v>71540</v>
      </c>
      <c r="L363" s="2">
        <v>91740</v>
      </c>
      <c r="M363" s="2">
        <v>18500</v>
      </c>
      <c r="N363" s="2">
        <v>73240</v>
      </c>
      <c r="O363" s="2">
        <v>0</v>
      </c>
      <c r="Q363" s="2">
        <v>0</v>
      </c>
      <c r="R363" s="2">
        <v>0</v>
      </c>
      <c r="S363" s="2">
        <v>0</v>
      </c>
      <c r="T363" s="2">
        <v>0</v>
      </c>
      <c r="U363" s="2">
        <v>0</v>
      </c>
      <c r="V363" s="2">
        <v>0</v>
      </c>
      <c r="W363" s="2">
        <v>0</v>
      </c>
      <c r="X363" s="2">
        <v>0</v>
      </c>
      <c r="Y363" s="2">
        <v>3.22</v>
      </c>
      <c r="Z363" s="2">
        <v>20200</v>
      </c>
    </row>
    <row r="364" spans="1:26" s="2" customFormat="1" thickBot="1">
      <c r="A364" s="2">
        <v>377</v>
      </c>
      <c r="B364" s="2" t="s">
        <v>2033</v>
      </c>
      <c r="C364" s="2">
        <v>42</v>
      </c>
      <c r="E364" s="2" t="s">
        <v>180</v>
      </c>
      <c r="F364" s="2" t="s">
        <v>2032</v>
      </c>
      <c r="G364" s="2" t="s">
        <v>398</v>
      </c>
      <c r="I364" s="2">
        <v>3</v>
      </c>
      <c r="J364" s="2">
        <v>19900</v>
      </c>
      <c r="K364" s="2">
        <v>74700</v>
      </c>
      <c r="L364" s="2">
        <v>94600</v>
      </c>
      <c r="M364" s="2">
        <v>22940</v>
      </c>
      <c r="N364" s="2">
        <v>71660</v>
      </c>
      <c r="O364" s="2">
        <v>0</v>
      </c>
      <c r="Q364" s="2">
        <v>0</v>
      </c>
      <c r="R364" s="2">
        <v>0</v>
      </c>
      <c r="S364" s="2">
        <v>0</v>
      </c>
      <c r="T364" s="2">
        <v>0</v>
      </c>
      <c r="U364" s="2">
        <v>0</v>
      </c>
      <c r="V364" s="2">
        <v>0</v>
      </c>
      <c r="W364" s="2">
        <v>0</v>
      </c>
      <c r="X364" s="2">
        <v>0</v>
      </c>
      <c r="Y364" s="2">
        <v>3</v>
      </c>
      <c r="Z364" s="2">
        <v>19900</v>
      </c>
    </row>
    <row r="365" spans="1:26" s="2" customFormat="1" thickBot="1">
      <c r="A365" s="2">
        <v>378</v>
      </c>
      <c r="B365" s="2" t="s">
        <v>2031</v>
      </c>
      <c r="C365" s="2">
        <v>50</v>
      </c>
      <c r="E365" s="2" t="s">
        <v>387</v>
      </c>
      <c r="F365" s="2" t="s">
        <v>2030</v>
      </c>
      <c r="G365" s="2" t="s">
        <v>205</v>
      </c>
      <c r="I365" s="2">
        <v>3.4</v>
      </c>
      <c r="J365" s="2">
        <v>20475</v>
      </c>
      <c r="K365" s="2">
        <v>41440</v>
      </c>
      <c r="L365" s="2">
        <v>61915</v>
      </c>
      <c r="M365" s="2">
        <v>18500</v>
      </c>
      <c r="N365" s="2">
        <v>43415</v>
      </c>
      <c r="O365" s="2">
        <v>2</v>
      </c>
      <c r="P365" s="3">
        <v>39756</v>
      </c>
      <c r="Q365" s="2">
        <v>65000</v>
      </c>
      <c r="R365" s="2">
        <v>1</v>
      </c>
      <c r="S365" s="2">
        <v>0</v>
      </c>
      <c r="T365" s="2">
        <v>0</v>
      </c>
      <c r="U365" s="2">
        <v>0</v>
      </c>
      <c r="V365" s="2">
        <v>0</v>
      </c>
      <c r="W365" s="2">
        <v>0</v>
      </c>
      <c r="X365" s="2">
        <v>0</v>
      </c>
      <c r="Y365" s="2">
        <v>3.4</v>
      </c>
      <c r="Z365" s="2">
        <v>20475</v>
      </c>
    </row>
    <row r="366" spans="1:26" s="2" customFormat="1" thickBot="1">
      <c r="A366" s="2">
        <v>379</v>
      </c>
      <c r="B366" s="2" t="s">
        <v>870</v>
      </c>
      <c r="C366" s="2">
        <v>8</v>
      </c>
      <c r="E366" s="2" t="s">
        <v>2029</v>
      </c>
      <c r="F366" s="2" t="s">
        <v>2028</v>
      </c>
      <c r="G366" s="2" t="s">
        <v>561</v>
      </c>
      <c r="I366" s="2">
        <v>0.3</v>
      </c>
      <c r="J366" s="2">
        <v>700</v>
      </c>
      <c r="K366" s="2">
        <v>0</v>
      </c>
      <c r="L366" s="2">
        <v>700</v>
      </c>
      <c r="M366" s="2">
        <v>0</v>
      </c>
      <c r="N366" s="2">
        <v>700</v>
      </c>
      <c r="O366" s="2">
        <v>2</v>
      </c>
      <c r="P366" s="3">
        <v>42620</v>
      </c>
      <c r="Q366" s="2">
        <v>400</v>
      </c>
      <c r="R366" s="2">
        <v>1</v>
      </c>
      <c r="S366" s="2">
        <v>0</v>
      </c>
      <c r="T366" s="2">
        <v>0</v>
      </c>
      <c r="U366" s="2">
        <v>0</v>
      </c>
      <c r="V366" s="2">
        <v>0</v>
      </c>
      <c r="W366" s="2">
        <v>0</v>
      </c>
      <c r="X366" s="2">
        <v>0</v>
      </c>
      <c r="Y366" s="2">
        <v>0.3</v>
      </c>
      <c r="Z366" s="2">
        <v>700</v>
      </c>
    </row>
    <row r="367" spans="1:26" s="2" customFormat="1" thickBot="1">
      <c r="A367" s="2">
        <v>380</v>
      </c>
      <c r="B367" s="2" t="s">
        <v>2027</v>
      </c>
      <c r="C367" s="2">
        <v>20</v>
      </c>
      <c r="E367" s="2" t="s">
        <v>285</v>
      </c>
      <c r="F367" s="2" t="s">
        <v>2026</v>
      </c>
      <c r="G367" s="2" t="s">
        <v>798</v>
      </c>
      <c r="I367" s="2">
        <v>0.21</v>
      </c>
      <c r="J367" s="2">
        <v>12600</v>
      </c>
      <c r="K367" s="2">
        <v>56700</v>
      </c>
      <c r="L367" s="2">
        <v>69300</v>
      </c>
      <c r="M367" s="2">
        <v>0</v>
      </c>
      <c r="N367" s="2">
        <v>69300</v>
      </c>
      <c r="O367" s="2">
        <v>2</v>
      </c>
      <c r="P367" s="3">
        <v>44666</v>
      </c>
      <c r="Q367" s="2">
        <v>75000</v>
      </c>
      <c r="R367" s="2">
        <v>1</v>
      </c>
      <c r="S367" s="2">
        <v>0</v>
      </c>
      <c r="T367" s="2">
        <v>0</v>
      </c>
      <c r="U367" s="2">
        <v>0</v>
      </c>
      <c r="V367" s="2">
        <v>0</v>
      </c>
      <c r="W367" s="2">
        <v>0</v>
      </c>
      <c r="X367" s="2">
        <v>0</v>
      </c>
      <c r="Y367" s="2">
        <v>0.21</v>
      </c>
      <c r="Z367" s="2">
        <v>12600</v>
      </c>
    </row>
    <row r="368" spans="1:26" s="2" customFormat="1" thickBot="1">
      <c r="A368" s="2">
        <v>381</v>
      </c>
      <c r="B368" s="2" t="s">
        <v>2025</v>
      </c>
      <c r="C368" s="2">
        <v>212</v>
      </c>
      <c r="E368" s="2" t="s">
        <v>1919</v>
      </c>
      <c r="F368" s="2" t="s">
        <v>2024</v>
      </c>
      <c r="G368" s="2" t="s">
        <v>530</v>
      </c>
      <c r="I368" s="2">
        <v>185</v>
      </c>
      <c r="J368" s="2">
        <v>80356</v>
      </c>
      <c r="K368" s="2">
        <v>18800</v>
      </c>
      <c r="L368" s="2">
        <v>99156</v>
      </c>
      <c r="M368" s="2">
        <v>0</v>
      </c>
      <c r="N368" s="2">
        <v>99156</v>
      </c>
      <c r="O368" s="2">
        <v>0</v>
      </c>
      <c r="Q368" s="2">
        <v>0</v>
      </c>
      <c r="R368" s="2">
        <v>0</v>
      </c>
      <c r="S368" s="2">
        <v>14</v>
      </c>
      <c r="T368" s="2">
        <v>2580</v>
      </c>
      <c r="U368" s="2">
        <v>106</v>
      </c>
      <c r="V368" s="2">
        <v>22826</v>
      </c>
      <c r="W368" s="2">
        <v>0</v>
      </c>
      <c r="X368" s="2">
        <v>0</v>
      </c>
      <c r="Y368" s="2">
        <v>65</v>
      </c>
      <c r="Z368" s="2">
        <v>54950</v>
      </c>
    </row>
    <row r="369" spans="1:26" s="2" customFormat="1" thickBot="1">
      <c r="A369" s="2">
        <v>382</v>
      </c>
      <c r="B369" s="2" t="s">
        <v>2023</v>
      </c>
      <c r="C369" s="2">
        <v>0</v>
      </c>
      <c r="E369" s="2" t="s">
        <v>1919</v>
      </c>
      <c r="F369" s="2" t="s">
        <v>2022</v>
      </c>
      <c r="G369" s="2" t="s">
        <v>51</v>
      </c>
      <c r="I369" s="2">
        <v>9</v>
      </c>
      <c r="J369" s="2">
        <v>17500</v>
      </c>
      <c r="K369" s="2">
        <v>23520</v>
      </c>
      <c r="L369" s="2">
        <v>41020</v>
      </c>
      <c r="M369" s="2">
        <v>0</v>
      </c>
      <c r="N369" s="2">
        <v>41020</v>
      </c>
      <c r="O369" s="2">
        <v>0</v>
      </c>
      <c r="Q369" s="2">
        <v>0</v>
      </c>
      <c r="R369" s="2">
        <v>0</v>
      </c>
      <c r="S369" s="2">
        <v>0</v>
      </c>
      <c r="T369" s="2">
        <v>0</v>
      </c>
      <c r="U369" s="2">
        <v>0</v>
      </c>
      <c r="V369" s="2">
        <v>0</v>
      </c>
      <c r="W369" s="2">
        <v>0</v>
      </c>
      <c r="X369" s="2">
        <v>0</v>
      </c>
      <c r="Y369" s="2">
        <v>9</v>
      </c>
      <c r="Z369" s="2">
        <v>17500</v>
      </c>
    </row>
    <row r="370" spans="1:26" s="2" customFormat="1" thickBot="1">
      <c r="A370" s="2">
        <v>383</v>
      </c>
      <c r="B370" s="2" t="s">
        <v>2021</v>
      </c>
      <c r="C370" s="2">
        <v>11</v>
      </c>
      <c r="E370" s="2" t="s">
        <v>2020</v>
      </c>
      <c r="F370" s="2" t="s">
        <v>2019</v>
      </c>
      <c r="G370" s="2" t="s">
        <v>2018</v>
      </c>
      <c r="H370" s="2" t="s">
        <v>592</v>
      </c>
      <c r="I370" s="2">
        <v>0.56000000000000005</v>
      </c>
      <c r="J370" s="2">
        <v>14900</v>
      </c>
      <c r="K370" s="2">
        <v>67900</v>
      </c>
      <c r="L370" s="2">
        <v>82800</v>
      </c>
      <c r="M370" s="2">
        <v>0</v>
      </c>
      <c r="N370" s="2">
        <v>82800</v>
      </c>
      <c r="O370" s="2">
        <v>2</v>
      </c>
      <c r="P370" s="3">
        <v>44019</v>
      </c>
      <c r="Q370" s="2">
        <v>83000</v>
      </c>
      <c r="R370" s="2">
        <v>1</v>
      </c>
      <c r="S370" s="2">
        <v>0</v>
      </c>
      <c r="T370" s="2">
        <v>0</v>
      </c>
      <c r="U370" s="2">
        <v>0</v>
      </c>
      <c r="V370" s="2">
        <v>0</v>
      </c>
      <c r="W370" s="2">
        <v>0</v>
      </c>
      <c r="X370" s="2">
        <v>0</v>
      </c>
      <c r="Y370" s="2">
        <v>0.56000000000000005</v>
      </c>
      <c r="Z370" s="2">
        <v>14900</v>
      </c>
    </row>
    <row r="371" spans="1:26" s="2" customFormat="1" thickBot="1">
      <c r="A371" s="2">
        <v>384</v>
      </c>
      <c r="B371" s="2" t="s">
        <v>2017</v>
      </c>
      <c r="C371" s="2">
        <v>4</v>
      </c>
      <c r="E371" s="2" t="s">
        <v>994</v>
      </c>
      <c r="F371" s="2" t="s">
        <v>2016</v>
      </c>
      <c r="G371" s="2" t="s">
        <v>2015</v>
      </c>
      <c r="H371" s="2" t="s">
        <v>2014</v>
      </c>
      <c r="I371" s="2">
        <v>0.5</v>
      </c>
      <c r="J371" s="2">
        <v>11200</v>
      </c>
      <c r="K371" s="2">
        <v>42800</v>
      </c>
      <c r="L371" s="2">
        <v>54000</v>
      </c>
      <c r="M371" s="2">
        <v>0</v>
      </c>
      <c r="N371" s="2">
        <v>54000</v>
      </c>
      <c r="O371" s="2">
        <v>2</v>
      </c>
      <c r="P371" s="3">
        <v>44713</v>
      </c>
      <c r="Q371" s="2">
        <v>154875</v>
      </c>
      <c r="R371" s="2">
        <v>1</v>
      </c>
      <c r="S371" s="2">
        <v>0</v>
      </c>
      <c r="T371" s="2">
        <v>0</v>
      </c>
      <c r="U371" s="2">
        <v>0</v>
      </c>
      <c r="V371" s="2">
        <v>0</v>
      </c>
      <c r="W371" s="2">
        <v>0</v>
      </c>
      <c r="X371" s="2">
        <v>0</v>
      </c>
      <c r="Y371" s="2">
        <v>0.5</v>
      </c>
      <c r="Z371" s="2">
        <v>11200</v>
      </c>
    </row>
    <row r="372" spans="1:26" s="2" customFormat="1" thickBot="1">
      <c r="A372" s="2">
        <v>385</v>
      </c>
      <c r="B372" s="2" t="s">
        <v>2013</v>
      </c>
      <c r="C372" s="2">
        <v>65</v>
      </c>
      <c r="E372" s="2" t="s">
        <v>807</v>
      </c>
      <c r="F372" s="2" t="s">
        <v>2012</v>
      </c>
      <c r="G372" s="2" t="s">
        <v>558</v>
      </c>
      <c r="I372" s="2">
        <v>0.42</v>
      </c>
      <c r="J372" s="2">
        <v>14900</v>
      </c>
      <c r="K372" s="2">
        <v>15700</v>
      </c>
      <c r="L372" s="2">
        <v>30600</v>
      </c>
      <c r="M372" s="2">
        <v>18500</v>
      </c>
      <c r="N372" s="2">
        <v>12100</v>
      </c>
      <c r="O372" s="2">
        <v>2</v>
      </c>
      <c r="P372" s="3">
        <v>44308</v>
      </c>
      <c r="Q372" s="2">
        <v>0</v>
      </c>
      <c r="R372" s="2">
        <v>2</v>
      </c>
      <c r="S372" s="2">
        <v>0</v>
      </c>
      <c r="T372" s="2">
        <v>0</v>
      </c>
      <c r="U372" s="2">
        <v>0</v>
      </c>
      <c r="V372" s="2">
        <v>0</v>
      </c>
      <c r="W372" s="2">
        <v>0</v>
      </c>
      <c r="X372" s="2">
        <v>0</v>
      </c>
      <c r="Y372" s="2">
        <v>0.42</v>
      </c>
      <c r="Z372" s="2">
        <v>14900</v>
      </c>
    </row>
    <row r="373" spans="1:26" s="2" customFormat="1" thickBot="1">
      <c r="A373" s="2">
        <v>386</v>
      </c>
      <c r="B373" s="2" t="s">
        <v>2011</v>
      </c>
      <c r="C373" s="2">
        <v>73</v>
      </c>
      <c r="E373" s="2" t="s">
        <v>257</v>
      </c>
      <c r="F373" s="2" t="s">
        <v>2010</v>
      </c>
      <c r="G373" s="2" t="s">
        <v>631</v>
      </c>
      <c r="I373" s="2">
        <v>23</v>
      </c>
      <c r="J373" s="2">
        <v>24140</v>
      </c>
      <c r="K373" s="2">
        <v>88480</v>
      </c>
      <c r="L373" s="2">
        <v>112620</v>
      </c>
      <c r="M373" s="2">
        <v>18500</v>
      </c>
      <c r="N373" s="2">
        <v>94120</v>
      </c>
      <c r="O373" s="2">
        <v>2</v>
      </c>
      <c r="P373" s="3">
        <v>41288</v>
      </c>
      <c r="Q373" s="2">
        <v>81755</v>
      </c>
      <c r="R373" s="2">
        <v>2</v>
      </c>
      <c r="S373" s="2">
        <v>14</v>
      </c>
      <c r="T373" s="2">
        <v>2580</v>
      </c>
      <c r="U373" s="2">
        <v>0</v>
      </c>
      <c r="V373" s="2">
        <v>0</v>
      </c>
      <c r="W373" s="2">
        <v>0</v>
      </c>
      <c r="X373" s="2">
        <v>0</v>
      </c>
      <c r="Y373" s="2">
        <v>9</v>
      </c>
      <c r="Z373" s="2">
        <v>21560</v>
      </c>
    </row>
    <row r="374" spans="1:26" s="2" customFormat="1" thickBot="1">
      <c r="A374" s="2">
        <v>387</v>
      </c>
      <c r="B374" s="2" t="s">
        <v>2002</v>
      </c>
      <c r="C374" s="2">
        <v>83</v>
      </c>
      <c r="E374" s="2" t="s">
        <v>257</v>
      </c>
      <c r="F374" s="2" t="s">
        <v>2009</v>
      </c>
      <c r="G374" s="2" t="s">
        <v>725</v>
      </c>
      <c r="I374" s="2">
        <v>38</v>
      </c>
      <c r="J374" s="2">
        <v>30260</v>
      </c>
      <c r="K374" s="2">
        <v>102620</v>
      </c>
      <c r="L374" s="2">
        <v>132880</v>
      </c>
      <c r="M374" s="2">
        <v>18500</v>
      </c>
      <c r="N374" s="2">
        <v>114380</v>
      </c>
      <c r="O374" s="2">
        <v>0</v>
      </c>
      <c r="Q374" s="2">
        <v>0</v>
      </c>
      <c r="R374" s="2">
        <v>0</v>
      </c>
      <c r="S374" s="2">
        <v>0</v>
      </c>
      <c r="T374" s="2">
        <v>0</v>
      </c>
      <c r="U374" s="2">
        <v>30</v>
      </c>
      <c r="V374" s="2">
        <v>6460</v>
      </c>
      <c r="W374" s="2">
        <v>0</v>
      </c>
      <c r="X374" s="2">
        <v>0</v>
      </c>
      <c r="Y374" s="2">
        <v>8</v>
      </c>
      <c r="Z374" s="2">
        <v>23800</v>
      </c>
    </row>
    <row r="375" spans="1:26" s="2" customFormat="1" thickBot="1">
      <c r="A375" s="2">
        <v>388</v>
      </c>
      <c r="B375" s="2" t="s">
        <v>2008</v>
      </c>
      <c r="C375" s="2">
        <v>0</v>
      </c>
      <c r="E375" s="2" t="s">
        <v>41</v>
      </c>
      <c r="F375" s="2" t="s">
        <v>2007</v>
      </c>
      <c r="G375" s="2" t="s">
        <v>1478</v>
      </c>
      <c r="H375" s="2" t="s">
        <v>2006</v>
      </c>
      <c r="I375" s="2">
        <v>2.52</v>
      </c>
      <c r="J375" s="2">
        <v>10600</v>
      </c>
      <c r="K375" s="2">
        <v>0</v>
      </c>
      <c r="L375" s="2">
        <v>10600</v>
      </c>
      <c r="M375" s="2">
        <v>0</v>
      </c>
      <c r="N375" s="2">
        <v>10600</v>
      </c>
      <c r="O375" s="2">
        <v>1</v>
      </c>
      <c r="P375" s="3">
        <v>44462</v>
      </c>
      <c r="Q375" s="2">
        <v>30000</v>
      </c>
      <c r="R375" s="2">
        <v>1</v>
      </c>
      <c r="S375" s="2">
        <v>0</v>
      </c>
      <c r="T375" s="2">
        <v>0</v>
      </c>
      <c r="U375" s="2">
        <v>0</v>
      </c>
      <c r="V375" s="2">
        <v>0</v>
      </c>
      <c r="W375" s="2">
        <v>0</v>
      </c>
      <c r="X375" s="2">
        <v>0</v>
      </c>
      <c r="Y375" s="2">
        <v>2.52</v>
      </c>
      <c r="Z375" s="2">
        <v>10600</v>
      </c>
    </row>
    <row r="376" spans="1:26" s="2" customFormat="1" thickBot="1">
      <c r="A376" s="2">
        <v>389</v>
      </c>
      <c r="B376" s="2" t="s">
        <v>2005</v>
      </c>
      <c r="C376" s="2">
        <v>30</v>
      </c>
      <c r="E376" s="2" t="s">
        <v>277</v>
      </c>
      <c r="F376" s="2" t="s">
        <v>2004</v>
      </c>
      <c r="G376" s="2" t="s">
        <v>2003</v>
      </c>
      <c r="H376" s="2" t="s">
        <v>592</v>
      </c>
      <c r="I376" s="2">
        <v>0.47</v>
      </c>
      <c r="J376" s="2">
        <v>18600</v>
      </c>
      <c r="K376" s="2">
        <v>85000</v>
      </c>
      <c r="L376" s="2">
        <v>103600</v>
      </c>
      <c r="M376" s="2">
        <v>0</v>
      </c>
      <c r="N376" s="2">
        <v>103600</v>
      </c>
      <c r="O376" s="2">
        <v>2</v>
      </c>
      <c r="P376" s="3">
        <v>42902</v>
      </c>
      <c r="Q376" s="2">
        <v>76500</v>
      </c>
      <c r="R376" s="2">
        <v>1</v>
      </c>
      <c r="S376" s="2">
        <v>0</v>
      </c>
      <c r="T376" s="2">
        <v>0</v>
      </c>
      <c r="U376" s="2">
        <v>0</v>
      </c>
      <c r="V376" s="2">
        <v>0</v>
      </c>
      <c r="W376" s="2">
        <v>0</v>
      </c>
      <c r="X376" s="2">
        <v>0</v>
      </c>
      <c r="Y376" s="2">
        <v>0.47</v>
      </c>
      <c r="Z376" s="2">
        <v>18600</v>
      </c>
    </row>
    <row r="377" spans="1:26" s="2" customFormat="1" thickBot="1">
      <c r="A377" s="2">
        <v>390</v>
      </c>
      <c r="B377" s="2" t="s">
        <v>2002</v>
      </c>
      <c r="C377" s="2">
        <v>84</v>
      </c>
      <c r="E377" s="2" t="s">
        <v>257</v>
      </c>
      <c r="F377" s="2" t="s">
        <v>2001</v>
      </c>
      <c r="G377" s="2" t="s">
        <v>291</v>
      </c>
      <c r="I377" s="2">
        <v>20.5</v>
      </c>
      <c r="J377" s="2">
        <v>22670</v>
      </c>
      <c r="K377" s="2">
        <v>4000</v>
      </c>
      <c r="L377" s="2">
        <v>26670</v>
      </c>
      <c r="M377" s="2">
        <v>0</v>
      </c>
      <c r="N377" s="2">
        <v>26670</v>
      </c>
      <c r="O377" s="2">
        <v>0</v>
      </c>
      <c r="Q377" s="2">
        <v>0</v>
      </c>
      <c r="R377" s="2">
        <v>0</v>
      </c>
      <c r="S377" s="2">
        <v>0</v>
      </c>
      <c r="T377" s="2">
        <v>0</v>
      </c>
      <c r="U377" s="2">
        <v>7</v>
      </c>
      <c r="V377" s="2">
        <v>1507</v>
      </c>
      <c r="W377" s="2">
        <v>9</v>
      </c>
      <c r="X377" s="2">
        <v>1998</v>
      </c>
      <c r="Y377" s="2">
        <v>4.5</v>
      </c>
      <c r="Z377" s="2">
        <v>19165</v>
      </c>
    </row>
    <row r="378" spans="1:26" s="2" customFormat="1" thickBot="1">
      <c r="A378" s="2">
        <v>391</v>
      </c>
      <c r="B378" s="2" t="s">
        <v>2000</v>
      </c>
      <c r="C378" s="2">
        <v>31</v>
      </c>
      <c r="E378" s="2" t="s">
        <v>869</v>
      </c>
      <c r="F378" s="2" t="s">
        <v>1999</v>
      </c>
      <c r="G378" s="2" t="s">
        <v>500</v>
      </c>
      <c r="H378" s="2" t="s">
        <v>592</v>
      </c>
      <c r="I378" s="2">
        <v>0.6</v>
      </c>
      <c r="J378" s="2">
        <v>14900</v>
      </c>
      <c r="K378" s="2">
        <v>65500</v>
      </c>
      <c r="L378" s="2">
        <v>80400</v>
      </c>
      <c r="M378" s="2">
        <v>0</v>
      </c>
      <c r="N378" s="2">
        <v>80400</v>
      </c>
      <c r="O378" s="2">
        <v>2</v>
      </c>
      <c r="P378" s="3">
        <v>44854</v>
      </c>
      <c r="Q378" s="2">
        <v>154000</v>
      </c>
      <c r="R378" s="2">
        <v>1</v>
      </c>
      <c r="S378" s="2">
        <v>0</v>
      </c>
      <c r="T378" s="2">
        <v>0</v>
      </c>
      <c r="U378" s="2">
        <v>0</v>
      </c>
      <c r="V378" s="2">
        <v>0</v>
      </c>
      <c r="W378" s="2">
        <v>0</v>
      </c>
      <c r="X378" s="2">
        <v>0</v>
      </c>
      <c r="Y378" s="2">
        <v>0.6</v>
      </c>
      <c r="Z378" s="2">
        <v>14900</v>
      </c>
    </row>
    <row r="379" spans="1:26" s="2" customFormat="1" thickBot="1">
      <c r="A379" s="2">
        <v>392</v>
      </c>
      <c r="B379" s="2" t="s">
        <v>1998</v>
      </c>
      <c r="C379" s="2">
        <v>195</v>
      </c>
      <c r="E379" s="2" t="s">
        <v>180</v>
      </c>
      <c r="F379" s="2" t="s">
        <v>1997</v>
      </c>
      <c r="G379" s="2" t="s">
        <v>753</v>
      </c>
      <c r="I379" s="2">
        <v>70</v>
      </c>
      <c r="J379" s="2">
        <v>47188</v>
      </c>
      <c r="K379" s="2">
        <v>180740</v>
      </c>
      <c r="L379" s="2">
        <v>227928</v>
      </c>
      <c r="M379" s="2">
        <v>0</v>
      </c>
      <c r="N379" s="2">
        <v>227928</v>
      </c>
      <c r="O379" s="2">
        <v>2</v>
      </c>
      <c r="P379" s="3">
        <v>43627</v>
      </c>
      <c r="Q379" s="2">
        <v>5000</v>
      </c>
      <c r="R379" s="2">
        <v>8</v>
      </c>
      <c r="S379" s="2">
        <v>0</v>
      </c>
      <c r="T379" s="2">
        <v>0</v>
      </c>
      <c r="U379" s="2">
        <v>28.3</v>
      </c>
      <c r="V379" s="2">
        <v>6094</v>
      </c>
      <c r="W379" s="2">
        <v>21</v>
      </c>
      <c r="X379" s="2">
        <v>4662</v>
      </c>
      <c r="Y379" s="2">
        <v>20.7</v>
      </c>
      <c r="Z379" s="2">
        <v>36432</v>
      </c>
    </row>
    <row r="380" spans="1:26" s="2" customFormat="1" thickBot="1">
      <c r="A380" s="2">
        <v>393</v>
      </c>
      <c r="B380" s="2" t="s">
        <v>1996</v>
      </c>
      <c r="C380" s="2">
        <v>1195</v>
      </c>
      <c r="E380" s="2" t="s">
        <v>48</v>
      </c>
      <c r="F380" s="2" t="s">
        <v>1995</v>
      </c>
      <c r="G380" s="2" t="s">
        <v>240</v>
      </c>
      <c r="I380" s="2">
        <v>0.56000000000000005</v>
      </c>
      <c r="J380" s="2">
        <v>22200</v>
      </c>
      <c r="K380" s="2">
        <v>171800</v>
      </c>
      <c r="L380" s="2">
        <v>194000</v>
      </c>
      <c r="M380" s="2">
        <v>0</v>
      </c>
      <c r="N380" s="2">
        <v>194000</v>
      </c>
      <c r="O380" s="2">
        <v>2</v>
      </c>
      <c r="P380" s="3">
        <v>45082</v>
      </c>
      <c r="Q380" s="2">
        <v>0</v>
      </c>
      <c r="R380" s="2">
        <v>8</v>
      </c>
      <c r="S380" s="2">
        <v>0</v>
      </c>
      <c r="T380" s="2">
        <v>0</v>
      </c>
      <c r="U380" s="2">
        <v>0</v>
      </c>
      <c r="V380" s="2">
        <v>0</v>
      </c>
      <c r="W380" s="2">
        <v>0</v>
      </c>
      <c r="X380" s="2">
        <v>0</v>
      </c>
      <c r="Y380" s="2">
        <v>0.56000000000000005</v>
      </c>
      <c r="Z380" s="2">
        <v>22200</v>
      </c>
    </row>
    <row r="381" spans="1:26" s="2" customFormat="1" thickBot="1">
      <c r="A381" s="2">
        <v>394</v>
      </c>
      <c r="B381" s="2" t="s">
        <v>1994</v>
      </c>
      <c r="C381" s="2">
        <v>3</v>
      </c>
      <c r="E381" s="2" t="s">
        <v>1993</v>
      </c>
      <c r="F381" s="2" t="s">
        <v>1992</v>
      </c>
      <c r="G381" s="2" t="s">
        <v>600</v>
      </c>
      <c r="I381" s="2">
        <v>0.37</v>
      </c>
      <c r="J381" s="2">
        <v>12600</v>
      </c>
      <c r="K381" s="2">
        <v>87640</v>
      </c>
      <c r="L381" s="2">
        <v>100240</v>
      </c>
      <c r="M381" s="2">
        <v>18500</v>
      </c>
      <c r="N381" s="2">
        <v>81740</v>
      </c>
      <c r="O381" s="2">
        <v>0</v>
      </c>
      <c r="Q381" s="2">
        <v>0</v>
      </c>
      <c r="R381" s="2">
        <v>0</v>
      </c>
      <c r="S381" s="2">
        <v>0</v>
      </c>
      <c r="T381" s="2">
        <v>0</v>
      </c>
      <c r="U381" s="2">
        <v>0</v>
      </c>
      <c r="V381" s="2">
        <v>0</v>
      </c>
      <c r="W381" s="2">
        <v>0</v>
      </c>
      <c r="X381" s="2">
        <v>0</v>
      </c>
      <c r="Y381" s="2">
        <v>0.37</v>
      </c>
      <c r="Z381" s="2">
        <v>12600</v>
      </c>
    </row>
    <row r="382" spans="1:26" s="2" customFormat="1" thickBot="1">
      <c r="A382" s="2">
        <v>395</v>
      </c>
      <c r="B382" s="2" t="s">
        <v>1991</v>
      </c>
      <c r="C382" s="2">
        <v>54</v>
      </c>
      <c r="E382" s="2" t="s">
        <v>144</v>
      </c>
      <c r="F382" s="2" t="s">
        <v>1990</v>
      </c>
      <c r="G382" s="2" t="s">
        <v>173</v>
      </c>
      <c r="H382" s="2" t="s">
        <v>1989</v>
      </c>
      <c r="I382" s="2">
        <v>4.5</v>
      </c>
      <c r="J382" s="2">
        <v>17300</v>
      </c>
      <c r="K382" s="2">
        <v>30500</v>
      </c>
      <c r="L382" s="2">
        <v>47800</v>
      </c>
      <c r="M382" s="2">
        <v>0</v>
      </c>
      <c r="N382" s="2">
        <v>47800</v>
      </c>
      <c r="O382" s="2">
        <v>2</v>
      </c>
      <c r="P382" s="3">
        <v>44603</v>
      </c>
      <c r="Q382" s="2">
        <v>0</v>
      </c>
      <c r="R382" s="2">
        <v>2</v>
      </c>
      <c r="S382" s="2">
        <v>0</v>
      </c>
      <c r="T382" s="2">
        <v>0</v>
      </c>
      <c r="U382" s="2">
        <v>0</v>
      </c>
      <c r="V382" s="2">
        <v>0</v>
      </c>
      <c r="W382" s="2">
        <v>0</v>
      </c>
      <c r="X382" s="2">
        <v>0</v>
      </c>
      <c r="Y382" s="2">
        <v>4.5</v>
      </c>
      <c r="Z382" s="2">
        <v>17300</v>
      </c>
    </row>
    <row r="383" spans="1:26" s="2" customFormat="1" thickBot="1">
      <c r="A383" s="2">
        <v>396</v>
      </c>
      <c r="B383" s="2" t="s">
        <v>1988</v>
      </c>
      <c r="C383" s="2">
        <v>39</v>
      </c>
      <c r="E383" s="2" t="s">
        <v>1613</v>
      </c>
      <c r="F383" s="2" t="s">
        <v>1987</v>
      </c>
      <c r="G383" s="2" t="s">
        <v>661</v>
      </c>
      <c r="H383" s="2" t="s">
        <v>1986</v>
      </c>
      <c r="I383" s="2">
        <v>5</v>
      </c>
      <c r="J383" s="2">
        <v>22400</v>
      </c>
      <c r="K383" s="2">
        <v>71800</v>
      </c>
      <c r="L383" s="2">
        <v>94200</v>
      </c>
      <c r="M383" s="2">
        <v>0</v>
      </c>
      <c r="N383" s="2">
        <v>94200</v>
      </c>
      <c r="O383" s="2">
        <v>2</v>
      </c>
      <c r="P383" s="3">
        <v>44287</v>
      </c>
      <c r="Q383" s="2">
        <v>0</v>
      </c>
      <c r="R383" s="2">
        <v>8</v>
      </c>
      <c r="S383" s="2">
        <v>0</v>
      </c>
      <c r="T383" s="2">
        <v>0</v>
      </c>
      <c r="U383" s="2">
        <v>0</v>
      </c>
      <c r="V383" s="2">
        <v>0</v>
      </c>
      <c r="W383" s="2">
        <v>0</v>
      </c>
      <c r="X383" s="2">
        <v>0</v>
      </c>
      <c r="Y383" s="2">
        <v>5</v>
      </c>
      <c r="Z383" s="2">
        <v>22400</v>
      </c>
    </row>
    <row r="384" spans="1:26" s="2" customFormat="1" thickBot="1">
      <c r="A384" s="2">
        <v>398</v>
      </c>
      <c r="B384" s="2" t="s">
        <v>1543</v>
      </c>
      <c r="C384" s="2">
        <v>45</v>
      </c>
      <c r="E384" s="2" t="s">
        <v>226</v>
      </c>
      <c r="F384" s="2" t="s">
        <v>1985</v>
      </c>
      <c r="G384" s="2" t="s">
        <v>240</v>
      </c>
      <c r="I384" s="2">
        <v>10.08</v>
      </c>
      <c r="J384" s="2">
        <v>26400</v>
      </c>
      <c r="K384" s="2">
        <v>142100</v>
      </c>
      <c r="L384" s="2">
        <v>168500</v>
      </c>
      <c r="M384" s="2">
        <v>0</v>
      </c>
      <c r="N384" s="2">
        <v>168500</v>
      </c>
      <c r="O384" s="2">
        <v>2</v>
      </c>
      <c r="P384" s="3">
        <v>44715</v>
      </c>
      <c r="Q384" s="2">
        <v>449000</v>
      </c>
      <c r="R384" s="2">
        <v>1</v>
      </c>
      <c r="S384" s="2">
        <v>0</v>
      </c>
      <c r="T384" s="2">
        <v>0</v>
      </c>
      <c r="U384" s="2">
        <v>0</v>
      </c>
      <c r="V384" s="2">
        <v>0</v>
      </c>
      <c r="W384" s="2">
        <v>0</v>
      </c>
      <c r="X384" s="2">
        <v>0</v>
      </c>
      <c r="Y384" s="2">
        <v>10.08</v>
      </c>
      <c r="Z384" s="2">
        <v>26400</v>
      </c>
    </row>
    <row r="385" spans="1:26" s="2" customFormat="1" thickBot="1">
      <c r="A385" s="2">
        <v>399</v>
      </c>
      <c r="B385" s="2" t="s">
        <v>1984</v>
      </c>
      <c r="C385" s="2">
        <v>25</v>
      </c>
      <c r="E385" s="2" t="s">
        <v>226</v>
      </c>
      <c r="F385" s="2" t="s">
        <v>1983</v>
      </c>
      <c r="G385" s="2" t="s">
        <v>398</v>
      </c>
      <c r="I385" s="2">
        <v>45</v>
      </c>
      <c r="J385" s="2">
        <v>43600</v>
      </c>
      <c r="K385" s="2">
        <v>44900</v>
      </c>
      <c r="L385" s="2">
        <v>88500</v>
      </c>
      <c r="M385" s="2">
        <v>0</v>
      </c>
      <c r="N385" s="2">
        <v>88500</v>
      </c>
      <c r="O385" s="2">
        <v>1</v>
      </c>
      <c r="P385" s="3">
        <v>43375</v>
      </c>
      <c r="Q385" s="2">
        <v>85000</v>
      </c>
      <c r="R385" s="2">
        <v>1</v>
      </c>
      <c r="S385" s="2">
        <v>0</v>
      </c>
      <c r="T385" s="2">
        <v>0</v>
      </c>
      <c r="U385" s="2">
        <v>0</v>
      </c>
      <c r="V385" s="2">
        <v>0</v>
      </c>
      <c r="W385" s="2">
        <v>0</v>
      </c>
      <c r="X385" s="2">
        <v>0</v>
      </c>
      <c r="Y385" s="2">
        <v>45</v>
      </c>
      <c r="Z385" s="2">
        <v>43600</v>
      </c>
    </row>
    <row r="386" spans="1:26" s="2" customFormat="1" thickBot="1">
      <c r="A386" s="2">
        <v>400</v>
      </c>
      <c r="B386" s="2" t="s">
        <v>1982</v>
      </c>
      <c r="C386" s="2">
        <v>4</v>
      </c>
      <c r="E386" s="2" t="s">
        <v>900</v>
      </c>
      <c r="F386" s="2" t="s">
        <v>1981</v>
      </c>
      <c r="G386" s="2" t="s">
        <v>422</v>
      </c>
      <c r="I386" s="2">
        <v>0.33</v>
      </c>
      <c r="J386" s="2">
        <v>14900</v>
      </c>
      <c r="K386" s="2">
        <v>91000</v>
      </c>
      <c r="L386" s="2">
        <v>105900</v>
      </c>
      <c r="M386" s="2">
        <v>18500</v>
      </c>
      <c r="N386" s="2">
        <v>87400</v>
      </c>
      <c r="O386" s="2">
        <v>2</v>
      </c>
      <c r="P386" s="3">
        <v>40498</v>
      </c>
      <c r="Q386" s="2">
        <v>97000</v>
      </c>
      <c r="R386" s="2">
        <v>1</v>
      </c>
      <c r="S386" s="2">
        <v>0</v>
      </c>
      <c r="T386" s="2">
        <v>0</v>
      </c>
      <c r="U386" s="2">
        <v>0</v>
      </c>
      <c r="V386" s="2">
        <v>0</v>
      </c>
      <c r="W386" s="2">
        <v>0</v>
      </c>
      <c r="X386" s="2">
        <v>0</v>
      </c>
      <c r="Y386" s="2">
        <v>0.33</v>
      </c>
      <c r="Z386" s="2">
        <v>14875</v>
      </c>
    </row>
    <row r="387" spans="1:26" s="2" customFormat="1" thickBot="1">
      <c r="A387" s="2">
        <v>401</v>
      </c>
      <c r="B387" s="2" t="s">
        <v>1980</v>
      </c>
      <c r="C387" s="2">
        <v>41</v>
      </c>
      <c r="E387" s="2" t="s">
        <v>807</v>
      </c>
      <c r="F387" s="2" t="s">
        <v>1979</v>
      </c>
      <c r="G387" s="2" t="s">
        <v>126</v>
      </c>
      <c r="I387" s="2">
        <v>0.15</v>
      </c>
      <c r="J387" s="2">
        <v>12600</v>
      </c>
      <c r="K387" s="2">
        <v>29960</v>
      </c>
      <c r="L387" s="2">
        <v>42560</v>
      </c>
      <c r="M387" s="2">
        <v>18500</v>
      </c>
      <c r="N387" s="2">
        <v>24060</v>
      </c>
      <c r="O387" s="2">
        <v>0</v>
      </c>
      <c r="Q387" s="2">
        <v>0</v>
      </c>
      <c r="R387" s="2">
        <v>0</v>
      </c>
      <c r="S387" s="2">
        <v>0</v>
      </c>
      <c r="T387" s="2">
        <v>0</v>
      </c>
      <c r="U387" s="2">
        <v>0</v>
      </c>
      <c r="V387" s="2">
        <v>0</v>
      </c>
      <c r="W387" s="2">
        <v>0</v>
      </c>
      <c r="X387" s="2">
        <v>0</v>
      </c>
      <c r="Y387" s="2">
        <v>0.15</v>
      </c>
      <c r="Z387" s="2">
        <v>12600</v>
      </c>
    </row>
    <row r="388" spans="1:26" s="2" customFormat="1" thickBot="1">
      <c r="A388" s="2">
        <v>402</v>
      </c>
      <c r="B388" s="2" t="s">
        <v>1978</v>
      </c>
      <c r="C388" s="2">
        <v>0</v>
      </c>
      <c r="E388" s="2" t="s">
        <v>341</v>
      </c>
      <c r="F388" s="2" t="s">
        <v>1977</v>
      </c>
      <c r="G388" s="2" t="s">
        <v>1976</v>
      </c>
      <c r="H388" s="2" t="s">
        <v>1975</v>
      </c>
      <c r="I388" s="2">
        <v>0.6</v>
      </c>
      <c r="J388" s="2">
        <v>5600</v>
      </c>
      <c r="K388" s="2">
        <v>0</v>
      </c>
      <c r="L388" s="2">
        <v>5600</v>
      </c>
      <c r="M388" s="2">
        <v>0</v>
      </c>
      <c r="N388" s="2">
        <v>5600</v>
      </c>
      <c r="O388" s="2">
        <v>0</v>
      </c>
      <c r="Q388" s="2">
        <v>0</v>
      </c>
      <c r="R388" s="2">
        <v>0</v>
      </c>
      <c r="S388" s="2">
        <v>0</v>
      </c>
      <c r="T388" s="2">
        <v>0</v>
      </c>
      <c r="U388" s="2">
        <v>0</v>
      </c>
      <c r="V388" s="2">
        <v>0</v>
      </c>
      <c r="W388" s="2">
        <v>0</v>
      </c>
      <c r="X388" s="2">
        <v>0</v>
      </c>
      <c r="Y388" s="2">
        <v>0.6</v>
      </c>
      <c r="Z388" s="2">
        <v>5600</v>
      </c>
    </row>
    <row r="389" spans="1:26" s="2" customFormat="1" thickBot="1">
      <c r="A389" s="2">
        <v>403</v>
      </c>
      <c r="B389" s="2" t="s">
        <v>544</v>
      </c>
      <c r="C389" s="2">
        <v>54</v>
      </c>
      <c r="E389" s="2" t="s">
        <v>345</v>
      </c>
      <c r="F389" s="2" t="s">
        <v>1974</v>
      </c>
      <c r="G389" s="2" t="s">
        <v>326</v>
      </c>
      <c r="I389" s="2">
        <v>0.38</v>
      </c>
      <c r="J389" s="2">
        <v>14875</v>
      </c>
      <c r="K389" s="2">
        <v>37800</v>
      </c>
      <c r="L389" s="2">
        <v>52675</v>
      </c>
      <c r="M389" s="2">
        <v>52675</v>
      </c>
      <c r="N389" s="2">
        <v>0</v>
      </c>
      <c r="O389" s="2">
        <v>5</v>
      </c>
      <c r="P389" s="3">
        <v>45284</v>
      </c>
      <c r="Q389" s="2">
        <v>0</v>
      </c>
      <c r="R389" s="2">
        <v>8</v>
      </c>
      <c r="S389" s="2">
        <v>0</v>
      </c>
      <c r="T389" s="2">
        <v>0</v>
      </c>
      <c r="U389" s="2">
        <v>0</v>
      </c>
      <c r="V389" s="2">
        <v>0</v>
      </c>
      <c r="W389" s="2">
        <v>0</v>
      </c>
      <c r="X389" s="2">
        <v>0</v>
      </c>
      <c r="Y389" s="2">
        <v>0.38</v>
      </c>
      <c r="Z389" s="2">
        <v>14875</v>
      </c>
    </row>
    <row r="390" spans="1:26" s="2" customFormat="1" thickBot="1">
      <c r="A390" s="2">
        <v>404</v>
      </c>
      <c r="B390" s="2" t="s">
        <v>1973</v>
      </c>
      <c r="C390" s="2">
        <v>37</v>
      </c>
      <c r="E390" s="2" t="s">
        <v>81</v>
      </c>
      <c r="F390" s="2" t="s">
        <v>1972</v>
      </c>
      <c r="G390" s="2" t="s">
        <v>1971</v>
      </c>
      <c r="H390" s="2" t="s">
        <v>1970</v>
      </c>
      <c r="I390" s="2">
        <v>0</v>
      </c>
      <c r="J390" s="2">
        <v>0</v>
      </c>
      <c r="K390" s="2">
        <v>18500</v>
      </c>
      <c r="L390" s="2">
        <v>18500</v>
      </c>
      <c r="M390" s="2">
        <v>0</v>
      </c>
      <c r="N390" s="2">
        <v>18500</v>
      </c>
      <c r="O390" s="2">
        <v>4</v>
      </c>
      <c r="P390" s="3">
        <v>41834</v>
      </c>
      <c r="Q390" s="2">
        <v>0</v>
      </c>
      <c r="R390" s="2">
        <v>1</v>
      </c>
      <c r="S390" s="2">
        <v>0</v>
      </c>
      <c r="T390" s="2">
        <v>0</v>
      </c>
      <c r="U390" s="2">
        <v>0</v>
      </c>
      <c r="V390" s="2">
        <v>0</v>
      </c>
      <c r="W390" s="2">
        <v>0</v>
      </c>
      <c r="X390" s="2">
        <v>0</v>
      </c>
      <c r="Y390" s="2">
        <v>0</v>
      </c>
      <c r="Z390" s="2">
        <v>0</v>
      </c>
    </row>
    <row r="391" spans="1:26" s="2" customFormat="1" thickBot="1">
      <c r="A391" s="2">
        <v>405</v>
      </c>
      <c r="B391" s="2" t="s">
        <v>1967</v>
      </c>
      <c r="C391" s="2">
        <v>218</v>
      </c>
      <c r="E391" s="2" t="s">
        <v>180</v>
      </c>
      <c r="F391" s="2" t="s">
        <v>1969</v>
      </c>
      <c r="G391" s="2" t="s">
        <v>810</v>
      </c>
      <c r="I391" s="2">
        <v>28</v>
      </c>
      <c r="J391" s="2">
        <v>39700</v>
      </c>
      <c r="K391" s="2">
        <v>156300</v>
      </c>
      <c r="L391" s="2">
        <v>196000</v>
      </c>
      <c r="M391" s="2">
        <v>0</v>
      </c>
      <c r="N391" s="2">
        <v>196000</v>
      </c>
      <c r="O391" s="2">
        <v>2</v>
      </c>
      <c r="P391" s="3">
        <v>45034</v>
      </c>
      <c r="Q391" s="2">
        <v>0</v>
      </c>
      <c r="R391" s="2">
        <v>8</v>
      </c>
      <c r="S391" s="2">
        <v>0</v>
      </c>
      <c r="T391" s="2">
        <v>0</v>
      </c>
      <c r="U391" s="2">
        <v>0</v>
      </c>
      <c r="V391" s="2">
        <v>0</v>
      </c>
      <c r="W391" s="2">
        <v>0</v>
      </c>
      <c r="X391" s="2">
        <v>0</v>
      </c>
      <c r="Y391" s="2">
        <v>28</v>
      </c>
      <c r="Z391" s="2">
        <v>39700</v>
      </c>
    </row>
    <row r="392" spans="1:26" s="2" customFormat="1" thickBot="1">
      <c r="A392" s="2">
        <v>406</v>
      </c>
      <c r="B392" s="2" t="s">
        <v>1967</v>
      </c>
      <c r="C392" s="2">
        <v>0</v>
      </c>
      <c r="E392" s="2" t="s">
        <v>180</v>
      </c>
      <c r="F392" s="2" t="s">
        <v>1968</v>
      </c>
      <c r="G392" s="2" t="s">
        <v>251</v>
      </c>
      <c r="I392" s="2">
        <v>81</v>
      </c>
      <c r="J392" s="2">
        <v>34625</v>
      </c>
      <c r="K392" s="2">
        <v>8820</v>
      </c>
      <c r="L392" s="2">
        <v>43445</v>
      </c>
      <c r="M392" s="2">
        <v>0</v>
      </c>
      <c r="N392" s="2">
        <v>43445</v>
      </c>
      <c r="O392" s="2">
        <v>2</v>
      </c>
      <c r="P392" s="3">
        <v>45034</v>
      </c>
      <c r="Q392" s="2">
        <v>0</v>
      </c>
      <c r="R392" s="2">
        <v>8</v>
      </c>
      <c r="S392" s="2">
        <v>0</v>
      </c>
      <c r="T392" s="2">
        <v>0</v>
      </c>
      <c r="U392" s="2">
        <v>17</v>
      </c>
      <c r="V392" s="2">
        <v>3661</v>
      </c>
      <c r="W392" s="2">
        <v>52</v>
      </c>
      <c r="X392" s="2">
        <v>11544</v>
      </c>
      <c r="Y392" s="2">
        <v>12</v>
      </c>
      <c r="Z392" s="2">
        <v>19420</v>
      </c>
    </row>
    <row r="393" spans="1:26" s="2" customFormat="1" thickBot="1">
      <c r="A393" s="2">
        <v>407</v>
      </c>
      <c r="B393" s="2" t="s">
        <v>1967</v>
      </c>
      <c r="C393" s="2">
        <v>215</v>
      </c>
      <c r="E393" s="2" t="s">
        <v>180</v>
      </c>
      <c r="F393" s="2" t="s">
        <v>1966</v>
      </c>
      <c r="G393" s="2" t="s">
        <v>133</v>
      </c>
      <c r="I393" s="2">
        <v>9</v>
      </c>
      <c r="J393" s="2">
        <v>26250</v>
      </c>
      <c r="K393" s="2">
        <v>105560</v>
      </c>
      <c r="L393" s="2">
        <v>131810</v>
      </c>
      <c r="M393" s="2">
        <v>0</v>
      </c>
      <c r="N393" s="2">
        <v>131810</v>
      </c>
      <c r="O393" s="2">
        <v>2</v>
      </c>
      <c r="P393" s="3">
        <v>45034</v>
      </c>
      <c r="Q393" s="2">
        <v>0</v>
      </c>
      <c r="R393" s="2">
        <v>8</v>
      </c>
      <c r="S393" s="2">
        <v>0</v>
      </c>
      <c r="T393" s="2">
        <v>0</v>
      </c>
      <c r="U393" s="2">
        <v>0</v>
      </c>
      <c r="V393" s="2">
        <v>0</v>
      </c>
      <c r="W393" s="2">
        <v>0</v>
      </c>
      <c r="X393" s="2">
        <v>0</v>
      </c>
      <c r="Y393" s="2">
        <v>9</v>
      </c>
      <c r="Z393" s="2">
        <v>26250</v>
      </c>
    </row>
    <row r="394" spans="1:26" s="2" customFormat="1" thickBot="1">
      <c r="A394" s="2">
        <v>408</v>
      </c>
      <c r="B394" s="2" t="s">
        <v>1965</v>
      </c>
      <c r="C394" s="2">
        <v>16</v>
      </c>
      <c r="E394" s="2" t="s">
        <v>285</v>
      </c>
      <c r="F394" s="2" t="s">
        <v>1964</v>
      </c>
      <c r="G394" s="2" t="s">
        <v>89</v>
      </c>
      <c r="I394" s="2">
        <v>0.21</v>
      </c>
      <c r="J394" s="2">
        <v>12600</v>
      </c>
      <c r="K394" s="2">
        <v>48160</v>
      </c>
      <c r="L394" s="2">
        <v>60760</v>
      </c>
      <c r="M394" s="2">
        <v>18500</v>
      </c>
      <c r="N394" s="2">
        <v>42260</v>
      </c>
      <c r="O394" s="2">
        <v>0</v>
      </c>
      <c r="P394" s="3">
        <v>41547</v>
      </c>
      <c r="Q394" s="2">
        <v>39000</v>
      </c>
      <c r="R394" s="2">
        <v>0</v>
      </c>
      <c r="S394" s="2">
        <v>0</v>
      </c>
      <c r="T394" s="2">
        <v>0</v>
      </c>
      <c r="U394" s="2">
        <v>0</v>
      </c>
      <c r="V394" s="2">
        <v>0</v>
      </c>
      <c r="W394" s="2">
        <v>0</v>
      </c>
      <c r="X394" s="2">
        <v>0</v>
      </c>
      <c r="Y394" s="2">
        <v>0.21</v>
      </c>
      <c r="Z394" s="2">
        <v>12600</v>
      </c>
    </row>
    <row r="395" spans="1:26" s="2" customFormat="1" thickBot="1">
      <c r="A395" s="2">
        <v>409</v>
      </c>
      <c r="B395" s="2" t="s">
        <v>1963</v>
      </c>
      <c r="C395" s="2">
        <v>228</v>
      </c>
      <c r="E395" s="2" t="s">
        <v>180</v>
      </c>
      <c r="F395" s="2" t="s">
        <v>1962</v>
      </c>
      <c r="G395" s="2" t="s">
        <v>5</v>
      </c>
      <c r="I395" s="2">
        <v>2</v>
      </c>
      <c r="J395" s="2">
        <v>18600</v>
      </c>
      <c r="K395" s="2">
        <v>107940</v>
      </c>
      <c r="L395" s="2">
        <v>126540</v>
      </c>
      <c r="M395" s="2">
        <v>18500</v>
      </c>
      <c r="N395" s="2">
        <v>108040</v>
      </c>
      <c r="O395" s="2">
        <v>0</v>
      </c>
      <c r="Q395" s="2">
        <v>0</v>
      </c>
      <c r="R395" s="2">
        <v>0</v>
      </c>
      <c r="S395" s="2">
        <v>0</v>
      </c>
      <c r="T395" s="2">
        <v>0</v>
      </c>
      <c r="U395" s="2">
        <v>0</v>
      </c>
      <c r="V395" s="2">
        <v>0</v>
      </c>
      <c r="W395" s="2">
        <v>0</v>
      </c>
      <c r="X395" s="2">
        <v>0</v>
      </c>
      <c r="Y395" s="2">
        <v>2</v>
      </c>
      <c r="Z395" s="2">
        <v>18550</v>
      </c>
    </row>
    <row r="396" spans="1:26" s="2" customFormat="1" thickBot="1">
      <c r="A396" s="2">
        <v>410</v>
      </c>
      <c r="B396" s="2" t="s">
        <v>1961</v>
      </c>
      <c r="C396" s="2">
        <v>80</v>
      </c>
      <c r="E396" s="2" t="s">
        <v>869</v>
      </c>
      <c r="F396" s="2" t="s">
        <v>1960</v>
      </c>
      <c r="G396" s="2" t="s">
        <v>545</v>
      </c>
      <c r="H396" s="2" t="s">
        <v>1959</v>
      </c>
      <c r="I396" s="2">
        <v>1.2</v>
      </c>
      <c r="J396" s="2">
        <v>18200</v>
      </c>
      <c r="K396" s="2">
        <v>27000</v>
      </c>
      <c r="L396" s="2">
        <v>45200</v>
      </c>
      <c r="M396" s="2">
        <v>0</v>
      </c>
      <c r="N396" s="2">
        <v>45200</v>
      </c>
      <c r="O396" s="2">
        <v>0</v>
      </c>
      <c r="Q396" s="2">
        <v>0</v>
      </c>
      <c r="R396" s="2">
        <v>0</v>
      </c>
      <c r="S396" s="2">
        <v>0</v>
      </c>
      <c r="T396" s="2">
        <v>0</v>
      </c>
      <c r="U396" s="2">
        <v>0</v>
      </c>
      <c r="V396" s="2">
        <v>0</v>
      </c>
      <c r="W396" s="2">
        <v>0</v>
      </c>
      <c r="X396" s="2">
        <v>0</v>
      </c>
      <c r="Y396" s="2">
        <v>1.2</v>
      </c>
      <c r="Z396" s="2">
        <v>18200</v>
      </c>
    </row>
    <row r="397" spans="1:26" s="2" customFormat="1" thickBot="1">
      <c r="A397" s="2">
        <v>411</v>
      </c>
      <c r="B397" s="2" t="s">
        <v>1958</v>
      </c>
      <c r="C397" s="2">
        <v>5</v>
      </c>
      <c r="E397" s="2" t="s">
        <v>324</v>
      </c>
      <c r="F397" s="2" t="s">
        <v>1957</v>
      </c>
      <c r="G397" s="2" t="s">
        <v>1956</v>
      </c>
      <c r="H397" s="2" t="s">
        <v>1955</v>
      </c>
      <c r="I397" s="2">
        <v>0.59</v>
      </c>
      <c r="J397" s="2">
        <v>14900</v>
      </c>
      <c r="K397" s="2">
        <v>31800</v>
      </c>
      <c r="L397" s="2">
        <v>46700</v>
      </c>
      <c r="M397" s="2">
        <v>0</v>
      </c>
      <c r="N397" s="2">
        <v>46700</v>
      </c>
      <c r="O397" s="2">
        <v>2</v>
      </c>
      <c r="P397" s="3">
        <v>44018</v>
      </c>
      <c r="Q397" s="2">
        <v>0</v>
      </c>
      <c r="R397" s="2">
        <v>2</v>
      </c>
      <c r="S397" s="2">
        <v>0</v>
      </c>
      <c r="T397" s="2">
        <v>0</v>
      </c>
      <c r="U397" s="2">
        <v>0</v>
      </c>
      <c r="V397" s="2">
        <v>0</v>
      </c>
      <c r="W397" s="2">
        <v>0</v>
      </c>
      <c r="X397" s="2">
        <v>0</v>
      </c>
      <c r="Y397" s="2">
        <v>0.59</v>
      </c>
      <c r="Z397" s="2">
        <v>14900</v>
      </c>
    </row>
    <row r="398" spans="1:26" s="2" customFormat="1" thickBot="1">
      <c r="A398" s="2">
        <v>412</v>
      </c>
      <c r="B398" s="2" t="s">
        <v>1950</v>
      </c>
      <c r="C398" s="2">
        <v>1256</v>
      </c>
      <c r="E398" s="2" t="s">
        <v>48</v>
      </c>
      <c r="F398" s="2" t="s">
        <v>1954</v>
      </c>
      <c r="G398" s="2" t="s">
        <v>307</v>
      </c>
      <c r="I398" s="2">
        <v>6.12</v>
      </c>
      <c r="J398" s="2">
        <v>32500</v>
      </c>
      <c r="K398" s="2">
        <v>18800</v>
      </c>
      <c r="L398" s="2">
        <v>51300</v>
      </c>
      <c r="M398" s="2">
        <v>0</v>
      </c>
      <c r="N398" s="2">
        <v>51300</v>
      </c>
      <c r="O398" s="2">
        <v>2</v>
      </c>
      <c r="P398" s="3">
        <v>41590</v>
      </c>
      <c r="Q398" s="2">
        <v>0</v>
      </c>
      <c r="R398" s="2">
        <v>2</v>
      </c>
      <c r="S398" s="2">
        <v>0</v>
      </c>
      <c r="T398" s="2">
        <v>0</v>
      </c>
      <c r="U398" s="2">
        <v>0</v>
      </c>
      <c r="V398" s="2">
        <v>0</v>
      </c>
      <c r="W398" s="2">
        <v>0</v>
      </c>
      <c r="X398" s="2">
        <v>0</v>
      </c>
      <c r="Y398" s="2">
        <v>6.12</v>
      </c>
      <c r="Z398" s="2">
        <v>32500</v>
      </c>
    </row>
    <row r="399" spans="1:26" s="2" customFormat="1" thickBot="1">
      <c r="A399" s="2">
        <v>413</v>
      </c>
      <c r="B399" s="2" t="s">
        <v>1953</v>
      </c>
      <c r="C399" s="2">
        <v>108</v>
      </c>
      <c r="E399" s="2" t="s">
        <v>1630</v>
      </c>
      <c r="F399" s="2" t="s">
        <v>1952</v>
      </c>
      <c r="G399" s="2" t="s">
        <v>395</v>
      </c>
      <c r="H399" s="2" t="s">
        <v>1951</v>
      </c>
      <c r="I399" s="2">
        <v>1.1399999999999999</v>
      </c>
      <c r="J399" s="2">
        <v>35200</v>
      </c>
      <c r="K399" s="2">
        <v>228400</v>
      </c>
      <c r="L399" s="2">
        <v>263600</v>
      </c>
      <c r="M399" s="2">
        <v>0</v>
      </c>
      <c r="N399" s="2">
        <v>263600</v>
      </c>
      <c r="O399" s="2">
        <v>2</v>
      </c>
      <c r="P399" s="3">
        <v>41985</v>
      </c>
      <c r="Q399" s="2">
        <v>350000</v>
      </c>
      <c r="R399" s="2">
        <v>1</v>
      </c>
      <c r="S399" s="2">
        <v>0</v>
      </c>
      <c r="T399" s="2">
        <v>0</v>
      </c>
      <c r="U399" s="2">
        <v>0</v>
      </c>
      <c r="V399" s="2">
        <v>0</v>
      </c>
      <c r="W399" s="2">
        <v>0</v>
      </c>
      <c r="X399" s="2">
        <v>0</v>
      </c>
      <c r="Y399" s="2">
        <v>1.1399999999999999</v>
      </c>
      <c r="Z399" s="2">
        <v>35200</v>
      </c>
    </row>
    <row r="400" spans="1:26" s="2" customFormat="1" thickBot="1">
      <c r="A400" s="2">
        <v>414</v>
      </c>
      <c r="B400" s="2" t="s">
        <v>1950</v>
      </c>
      <c r="C400" s="2">
        <v>0</v>
      </c>
      <c r="E400" s="2" t="s">
        <v>48</v>
      </c>
      <c r="F400" s="2" t="s">
        <v>1949</v>
      </c>
      <c r="G400" s="2" t="s">
        <v>741</v>
      </c>
      <c r="I400" s="2">
        <v>2</v>
      </c>
      <c r="J400" s="2">
        <v>9975</v>
      </c>
      <c r="K400" s="2">
        <v>0</v>
      </c>
      <c r="L400" s="2">
        <v>9975</v>
      </c>
      <c r="M400" s="2">
        <v>0</v>
      </c>
      <c r="N400" s="2">
        <v>9975</v>
      </c>
      <c r="O400" s="2">
        <v>1</v>
      </c>
      <c r="P400" s="3">
        <v>41590</v>
      </c>
      <c r="Q400" s="2">
        <v>0</v>
      </c>
      <c r="R400" s="2">
        <v>2</v>
      </c>
      <c r="S400" s="2">
        <v>0</v>
      </c>
      <c r="T400" s="2">
        <v>0</v>
      </c>
      <c r="U400" s="2">
        <v>0</v>
      </c>
      <c r="V400" s="2">
        <v>0</v>
      </c>
      <c r="W400" s="2">
        <v>0</v>
      </c>
      <c r="X400" s="2">
        <v>0</v>
      </c>
      <c r="Y400" s="2">
        <v>2</v>
      </c>
      <c r="Z400" s="2">
        <v>9975</v>
      </c>
    </row>
    <row r="401" spans="1:26" s="2" customFormat="1" thickBot="1">
      <c r="A401" s="2">
        <v>415</v>
      </c>
      <c r="B401" s="2" t="s">
        <v>184</v>
      </c>
      <c r="C401" s="2">
        <v>264</v>
      </c>
      <c r="E401" s="2" t="s">
        <v>565</v>
      </c>
      <c r="F401" s="2" t="s">
        <v>1948</v>
      </c>
      <c r="G401" s="2" t="s">
        <v>287</v>
      </c>
      <c r="H401" s="2" t="s">
        <v>1947</v>
      </c>
      <c r="I401" s="2">
        <v>44</v>
      </c>
      <c r="J401" s="2">
        <v>37902</v>
      </c>
      <c r="K401" s="2">
        <v>31900</v>
      </c>
      <c r="L401" s="2">
        <v>69802</v>
      </c>
      <c r="M401" s="2">
        <v>0</v>
      </c>
      <c r="N401" s="2">
        <v>69802</v>
      </c>
      <c r="O401" s="2">
        <v>1</v>
      </c>
      <c r="P401" s="3">
        <v>44567</v>
      </c>
      <c r="Q401" s="2">
        <v>0</v>
      </c>
      <c r="R401" s="2">
        <v>1</v>
      </c>
      <c r="S401" s="2">
        <v>11</v>
      </c>
      <c r="T401" s="2">
        <v>2027</v>
      </c>
      <c r="U401" s="2">
        <v>0</v>
      </c>
      <c r="V401" s="2">
        <v>0</v>
      </c>
      <c r="W401" s="2">
        <v>0</v>
      </c>
      <c r="X401" s="2">
        <v>0</v>
      </c>
      <c r="Y401" s="2">
        <v>33</v>
      </c>
      <c r="Z401" s="2">
        <v>35875</v>
      </c>
    </row>
    <row r="402" spans="1:26" s="2" customFormat="1" thickBot="1">
      <c r="A402" s="2">
        <v>416</v>
      </c>
      <c r="B402" s="2" t="s">
        <v>1946</v>
      </c>
      <c r="C402" s="2">
        <v>0</v>
      </c>
      <c r="E402" s="2" t="s">
        <v>565</v>
      </c>
      <c r="F402" s="2" t="s">
        <v>1945</v>
      </c>
      <c r="G402" s="2" t="s">
        <v>291</v>
      </c>
      <c r="H402" s="2" t="s">
        <v>1944</v>
      </c>
      <c r="I402" s="2">
        <v>66</v>
      </c>
      <c r="J402" s="2">
        <v>14246</v>
      </c>
      <c r="K402" s="2">
        <v>0</v>
      </c>
      <c r="L402" s="2">
        <v>14246</v>
      </c>
      <c r="M402" s="2">
        <v>0</v>
      </c>
      <c r="N402" s="2">
        <v>14246</v>
      </c>
      <c r="O402" s="2">
        <v>1</v>
      </c>
      <c r="P402" s="3">
        <v>44273</v>
      </c>
      <c r="Q402" s="2">
        <v>58000</v>
      </c>
      <c r="R402" s="2">
        <v>2</v>
      </c>
      <c r="S402" s="2">
        <v>0</v>
      </c>
      <c r="T402" s="2">
        <v>0</v>
      </c>
      <c r="U402" s="2">
        <v>61</v>
      </c>
      <c r="V402" s="2">
        <v>13136</v>
      </c>
      <c r="W402" s="2">
        <v>5</v>
      </c>
      <c r="X402" s="2">
        <v>1110</v>
      </c>
      <c r="Y402" s="2">
        <v>0</v>
      </c>
      <c r="Z402" s="2">
        <v>0</v>
      </c>
    </row>
    <row r="403" spans="1:26" s="2" customFormat="1" thickBot="1">
      <c r="A403" s="2">
        <v>417</v>
      </c>
      <c r="B403" s="2" t="s">
        <v>1942</v>
      </c>
      <c r="C403" s="2">
        <v>77</v>
      </c>
      <c r="E403" s="2" t="s">
        <v>1826</v>
      </c>
      <c r="F403" s="2" t="s">
        <v>1943</v>
      </c>
      <c r="G403" s="2" t="s">
        <v>251</v>
      </c>
      <c r="H403" s="2" t="s">
        <v>237</v>
      </c>
      <c r="I403" s="2">
        <v>14</v>
      </c>
      <c r="J403" s="2">
        <v>21060</v>
      </c>
      <c r="K403" s="2">
        <v>127300</v>
      </c>
      <c r="L403" s="2">
        <v>148360</v>
      </c>
      <c r="M403" s="2">
        <v>18500</v>
      </c>
      <c r="N403" s="2">
        <v>129860</v>
      </c>
      <c r="O403" s="2">
        <v>2</v>
      </c>
      <c r="P403" s="3">
        <v>41400</v>
      </c>
      <c r="Q403" s="2">
        <v>0</v>
      </c>
      <c r="R403" s="2">
        <v>2</v>
      </c>
      <c r="S403" s="2">
        <v>8</v>
      </c>
      <c r="T403" s="2">
        <v>1474</v>
      </c>
      <c r="U403" s="2">
        <v>4</v>
      </c>
      <c r="V403" s="2">
        <v>861</v>
      </c>
      <c r="W403" s="2">
        <v>0</v>
      </c>
      <c r="X403" s="2">
        <v>0</v>
      </c>
      <c r="Y403" s="2">
        <v>2</v>
      </c>
      <c r="Z403" s="2">
        <v>18725</v>
      </c>
    </row>
    <row r="404" spans="1:26" s="2" customFormat="1" thickBot="1">
      <c r="A404" s="2">
        <v>418</v>
      </c>
      <c r="B404" s="2" t="s">
        <v>1942</v>
      </c>
      <c r="C404" s="2">
        <v>0</v>
      </c>
      <c r="E404" s="2" t="s">
        <v>1826</v>
      </c>
      <c r="F404" s="2" t="s">
        <v>1941</v>
      </c>
      <c r="G404" s="2" t="s">
        <v>1339</v>
      </c>
      <c r="H404" s="2" t="s">
        <v>1940</v>
      </c>
      <c r="I404" s="2">
        <v>2</v>
      </c>
      <c r="J404" s="2">
        <v>431</v>
      </c>
      <c r="K404" s="2">
        <v>0</v>
      </c>
      <c r="L404" s="2">
        <v>431</v>
      </c>
      <c r="M404" s="2">
        <v>0</v>
      </c>
      <c r="N404" s="2">
        <v>431</v>
      </c>
      <c r="O404" s="2">
        <v>1</v>
      </c>
      <c r="P404" s="3">
        <v>41109</v>
      </c>
      <c r="Q404" s="2">
        <v>0</v>
      </c>
      <c r="R404" s="2">
        <v>1</v>
      </c>
      <c r="S404" s="2">
        <v>0</v>
      </c>
      <c r="T404" s="2">
        <v>0</v>
      </c>
      <c r="U404" s="2">
        <v>2</v>
      </c>
      <c r="V404" s="2">
        <v>431</v>
      </c>
      <c r="W404" s="2">
        <v>0</v>
      </c>
      <c r="X404" s="2">
        <v>0</v>
      </c>
      <c r="Y404" s="2">
        <v>0</v>
      </c>
      <c r="Z404" s="2">
        <v>0</v>
      </c>
    </row>
    <row r="405" spans="1:26" s="2" customFormat="1" thickBot="1">
      <c r="A405" s="2">
        <v>419</v>
      </c>
      <c r="B405" s="2" t="s">
        <v>96</v>
      </c>
      <c r="C405" s="2">
        <v>29</v>
      </c>
      <c r="E405" s="2" t="s">
        <v>1826</v>
      </c>
      <c r="F405" s="2" t="s">
        <v>1939</v>
      </c>
      <c r="G405" s="2" t="s">
        <v>1478</v>
      </c>
      <c r="H405" s="2" t="s">
        <v>1938</v>
      </c>
      <c r="I405" s="2">
        <v>1.3</v>
      </c>
      <c r="J405" s="2">
        <v>10300</v>
      </c>
      <c r="K405" s="2">
        <v>0</v>
      </c>
      <c r="L405" s="2">
        <v>10300</v>
      </c>
      <c r="M405" s="2">
        <v>0</v>
      </c>
      <c r="N405" s="2">
        <v>10300</v>
      </c>
      <c r="O405" s="2">
        <v>2</v>
      </c>
      <c r="P405" s="3">
        <v>44623</v>
      </c>
      <c r="Q405" s="2">
        <v>0</v>
      </c>
      <c r="R405" s="2">
        <v>2</v>
      </c>
      <c r="S405" s="2">
        <v>0</v>
      </c>
      <c r="T405" s="2">
        <v>0</v>
      </c>
      <c r="U405" s="2">
        <v>0</v>
      </c>
      <c r="V405" s="2">
        <v>0</v>
      </c>
      <c r="W405" s="2">
        <v>0</v>
      </c>
      <c r="X405" s="2">
        <v>0</v>
      </c>
      <c r="Y405" s="2">
        <v>1.3</v>
      </c>
      <c r="Z405" s="2">
        <v>10300</v>
      </c>
    </row>
    <row r="406" spans="1:26" s="2" customFormat="1" thickBot="1">
      <c r="A406" s="2">
        <v>420</v>
      </c>
      <c r="B406" s="2" t="s">
        <v>1937</v>
      </c>
      <c r="C406" s="2">
        <v>0</v>
      </c>
      <c r="E406" s="2" t="s">
        <v>48</v>
      </c>
      <c r="F406" s="2" t="s">
        <v>1936</v>
      </c>
      <c r="G406" s="2" t="s">
        <v>173</v>
      </c>
      <c r="I406" s="2">
        <v>2</v>
      </c>
      <c r="J406" s="2">
        <v>10000</v>
      </c>
      <c r="K406" s="2">
        <v>0</v>
      </c>
      <c r="L406" s="2">
        <v>10000</v>
      </c>
      <c r="M406" s="2">
        <v>0</v>
      </c>
      <c r="N406" s="2">
        <v>10000</v>
      </c>
      <c r="O406" s="2">
        <v>1</v>
      </c>
      <c r="P406" s="3">
        <v>44559</v>
      </c>
      <c r="Q406" s="2">
        <v>15000</v>
      </c>
      <c r="R406" s="2">
        <v>1</v>
      </c>
      <c r="S406" s="2">
        <v>0</v>
      </c>
      <c r="T406" s="2">
        <v>0</v>
      </c>
      <c r="U406" s="2">
        <v>0</v>
      </c>
      <c r="V406" s="2">
        <v>0</v>
      </c>
      <c r="W406" s="2">
        <v>0</v>
      </c>
      <c r="X406" s="2">
        <v>0</v>
      </c>
      <c r="Y406" s="2">
        <v>2</v>
      </c>
      <c r="Z406" s="2">
        <v>10000</v>
      </c>
    </row>
    <row r="407" spans="1:26" s="2" customFormat="1" thickBot="1">
      <c r="A407" s="2">
        <v>421</v>
      </c>
      <c r="B407" s="2" t="s">
        <v>1935</v>
      </c>
      <c r="C407" s="2">
        <v>0</v>
      </c>
      <c r="E407" s="2" t="s">
        <v>198</v>
      </c>
      <c r="F407" s="2" t="s">
        <v>1934</v>
      </c>
      <c r="G407" s="2" t="s">
        <v>326</v>
      </c>
      <c r="I407" s="2">
        <v>3</v>
      </c>
      <c r="J407" s="2">
        <v>11200</v>
      </c>
      <c r="K407" s="2">
        <v>6800</v>
      </c>
      <c r="L407" s="2">
        <v>18000</v>
      </c>
      <c r="M407" s="2">
        <v>0</v>
      </c>
      <c r="N407" s="2">
        <v>18000</v>
      </c>
      <c r="O407" s="2">
        <v>1</v>
      </c>
      <c r="P407" s="3">
        <v>39673</v>
      </c>
      <c r="Q407" s="2">
        <v>3750</v>
      </c>
      <c r="R407" s="2">
        <v>1</v>
      </c>
      <c r="S407" s="2">
        <v>0</v>
      </c>
      <c r="T407" s="2">
        <v>0</v>
      </c>
      <c r="U407" s="2">
        <v>0</v>
      </c>
      <c r="V407" s="2">
        <v>0</v>
      </c>
      <c r="W407" s="2">
        <v>0</v>
      </c>
      <c r="X407" s="2">
        <v>0</v>
      </c>
      <c r="Y407" s="2">
        <v>3</v>
      </c>
      <c r="Z407" s="2">
        <v>11200</v>
      </c>
    </row>
    <row r="408" spans="1:26" s="2" customFormat="1" thickBot="1">
      <c r="A408" s="2">
        <v>423</v>
      </c>
      <c r="B408" s="2" t="s">
        <v>1933</v>
      </c>
      <c r="C408" s="2">
        <v>1514</v>
      </c>
      <c r="E408" s="2" t="s">
        <v>48</v>
      </c>
      <c r="F408" s="2" t="s">
        <v>1932</v>
      </c>
      <c r="G408" s="2" t="s">
        <v>758</v>
      </c>
      <c r="I408" s="2">
        <v>6.5</v>
      </c>
      <c r="J408" s="2">
        <v>24200</v>
      </c>
      <c r="K408" s="2">
        <v>72400</v>
      </c>
      <c r="L408" s="2">
        <v>96600</v>
      </c>
      <c r="M408" s="2">
        <v>22940</v>
      </c>
      <c r="N408" s="2">
        <v>73660</v>
      </c>
      <c r="O408" s="2">
        <v>0</v>
      </c>
      <c r="Q408" s="2">
        <v>0</v>
      </c>
      <c r="R408" s="2">
        <v>0</v>
      </c>
      <c r="S408" s="2">
        <v>0</v>
      </c>
      <c r="T408" s="2">
        <v>0</v>
      </c>
      <c r="U408" s="2">
        <v>0</v>
      </c>
      <c r="V408" s="2">
        <v>0</v>
      </c>
      <c r="W408" s="2">
        <v>0</v>
      </c>
      <c r="X408" s="2">
        <v>0</v>
      </c>
      <c r="Y408" s="2">
        <v>6.5</v>
      </c>
      <c r="Z408" s="2">
        <v>24150</v>
      </c>
    </row>
    <row r="409" spans="1:26" s="2" customFormat="1" thickBot="1">
      <c r="A409" s="2">
        <v>424</v>
      </c>
      <c r="B409" s="2" t="s">
        <v>1931</v>
      </c>
      <c r="C409" s="2">
        <v>109</v>
      </c>
      <c r="E409" s="2" t="s">
        <v>565</v>
      </c>
      <c r="F409" s="2" t="s">
        <v>1930</v>
      </c>
      <c r="G409" s="2" t="s">
        <v>1478</v>
      </c>
      <c r="I409" s="2">
        <v>1.5</v>
      </c>
      <c r="J409" s="2">
        <v>18400</v>
      </c>
      <c r="K409" s="2">
        <v>76160</v>
      </c>
      <c r="L409" s="2">
        <v>94560</v>
      </c>
      <c r="M409" s="2">
        <v>18500</v>
      </c>
      <c r="N409" s="2">
        <v>76060</v>
      </c>
      <c r="O409" s="2">
        <v>2</v>
      </c>
      <c r="P409" s="3">
        <v>43829</v>
      </c>
      <c r="Q409" s="2">
        <v>86000</v>
      </c>
      <c r="R409" s="2">
        <v>1</v>
      </c>
      <c r="S409" s="2">
        <v>0</v>
      </c>
      <c r="T409" s="2">
        <v>0</v>
      </c>
      <c r="U409" s="2">
        <v>0</v>
      </c>
      <c r="V409" s="2">
        <v>0</v>
      </c>
      <c r="W409" s="2">
        <v>0</v>
      </c>
      <c r="X409" s="2">
        <v>0</v>
      </c>
      <c r="Y409" s="2">
        <v>1.5</v>
      </c>
      <c r="Z409" s="2">
        <v>18400</v>
      </c>
    </row>
    <row r="410" spans="1:26" s="2" customFormat="1" thickBot="1">
      <c r="A410" s="2">
        <v>425</v>
      </c>
      <c r="B410" s="2" t="s">
        <v>1927</v>
      </c>
      <c r="C410" s="2">
        <v>10</v>
      </c>
      <c r="E410" s="2" t="s">
        <v>1929</v>
      </c>
      <c r="F410" s="2" t="s">
        <v>1928</v>
      </c>
      <c r="G410" s="2" t="s">
        <v>1923</v>
      </c>
      <c r="I410" s="2">
        <v>1.2</v>
      </c>
      <c r="J410" s="2">
        <v>18200</v>
      </c>
      <c r="K410" s="2">
        <v>68200</v>
      </c>
      <c r="L410" s="2">
        <v>86400</v>
      </c>
      <c r="M410" s="2">
        <v>18500</v>
      </c>
      <c r="N410" s="2">
        <v>67900</v>
      </c>
      <c r="O410" s="2">
        <v>2</v>
      </c>
      <c r="P410" s="3">
        <v>41201</v>
      </c>
      <c r="Q410" s="2">
        <v>45000</v>
      </c>
      <c r="R410" s="2">
        <v>2</v>
      </c>
      <c r="S410" s="2">
        <v>0</v>
      </c>
      <c r="T410" s="2">
        <v>0</v>
      </c>
      <c r="U410" s="2">
        <v>0</v>
      </c>
      <c r="V410" s="2">
        <v>0</v>
      </c>
      <c r="W410" s="2">
        <v>0</v>
      </c>
      <c r="X410" s="2">
        <v>0</v>
      </c>
      <c r="Y410" s="2">
        <v>1.2</v>
      </c>
      <c r="Z410" s="2">
        <v>18200</v>
      </c>
    </row>
    <row r="411" spans="1:26" s="2" customFormat="1" thickBot="1">
      <c r="A411" s="2">
        <v>426</v>
      </c>
      <c r="B411" s="2" t="s">
        <v>1927</v>
      </c>
      <c r="C411" s="2">
        <v>0</v>
      </c>
      <c r="E411" s="2" t="s">
        <v>1796</v>
      </c>
      <c r="F411" s="2" t="s">
        <v>1926</v>
      </c>
      <c r="G411" s="2" t="s">
        <v>600</v>
      </c>
      <c r="I411" s="2">
        <v>0.4</v>
      </c>
      <c r="J411" s="2">
        <v>875</v>
      </c>
      <c r="K411" s="2">
        <v>0</v>
      </c>
      <c r="L411" s="2">
        <v>875</v>
      </c>
      <c r="M411" s="2">
        <v>0</v>
      </c>
      <c r="N411" s="2">
        <v>875</v>
      </c>
      <c r="O411" s="2">
        <v>1</v>
      </c>
      <c r="P411" s="3">
        <v>41201</v>
      </c>
      <c r="Q411" s="2">
        <v>0</v>
      </c>
      <c r="R411" s="2">
        <v>2</v>
      </c>
      <c r="S411" s="2">
        <v>0</v>
      </c>
      <c r="T411" s="2">
        <v>0</v>
      </c>
      <c r="U411" s="2">
        <v>0</v>
      </c>
      <c r="V411" s="2">
        <v>0</v>
      </c>
      <c r="W411" s="2">
        <v>0</v>
      </c>
      <c r="X411" s="2">
        <v>0</v>
      </c>
      <c r="Y411" s="2">
        <v>0.4</v>
      </c>
      <c r="Z411" s="2">
        <v>875</v>
      </c>
    </row>
    <row r="412" spans="1:26" s="2" customFormat="1" thickBot="1">
      <c r="A412" s="2">
        <v>427</v>
      </c>
      <c r="B412" s="2" t="s">
        <v>1925</v>
      </c>
      <c r="C412" s="2">
        <v>0</v>
      </c>
      <c r="E412" s="2" t="s">
        <v>1796</v>
      </c>
      <c r="F412" s="2" t="s">
        <v>1924</v>
      </c>
      <c r="G412" s="2" t="s">
        <v>1923</v>
      </c>
      <c r="H412" s="2" t="s">
        <v>1922</v>
      </c>
      <c r="I412" s="2">
        <v>1.6</v>
      </c>
      <c r="J412" s="2">
        <v>9600</v>
      </c>
      <c r="K412" s="2">
        <v>0</v>
      </c>
      <c r="L412" s="2">
        <v>9600</v>
      </c>
      <c r="M412" s="2">
        <v>0</v>
      </c>
      <c r="N412" s="2">
        <v>9600</v>
      </c>
      <c r="O412" s="2">
        <v>1</v>
      </c>
      <c r="P412" s="3">
        <v>44798</v>
      </c>
      <c r="Q412" s="2">
        <v>0</v>
      </c>
      <c r="R412" s="2">
        <v>2</v>
      </c>
      <c r="S412" s="2">
        <v>0</v>
      </c>
      <c r="T412" s="2">
        <v>0</v>
      </c>
      <c r="U412" s="2">
        <v>0</v>
      </c>
      <c r="V412" s="2">
        <v>0</v>
      </c>
      <c r="W412" s="2">
        <v>0</v>
      </c>
      <c r="X412" s="2">
        <v>0</v>
      </c>
      <c r="Y412" s="2">
        <v>1.6</v>
      </c>
      <c r="Z412" s="2">
        <v>9600</v>
      </c>
    </row>
    <row r="413" spans="1:26" s="2" customFormat="1" thickBot="1">
      <c r="A413" s="2">
        <v>428</v>
      </c>
      <c r="B413" s="2" t="s">
        <v>1920</v>
      </c>
      <c r="C413" s="2">
        <v>82</v>
      </c>
      <c r="E413" s="2" t="s">
        <v>1919</v>
      </c>
      <c r="F413" s="2" t="s">
        <v>1921</v>
      </c>
      <c r="G413" s="2" t="s">
        <v>395</v>
      </c>
      <c r="I413" s="2">
        <v>0.28000000000000003</v>
      </c>
      <c r="J413" s="2">
        <v>12600</v>
      </c>
      <c r="K413" s="2">
        <v>0</v>
      </c>
      <c r="L413" s="2">
        <v>12600</v>
      </c>
      <c r="M413" s="2">
        <v>0</v>
      </c>
      <c r="N413" s="2">
        <v>12600</v>
      </c>
      <c r="O413" s="2">
        <v>2</v>
      </c>
      <c r="P413" s="3">
        <v>44672</v>
      </c>
      <c r="Q413" s="2">
        <v>35000</v>
      </c>
      <c r="R413" s="2">
        <v>1</v>
      </c>
      <c r="S413" s="2">
        <v>0</v>
      </c>
      <c r="T413" s="2">
        <v>0</v>
      </c>
      <c r="U413" s="2">
        <v>0</v>
      </c>
      <c r="V413" s="2">
        <v>0</v>
      </c>
      <c r="W413" s="2">
        <v>0</v>
      </c>
      <c r="X413" s="2">
        <v>0</v>
      </c>
      <c r="Y413" s="2">
        <v>0.28000000000000003</v>
      </c>
      <c r="Z413" s="2">
        <v>12600</v>
      </c>
    </row>
    <row r="414" spans="1:26" s="2" customFormat="1" thickBot="1">
      <c r="A414" s="2">
        <v>429</v>
      </c>
      <c r="B414" s="2" t="s">
        <v>1920</v>
      </c>
      <c r="C414" s="2">
        <v>84</v>
      </c>
      <c r="E414" s="2" t="s">
        <v>1919</v>
      </c>
      <c r="F414" s="2" t="s">
        <v>1918</v>
      </c>
      <c r="G414" s="2" t="s">
        <v>605</v>
      </c>
      <c r="I414" s="2">
        <v>1</v>
      </c>
      <c r="J414" s="2">
        <v>17500</v>
      </c>
      <c r="K414" s="2">
        <v>0</v>
      </c>
      <c r="L414" s="2">
        <v>17500</v>
      </c>
      <c r="M414" s="2">
        <v>0</v>
      </c>
      <c r="N414" s="2">
        <v>17500</v>
      </c>
      <c r="O414" s="2">
        <v>2</v>
      </c>
      <c r="P414" s="3">
        <v>41576</v>
      </c>
      <c r="Q414" s="2">
        <v>12000</v>
      </c>
      <c r="R414" s="2">
        <v>2</v>
      </c>
      <c r="S414" s="2">
        <v>0</v>
      </c>
      <c r="T414" s="2">
        <v>0</v>
      </c>
      <c r="U414" s="2">
        <v>0</v>
      </c>
      <c r="V414" s="2">
        <v>0</v>
      </c>
      <c r="W414" s="2">
        <v>0</v>
      </c>
      <c r="X414" s="2">
        <v>0</v>
      </c>
      <c r="Y414" s="2">
        <v>1</v>
      </c>
      <c r="Z414" s="2">
        <v>17500</v>
      </c>
    </row>
    <row r="415" spans="1:26" s="2" customFormat="1" thickBot="1">
      <c r="A415" s="2">
        <v>430</v>
      </c>
      <c r="B415" s="2" t="s">
        <v>1917</v>
      </c>
      <c r="C415" s="2">
        <v>124</v>
      </c>
      <c r="E415" s="2" t="s">
        <v>203</v>
      </c>
      <c r="F415" s="2" t="s">
        <v>1916</v>
      </c>
      <c r="G415" s="2" t="s">
        <v>89</v>
      </c>
      <c r="I415" s="2">
        <v>1</v>
      </c>
      <c r="J415" s="2">
        <v>17500</v>
      </c>
      <c r="K415" s="2">
        <v>34500</v>
      </c>
      <c r="L415" s="2">
        <v>52000</v>
      </c>
      <c r="M415" s="2">
        <v>18500</v>
      </c>
      <c r="N415" s="2">
        <v>33500</v>
      </c>
      <c r="O415" s="2">
        <v>0</v>
      </c>
      <c r="Q415" s="2">
        <v>0</v>
      </c>
      <c r="R415" s="2">
        <v>0</v>
      </c>
      <c r="S415" s="2">
        <v>0</v>
      </c>
      <c r="T415" s="2">
        <v>0</v>
      </c>
      <c r="U415" s="2">
        <v>0</v>
      </c>
      <c r="V415" s="2">
        <v>0</v>
      </c>
      <c r="W415" s="2">
        <v>0</v>
      </c>
      <c r="X415" s="2">
        <v>0</v>
      </c>
      <c r="Y415" s="2">
        <v>1</v>
      </c>
      <c r="Z415" s="2">
        <v>17500</v>
      </c>
    </row>
    <row r="416" spans="1:26" s="2" customFormat="1" thickBot="1">
      <c r="A416" s="2">
        <v>431</v>
      </c>
      <c r="B416" s="2" t="s">
        <v>1915</v>
      </c>
      <c r="C416" s="2">
        <v>87</v>
      </c>
      <c r="E416" s="2" t="s">
        <v>1194</v>
      </c>
      <c r="F416" s="2" t="s">
        <v>1914</v>
      </c>
      <c r="G416" s="2" t="s">
        <v>758</v>
      </c>
      <c r="I416" s="2">
        <v>1</v>
      </c>
      <c r="J416" s="2">
        <v>17500</v>
      </c>
      <c r="K416" s="2">
        <v>18100</v>
      </c>
      <c r="L416" s="2">
        <v>35600</v>
      </c>
      <c r="M416" s="2">
        <v>0</v>
      </c>
      <c r="N416" s="2">
        <v>35600</v>
      </c>
      <c r="O416" s="2">
        <v>0</v>
      </c>
      <c r="Q416" s="2">
        <v>0</v>
      </c>
      <c r="R416" s="2">
        <v>0</v>
      </c>
      <c r="S416" s="2">
        <v>0</v>
      </c>
      <c r="T416" s="2">
        <v>0</v>
      </c>
      <c r="U416" s="2">
        <v>0</v>
      </c>
      <c r="V416" s="2">
        <v>0</v>
      </c>
      <c r="W416" s="2">
        <v>0</v>
      </c>
      <c r="X416" s="2">
        <v>0</v>
      </c>
      <c r="Y416" s="2">
        <v>1</v>
      </c>
      <c r="Z416" s="2">
        <v>17500</v>
      </c>
    </row>
    <row r="417" spans="1:26" s="2" customFormat="1" thickBot="1">
      <c r="A417" s="2">
        <v>432</v>
      </c>
      <c r="B417" s="2" t="s">
        <v>406</v>
      </c>
      <c r="C417" s="2">
        <v>25</v>
      </c>
      <c r="E417" s="2" t="s">
        <v>1615</v>
      </c>
      <c r="F417" s="2" t="s">
        <v>1913</v>
      </c>
      <c r="G417" s="2" t="s">
        <v>1912</v>
      </c>
      <c r="H417" s="2" t="s">
        <v>1911</v>
      </c>
      <c r="I417" s="2">
        <v>0.28000000000000003</v>
      </c>
      <c r="J417" s="2">
        <v>12600</v>
      </c>
      <c r="K417" s="2">
        <v>38700</v>
      </c>
      <c r="L417" s="2">
        <v>51300</v>
      </c>
      <c r="M417" s="2">
        <v>0</v>
      </c>
      <c r="N417" s="2">
        <v>51300</v>
      </c>
      <c r="O417" s="2">
        <v>2</v>
      </c>
      <c r="P417" s="3">
        <v>44090</v>
      </c>
      <c r="Q417" s="2">
        <v>6100</v>
      </c>
      <c r="R417" s="2">
        <v>8</v>
      </c>
      <c r="S417" s="2">
        <v>0</v>
      </c>
      <c r="T417" s="2">
        <v>0</v>
      </c>
      <c r="U417" s="2">
        <v>0</v>
      </c>
      <c r="V417" s="2">
        <v>0</v>
      </c>
      <c r="W417" s="2">
        <v>0</v>
      </c>
      <c r="X417" s="2">
        <v>0</v>
      </c>
      <c r="Y417" s="2">
        <v>0.28000000000000003</v>
      </c>
      <c r="Z417" s="2">
        <v>12600</v>
      </c>
    </row>
    <row r="418" spans="1:26" s="2" customFormat="1" thickBot="1">
      <c r="A418" s="2">
        <v>433</v>
      </c>
      <c r="B418" s="2" t="s">
        <v>1910</v>
      </c>
      <c r="C418" s="2">
        <v>18</v>
      </c>
      <c r="E418" s="2" t="s">
        <v>363</v>
      </c>
      <c r="F418" s="2" t="s">
        <v>1909</v>
      </c>
      <c r="G418" s="2" t="s">
        <v>810</v>
      </c>
      <c r="I418" s="2">
        <v>0.22</v>
      </c>
      <c r="J418" s="2">
        <v>12600</v>
      </c>
      <c r="K418" s="2">
        <v>45400</v>
      </c>
      <c r="L418" s="2">
        <v>58000</v>
      </c>
      <c r="M418" s="2">
        <v>18500</v>
      </c>
      <c r="N418" s="2">
        <v>39500</v>
      </c>
      <c r="O418" s="2">
        <v>2</v>
      </c>
      <c r="P418" s="3">
        <v>41226</v>
      </c>
      <c r="Q418" s="2">
        <v>22500</v>
      </c>
      <c r="R418" s="2">
        <v>1</v>
      </c>
      <c r="S418" s="2">
        <v>0</v>
      </c>
      <c r="T418" s="2">
        <v>0</v>
      </c>
      <c r="U418" s="2">
        <v>0</v>
      </c>
      <c r="V418" s="2">
        <v>0</v>
      </c>
      <c r="W418" s="2">
        <v>0</v>
      </c>
      <c r="X418" s="2">
        <v>0</v>
      </c>
      <c r="Y418" s="2">
        <v>0.22</v>
      </c>
      <c r="Z418" s="2">
        <v>12600</v>
      </c>
    </row>
    <row r="419" spans="1:26" s="2" customFormat="1" thickBot="1">
      <c r="A419" s="2">
        <v>434</v>
      </c>
      <c r="B419" s="2" t="s">
        <v>1906</v>
      </c>
      <c r="C419" s="2">
        <v>188</v>
      </c>
      <c r="E419" s="2" t="s">
        <v>1905</v>
      </c>
      <c r="F419" s="2" t="s">
        <v>1908</v>
      </c>
      <c r="G419" s="2" t="s">
        <v>1907</v>
      </c>
      <c r="I419" s="2">
        <v>23.7</v>
      </c>
      <c r="J419" s="2">
        <v>37200</v>
      </c>
      <c r="K419" s="2">
        <v>76500</v>
      </c>
      <c r="L419" s="2">
        <v>113700</v>
      </c>
      <c r="M419" s="2">
        <v>0</v>
      </c>
      <c r="N419" s="2">
        <v>113700</v>
      </c>
      <c r="O419" s="2">
        <v>2</v>
      </c>
      <c r="P419" s="3">
        <v>39437</v>
      </c>
      <c r="Q419" s="2">
        <v>78000</v>
      </c>
      <c r="R419" s="2">
        <v>1</v>
      </c>
      <c r="S419" s="2">
        <v>0</v>
      </c>
      <c r="T419" s="2">
        <v>0</v>
      </c>
      <c r="U419" s="2">
        <v>0</v>
      </c>
      <c r="V419" s="2">
        <v>0</v>
      </c>
      <c r="W419" s="2">
        <v>0</v>
      </c>
      <c r="X419" s="2">
        <v>0</v>
      </c>
      <c r="Y419" s="2">
        <v>23.7</v>
      </c>
      <c r="Z419" s="2">
        <v>37200</v>
      </c>
    </row>
    <row r="420" spans="1:26" s="2" customFormat="1" thickBot="1">
      <c r="A420" s="2">
        <v>437</v>
      </c>
      <c r="B420" s="2" t="s">
        <v>1906</v>
      </c>
      <c r="C420" s="2">
        <v>200</v>
      </c>
      <c r="E420" s="2" t="s">
        <v>1905</v>
      </c>
      <c r="F420" s="2" t="s">
        <v>1904</v>
      </c>
      <c r="G420" s="2" t="s">
        <v>534</v>
      </c>
      <c r="H420" s="2" t="s">
        <v>1903</v>
      </c>
      <c r="I420" s="2">
        <v>132</v>
      </c>
      <c r="J420" s="2">
        <v>66000</v>
      </c>
      <c r="K420" s="2">
        <v>24400</v>
      </c>
      <c r="L420" s="2">
        <v>90400</v>
      </c>
      <c r="M420" s="2">
        <v>0</v>
      </c>
      <c r="N420" s="2">
        <v>90400</v>
      </c>
      <c r="O420" s="2">
        <v>2</v>
      </c>
      <c r="P420" s="3">
        <v>41107</v>
      </c>
      <c r="Q420" s="2">
        <v>140000</v>
      </c>
      <c r="R420" s="2">
        <v>1</v>
      </c>
      <c r="S420" s="2">
        <v>0</v>
      </c>
      <c r="T420" s="2">
        <v>0</v>
      </c>
      <c r="U420" s="2">
        <v>0</v>
      </c>
      <c r="V420" s="2">
        <v>0</v>
      </c>
      <c r="W420" s="2">
        <v>0</v>
      </c>
      <c r="X420" s="2">
        <v>0</v>
      </c>
      <c r="Y420" s="2">
        <v>132</v>
      </c>
      <c r="Z420" s="2">
        <v>66000</v>
      </c>
    </row>
    <row r="421" spans="1:26" s="2" customFormat="1" thickBot="1">
      <c r="A421" s="2">
        <v>439</v>
      </c>
      <c r="B421" s="2" t="s">
        <v>1902</v>
      </c>
      <c r="C421" s="2">
        <v>13</v>
      </c>
      <c r="E421" s="2" t="s">
        <v>1901</v>
      </c>
      <c r="F421" s="2" t="s">
        <v>1900</v>
      </c>
      <c r="G421" s="2" t="s">
        <v>89</v>
      </c>
      <c r="H421" s="2" t="s">
        <v>1899</v>
      </c>
      <c r="I421" s="2">
        <v>0.85</v>
      </c>
      <c r="J421" s="2">
        <v>16100</v>
      </c>
      <c r="K421" s="2">
        <v>45780</v>
      </c>
      <c r="L421" s="2">
        <v>61880</v>
      </c>
      <c r="M421" s="2">
        <v>0</v>
      </c>
      <c r="N421" s="2">
        <v>61880</v>
      </c>
      <c r="O421" s="2">
        <v>0</v>
      </c>
      <c r="Q421" s="2">
        <v>0</v>
      </c>
      <c r="R421" s="2">
        <v>0</v>
      </c>
      <c r="S421" s="2">
        <v>0</v>
      </c>
      <c r="T421" s="2">
        <v>0</v>
      </c>
      <c r="U421" s="2">
        <v>0</v>
      </c>
      <c r="V421" s="2">
        <v>0</v>
      </c>
      <c r="W421" s="2">
        <v>0</v>
      </c>
      <c r="X421" s="2">
        <v>0</v>
      </c>
      <c r="Y421" s="2">
        <v>0.85</v>
      </c>
      <c r="Z421" s="2">
        <v>16100</v>
      </c>
    </row>
    <row r="422" spans="1:26" s="2" customFormat="1" thickBot="1">
      <c r="A422" s="2">
        <v>440</v>
      </c>
      <c r="B422" s="2" t="s">
        <v>1896</v>
      </c>
      <c r="C422" s="2">
        <v>1</v>
      </c>
      <c r="E422" s="2" t="s">
        <v>257</v>
      </c>
      <c r="F422" s="2" t="s">
        <v>1898</v>
      </c>
      <c r="G422" s="2" t="s">
        <v>758</v>
      </c>
      <c r="H422" s="2" t="s">
        <v>1897</v>
      </c>
      <c r="I422" s="2">
        <v>17</v>
      </c>
      <c r="J422" s="2">
        <v>32550</v>
      </c>
      <c r="K422" s="2">
        <v>83160</v>
      </c>
      <c r="L422" s="2">
        <v>115710</v>
      </c>
      <c r="M422" s="2">
        <v>22940</v>
      </c>
      <c r="N422" s="2">
        <v>92770</v>
      </c>
      <c r="O422" s="2">
        <v>0</v>
      </c>
      <c r="Q422" s="2">
        <v>0</v>
      </c>
      <c r="R422" s="2">
        <v>0</v>
      </c>
      <c r="S422" s="2">
        <v>0</v>
      </c>
      <c r="T422" s="2">
        <v>0</v>
      </c>
      <c r="U422" s="2">
        <v>0</v>
      </c>
      <c r="V422" s="2">
        <v>0</v>
      </c>
      <c r="W422" s="2">
        <v>0</v>
      </c>
      <c r="X422" s="2">
        <v>0</v>
      </c>
      <c r="Y422" s="2">
        <v>17</v>
      </c>
      <c r="Z422" s="2">
        <v>32550</v>
      </c>
    </row>
    <row r="423" spans="1:26" s="2" customFormat="1" thickBot="1">
      <c r="A423" s="2">
        <v>441</v>
      </c>
      <c r="B423" s="2" t="s">
        <v>1896</v>
      </c>
      <c r="C423" s="2">
        <v>0</v>
      </c>
      <c r="E423" s="2" t="s">
        <v>345</v>
      </c>
      <c r="F423" s="2" t="s">
        <v>1895</v>
      </c>
      <c r="G423" s="2" t="s">
        <v>55</v>
      </c>
      <c r="H423" s="2" t="s">
        <v>1894</v>
      </c>
      <c r="I423" s="2">
        <v>1.2</v>
      </c>
      <c r="J423" s="2">
        <v>1400</v>
      </c>
      <c r="K423" s="2">
        <v>0</v>
      </c>
      <c r="L423" s="2">
        <v>1400</v>
      </c>
      <c r="M423" s="2">
        <v>0</v>
      </c>
      <c r="N423" s="2">
        <v>1400</v>
      </c>
      <c r="O423" s="2">
        <v>0</v>
      </c>
      <c r="Q423" s="2">
        <v>0</v>
      </c>
      <c r="R423" s="2">
        <v>0</v>
      </c>
      <c r="S423" s="2">
        <v>0</v>
      </c>
      <c r="T423" s="2">
        <v>0</v>
      </c>
      <c r="U423" s="2">
        <v>0</v>
      </c>
      <c r="V423" s="2">
        <v>0</v>
      </c>
      <c r="W423" s="2">
        <v>0</v>
      </c>
      <c r="X423" s="2">
        <v>0</v>
      </c>
      <c r="Y423" s="2">
        <v>1.2</v>
      </c>
      <c r="Z423" s="2">
        <v>1400</v>
      </c>
    </row>
    <row r="424" spans="1:26" s="2" customFormat="1" thickBot="1">
      <c r="A424" s="2">
        <v>442</v>
      </c>
      <c r="B424" s="2" t="s">
        <v>1892</v>
      </c>
      <c r="C424" s="2">
        <v>0</v>
      </c>
      <c r="E424" s="2" t="s">
        <v>180</v>
      </c>
      <c r="F424" s="2" t="s">
        <v>1893</v>
      </c>
      <c r="G424" s="2" t="s">
        <v>55</v>
      </c>
      <c r="I424" s="2">
        <v>10</v>
      </c>
      <c r="J424" s="2">
        <v>13300</v>
      </c>
      <c r="K424" s="2">
        <v>0</v>
      </c>
      <c r="L424" s="2">
        <v>13300</v>
      </c>
      <c r="M424" s="2">
        <v>0</v>
      </c>
      <c r="N424" s="2">
        <v>13300</v>
      </c>
      <c r="O424" s="2">
        <v>0</v>
      </c>
      <c r="Q424" s="2">
        <v>0</v>
      </c>
      <c r="R424" s="2">
        <v>0</v>
      </c>
      <c r="S424" s="2">
        <v>0</v>
      </c>
      <c r="T424" s="2">
        <v>0</v>
      </c>
      <c r="U424" s="2">
        <v>0</v>
      </c>
      <c r="V424" s="2">
        <v>0</v>
      </c>
      <c r="W424" s="2">
        <v>0</v>
      </c>
      <c r="X424" s="2">
        <v>0</v>
      </c>
      <c r="Y424" s="2">
        <v>10</v>
      </c>
      <c r="Z424" s="2">
        <v>13300</v>
      </c>
    </row>
    <row r="425" spans="1:26" s="2" customFormat="1" thickBot="1">
      <c r="A425" s="2">
        <v>443</v>
      </c>
      <c r="B425" s="2" t="s">
        <v>1892</v>
      </c>
      <c r="C425" s="2">
        <v>0</v>
      </c>
      <c r="E425" s="2" t="s">
        <v>32</v>
      </c>
      <c r="F425" s="2" t="s">
        <v>1891</v>
      </c>
      <c r="G425" s="2" t="s">
        <v>561</v>
      </c>
      <c r="I425" s="2">
        <v>60</v>
      </c>
      <c r="J425" s="2">
        <v>46400</v>
      </c>
      <c r="K425" s="2">
        <v>0</v>
      </c>
      <c r="L425" s="2">
        <v>46400</v>
      </c>
      <c r="M425" s="2">
        <v>0</v>
      </c>
      <c r="N425" s="2">
        <v>46400</v>
      </c>
      <c r="O425" s="2">
        <v>0</v>
      </c>
      <c r="Q425" s="2">
        <v>0</v>
      </c>
      <c r="R425" s="2">
        <v>0</v>
      </c>
      <c r="S425" s="2">
        <v>0</v>
      </c>
      <c r="T425" s="2">
        <v>0</v>
      </c>
      <c r="U425" s="2">
        <v>0</v>
      </c>
      <c r="V425" s="2">
        <v>0</v>
      </c>
      <c r="W425" s="2">
        <v>0</v>
      </c>
      <c r="X425" s="2">
        <v>0</v>
      </c>
      <c r="Y425" s="2">
        <v>60</v>
      </c>
      <c r="Z425" s="2">
        <v>46400</v>
      </c>
    </row>
    <row r="426" spans="1:26" s="2" customFormat="1" thickBot="1">
      <c r="A426" s="2">
        <v>444</v>
      </c>
      <c r="B426" s="2" t="s">
        <v>1890</v>
      </c>
      <c r="C426" s="2">
        <v>235</v>
      </c>
      <c r="E426" s="2" t="s">
        <v>203</v>
      </c>
      <c r="F426" s="2" t="s">
        <v>1889</v>
      </c>
      <c r="G426" s="2" t="s">
        <v>133</v>
      </c>
      <c r="I426" s="2">
        <v>1.33</v>
      </c>
      <c r="J426" s="2">
        <v>18200</v>
      </c>
      <c r="K426" s="2">
        <v>129300</v>
      </c>
      <c r="L426" s="2">
        <v>147500</v>
      </c>
      <c r="M426" s="2">
        <v>0</v>
      </c>
      <c r="N426" s="2">
        <v>147500</v>
      </c>
      <c r="O426" s="2">
        <v>2</v>
      </c>
      <c r="P426" s="3">
        <v>41572</v>
      </c>
      <c r="Q426" s="2">
        <v>135000</v>
      </c>
      <c r="R426" s="2">
        <v>1</v>
      </c>
      <c r="S426" s="2">
        <v>0</v>
      </c>
      <c r="T426" s="2">
        <v>0</v>
      </c>
      <c r="U426" s="2">
        <v>0</v>
      </c>
      <c r="V426" s="2">
        <v>0</v>
      </c>
      <c r="W426" s="2">
        <v>0</v>
      </c>
      <c r="X426" s="2">
        <v>0</v>
      </c>
      <c r="Y426" s="2">
        <v>1.33</v>
      </c>
      <c r="Z426" s="2">
        <v>18200</v>
      </c>
    </row>
    <row r="427" spans="1:26" s="2" customFormat="1" thickBot="1">
      <c r="A427" s="2">
        <v>445</v>
      </c>
      <c r="B427" s="2" t="s">
        <v>1888</v>
      </c>
      <c r="C427" s="2">
        <v>179</v>
      </c>
      <c r="E427" s="2" t="s">
        <v>345</v>
      </c>
      <c r="F427" s="2" t="s">
        <v>1887</v>
      </c>
      <c r="G427" s="2" t="s">
        <v>605</v>
      </c>
      <c r="I427" s="2">
        <v>1.3</v>
      </c>
      <c r="J427" s="2">
        <v>18200</v>
      </c>
      <c r="K427" s="2">
        <v>61700</v>
      </c>
      <c r="L427" s="2">
        <v>79900</v>
      </c>
      <c r="M427" s="2">
        <v>18500</v>
      </c>
      <c r="N427" s="2">
        <v>61400</v>
      </c>
      <c r="O427" s="2">
        <v>2</v>
      </c>
      <c r="P427" s="3">
        <v>41365</v>
      </c>
      <c r="Q427" s="2">
        <v>0</v>
      </c>
      <c r="R427" s="2">
        <v>2</v>
      </c>
      <c r="S427" s="2">
        <v>0</v>
      </c>
      <c r="T427" s="2">
        <v>0</v>
      </c>
      <c r="U427" s="2">
        <v>0</v>
      </c>
      <c r="V427" s="2">
        <v>0</v>
      </c>
      <c r="W427" s="2">
        <v>0</v>
      </c>
      <c r="X427" s="2">
        <v>0</v>
      </c>
      <c r="Y427" s="2">
        <v>1.3</v>
      </c>
      <c r="Z427" s="2">
        <v>18200</v>
      </c>
    </row>
    <row r="428" spans="1:26" s="2" customFormat="1" thickBot="1">
      <c r="A428" s="2">
        <v>446</v>
      </c>
      <c r="B428" s="2" t="s">
        <v>499</v>
      </c>
      <c r="C428" s="2">
        <v>235</v>
      </c>
      <c r="E428" s="2" t="s">
        <v>1886</v>
      </c>
      <c r="F428" s="2" t="s">
        <v>1885</v>
      </c>
      <c r="G428" s="2" t="s">
        <v>1884</v>
      </c>
      <c r="I428" s="2">
        <v>58</v>
      </c>
      <c r="J428" s="2">
        <v>29854</v>
      </c>
      <c r="K428" s="2">
        <v>255400</v>
      </c>
      <c r="L428" s="2">
        <v>285254</v>
      </c>
      <c r="M428" s="2">
        <v>0</v>
      </c>
      <c r="N428" s="2">
        <v>285254</v>
      </c>
      <c r="O428" s="2">
        <v>2</v>
      </c>
      <c r="P428" s="3">
        <v>40646</v>
      </c>
      <c r="Q428" s="2">
        <v>174333</v>
      </c>
      <c r="R428" s="2">
        <v>1</v>
      </c>
      <c r="S428" s="2">
        <v>0</v>
      </c>
      <c r="T428" s="2">
        <v>0</v>
      </c>
      <c r="U428" s="2">
        <v>45</v>
      </c>
      <c r="V428" s="2">
        <v>9690</v>
      </c>
      <c r="W428" s="2">
        <v>12</v>
      </c>
      <c r="X428" s="2">
        <v>2664</v>
      </c>
      <c r="Y428" s="2">
        <v>1</v>
      </c>
      <c r="Z428" s="2">
        <v>17500</v>
      </c>
    </row>
    <row r="429" spans="1:26" s="2" customFormat="1" thickBot="1">
      <c r="A429" s="2">
        <v>447</v>
      </c>
      <c r="B429" s="2" t="s">
        <v>1139</v>
      </c>
      <c r="C429" s="2">
        <v>144</v>
      </c>
      <c r="E429" s="2" t="s">
        <v>180</v>
      </c>
      <c r="F429" s="2" t="s">
        <v>1883</v>
      </c>
      <c r="G429" s="2" t="s">
        <v>205</v>
      </c>
      <c r="I429" s="2">
        <v>93</v>
      </c>
      <c r="J429" s="2">
        <v>62650</v>
      </c>
      <c r="K429" s="2">
        <v>0</v>
      </c>
      <c r="L429" s="2">
        <v>62650</v>
      </c>
      <c r="M429" s="2">
        <v>0</v>
      </c>
      <c r="N429" s="2">
        <v>62650</v>
      </c>
      <c r="O429" s="2">
        <v>0</v>
      </c>
      <c r="Q429" s="2">
        <v>0</v>
      </c>
      <c r="R429" s="2">
        <v>0</v>
      </c>
      <c r="S429" s="2">
        <v>0</v>
      </c>
      <c r="T429" s="2">
        <v>0</v>
      </c>
      <c r="U429" s="2">
        <v>0</v>
      </c>
      <c r="V429" s="2">
        <v>0</v>
      </c>
      <c r="W429" s="2">
        <v>0</v>
      </c>
      <c r="X429" s="2">
        <v>0</v>
      </c>
      <c r="Y429" s="2">
        <v>93</v>
      </c>
      <c r="Z429" s="2">
        <v>62650</v>
      </c>
    </row>
    <row r="430" spans="1:26" s="2" customFormat="1" thickBot="1">
      <c r="A430" s="2">
        <v>448</v>
      </c>
      <c r="B430" s="2" t="s">
        <v>1139</v>
      </c>
      <c r="C430" s="2">
        <v>135</v>
      </c>
      <c r="E430" s="2" t="s">
        <v>180</v>
      </c>
      <c r="F430" s="2" t="s">
        <v>1882</v>
      </c>
      <c r="G430" s="2" t="s">
        <v>637</v>
      </c>
      <c r="I430" s="2">
        <v>42</v>
      </c>
      <c r="J430" s="2">
        <v>63300</v>
      </c>
      <c r="K430" s="2">
        <v>441300</v>
      </c>
      <c r="L430" s="2">
        <v>504600</v>
      </c>
      <c r="M430" s="2">
        <v>0</v>
      </c>
      <c r="N430" s="2">
        <v>504600</v>
      </c>
      <c r="O430" s="2">
        <v>0</v>
      </c>
      <c r="Q430" s="2">
        <v>0</v>
      </c>
      <c r="R430" s="2">
        <v>0</v>
      </c>
      <c r="S430" s="2">
        <v>0</v>
      </c>
      <c r="T430" s="2">
        <v>0</v>
      </c>
      <c r="U430" s="2">
        <v>0</v>
      </c>
      <c r="V430" s="2">
        <v>0</v>
      </c>
      <c r="W430" s="2">
        <v>0</v>
      </c>
      <c r="X430" s="2">
        <v>0</v>
      </c>
      <c r="Y430" s="2">
        <v>42</v>
      </c>
      <c r="Z430" s="2">
        <v>63300</v>
      </c>
    </row>
    <row r="431" spans="1:26" s="2" customFormat="1" thickBot="1">
      <c r="A431" s="2">
        <v>449</v>
      </c>
      <c r="B431" s="2" t="s">
        <v>1881</v>
      </c>
      <c r="C431" s="2">
        <v>0</v>
      </c>
      <c r="E431" s="2" t="s">
        <v>48</v>
      </c>
      <c r="F431" s="2" t="s">
        <v>1880</v>
      </c>
      <c r="G431" s="2" t="s">
        <v>605</v>
      </c>
      <c r="I431" s="2">
        <v>95</v>
      </c>
      <c r="J431" s="2">
        <v>63700</v>
      </c>
      <c r="K431" s="2">
        <v>0</v>
      </c>
      <c r="L431" s="2">
        <v>63700</v>
      </c>
      <c r="M431" s="2">
        <v>0</v>
      </c>
      <c r="N431" s="2">
        <v>63700</v>
      </c>
      <c r="O431" s="2">
        <v>1</v>
      </c>
      <c r="P431" s="3">
        <v>44986</v>
      </c>
      <c r="Q431" s="2">
        <v>0</v>
      </c>
      <c r="R431" s="2">
        <v>2</v>
      </c>
      <c r="S431" s="2">
        <v>0</v>
      </c>
      <c r="T431" s="2">
        <v>0</v>
      </c>
      <c r="U431" s="2">
        <v>0</v>
      </c>
      <c r="V431" s="2">
        <v>0</v>
      </c>
      <c r="W431" s="2">
        <v>0</v>
      </c>
      <c r="X431" s="2">
        <v>0</v>
      </c>
      <c r="Y431" s="2">
        <v>95</v>
      </c>
      <c r="Z431" s="2">
        <v>63700</v>
      </c>
    </row>
    <row r="432" spans="1:26" s="2" customFormat="1" thickBot="1">
      <c r="A432" s="2">
        <v>450</v>
      </c>
      <c r="B432" s="2" t="s">
        <v>1879</v>
      </c>
      <c r="C432" s="2">
        <v>40</v>
      </c>
      <c r="E432" s="2" t="s">
        <v>1878</v>
      </c>
      <c r="F432" s="2" t="s">
        <v>1877</v>
      </c>
      <c r="G432" s="2" t="s">
        <v>545</v>
      </c>
      <c r="H432" s="2" t="s">
        <v>1876</v>
      </c>
      <c r="I432" s="2">
        <v>2.58</v>
      </c>
      <c r="J432" s="2">
        <v>19400</v>
      </c>
      <c r="K432" s="2">
        <v>257700</v>
      </c>
      <c r="L432" s="2">
        <v>277100</v>
      </c>
      <c r="M432" s="2">
        <v>0</v>
      </c>
      <c r="N432" s="2">
        <v>277100</v>
      </c>
      <c r="O432" s="2">
        <v>2</v>
      </c>
      <c r="P432" s="3">
        <v>44858</v>
      </c>
      <c r="Q432" s="2">
        <v>300000</v>
      </c>
      <c r="R432" s="2">
        <v>1</v>
      </c>
      <c r="S432" s="2">
        <v>0</v>
      </c>
      <c r="T432" s="2">
        <v>0</v>
      </c>
      <c r="U432" s="2">
        <v>0</v>
      </c>
      <c r="V432" s="2">
        <v>0</v>
      </c>
      <c r="W432" s="2">
        <v>0</v>
      </c>
      <c r="X432" s="2">
        <v>0</v>
      </c>
      <c r="Y432" s="2">
        <v>2.58</v>
      </c>
      <c r="Z432" s="2">
        <v>19400</v>
      </c>
    </row>
    <row r="433" spans="1:26" s="2" customFormat="1" thickBot="1">
      <c r="A433" s="2">
        <v>451</v>
      </c>
      <c r="B433" s="2" t="s">
        <v>1875</v>
      </c>
      <c r="C433" s="2">
        <v>87</v>
      </c>
      <c r="E433" s="2" t="s">
        <v>171</v>
      </c>
      <c r="F433" s="2" t="s">
        <v>1874</v>
      </c>
      <c r="G433" s="2" t="s">
        <v>641</v>
      </c>
      <c r="I433" s="2">
        <v>6</v>
      </c>
      <c r="J433" s="2">
        <v>22600</v>
      </c>
      <c r="K433" s="2">
        <v>0</v>
      </c>
      <c r="L433" s="2">
        <v>22600</v>
      </c>
      <c r="M433" s="2">
        <v>0</v>
      </c>
      <c r="N433" s="2">
        <v>22600</v>
      </c>
      <c r="O433" s="2">
        <v>2</v>
      </c>
      <c r="P433" s="3">
        <v>41973</v>
      </c>
      <c r="Q433" s="2">
        <v>0</v>
      </c>
      <c r="R433" s="2">
        <v>2</v>
      </c>
      <c r="S433" s="2">
        <v>0</v>
      </c>
      <c r="T433" s="2">
        <v>0</v>
      </c>
      <c r="U433" s="2">
        <v>0</v>
      </c>
      <c r="V433" s="2">
        <v>0</v>
      </c>
      <c r="W433" s="2">
        <v>0</v>
      </c>
      <c r="X433" s="2">
        <v>0</v>
      </c>
      <c r="Y433" s="2">
        <v>6</v>
      </c>
      <c r="Z433" s="2">
        <v>22600</v>
      </c>
    </row>
    <row r="434" spans="1:26" s="2" customFormat="1" thickBot="1">
      <c r="A434" s="2">
        <v>452</v>
      </c>
      <c r="B434" s="2" t="s">
        <v>1873</v>
      </c>
      <c r="C434" s="2">
        <v>72</v>
      </c>
      <c r="E434" s="2" t="s">
        <v>1872</v>
      </c>
      <c r="F434" s="2" t="s">
        <v>1871</v>
      </c>
      <c r="G434" s="2" t="s">
        <v>775</v>
      </c>
      <c r="H434" s="2" t="s">
        <v>1870</v>
      </c>
      <c r="I434" s="2">
        <v>62</v>
      </c>
      <c r="J434" s="2">
        <v>43249</v>
      </c>
      <c r="K434" s="2">
        <v>87400</v>
      </c>
      <c r="L434" s="2">
        <v>130649</v>
      </c>
      <c r="M434" s="2">
        <v>18500</v>
      </c>
      <c r="N434" s="2">
        <v>112149</v>
      </c>
      <c r="O434" s="2">
        <v>0</v>
      </c>
      <c r="Q434" s="2">
        <v>0</v>
      </c>
      <c r="R434" s="2">
        <v>0</v>
      </c>
      <c r="S434" s="2">
        <v>0</v>
      </c>
      <c r="T434" s="2">
        <v>0</v>
      </c>
      <c r="U434" s="2">
        <v>57</v>
      </c>
      <c r="V434" s="2">
        <v>12274</v>
      </c>
      <c r="W434" s="2">
        <v>0</v>
      </c>
      <c r="X434" s="2">
        <v>0</v>
      </c>
      <c r="Y434" s="2">
        <v>5</v>
      </c>
      <c r="Z434" s="2">
        <v>30975</v>
      </c>
    </row>
    <row r="435" spans="1:26" s="2" customFormat="1" thickBot="1">
      <c r="A435" s="2">
        <v>453</v>
      </c>
      <c r="B435" s="2" t="s">
        <v>1869</v>
      </c>
      <c r="C435" s="2">
        <v>0</v>
      </c>
      <c r="E435" s="2" t="s">
        <v>345</v>
      </c>
      <c r="F435" s="2" t="s">
        <v>1868</v>
      </c>
      <c r="G435" s="2" t="s">
        <v>55</v>
      </c>
      <c r="I435" s="2">
        <v>1.5</v>
      </c>
      <c r="J435" s="2">
        <v>18900</v>
      </c>
      <c r="K435" s="2">
        <v>1600</v>
      </c>
      <c r="L435" s="2">
        <v>20500</v>
      </c>
      <c r="M435" s="2">
        <v>0</v>
      </c>
      <c r="N435" s="2">
        <v>20500</v>
      </c>
      <c r="O435" s="2">
        <v>0</v>
      </c>
      <c r="Q435" s="2">
        <v>0</v>
      </c>
      <c r="R435" s="2">
        <v>0</v>
      </c>
      <c r="S435" s="2">
        <v>0</v>
      </c>
      <c r="T435" s="2">
        <v>0</v>
      </c>
      <c r="U435" s="2">
        <v>0</v>
      </c>
      <c r="V435" s="2">
        <v>0</v>
      </c>
      <c r="W435" s="2">
        <v>0</v>
      </c>
      <c r="X435" s="2">
        <v>0</v>
      </c>
      <c r="Y435" s="2">
        <v>1.5</v>
      </c>
      <c r="Z435" s="2">
        <v>18900</v>
      </c>
    </row>
    <row r="436" spans="1:26" s="2" customFormat="1" thickBot="1">
      <c r="A436" s="2">
        <v>454</v>
      </c>
      <c r="B436" s="2" t="s">
        <v>1867</v>
      </c>
      <c r="C436" s="2">
        <v>3</v>
      </c>
      <c r="E436" s="2" t="s">
        <v>1489</v>
      </c>
      <c r="F436" s="2" t="s">
        <v>1866</v>
      </c>
      <c r="G436" s="2" t="s">
        <v>737</v>
      </c>
      <c r="I436" s="2">
        <v>92</v>
      </c>
      <c r="J436" s="2">
        <v>43401</v>
      </c>
      <c r="K436" s="2">
        <v>206360</v>
      </c>
      <c r="L436" s="2">
        <v>249761</v>
      </c>
      <c r="M436" s="2">
        <v>18500</v>
      </c>
      <c r="N436" s="2">
        <v>231261</v>
      </c>
      <c r="O436" s="2">
        <v>2</v>
      </c>
      <c r="P436" s="3">
        <v>43630</v>
      </c>
      <c r="Q436" s="2">
        <v>284550</v>
      </c>
      <c r="R436" s="2">
        <v>1</v>
      </c>
      <c r="S436" s="2">
        <v>10</v>
      </c>
      <c r="T436" s="2">
        <v>1843</v>
      </c>
      <c r="U436" s="2">
        <v>36</v>
      </c>
      <c r="V436" s="2">
        <v>7752</v>
      </c>
      <c r="W436" s="2">
        <v>38</v>
      </c>
      <c r="X436" s="2">
        <v>8436</v>
      </c>
      <c r="Y436" s="2">
        <v>8</v>
      </c>
      <c r="Z436" s="2">
        <v>25370</v>
      </c>
    </row>
    <row r="437" spans="1:26" s="2" customFormat="1" thickBot="1">
      <c r="A437" s="2">
        <v>455</v>
      </c>
      <c r="B437" s="2" t="s">
        <v>1865</v>
      </c>
      <c r="C437" s="2">
        <v>0</v>
      </c>
      <c r="E437" s="2" t="s">
        <v>1864</v>
      </c>
      <c r="F437" s="2" t="s">
        <v>1863</v>
      </c>
      <c r="G437" s="2" t="s">
        <v>1862</v>
      </c>
      <c r="H437" s="2" t="s">
        <v>1861</v>
      </c>
      <c r="I437" s="2">
        <v>54</v>
      </c>
      <c r="J437" s="2">
        <v>125800</v>
      </c>
      <c r="K437" s="2">
        <v>0</v>
      </c>
      <c r="L437" s="2">
        <v>125800</v>
      </c>
      <c r="M437" s="2">
        <v>0</v>
      </c>
      <c r="N437" s="2">
        <v>125800</v>
      </c>
      <c r="O437" s="2">
        <v>1</v>
      </c>
      <c r="P437" s="3">
        <v>41355</v>
      </c>
      <c r="Q437" s="2">
        <v>75000</v>
      </c>
      <c r="R437" s="2">
        <v>1</v>
      </c>
      <c r="S437" s="2">
        <v>0</v>
      </c>
      <c r="T437" s="2">
        <v>0</v>
      </c>
      <c r="U437" s="2">
        <v>0</v>
      </c>
      <c r="V437" s="2">
        <v>0</v>
      </c>
      <c r="W437" s="2">
        <v>0</v>
      </c>
      <c r="X437" s="2">
        <v>0</v>
      </c>
      <c r="Y437" s="2">
        <v>54</v>
      </c>
      <c r="Z437" s="2">
        <v>125800</v>
      </c>
    </row>
    <row r="438" spans="1:26" s="2" customFormat="1" thickBot="1">
      <c r="A438" s="2">
        <v>456</v>
      </c>
      <c r="B438" s="2" t="s">
        <v>1860</v>
      </c>
      <c r="C438" s="2">
        <v>129</v>
      </c>
      <c r="E438" s="2" t="s">
        <v>565</v>
      </c>
      <c r="F438" s="2" t="s">
        <v>1859</v>
      </c>
      <c r="G438" s="2" t="s">
        <v>637</v>
      </c>
      <c r="I438" s="2">
        <v>1.8</v>
      </c>
      <c r="J438" s="2">
        <v>18500</v>
      </c>
      <c r="K438" s="2">
        <v>122600</v>
      </c>
      <c r="L438" s="2">
        <v>141100</v>
      </c>
      <c r="M438" s="2">
        <v>18500</v>
      </c>
      <c r="N438" s="2">
        <v>122600</v>
      </c>
      <c r="O438" s="2">
        <v>0</v>
      </c>
      <c r="Q438" s="2">
        <v>0</v>
      </c>
      <c r="R438" s="2">
        <v>0</v>
      </c>
      <c r="S438" s="2">
        <v>0</v>
      </c>
      <c r="T438" s="2">
        <v>0</v>
      </c>
      <c r="U438" s="2">
        <v>0</v>
      </c>
      <c r="V438" s="2">
        <v>0</v>
      </c>
      <c r="W438" s="2">
        <v>0</v>
      </c>
      <c r="X438" s="2">
        <v>0</v>
      </c>
      <c r="Y438" s="2">
        <v>1.8</v>
      </c>
      <c r="Z438" s="2">
        <v>18500</v>
      </c>
    </row>
    <row r="439" spans="1:26" s="2" customFormat="1" thickBot="1">
      <c r="A439" s="2">
        <v>457</v>
      </c>
      <c r="B439" s="2" t="s">
        <v>1803</v>
      </c>
      <c r="C439" s="2">
        <v>68</v>
      </c>
      <c r="E439" s="2" t="s">
        <v>596</v>
      </c>
      <c r="F439" s="2" t="s">
        <v>1858</v>
      </c>
      <c r="G439" s="2" t="s">
        <v>1857</v>
      </c>
      <c r="H439" s="2" t="s">
        <v>1856</v>
      </c>
      <c r="I439" s="2">
        <v>74</v>
      </c>
      <c r="J439" s="2">
        <v>47381</v>
      </c>
      <c r="K439" s="2">
        <v>153160</v>
      </c>
      <c r="L439" s="2">
        <v>200541</v>
      </c>
      <c r="M439" s="2">
        <v>18500</v>
      </c>
      <c r="N439" s="2">
        <v>182041</v>
      </c>
      <c r="O439" s="2">
        <v>0</v>
      </c>
      <c r="Q439" s="2">
        <v>0</v>
      </c>
      <c r="R439" s="2">
        <v>0</v>
      </c>
      <c r="S439" s="2">
        <v>9</v>
      </c>
      <c r="T439" s="2">
        <v>1658</v>
      </c>
      <c r="U439" s="2">
        <v>22</v>
      </c>
      <c r="V439" s="2">
        <v>4737</v>
      </c>
      <c r="W439" s="2">
        <v>28</v>
      </c>
      <c r="X439" s="2">
        <v>6216</v>
      </c>
      <c r="Y439" s="2">
        <v>15</v>
      </c>
      <c r="Z439" s="2">
        <v>34770</v>
      </c>
    </row>
    <row r="440" spans="1:26" s="2" customFormat="1" thickBot="1">
      <c r="A440" s="2">
        <v>458</v>
      </c>
      <c r="B440" s="2" t="s">
        <v>1855</v>
      </c>
      <c r="C440" s="2">
        <v>39</v>
      </c>
      <c r="E440" s="2" t="s">
        <v>483</v>
      </c>
      <c r="F440" s="2" t="s">
        <v>1854</v>
      </c>
      <c r="G440" s="2" t="s">
        <v>701</v>
      </c>
      <c r="I440" s="2">
        <v>16.7</v>
      </c>
      <c r="J440" s="2">
        <v>31700</v>
      </c>
      <c r="K440" s="2">
        <v>73700</v>
      </c>
      <c r="L440" s="2">
        <v>105400</v>
      </c>
      <c r="M440" s="2">
        <v>22940</v>
      </c>
      <c r="N440" s="2">
        <v>82460</v>
      </c>
      <c r="O440" s="2">
        <v>0</v>
      </c>
      <c r="Q440" s="2">
        <v>0</v>
      </c>
      <c r="R440" s="2">
        <v>0</v>
      </c>
      <c r="S440" s="2">
        <v>0</v>
      </c>
      <c r="T440" s="2">
        <v>0</v>
      </c>
      <c r="U440" s="2">
        <v>0</v>
      </c>
      <c r="V440" s="2">
        <v>0</v>
      </c>
      <c r="W440" s="2">
        <v>0</v>
      </c>
      <c r="X440" s="2">
        <v>0</v>
      </c>
      <c r="Y440" s="2">
        <v>16.7</v>
      </c>
      <c r="Z440" s="2">
        <v>31700</v>
      </c>
    </row>
    <row r="441" spans="1:26" s="2" customFormat="1" thickBot="1">
      <c r="A441" s="2">
        <v>459</v>
      </c>
      <c r="B441" s="2" t="s">
        <v>1853</v>
      </c>
      <c r="C441" s="2">
        <v>18</v>
      </c>
      <c r="E441" s="2" t="s">
        <v>1852</v>
      </c>
      <c r="F441" s="2" t="s">
        <v>1851</v>
      </c>
      <c r="G441" s="2" t="s">
        <v>500</v>
      </c>
      <c r="I441" s="2">
        <v>0.3</v>
      </c>
      <c r="J441" s="2">
        <v>12600</v>
      </c>
      <c r="K441" s="2">
        <v>76020</v>
      </c>
      <c r="L441" s="2">
        <v>88620</v>
      </c>
      <c r="M441" s="2">
        <v>0</v>
      </c>
      <c r="N441" s="2">
        <v>88620</v>
      </c>
      <c r="O441" s="2">
        <v>2</v>
      </c>
      <c r="P441" s="3">
        <v>38555</v>
      </c>
      <c r="Q441" s="2">
        <v>62500</v>
      </c>
      <c r="R441" s="2">
        <v>1</v>
      </c>
      <c r="S441" s="2">
        <v>0</v>
      </c>
      <c r="T441" s="2">
        <v>0</v>
      </c>
      <c r="U441" s="2">
        <v>0</v>
      </c>
      <c r="V441" s="2">
        <v>0</v>
      </c>
      <c r="W441" s="2">
        <v>0</v>
      </c>
      <c r="X441" s="2">
        <v>0</v>
      </c>
      <c r="Y441" s="2">
        <v>0.3</v>
      </c>
      <c r="Z441" s="2">
        <v>12600</v>
      </c>
    </row>
    <row r="442" spans="1:26" s="2" customFormat="1" thickBot="1">
      <c r="A442" s="2">
        <v>460</v>
      </c>
      <c r="B442" s="2" t="s">
        <v>1850</v>
      </c>
      <c r="C442" s="2">
        <v>63</v>
      </c>
      <c r="E442" s="2" t="s">
        <v>1674</v>
      </c>
      <c r="F442" s="2" t="s">
        <v>1849</v>
      </c>
      <c r="G442" s="2" t="s">
        <v>637</v>
      </c>
      <c r="H442" s="2" t="s">
        <v>1848</v>
      </c>
      <c r="I442" s="2">
        <v>35.78</v>
      </c>
      <c r="J442" s="2">
        <v>30841</v>
      </c>
      <c r="K442" s="2">
        <v>144000</v>
      </c>
      <c r="L442" s="2">
        <v>174841</v>
      </c>
      <c r="M442" s="2">
        <v>0</v>
      </c>
      <c r="N442" s="2">
        <v>174841</v>
      </c>
      <c r="O442" s="2">
        <v>2</v>
      </c>
      <c r="P442" s="3">
        <v>45170</v>
      </c>
      <c r="Q442" s="2">
        <v>380000</v>
      </c>
      <c r="R442" s="2">
        <v>1</v>
      </c>
      <c r="S442" s="2">
        <v>0</v>
      </c>
      <c r="T442" s="2">
        <v>0</v>
      </c>
      <c r="U442" s="2">
        <v>27</v>
      </c>
      <c r="V442" s="2">
        <v>5814</v>
      </c>
      <c r="W442" s="2">
        <v>2</v>
      </c>
      <c r="X442" s="2">
        <v>444</v>
      </c>
      <c r="Y442" s="2">
        <v>6.78</v>
      </c>
      <c r="Z442" s="2">
        <v>24583</v>
      </c>
    </row>
    <row r="443" spans="1:26" s="2" customFormat="1" thickBot="1">
      <c r="A443" s="2">
        <v>461</v>
      </c>
      <c r="B443" s="2" t="s">
        <v>1847</v>
      </c>
      <c r="C443" s="2">
        <v>51</v>
      </c>
      <c r="E443" s="2" t="s">
        <v>869</v>
      </c>
      <c r="F443" s="2" t="s">
        <v>1846</v>
      </c>
      <c r="G443" s="2" t="s">
        <v>1845</v>
      </c>
      <c r="H443" s="2" t="s">
        <v>592</v>
      </c>
      <c r="I443" s="2">
        <v>0.65</v>
      </c>
      <c r="J443" s="2">
        <v>16100</v>
      </c>
      <c r="K443" s="2">
        <v>56154</v>
      </c>
      <c r="L443" s="2">
        <v>72254</v>
      </c>
      <c r="M443" s="2">
        <v>18500</v>
      </c>
      <c r="N443" s="2">
        <v>53754</v>
      </c>
      <c r="O443" s="2">
        <v>0</v>
      </c>
      <c r="Q443" s="2">
        <v>0</v>
      </c>
      <c r="R443" s="2">
        <v>0</v>
      </c>
      <c r="S443" s="2">
        <v>0</v>
      </c>
      <c r="T443" s="2">
        <v>0</v>
      </c>
      <c r="U443" s="2">
        <v>0</v>
      </c>
      <c r="V443" s="2">
        <v>0</v>
      </c>
      <c r="W443" s="2">
        <v>0</v>
      </c>
      <c r="X443" s="2">
        <v>0</v>
      </c>
      <c r="Y443" s="2">
        <v>0.65</v>
      </c>
      <c r="Z443" s="2">
        <v>16100</v>
      </c>
    </row>
    <row r="444" spans="1:26" s="2" customFormat="1" thickBot="1">
      <c r="A444" s="2">
        <v>462</v>
      </c>
      <c r="B444" s="2" t="s">
        <v>1844</v>
      </c>
      <c r="C444" s="2">
        <v>14</v>
      </c>
      <c r="E444" s="2" t="s">
        <v>1843</v>
      </c>
      <c r="F444" s="2" t="s">
        <v>1842</v>
      </c>
      <c r="G444" s="2" t="s">
        <v>741</v>
      </c>
      <c r="I444" s="2">
        <v>0.82</v>
      </c>
      <c r="J444" s="2">
        <v>16100</v>
      </c>
      <c r="K444" s="2">
        <v>41500</v>
      </c>
      <c r="L444" s="2">
        <v>57600</v>
      </c>
      <c r="M444" s="2">
        <v>0</v>
      </c>
      <c r="N444" s="2">
        <v>57600</v>
      </c>
      <c r="O444" s="2">
        <v>2</v>
      </c>
      <c r="P444" s="3">
        <v>44119</v>
      </c>
      <c r="Q444" s="2">
        <v>25000</v>
      </c>
      <c r="R444" s="2">
        <v>1</v>
      </c>
      <c r="S444" s="2">
        <v>0</v>
      </c>
      <c r="T444" s="2">
        <v>0</v>
      </c>
      <c r="U444" s="2">
        <v>0</v>
      </c>
      <c r="V444" s="2">
        <v>0</v>
      </c>
      <c r="W444" s="2">
        <v>0</v>
      </c>
      <c r="X444" s="2">
        <v>0</v>
      </c>
      <c r="Y444" s="2">
        <v>0.82</v>
      </c>
      <c r="Z444" s="2">
        <v>16100</v>
      </c>
    </row>
    <row r="445" spans="1:26" s="2" customFormat="1" thickBot="1">
      <c r="A445" s="2">
        <v>463</v>
      </c>
      <c r="B445" s="2" t="s">
        <v>1841</v>
      </c>
      <c r="C445" s="2">
        <v>0</v>
      </c>
      <c r="E445" s="2" t="s">
        <v>712</v>
      </c>
      <c r="F445" s="2" t="s">
        <v>1840</v>
      </c>
      <c r="G445" s="2" t="s">
        <v>450</v>
      </c>
      <c r="H445" s="2" t="s">
        <v>1839</v>
      </c>
      <c r="I445" s="2">
        <v>32.380000000000003</v>
      </c>
      <c r="J445" s="2">
        <v>25464</v>
      </c>
      <c r="K445" s="2">
        <v>128600</v>
      </c>
      <c r="L445" s="2">
        <v>154064</v>
      </c>
      <c r="M445" s="2">
        <v>0</v>
      </c>
      <c r="N445" s="2">
        <v>154064</v>
      </c>
      <c r="O445" s="2">
        <v>2</v>
      </c>
      <c r="P445" s="3">
        <v>44966</v>
      </c>
      <c r="Q445" s="2">
        <v>269068</v>
      </c>
      <c r="R445" s="2">
        <v>1</v>
      </c>
      <c r="S445" s="2">
        <v>0</v>
      </c>
      <c r="T445" s="2">
        <v>0</v>
      </c>
      <c r="U445" s="2">
        <v>0</v>
      </c>
      <c r="V445" s="2">
        <v>0</v>
      </c>
      <c r="W445" s="2">
        <v>30.38</v>
      </c>
      <c r="X445" s="2">
        <v>6744</v>
      </c>
      <c r="Y445" s="2">
        <v>2</v>
      </c>
      <c r="Z445" s="2">
        <v>18720</v>
      </c>
    </row>
    <row r="446" spans="1:26" s="2" customFormat="1" thickBot="1">
      <c r="A446" s="2">
        <v>464</v>
      </c>
      <c r="B446" s="2" t="s">
        <v>322</v>
      </c>
      <c r="C446" s="2">
        <v>0</v>
      </c>
      <c r="E446" s="2" t="s">
        <v>165</v>
      </c>
      <c r="F446" s="2" t="s">
        <v>1838</v>
      </c>
      <c r="G446" s="2" t="s">
        <v>415</v>
      </c>
      <c r="I446" s="2">
        <v>76</v>
      </c>
      <c r="J446" s="2">
        <v>16872</v>
      </c>
      <c r="K446" s="2">
        <v>0</v>
      </c>
      <c r="L446" s="2">
        <v>16872</v>
      </c>
      <c r="M446" s="2">
        <v>0</v>
      </c>
      <c r="N446" s="2">
        <v>16872</v>
      </c>
      <c r="O446" s="2">
        <v>0</v>
      </c>
      <c r="Q446" s="2">
        <v>0</v>
      </c>
      <c r="R446" s="2">
        <v>0</v>
      </c>
      <c r="S446" s="2">
        <v>0</v>
      </c>
      <c r="T446" s="2">
        <v>0</v>
      </c>
      <c r="U446" s="2">
        <v>0</v>
      </c>
      <c r="V446" s="2">
        <v>0</v>
      </c>
      <c r="W446" s="2">
        <v>76</v>
      </c>
      <c r="X446" s="2">
        <v>16872</v>
      </c>
      <c r="Y446" s="2">
        <v>0</v>
      </c>
      <c r="Z446" s="2">
        <v>0</v>
      </c>
    </row>
    <row r="447" spans="1:26" s="2" customFormat="1" thickBot="1">
      <c r="A447" s="2">
        <v>466</v>
      </c>
      <c r="B447" s="2" t="s">
        <v>1837</v>
      </c>
      <c r="C447" s="2">
        <v>64</v>
      </c>
      <c r="E447" s="2" t="s">
        <v>1248</v>
      </c>
      <c r="F447" s="2" t="s">
        <v>1836</v>
      </c>
      <c r="G447" s="2" t="s">
        <v>737</v>
      </c>
      <c r="H447" s="2" t="s">
        <v>1835</v>
      </c>
      <c r="I447" s="2">
        <v>47</v>
      </c>
      <c r="J447" s="2">
        <v>27438</v>
      </c>
      <c r="K447" s="2">
        <v>102300</v>
      </c>
      <c r="L447" s="2">
        <v>129738</v>
      </c>
      <c r="M447" s="2">
        <v>18500</v>
      </c>
      <c r="N447" s="2">
        <v>111238</v>
      </c>
      <c r="O447" s="2">
        <v>2</v>
      </c>
      <c r="P447" s="3">
        <v>39280</v>
      </c>
      <c r="Q447" s="2">
        <v>165000</v>
      </c>
      <c r="R447" s="2">
        <v>1</v>
      </c>
      <c r="S447" s="2">
        <v>0</v>
      </c>
      <c r="T447" s="2">
        <v>0</v>
      </c>
      <c r="U447" s="2">
        <v>20</v>
      </c>
      <c r="V447" s="2">
        <v>4307</v>
      </c>
      <c r="W447" s="2">
        <v>23</v>
      </c>
      <c r="X447" s="2">
        <v>5106</v>
      </c>
      <c r="Y447" s="2">
        <v>4</v>
      </c>
      <c r="Z447" s="2">
        <v>18025</v>
      </c>
    </row>
    <row r="448" spans="1:26" s="2" customFormat="1" thickBot="1">
      <c r="A448" s="2">
        <v>468</v>
      </c>
      <c r="B448" s="2" t="s">
        <v>1834</v>
      </c>
      <c r="C448" s="2">
        <v>191</v>
      </c>
      <c r="E448" s="2" t="s">
        <v>60</v>
      </c>
      <c r="F448" s="2" t="s">
        <v>1833</v>
      </c>
      <c r="G448" s="2" t="s">
        <v>545</v>
      </c>
      <c r="I448" s="2">
        <v>33.28</v>
      </c>
      <c r="J448" s="2">
        <v>42000</v>
      </c>
      <c r="K448" s="2">
        <v>76400</v>
      </c>
      <c r="L448" s="2">
        <v>118400</v>
      </c>
      <c r="M448" s="2">
        <v>0</v>
      </c>
      <c r="N448" s="2">
        <v>118400</v>
      </c>
      <c r="O448" s="2">
        <v>2</v>
      </c>
      <c r="P448" s="3">
        <v>45321</v>
      </c>
      <c r="Q448" s="2">
        <v>175000</v>
      </c>
      <c r="R448" s="2">
        <v>1</v>
      </c>
      <c r="S448" s="2">
        <v>0</v>
      </c>
      <c r="T448" s="2">
        <v>0</v>
      </c>
      <c r="U448" s="2">
        <v>0</v>
      </c>
      <c r="V448" s="2">
        <v>0</v>
      </c>
      <c r="W448" s="2">
        <v>0</v>
      </c>
      <c r="X448" s="2">
        <v>0</v>
      </c>
      <c r="Y448" s="2">
        <v>33.28</v>
      </c>
      <c r="Z448" s="2">
        <v>42000</v>
      </c>
    </row>
    <row r="449" spans="1:26" s="2" customFormat="1" thickBot="1">
      <c r="A449" s="2">
        <v>469</v>
      </c>
      <c r="B449" s="2" t="s">
        <v>1832</v>
      </c>
      <c r="C449" s="2">
        <v>505</v>
      </c>
      <c r="E449" s="2" t="s">
        <v>1796</v>
      </c>
      <c r="F449" s="2" t="s">
        <v>1831</v>
      </c>
      <c r="G449" s="2" t="s">
        <v>133</v>
      </c>
      <c r="I449" s="2">
        <v>2</v>
      </c>
      <c r="J449" s="2">
        <v>18700</v>
      </c>
      <c r="K449" s="2">
        <v>57500</v>
      </c>
      <c r="L449" s="2">
        <v>76200</v>
      </c>
      <c r="M449" s="2">
        <v>18500</v>
      </c>
      <c r="N449" s="2">
        <v>57700</v>
      </c>
      <c r="O449" s="2">
        <v>0</v>
      </c>
      <c r="Q449" s="2">
        <v>0</v>
      </c>
      <c r="R449" s="2">
        <v>0</v>
      </c>
      <c r="S449" s="2">
        <v>0</v>
      </c>
      <c r="T449" s="2">
        <v>0</v>
      </c>
      <c r="U449" s="2">
        <v>0</v>
      </c>
      <c r="V449" s="2">
        <v>0</v>
      </c>
      <c r="W449" s="2">
        <v>0</v>
      </c>
      <c r="X449" s="2">
        <v>0</v>
      </c>
      <c r="Y449" s="2">
        <v>2</v>
      </c>
      <c r="Z449" s="2">
        <v>18700</v>
      </c>
    </row>
    <row r="450" spans="1:26" s="2" customFormat="1" thickBot="1">
      <c r="A450" s="2">
        <v>470</v>
      </c>
      <c r="B450" s="2" t="s">
        <v>1820</v>
      </c>
      <c r="C450" s="2">
        <v>77</v>
      </c>
      <c r="E450" s="2" t="s">
        <v>869</v>
      </c>
      <c r="F450" s="2" t="s">
        <v>1830</v>
      </c>
      <c r="G450" s="2" t="s">
        <v>701</v>
      </c>
      <c r="I450" s="2">
        <v>0.79</v>
      </c>
      <c r="J450" s="2">
        <v>16100</v>
      </c>
      <c r="K450" s="2">
        <v>44520</v>
      </c>
      <c r="L450" s="2">
        <v>60620</v>
      </c>
      <c r="M450" s="2">
        <v>0</v>
      </c>
      <c r="N450" s="2">
        <v>60620</v>
      </c>
      <c r="O450" s="2">
        <v>0</v>
      </c>
      <c r="Q450" s="2">
        <v>0</v>
      </c>
      <c r="R450" s="2">
        <v>0</v>
      </c>
      <c r="S450" s="2">
        <v>0</v>
      </c>
      <c r="T450" s="2">
        <v>0</v>
      </c>
      <c r="U450" s="2">
        <v>0</v>
      </c>
      <c r="V450" s="2">
        <v>0</v>
      </c>
      <c r="W450" s="2">
        <v>0</v>
      </c>
      <c r="X450" s="2">
        <v>0</v>
      </c>
      <c r="Y450" s="2">
        <v>0.79</v>
      </c>
      <c r="Z450" s="2">
        <v>16100</v>
      </c>
    </row>
    <row r="451" spans="1:26" s="2" customFormat="1" thickBot="1">
      <c r="A451" s="2">
        <v>471</v>
      </c>
      <c r="B451" s="2" t="s">
        <v>1829</v>
      </c>
      <c r="C451" s="2">
        <v>1558</v>
      </c>
      <c r="E451" s="2" t="s">
        <v>48</v>
      </c>
      <c r="F451" s="2" t="s">
        <v>1828</v>
      </c>
      <c r="G451" s="2" t="s">
        <v>732</v>
      </c>
      <c r="I451" s="2">
        <v>1.59</v>
      </c>
      <c r="J451" s="2">
        <v>9450</v>
      </c>
      <c r="K451" s="2">
        <v>0</v>
      </c>
      <c r="L451" s="2">
        <v>9450</v>
      </c>
      <c r="M451" s="2">
        <v>0</v>
      </c>
      <c r="N451" s="2">
        <v>9450</v>
      </c>
      <c r="O451" s="2">
        <v>2</v>
      </c>
      <c r="P451" s="3">
        <v>42884</v>
      </c>
      <c r="Q451" s="2">
        <v>5000</v>
      </c>
      <c r="R451" s="2">
        <v>2</v>
      </c>
      <c r="S451" s="2">
        <v>0</v>
      </c>
      <c r="T451" s="2">
        <v>0</v>
      </c>
      <c r="U451" s="2">
        <v>0</v>
      </c>
      <c r="V451" s="2">
        <v>0</v>
      </c>
      <c r="W451" s="2">
        <v>0</v>
      </c>
      <c r="X451" s="2">
        <v>0</v>
      </c>
      <c r="Y451" s="2">
        <v>1.59</v>
      </c>
      <c r="Z451" s="2">
        <v>9450</v>
      </c>
    </row>
    <row r="452" spans="1:26" s="2" customFormat="1" thickBot="1">
      <c r="A452" s="2">
        <v>472</v>
      </c>
      <c r="B452" s="2" t="s">
        <v>1827</v>
      </c>
      <c r="C452" s="2">
        <v>96</v>
      </c>
      <c r="E452" s="2" t="s">
        <v>1826</v>
      </c>
      <c r="F452" s="2" t="s">
        <v>1825</v>
      </c>
      <c r="G452" s="2" t="s">
        <v>618</v>
      </c>
      <c r="I452" s="2">
        <v>30.7</v>
      </c>
      <c r="J452" s="2">
        <v>36164</v>
      </c>
      <c r="K452" s="2">
        <v>66100</v>
      </c>
      <c r="L452" s="2">
        <v>102264</v>
      </c>
      <c r="M452" s="2">
        <v>18500</v>
      </c>
      <c r="N452" s="2">
        <v>83764</v>
      </c>
      <c r="O452" s="2">
        <v>2</v>
      </c>
      <c r="P452" s="3">
        <v>44726</v>
      </c>
      <c r="Q452" s="2">
        <v>0</v>
      </c>
      <c r="R452" s="2">
        <v>2</v>
      </c>
      <c r="S452" s="2">
        <v>0</v>
      </c>
      <c r="T452" s="2">
        <v>0</v>
      </c>
      <c r="U452" s="2">
        <v>25</v>
      </c>
      <c r="V452" s="2">
        <v>5384</v>
      </c>
      <c r="W452" s="2">
        <v>0</v>
      </c>
      <c r="X452" s="2">
        <v>0</v>
      </c>
      <c r="Y452" s="2">
        <v>5.7</v>
      </c>
      <c r="Z452" s="2">
        <v>30780</v>
      </c>
    </row>
    <row r="453" spans="1:26" s="2" customFormat="1" thickBot="1">
      <c r="A453" s="2">
        <v>473</v>
      </c>
      <c r="B453" s="2" t="s">
        <v>788</v>
      </c>
      <c r="C453" s="2">
        <v>0</v>
      </c>
      <c r="E453" s="2" t="s">
        <v>1824</v>
      </c>
      <c r="F453" s="2" t="s">
        <v>1823</v>
      </c>
      <c r="G453" s="2" t="s">
        <v>1822</v>
      </c>
      <c r="H453" s="2" t="s">
        <v>1821</v>
      </c>
      <c r="I453" s="2">
        <v>87.5</v>
      </c>
      <c r="J453" s="2">
        <v>55600</v>
      </c>
      <c r="K453" s="2">
        <v>0</v>
      </c>
      <c r="L453" s="2">
        <v>55600</v>
      </c>
      <c r="M453" s="2">
        <v>0</v>
      </c>
      <c r="N453" s="2">
        <v>55600</v>
      </c>
      <c r="O453" s="2">
        <v>1</v>
      </c>
      <c r="P453" s="3">
        <v>41365</v>
      </c>
      <c r="Q453" s="2">
        <v>0</v>
      </c>
      <c r="R453" s="2">
        <v>2</v>
      </c>
      <c r="S453" s="2">
        <v>0</v>
      </c>
      <c r="T453" s="2">
        <v>0</v>
      </c>
      <c r="U453" s="2">
        <v>0</v>
      </c>
      <c r="V453" s="2">
        <v>0</v>
      </c>
      <c r="W453" s="2">
        <v>0</v>
      </c>
      <c r="X453" s="2">
        <v>0</v>
      </c>
      <c r="Y453" s="2">
        <v>87.5</v>
      </c>
      <c r="Z453" s="2">
        <v>55600</v>
      </c>
    </row>
    <row r="454" spans="1:26" s="2" customFormat="1" thickBot="1">
      <c r="A454" s="2">
        <v>474</v>
      </c>
      <c r="B454" s="2" t="s">
        <v>1820</v>
      </c>
      <c r="C454" s="2">
        <v>63</v>
      </c>
      <c r="E454" s="2" t="s">
        <v>1510</v>
      </c>
      <c r="F454" s="2" t="s">
        <v>1819</v>
      </c>
      <c r="G454" s="2" t="s">
        <v>873</v>
      </c>
      <c r="I454" s="2">
        <v>8.1999999999999993</v>
      </c>
      <c r="J454" s="2">
        <v>12400</v>
      </c>
      <c r="K454" s="2">
        <v>7200</v>
      </c>
      <c r="L454" s="2">
        <v>19600</v>
      </c>
      <c r="M454" s="2">
        <v>0</v>
      </c>
      <c r="N454" s="2">
        <v>19600</v>
      </c>
      <c r="O454" s="2">
        <v>2</v>
      </c>
      <c r="P454" s="3">
        <v>43748</v>
      </c>
      <c r="Q454" s="2">
        <v>0</v>
      </c>
      <c r="R454" s="2">
        <v>2</v>
      </c>
      <c r="S454" s="2">
        <v>0</v>
      </c>
      <c r="T454" s="2">
        <v>0</v>
      </c>
      <c r="U454" s="2">
        <v>0</v>
      </c>
      <c r="V454" s="2">
        <v>0</v>
      </c>
      <c r="W454" s="2">
        <v>0</v>
      </c>
      <c r="X454" s="2">
        <v>0</v>
      </c>
      <c r="Y454" s="2">
        <v>8.1999999999999993</v>
      </c>
      <c r="Z454" s="2">
        <v>12400</v>
      </c>
    </row>
    <row r="455" spans="1:26" s="2" customFormat="1" thickBot="1">
      <c r="A455" s="2">
        <v>475</v>
      </c>
      <c r="B455" s="2" t="s">
        <v>1818</v>
      </c>
      <c r="C455" s="2">
        <v>0</v>
      </c>
      <c r="E455" s="2" t="s">
        <v>1817</v>
      </c>
      <c r="F455" s="2" t="s">
        <v>1816</v>
      </c>
      <c r="G455" s="2" t="s">
        <v>558</v>
      </c>
      <c r="I455" s="2">
        <v>41</v>
      </c>
      <c r="J455" s="2">
        <v>37100</v>
      </c>
      <c r="K455" s="2">
        <v>0</v>
      </c>
      <c r="L455" s="2">
        <v>37100</v>
      </c>
      <c r="M455" s="2">
        <v>0</v>
      </c>
      <c r="N455" s="2">
        <v>37100</v>
      </c>
      <c r="O455" s="2">
        <v>1</v>
      </c>
      <c r="P455" s="3">
        <v>44452</v>
      </c>
      <c r="Q455" s="2">
        <v>80000</v>
      </c>
      <c r="R455" s="2">
        <v>1</v>
      </c>
      <c r="S455" s="2">
        <v>0</v>
      </c>
      <c r="T455" s="2">
        <v>0</v>
      </c>
      <c r="U455" s="2">
        <v>0</v>
      </c>
      <c r="V455" s="2">
        <v>0</v>
      </c>
      <c r="W455" s="2">
        <v>0</v>
      </c>
      <c r="X455" s="2">
        <v>0</v>
      </c>
      <c r="Y455" s="2">
        <v>41</v>
      </c>
      <c r="Z455" s="2">
        <v>37100</v>
      </c>
    </row>
    <row r="456" spans="1:26" s="2" customFormat="1" thickBot="1">
      <c r="A456" s="2">
        <v>476</v>
      </c>
      <c r="B456" s="2" t="s">
        <v>1815</v>
      </c>
      <c r="C456" s="2">
        <v>38</v>
      </c>
      <c r="E456" s="2" t="s">
        <v>1814</v>
      </c>
      <c r="F456" s="2" t="s">
        <v>1813</v>
      </c>
      <c r="G456" s="2" t="s">
        <v>55</v>
      </c>
      <c r="I456" s="2">
        <v>0.22</v>
      </c>
      <c r="J456" s="2">
        <v>12600</v>
      </c>
      <c r="K456" s="2">
        <v>67760</v>
      </c>
      <c r="L456" s="2">
        <v>80360</v>
      </c>
      <c r="M456" s="2">
        <v>0</v>
      </c>
      <c r="N456" s="2">
        <v>80360</v>
      </c>
      <c r="O456" s="2">
        <v>2</v>
      </c>
      <c r="P456" s="3">
        <v>42356</v>
      </c>
      <c r="Q456" s="2">
        <v>70000</v>
      </c>
      <c r="R456" s="2">
        <v>1</v>
      </c>
      <c r="S456" s="2">
        <v>0</v>
      </c>
      <c r="T456" s="2">
        <v>0</v>
      </c>
      <c r="U456" s="2">
        <v>0</v>
      </c>
      <c r="V456" s="2">
        <v>0</v>
      </c>
      <c r="W456" s="2">
        <v>0</v>
      </c>
      <c r="X456" s="2">
        <v>0</v>
      </c>
      <c r="Y456" s="2">
        <v>0.22</v>
      </c>
      <c r="Z456" s="2">
        <v>12600</v>
      </c>
    </row>
    <row r="457" spans="1:26" s="2" customFormat="1" thickBot="1">
      <c r="A457" s="2">
        <v>477</v>
      </c>
      <c r="B457" s="2" t="s">
        <v>322</v>
      </c>
      <c r="C457" s="2">
        <v>0</v>
      </c>
      <c r="E457" s="2" t="s">
        <v>165</v>
      </c>
      <c r="F457" s="2" t="s">
        <v>1812</v>
      </c>
      <c r="G457" s="2" t="s">
        <v>185</v>
      </c>
      <c r="I457" s="2">
        <v>293</v>
      </c>
      <c r="J457" s="2">
        <v>66334</v>
      </c>
      <c r="K457" s="2">
        <v>0</v>
      </c>
      <c r="L457" s="2">
        <v>66334</v>
      </c>
      <c r="M457" s="2">
        <v>0</v>
      </c>
      <c r="N457" s="2">
        <v>66334</v>
      </c>
      <c r="O457" s="2">
        <v>0</v>
      </c>
      <c r="Q457" s="2">
        <v>0</v>
      </c>
      <c r="R457" s="2">
        <v>0</v>
      </c>
      <c r="S457" s="2">
        <v>0</v>
      </c>
      <c r="T457" s="2">
        <v>0</v>
      </c>
      <c r="U457" s="2">
        <v>36</v>
      </c>
      <c r="V457" s="2">
        <v>7752</v>
      </c>
      <c r="W457" s="2">
        <v>256</v>
      </c>
      <c r="X457" s="2">
        <v>56832</v>
      </c>
      <c r="Y457" s="2">
        <v>1</v>
      </c>
      <c r="Z457" s="2">
        <v>1750</v>
      </c>
    </row>
    <row r="458" spans="1:26" s="2" customFormat="1" thickBot="1">
      <c r="A458" s="2">
        <v>479</v>
      </c>
      <c r="B458" s="2" t="s">
        <v>1811</v>
      </c>
      <c r="C458" s="2">
        <v>248</v>
      </c>
      <c r="E458" s="2" t="s">
        <v>1336</v>
      </c>
      <c r="F458" s="2" t="s">
        <v>1810</v>
      </c>
      <c r="G458" s="2" t="s">
        <v>1515</v>
      </c>
      <c r="I458" s="2">
        <v>50</v>
      </c>
      <c r="J458" s="2">
        <v>30932</v>
      </c>
      <c r="K458" s="2">
        <v>258299</v>
      </c>
      <c r="L458" s="2">
        <v>289231</v>
      </c>
      <c r="M458" s="2">
        <v>0</v>
      </c>
      <c r="N458" s="2">
        <v>289231</v>
      </c>
      <c r="O458" s="2">
        <v>2</v>
      </c>
      <c r="P458" s="3">
        <v>45120</v>
      </c>
      <c r="Q458" s="2">
        <v>440000</v>
      </c>
      <c r="R458" s="2">
        <v>1</v>
      </c>
      <c r="S458" s="2">
        <v>8</v>
      </c>
      <c r="T458" s="2">
        <v>1474</v>
      </c>
      <c r="U458" s="2">
        <v>23</v>
      </c>
      <c r="V458" s="2">
        <v>4953</v>
      </c>
      <c r="W458" s="2">
        <v>15</v>
      </c>
      <c r="X458" s="2">
        <v>3330</v>
      </c>
      <c r="Y458" s="2">
        <v>4</v>
      </c>
      <c r="Z458" s="2">
        <v>21175</v>
      </c>
    </row>
    <row r="459" spans="1:26" s="2" customFormat="1" thickBot="1">
      <c r="A459" s="2">
        <v>480</v>
      </c>
      <c r="B459" s="2" t="s">
        <v>322</v>
      </c>
      <c r="C459" s="2">
        <v>13</v>
      </c>
      <c r="E459" s="2" t="s">
        <v>1809</v>
      </c>
      <c r="F459" s="2" t="s">
        <v>1808</v>
      </c>
      <c r="G459" s="2" t="s">
        <v>1339</v>
      </c>
      <c r="I459" s="2">
        <v>172</v>
      </c>
      <c r="J459" s="2">
        <v>57377</v>
      </c>
      <c r="K459" s="2">
        <v>76860</v>
      </c>
      <c r="L459" s="2">
        <v>134237</v>
      </c>
      <c r="M459" s="2">
        <v>18500</v>
      </c>
      <c r="N459" s="2">
        <v>115737</v>
      </c>
      <c r="O459" s="2">
        <v>0</v>
      </c>
      <c r="Q459" s="2">
        <v>0</v>
      </c>
      <c r="R459" s="2">
        <v>0</v>
      </c>
      <c r="S459" s="2">
        <v>14</v>
      </c>
      <c r="T459" s="2">
        <v>2580</v>
      </c>
      <c r="U459" s="2">
        <v>85</v>
      </c>
      <c r="V459" s="2">
        <v>18304</v>
      </c>
      <c r="W459" s="2">
        <v>69</v>
      </c>
      <c r="X459" s="2">
        <v>15318</v>
      </c>
      <c r="Y459" s="2">
        <v>4</v>
      </c>
      <c r="Z459" s="2">
        <v>21175</v>
      </c>
    </row>
    <row r="460" spans="1:26" s="2" customFormat="1" thickBot="1">
      <c r="A460" s="2">
        <v>481</v>
      </c>
      <c r="B460" s="2" t="s">
        <v>784</v>
      </c>
      <c r="C460" s="2">
        <v>0</v>
      </c>
      <c r="E460" s="2" t="s">
        <v>1807</v>
      </c>
      <c r="F460" s="2" t="s">
        <v>1806</v>
      </c>
      <c r="G460" s="2" t="s">
        <v>725</v>
      </c>
      <c r="I460" s="2">
        <v>27</v>
      </c>
      <c r="J460" s="2">
        <v>5994</v>
      </c>
      <c r="K460" s="2">
        <v>0</v>
      </c>
      <c r="L460" s="2">
        <v>5994</v>
      </c>
      <c r="M460" s="2">
        <v>0</v>
      </c>
      <c r="N460" s="2">
        <v>5994</v>
      </c>
      <c r="O460" s="2">
        <v>1</v>
      </c>
      <c r="P460" s="3">
        <v>45198</v>
      </c>
      <c r="Q460" s="2">
        <v>0</v>
      </c>
      <c r="R460" s="2">
        <v>1</v>
      </c>
      <c r="S460" s="2">
        <v>0</v>
      </c>
      <c r="T460" s="2">
        <v>0</v>
      </c>
      <c r="U460" s="2">
        <v>0</v>
      </c>
      <c r="V460" s="2">
        <v>0</v>
      </c>
      <c r="W460" s="2">
        <v>27</v>
      </c>
      <c r="X460" s="2">
        <v>5994</v>
      </c>
      <c r="Y460" s="2">
        <v>0</v>
      </c>
      <c r="Z460" s="2">
        <v>0</v>
      </c>
    </row>
    <row r="461" spans="1:26" s="2" customFormat="1" thickBot="1">
      <c r="A461" s="2">
        <v>482</v>
      </c>
      <c r="B461" s="2" t="s">
        <v>1805</v>
      </c>
      <c r="C461" s="2">
        <v>118</v>
      </c>
      <c r="E461" s="2" t="s">
        <v>345</v>
      </c>
      <c r="F461" s="2" t="s">
        <v>1804</v>
      </c>
      <c r="G461" s="2" t="s">
        <v>500</v>
      </c>
      <c r="I461" s="2">
        <v>1</v>
      </c>
      <c r="J461" s="2">
        <v>17500</v>
      </c>
      <c r="K461" s="2">
        <v>29960</v>
      </c>
      <c r="L461" s="2">
        <v>47460</v>
      </c>
      <c r="M461" s="2">
        <v>18500</v>
      </c>
      <c r="N461" s="2">
        <v>28960</v>
      </c>
      <c r="O461" s="2">
        <v>2</v>
      </c>
      <c r="P461" s="3">
        <v>40665</v>
      </c>
      <c r="Q461" s="2">
        <v>47460</v>
      </c>
      <c r="R461" s="2">
        <v>2</v>
      </c>
      <c r="S461" s="2">
        <v>0</v>
      </c>
      <c r="T461" s="2">
        <v>0</v>
      </c>
      <c r="U461" s="2">
        <v>0</v>
      </c>
      <c r="V461" s="2">
        <v>0</v>
      </c>
      <c r="W461" s="2">
        <v>0</v>
      </c>
      <c r="X461" s="2">
        <v>0</v>
      </c>
      <c r="Y461" s="2">
        <v>1</v>
      </c>
      <c r="Z461" s="2">
        <v>17500</v>
      </c>
    </row>
    <row r="462" spans="1:26" s="2" customFormat="1" thickBot="1">
      <c r="A462" s="2">
        <v>483</v>
      </c>
      <c r="B462" s="2" t="s">
        <v>1803</v>
      </c>
      <c r="C462" s="2">
        <v>116</v>
      </c>
      <c r="E462" s="2" t="s">
        <v>345</v>
      </c>
      <c r="F462" s="2" t="s">
        <v>1802</v>
      </c>
      <c r="G462" s="2" t="s">
        <v>758</v>
      </c>
      <c r="I462" s="2">
        <v>1</v>
      </c>
      <c r="J462" s="2">
        <v>17500</v>
      </c>
      <c r="K462" s="2">
        <v>90200</v>
      </c>
      <c r="L462" s="2">
        <v>107700</v>
      </c>
      <c r="M462" s="2">
        <v>0</v>
      </c>
      <c r="N462" s="2">
        <v>107700</v>
      </c>
      <c r="O462" s="2">
        <v>2</v>
      </c>
      <c r="P462" s="3">
        <v>43027</v>
      </c>
      <c r="Q462" s="2">
        <v>14300</v>
      </c>
      <c r="R462" s="2">
        <v>3</v>
      </c>
      <c r="S462" s="2">
        <v>0</v>
      </c>
      <c r="T462" s="2">
        <v>0</v>
      </c>
      <c r="U462" s="2">
        <v>0</v>
      </c>
      <c r="V462" s="2">
        <v>0</v>
      </c>
      <c r="W462" s="2">
        <v>0</v>
      </c>
      <c r="X462" s="2">
        <v>0</v>
      </c>
      <c r="Y462" s="2">
        <v>1</v>
      </c>
      <c r="Z462" s="2">
        <v>17500</v>
      </c>
    </row>
    <row r="463" spans="1:26" s="2" customFormat="1" thickBot="1">
      <c r="A463" s="2">
        <v>484</v>
      </c>
      <c r="B463" s="2" t="s">
        <v>1801</v>
      </c>
      <c r="C463" s="2">
        <v>2481</v>
      </c>
      <c r="E463" s="2" t="s">
        <v>48</v>
      </c>
      <c r="F463" s="2" t="s">
        <v>1800</v>
      </c>
      <c r="G463" s="2" t="s">
        <v>810</v>
      </c>
      <c r="I463" s="2">
        <v>8.9</v>
      </c>
      <c r="J463" s="2">
        <v>17300</v>
      </c>
      <c r="K463" s="2">
        <v>18000</v>
      </c>
      <c r="L463" s="2">
        <v>35300</v>
      </c>
      <c r="M463" s="2">
        <v>0</v>
      </c>
      <c r="N463" s="2">
        <v>35300</v>
      </c>
      <c r="O463" s="2">
        <v>0</v>
      </c>
      <c r="Q463" s="2">
        <v>0</v>
      </c>
      <c r="R463" s="2">
        <v>0</v>
      </c>
      <c r="S463" s="2">
        <v>0</v>
      </c>
      <c r="T463" s="2">
        <v>0</v>
      </c>
      <c r="U463" s="2">
        <v>0</v>
      </c>
      <c r="V463" s="2">
        <v>0</v>
      </c>
      <c r="W463" s="2">
        <v>0</v>
      </c>
      <c r="X463" s="2">
        <v>0</v>
      </c>
      <c r="Y463" s="2">
        <v>8.9</v>
      </c>
      <c r="Z463" s="2">
        <v>17300</v>
      </c>
    </row>
    <row r="464" spans="1:26" s="2" customFormat="1" thickBot="1">
      <c r="A464" s="2">
        <v>485</v>
      </c>
      <c r="B464" s="2" t="s">
        <v>1799</v>
      </c>
      <c r="C464" s="2">
        <v>52</v>
      </c>
      <c r="E464" s="2" t="s">
        <v>1336</v>
      </c>
      <c r="F464" s="2" t="s">
        <v>1798</v>
      </c>
      <c r="G464" s="2" t="s">
        <v>205</v>
      </c>
      <c r="I464" s="2">
        <v>2</v>
      </c>
      <c r="J464" s="2">
        <v>18700</v>
      </c>
      <c r="K464" s="2">
        <v>34200</v>
      </c>
      <c r="L464" s="2">
        <v>52900</v>
      </c>
      <c r="M464" s="2">
        <v>0</v>
      </c>
      <c r="N464" s="2">
        <v>52900</v>
      </c>
      <c r="O464" s="2">
        <v>2</v>
      </c>
      <c r="P464" s="3">
        <v>45191</v>
      </c>
      <c r="Q464" s="2">
        <v>80000</v>
      </c>
      <c r="R464" s="2">
        <v>1</v>
      </c>
      <c r="S464" s="2">
        <v>0</v>
      </c>
      <c r="T464" s="2">
        <v>0</v>
      </c>
      <c r="U464" s="2">
        <v>0</v>
      </c>
      <c r="V464" s="2">
        <v>0</v>
      </c>
      <c r="W464" s="2">
        <v>0</v>
      </c>
      <c r="X464" s="2">
        <v>0</v>
      </c>
      <c r="Y464" s="2">
        <v>2</v>
      </c>
      <c r="Z464" s="2">
        <v>18700</v>
      </c>
    </row>
    <row r="465" spans="1:26" s="2" customFormat="1" thickBot="1">
      <c r="A465" s="2">
        <v>486</v>
      </c>
      <c r="B465" s="2" t="s">
        <v>1797</v>
      </c>
      <c r="C465" s="2">
        <v>353</v>
      </c>
      <c r="E465" s="2" t="s">
        <v>1796</v>
      </c>
      <c r="F465" s="2" t="s">
        <v>1795</v>
      </c>
      <c r="G465" s="2" t="s">
        <v>1794</v>
      </c>
      <c r="I465" s="2">
        <v>0.7</v>
      </c>
      <c r="J465" s="2">
        <v>16100</v>
      </c>
      <c r="K465" s="2">
        <v>18100</v>
      </c>
      <c r="L465" s="2">
        <v>34200</v>
      </c>
      <c r="M465" s="2">
        <v>0</v>
      </c>
      <c r="N465" s="2">
        <v>34200</v>
      </c>
      <c r="O465" s="2">
        <v>2</v>
      </c>
      <c r="P465" s="3">
        <v>44845</v>
      </c>
      <c r="Q465" s="2">
        <v>6000</v>
      </c>
      <c r="R465" s="2">
        <v>8</v>
      </c>
      <c r="S465" s="2">
        <v>0</v>
      </c>
      <c r="T465" s="2">
        <v>0</v>
      </c>
      <c r="U465" s="2">
        <v>0</v>
      </c>
      <c r="V465" s="2">
        <v>0</v>
      </c>
      <c r="W465" s="2">
        <v>0</v>
      </c>
      <c r="X465" s="2">
        <v>0</v>
      </c>
      <c r="Y465" s="2">
        <v>0.7</v>
      </c>
      <c r="Z465" s="2">
        <v>16100</v>
      </c>
    </row>
    <row r="466" spans="1:26" s="2" customFormat="1" thickBot="1">
      <c r="A466" s="2">
        <v>487</v>
      </c>
      <c r="B466" s="2" t="s">
        <v>1793</v>
      </c>
      <c r="C466" s="2">
        <v>0</v>
      </c>
      <c r="E466" s="2" t="s">
        <v>1792</v>
      </c>
      <c r="F466" s="2" t="s">
        <v>1791</v>
      </c>
      <c r="G466" s="2" t="s">
        <v>631</v>
      </c>
      <c r="I466" s="2">
        <v>97</v>
      </c>
      <c r="J466" s="2">
        <v>32854</v>
      </c>
      <c r="K466" s="2">
        <v>3500</v>
      </c>
      <c r="L466" s="2">
        <v>36354</v>
      </c>
      <c r="M466" s="2">
        <v>0</v>
      </c>
      <c r="N466" s="2">
        <v>36354</v>
      </c>
      <c r="O466" s="2">
        <v>2</v>
      </c>
      <c r="P466" s="3">
        <v>43327</v>
      </c>
      <c r="Q466" s="2">
        <v>62000</v>
      </c>
      <c r="R466" s="2">
        <v>1</v>
      </c>
      <c r="S466" s="2">
        <v>7</v>
      </c>
      <c r="T466" s="2">
        <v>1290</v>
      </c>
      <c r="U466" s="2">
        <v>28</v>
      </c>
      <c r="V466" s="2">
        <v>6030</v>
      </c>
      <c r="W466" s="2">
        <v>52</v>
      </c>
      <c r="X466" s="2">
        <v>11544</v>
      </c>
      <c r="Y466" s="2">
        <v>10</v>
      </c>
      <c r="Z466" s="2">
        <v>13990</v>
      </c>
    </row>
    <row r="467" spans="1:26" s="2" customFormat="1" thickBot="1">
      <c r="A467" s="2">
        <v>488</v>
      </c>
      <c r="B467" s="2" t="s">
        <v>1790</v>
      </c>
      <c r="C467" s="2">
        <v>23</v>
      </c>
      <c r="E467" s="2" t="s">
        <v>81</v>
      </c>
      <c r="F467" s="2" t="s">
        <v>1789</v>
      </c>
      <c r="G467" s="2" t="s">
        <v>939</v>
      </c>
      <c r="I467" s="2">
        <v>3</v>
      </c>
      <c r="J467" s="2">
        <v>19900</v>
      </c>
      <c r="K467" s="2">
        <v>17900</v>
      </c>
      <c r="L467" s="2">
        <v>37800</v>
      </c>
      <c r="M467" s="2">
        <v>0</v>
      </c>
      <c r="N467" s="2">
        <v>37800</v>
      </c>
      <c r="O467" s="2">
        <v>2</v>
      </c>
      <c r="P467" s="3">
        <v>44126</v>
      </c>
      <c r="Q467" s="2">
        <v>25000</v>
      </c>
      <c r="R467" s="2">
        <v>1</v>
      </c>
      <c r="S467" s="2">
        <v>0</v>
      </c>
      <c r="T467" s="2">
        <v>0</v>
      </c>
      <c r="U467" s="2">
        <v>0</v>
      </c>
      <c r="V467" s="2">
        <v>0</v>
      </c>
      <c r="W467" s="2">
        <v>0</v>
      </c>
      <c r="X467" s="2">
        <v>0</v>
      </c>
      <c r="Y467" s="2">
        <v>3</v>
      </c>
      <c r="Z467" s="2">
        <v>19900</v>
      </c>
    </row>
    <row r="468" spans="1:26" s="2" customFormat="1" thickBot="1">
      <c r="A468" s="2">
        <v>489</v>
      </c>
      <c r="B468" s="2" t="s">
        <v>1788</v>
      </c>
      <c r="C468" s="2">
        <v>37</v>
      </c>
      <c r="E468" s="2" t="s">
        <v>1630</v>
      </c>
      <c r="F468" s="2" t="s">
        <v>1787</v>
      </c>
      <c r="G468" s="2" t="s">
        <v>126</v>
      </c>
      <c r="I468" s="2">
        <v>1.1000000000000001</v>
      </c>
      <c r="J468" s="2">
        <v>26900</v>
      </c>
      <c r="K468" s="2">
        <v>148500</v>
      </c>
      <c r="L468" s="2">
        <v>175400</v>
      </c>
      <c r="M468" s="2">
        <v>18500</v>
      </c>
      <c r="N468" s="2">
        <v>156900</v>
      </c>
      <c r="O468" s="2">
        <v>0</v>
      </c>
      <c r="Q468" s="2">
        <v>0</v>
      </c>
      <c r="R468" s="2">
        <v>0</v>
      </c>
      <c r="S468" s="2">
        <v>0</v>
      </c>
      <c r="T468" s="2">
        <v>0</v>
      </c>
      <c r="U468" s="2">
        <v>0</v>
      </c>
      <c r="V468" s="2">
        <v>0</v>
      </c>
      <c r="W468" s="2">
        <v>0</v>
      </c>
      <c r="X468" s="2">
        <v>0</v>
      </c>
      <c r="Y468" s="2">
        <v>1.1000000000000001</v>
      </c>
      <c r="Z468" s="2">
        <v>26900</v>
      </c>
    </row>
    <row r="469" spans="1:26" s="2" customFormat="1" thickBot="1">
      <c r="A469" s="2">
        <v>490</v>
      </c>
      <c r="B469" s="2" t="s">
        <v>1784</v>
      </c>
      <c r="C469" s="2">
        <v>72</v>
      </c>
      <c r="E469" s="2" t="s">
        <v>1783</v>
      </c>
      <c r="F469" s="2" t="s">
        <v>1786</v>
      </c>
      <c r="G469" s="2" t="s">
        <v>939</v>
      </c>
      <c r="H469" s="2" t="s">
        <v>1785</v>
      </c>
      <c r="I469" s="2">
        <v>42</v>
      </c>
      <c r="J469" s="2">
        <v>46400</v>
      </c>
      <c r="K469" s="2">
        <v>156500</v>
      </c>
      <c r="L469" s="2">
        <v>202900</v>
      </c>
      <c r="M469" s="2">
        <v>18500</v>
      </c>
      <c r="N469" s="2">
        <v>184400</v>
      </c>
      <c r="O469" s="2">
        <v>2</v>
      </c>
      <c r="P469" s="3">
        <v>41991</v>
      </c>
      <c r="Q469" s="2">
        <v>435000</v>
      </c>
      <c r="R469" s="2">
        <v>1</v>
      </c>
      <c r="S469" s="2">
        <v>0</v>
      </c>
      <c r="T469" s="2">
        <v>0</v>
      </c>
      <c r="U469" s="2">
        <v>0</v>
      </c>
      <c r="V469" s="2">
        <v>0</v>
      </c>
      <c r="W469" s="2">
        <v>0</v>
      </c>
      <c r="X469" s="2">
        <v>0</v>
      </c>
      <c r="Y469" s="2">
        <v>42</v>
      </c>
      <c r="Z469" s="2">
        <v>46375</v>
      </c>
    </row>
    <row r="470" spans="1:26" s="2" customFormat="1" thickBot="1">
      <c r="A470" s="2">
        <v>491</v>
      </c>
      <c r="B470" s="2" t="s">
        <v>1784</v>
      </c>
      <c r="C470" s="2">
        <v>72</v>
      </c>
      <c r="E470" s="2" t="s">
        <v>1783</v>
      </c>
      <c r="F470" s="2" t="s">
        <v>1782</v>
      </c>
      <c r="G470" s="2" t="s">
        <v>641</v>
      </c>
      <c r="H470" s="2" t="s">
        <v>1781</v>
      </c>
      <c r="I470" s="2">
        <v>38</v>
      </c>
      <c r="J470" s="2">
        <v>40250</v>
      </c>
      <c r="K470" s="2">
        <v>17360</v>
      </c>
      <c r="L470" s="2">
        <v>57610</v>
      </c>
      <c r="M470" s="2">
        <v>0</v>
      </c>
      <c r="N470" s="2">
        <v>57610</v>
      </c>
      <c r="O470" s="2">
        <v>0</v>
      </c>
      <c r="P470" s="3">
        <v>41991</v>
      </c>
      <c r="Q470" s="2">
        <v>0</v>
      </c>
      <c r="R470" s="2">
        <v>1</v>
      </c>
      <c r="S470" s="2">
        <v>0</v>
      </c>
      <c r="T470" s="2">
        <v>0</v>
      </c>
      <c r="U470" s="2">
        <v>0</v>
      </c>
      <c r="V470" s="2">
        <v>0</v>
      </c>
      <c r="W470" s="2">
        <v>0</v>
      </c>
      <c r="X470" s="2">
        <v>0</v>
      </c>
      <c r="Y470" s="2">
        <v>38</v>
      </c>
      <c r="Z470" s="2">
        <v>40250</v>
      </c>
    </row>
    <row r="471" spans="1:26" s="2" customFormat="1" thickBot="1">
      <c r="A471" s="2">
        <v>492</v>
      </c>
      <c r="B471" s="2" t="s">
        <v>1778</v>
      </c>
      <c r="C471" s="2">
        <v>29</v>
      </c>
      <c r="E471" s="2" t="s">
        <v>363</v>
      </c>
      <c r="F471" s="2" t="s">
        <v>1780</v>
      </c>
      <c r="G471" s="2" t="s">
        <v>1779</v>
      </c>
      <c r="I471" s="2">
        <v>0.22</v>
      </c>
      <c r="J471" s="2">
        <v>12600</v>
      </c>
      <c r="K471" s="2">
        <v>71500</v>
      </c>
      <c r="L471" s="2">
        <v>84100</v>
      </c>
      <c r="M471" s="2">
        <v>18500</v>
      </c>
      <c r="N471" s="2">
        <v>65600</v>
      </c>
      <c r="O471" s="2">
        <v>2</v>
      </c>
      <c r="P471" s="3">
        <v>44092</v>
      </c>
      <c r="Q471" s="2">
        <v>85000</v>
      </c>
      <c r="R471" s="2">
        <v>2</v>
      </c>
      <c r="S471" s="2">
        <v>0</v>
      </c>
      <c r="T471" s="2">
        <v>0</v>
      </c>
      <c r="U471" s="2">
        <v>0</v>
      </c>
      <c r="V471" s="2">
        <v>0</v>
      </c>
      <c r="W471" s="2">
        <v>0</v>
      </c>
      <c r="X471" s="2">
        <v>0</v>
      </c>
      <c r="Y471" s="2">
        <v>0.22</v>
      </c>
      <c r="Z471" s="2">
        <v>12600</v>
      </c>
    </row>
    <row r="472" spans="1:26" s="2" customFormat="1" thickBot="1">
      <c r="A472" s="2">
        <v>493</v>
      </c>
      <c r="B472" s="2" t="s">
        <v>1778</v>
      </c>
      <c r="C472" s="2">
        <v>28</v>
      </c>
      <c r="E472" s="2" t="s">
        <v>363</v>
      </c>
      <c r="F472" s="2" t="s">
        <v>1777</v>
      </c>
      <c r="G472" s="2" t="s">
        <v>1776</v>
      </c>
      <c r="H472" s="2" t="s">
        <v>592</v>
      </c>
      <c r="I472" s="2">
        <v>0.15</v>
      </c>
      <c r="J472" s="2">
        <v>700</v>
      </c>
      <c r="K472" s="2">
        <v>0</v>
      </c>
      <c r="L472" s="2">
        <v>700</v>
      </c>
      <c r="M472" s="2">
        <v>0</v>
      </c>
      <c r="N472" s="2">
        <v>700</v>
      </c>
      <c r="O472" s="2">
        <v>1</v>
      </c>
      <c r="P472" s="3">
        <v>44075</v>
      </c>
      <c r="Q472" s="2">
        <v>0</v>
      </c>
      <c r="R472" s="2">
        <v>2</v>
      </c>
      <c r="S472" s="2">
        <v>0</v>
      </c>
      <c r="T472" s="2">
        <v>0</v>
      </c>
      <c r="U472" s="2">
        <v>0</v>
      </c>
      <c r="V472" s="2">
        <v>0</v>
      </c>
      <c r="W472" s="2">
        <v>0</v>
      </c>
      <c r="X472" s="2">
        <v>0</v>
      </c>
      <c r="Y472" s="2">
        <v>0.15</v>
      </c>
      <c r="Z472" s="2">
        <v>700</v>
      </c>
    </row>
    <row r="473" spans="1:26" s="2" customFormat="1" thickBot="1">
      <c r="A473" s="2">
        <v>494</v>
      </c>
      <c r="B473" s="2" t="s">
        <v>322</v>
      </c>
      <c r="C473" s="2">
        <v>0</v>
      </c>
      <c r="E473" s="2" t="s">
        <v>165</v>
      </c>
      <c r="F473" s="2" t="s">
        <v>1775</v>
      </c>
      <c r="G473" s="2" t="s">
        <v>1263</v>
      </c>
      <c r="H473" s="2" t="s">
        <v>1774</v>
      </c>
      <c r="I473" s="2">
        <v>37</v>
      </c>
      <c r="J473" s="2">
        <v>8214</v>
      </c>
      <c r="K473" s="2">
        <v>0</v>
      </c>
      <c r="L473" s="2">
        <v>8214</v>
      </c>
      <c r="M473" s="2">
        <v>0</v>
      </c>
      <c r="N473" s="2">
        <v>8214</v>
      </c>
      <c r="O473" s="2">
        <v>0</v>
      </c>
      <c r="Q473" s="2">
        <v>0</v>
      </c>
      <c r="R473" s="2">
        <v>0</v>
      </c>
      <c r="S473" s="2">
        <v>0</v>
      </c>
      <c r="T473" s="2">
        <v>0</v>
      </c>
      <c r="U473" s="2">
        <v>0</v>
      </c>
      <c r="V473" s="2">
        <v>0</v>
      </c>
      <c r="W473" s="2">
        <v>37</v>
      </c>
      <c r="X473" s="2">
        <v>8214</v>
      </c>
      <c r="Y473" s="2">
        <v>0</v>
      </c>
      <c r="Z473" s="2">
        <v>0</v>
      </c>
    </row>
    <row r="474" spans="1:26" s="2" customFormat="1" thickBot="1">
      <c r="A474" s="2">
        <v>495</v>
      </c>
      <c r="B474" s="2" t="s">
        <v>1773</v>
      </c>
      <c r="C474" s="2">
        <v>5</v>
      </c>
      <c r="E474" s="2" t="s">
        <v>1194</v>
      </c>
      <c r="F474" s="2" t="s">
        <v>1772</v>
      </c>
      <c r="G474" s="2" t="s">
        <v>11</v>
      </c>
      <c r="I474" s="2">
        <v>0.9</v>
      </c>
      <c r="J474" s="2">
        <v>14875</v>
      </c>
      <c r="K474" s="2">
        <v>68180</v>
      </c>
      <c r="L474" s="2">
        <v>83055</v>
      </c>
      <c r="M474" s="2">
        <v>0</v>
      </c>
      <c r="N474" s="2">
        <v>83055</v>
      </c>
      <c r="O474" s="2">
        <v>0</v>
      </c>
      <c r="Q474" s="2">
        <v>0</v>
      </c>
      <c r="R474" s="2">
        <v>0</v>
      </c>
      <c r="S474" s="2">
        <v>0</v>
      </c>
      <c r="T474" s="2">
        <v>0</v>
      </c>
      <c r="U474" s="2">
        <v>0</v>
      </c>
      <c r="V474" s="2">
        <v>0</v>
      </c>
      <c r="W474" s="2">
        <v>0</v>
      </c>
      <c r="X474" s="2">
        <v>0</v>
      </c>
      <c r="Y474" s="2">
        <v>0.9</v>
      </c>
      <c r="Z474" s="2">
        <v>14875</v>
      </c>
    </row>
    <row r="475" spans="1:26" s="2" customFormat="1" thickBot="1">
      <c r="A475" s="2">
        <v>496</v>
      </c>
      <c r="B475" s="2" t="s">
        <v>1066</v>
      </c>
      <c r="C475" s="2">
        <v>79</v>
      </c>
      <c r="E475" s="2" t="s">
        <v>1630</v>
      </c>
      <c r="F475" s="2" t="s">
        <v>1771</v>
      </c>
      <c r="G475" s="2" t="s">
        <v>873</v>
      </c>
      <c r="I475" s="2">
        <v>0.3</v>
      </c>
      <c r="J475" s="2">
        <v>12600</v>
      </c>
      <c r="K475" s="2">
        <v>50800</v>
      </c>
      <c r="L475" s="2">
        <v>63400</v>
      </c>
      <c r="M475" s="2">
        <v>0</v>
      </c>
      <c r="N475" s="2">
        <v>63400</v>
      </c>
      <c r="O475" s="2">
        <v>2</v>
      </c>
      <c r="P475" s="3">
        <v>44847</v>
      </c>
      <c r="Q475" s="2">
        <v>18000</v>
      </c>
      <c r="R475" s="2">
        <v>3</v>
      </c>
      <c r="S475" s="2">
        <v>0</v>
      </c>
      <c r="T475" s="2">
        <v>0</v>
      </c>
      <c r="U475" s="2">
        <v>0</v>
      </c>
      <c r="V475" s="2">
        <v>0</v>
      </c>
      <c r="W475" s="2">
        <v>0</v>
      </c>
      <c r="X475" s="2">
        <v>0</v>
      </c>
      <c r="Y475" s="2">
        <v>0.3</v>
      </c>
      <c r="Z475" s="2">
        <v>12600</v>
      </c>
    </row>
    <row r="476" spans="1:26" s="2" customFormat="1" thickBot="1">
      <c r="A476" s="2">
        <v>497</v>
      </c>
      <c r="B476" s="2" t="s">
        <v>1770</v>
      </c>
      <c r="C476" s="2">
        <v>4</v>
      </c>
      <c r="E476" s="2" t="s">
        <v>859</v>
      </c>
      <c r="F476" s="2" t="s">
        <v>1769</v>
      </c>
      <c r="G476" s="2" t="s">
        <v>810</v>
      </c>
      <c r="I476" s="2">
        <v>1.1499999999999999</v>
      </c>
      <c r="J476" s="2">
        <v>9400</v>
      </c>
      <c r="K476" s="2">
        <v>45200</v>
      </c>
      <c r="L476" s="2">
        <v>54600</v>
      </c>
      <c r="M476" s="2">
        <v>0</v>
      </c>
      <c r="N476" s="2">
        <v>54600</v>
      </c>
      <c r="O476" s="2">
        <v>2</v>
      </c>
      <c r="P476" s="3">
        <v>44070</v>
      </c>
      <c r="Q476" s="2">
        <v>22500</v>
      </c>
      <c r="R476" s="2">
        <v>1</v>
      </c>
      <c r="S476" s="2">
        <v>0</v>
      </c>
      <c r="T476" s="2">
        <v>0</v>
      </c>
      <c r="U476" s="2">
        <v>0</v>
      </c>
      <c r="V476" s="2">
        <v>0</v>
      </c>
      <c r="W476" s="2">
        <v>0</v>
      </c>
      <c r="X476" s="2">
        <v>0</v>
      </c>
      <c r="Y476" s="2">
        <v>1.1499999999999999</v>
      </c>
      <c r="Z476" s="2">
        <v>9400</v>
      </c>
    </row>
    <row r="477" spans="1:26" s="2" customFormat="1" thickBot="1">
      <c r="A477" s="2">
        <v>498</v>
      </c>
      <c r="B477" s="2" t="s">
        <v>369</v>
      </c>
      <c r="C477" s="2">
        <v>105</v>
      </c>
      <c r="E477" s="2" t="s">
        <v>277</v>
      </c>
      <c r="F477" s="2" t="s">
        <v>1768</v>
      </c>
      <c r="G477" s="2" t="s">
        <v>205</v>
      </c>
      <c r="I477" s="2">
        <v>1.3</v>
      </c>
      <c r="J477" s="2">
        <v>18200</v>
      </c>
      <c r="K477" s="2">
        <v>185100</v>
      </c>
      <c r="L477" s="2">
        <v>203300</v>
      </c>
      <c r="M477" s="2">
        <v>18500</v>
      </c>
      <c r="N477" s="2">
        <v>184800</v>
      </c>
      <c r="O477" s="2">
        <v>2</v>
      </c>
      <c r="P477" s="3">
        <v>42264</v>
      </c>
      <c r="Q477" s="2">
        <v>70000</v>
      </c>
      <c r="R477" s="2">
        <v>1</v>
      </c>
      <c r="S477" s="2">
        <v>0</v>
      </c>
      <c r="T477" s="2">
        <v>0</v>
      </c>
      <c r="U477" s="2">
        <v>0</v>
      </c>
      <c r="V477" s="2">
        <v>0</v>
      </c>
      <c r="W477" s="2">
        <v>0</v>
      </c>
      <c r="X477" s="2">
        <v>0</v>
      </c>
      <c r="Y477" s="2">
        <v>1.3</v>
      </c>
      <c r="Z477" s="2">
        <v>18200</v>
      </c>
    </row>
    <row r="478" spans="1:26" s="2" customFormat="1" thickBot="1">
      <c r="A478" s="2">
        <v>499</v>
      </c>
      <c r="B478" s="2" t="s">
        <v>1767</v>
      </c>
      <c r="C478" s="2">
        <v>57</v>
      </c>
      <c r="E478" s="2" t="s">
        <v>171</v>
      </c>
      <c r="F478" s="2" t="s">
        <v>1766</v>
      </c>
      <c r="G478" s="2" t="s">
        <v>1096</v>
      </c>
      <c r="I478" s="2">
        <v>93</v>
      </c>
      <c r="J478" s="2">
        <v>62650</v>
      </c>
      <c r="K478" s="2">
        <v>23000</v>
      </c>
      <c r="L478" s="2">
        <v>85650</v>
      </c>
      <c r="M478" s="2">
        <v>0</v>
      </c>
      <c r="N478" s="2">
        <v>85650</v>
      </c>
      <c r="O478" s="2">
        <v>2</v>
      </c>
      <c r="P478" s="3">
        <v>44573</v>
      </c>
      <c r="Q478" s="2">
        <v>0</v>
      </c>
      <c r="R478" s="2">
        <v>2</v>
      </c>
      <c r="S478" s="2">
        <v>0</v>
      </c>
      <c r="T478" s="2">
        <v>0</v>
      </c>
      <c r="U478" s="2">
        <v>0</v>
      </c>
      <c r="V478" s="2">
        <v>0</v>
      </c>
      <c r="W478" s="2">
        <v>0</v>
      </c>
      <c r="X478" s="2">
        <v>0</v>
      </c>
      <c r="Y478" s="2">
        <v>93</v>
      </c>
      <c r="Z478" s="2">
        <v>62650</v>
      </c>
    </row>
    <row r="479" spans="1:26" s="2" customFormat="1" thickBot="1">
      <c r="A479" s="2">
        <v>500</v>
      </c>
      <c r="B479" s="2" t="s">
        <v>1765</v>
      </c>
      <c r="C479" s="2">
        <v>3</v>
      </c>
      <c r="E479" s="2" t="s">
        <v>447</v>
      </c>
      <c r="F479" s="2" t="s">
        <v>1764</v>
      </c>
      <c r="G479" s="2" t="s">
        <v>545</v>
      </c>
      <c r="I479" s="2">
        <v>1.6</v>
      </c>
      <c r="J479" s="2">
        <v>18200</v>
      </c>
      <c r="K479" s="2">
        <v>166300</v>
      </c>
      <c r="L479" s="2">
        <v>184500</v>
      </c>
      <c r="M479" s="2">
        <v>18500</v>
      </c>
      <c r="N479" s="2">
        <v>166000</v>
      </c>
      <c r="O479" s="2">
        <v>0</v>
      </c>
      <c r="Q479" s="2">
        <v>0</v>
      </c>
      <c r="R479" s="2">
        <v>0</v>
      </c>
      <c r="S479" s="2">
        <v>0</v>
      </c>
      <c r="T479" s="2">
        <v>0</v>
      </c>
      <c r="U479" s="2">
        <v>0</v>
      </c>
      <c r="V479" s="2">
        <v>0</v>
      </c>
      <c r="W479" s="2">
        <v>0</v>
      </c>
      <c r="X479" s="2">
        <v>0</v>
      </c>
      <c r="Y479" s="2">
        <v>1.6</v>
      </c>
      <c r="Z479" s="2">
        <v>18200</v>
      </c>
    </row>
    <row r="480" spans="1:26" s="2" customFormat="1" thickBot="1">
      <c r="A480" s="2">
        <v>501</v>
      </c>
      <c r="B480" s="2" t="s">
        <v>1763</v>
      </c>
      <c r="C480" s="2">
        <v>61</v>
      </c>
      <c r="E480" s="2" t="s">
        <v>590</v>
      </c>
      <c r="F480" s="2" t="s">
        <v>1762</v>
      </c>
      <c r="G480" s="2" t="s">
        <v>395</v>
      </c>
      <c r="H480" s="2" t="s">
        <v>592</v>
      </c>
      <c r="I480" s="2">
        <v>1</v>
      </c>
      <c r="J480" s="2">
        <v>17500</v>
      </c>
      <c r="K480" s="2">
        <v>22700</v>
      </c>
      <c r="L480" s="2">
        <v>40200</v>
      </c>
      <c r="M480" s="2">
        <v>0</v>
      </c>
      <c r="N480" s="2">
        <v>40200</v>
      </c>
      <c r="O480" s="2">
        <v>2</v>
      </c>
      <c r="P480" s="3">
        <v>44638</v>
      </c>
      <c r="Q480" s="2">
        <v>2000</v>
      </c>
      <c r="R480" s="2">
        <v>8</v>
      </c>
      <c r="S480" s="2">
        <v>0</v>
      </c>
      <c r="T480" s="2">
        <v>0</v>
      </c>
      <c r="U480" s="2">
        <v>0</v>
      </c>
      <c r="V480" s="2">
        <v>0</v>
      </c>
      <c r="W480" s="2">
        <v>0</v>
      </c>
      <c r="X480" s="2">
        <v>0</v>
      </c>
      <c r="Y480" s="2">
        <v>1</v>
      </c>
      <c r="Z480" s="2">
        <v>17500</v>
      </c>
    </row>
    <row r="481" spans="1:26" s="2" customFormat="1" thickBot="1">
      <c r="A481" s="2">
        <v>502</v>
      </c>
      <c r="B481" s="2" t="s">
        <v>1754</v>
      </c>
      <c r="C481" s="2">
        <v>14</v>
      </c>
      <c r="E481" s="2" t="s">
        <v>1753</v>
      </c>
      <c r="F481" s="2" t="s">
        <v>1761</v>
      </c>
      <c r="G481" s="2" t="s">
        <v>89</v>
      </c>
      <c r="I481" s="2">
        <v>1</v>
      </c>
      <c r="J481" s="2">
        <v>17500</v>
      </c>
      <c r="K481" s="2">
        <v>84700</v>
      </c>
      <c r="L481" s="2">
        <v>102200</v>
      </c>
      <c r="M481" s="2">
        <v>0</v>
      </c>
      <c r="N481" s="2">
        <v>102200</v>
      </c>
      <c r="O481" s="2">
        <v>0</v>
      </c>
      <c r="Q481" s="2">
        <v>0</v>
      </c>
      <c r="R481" s="2">
        <v>0</v>
      </c>
      <c r="S481" s="2">
        <v>0</v>
      </c>
      <c r="T481" s="2">
        <v>0</v>
      </c>
      <c r="U481" s="2">
        <v>0</v>
      </c>
      <c r="V481" s="2">
        <v>0</v>
      </c>
      <c r="W481" s="2">
        <v>0</v>
      </c>
      <c r="X481" s="2">
        <v>0</v>
      </c>
      <c r="Y481" s="2">
        <v>1</v>
      </c>
      <c r="Z481" s="2">
        <v>17500</v>
      </c>
    </row>
    <row r="482" spans="1:26" s="2" customFormat="1" thickBot="1">
      <c r="A482" s="2">
        <v>503</v>
      </c>
      <c r="B482" s="2" t="s">
        <v>1760</v>
      </c>
      <c r="C482" s="2">
        <v>243</v>
      </c>
      <c r="E482" s="2" t="s">
        <v>190</v>
      </c>
      <c r="F482" s="2" t="s">
        <v>1759</v>
      </c>
      <c r="G482" s="2" t="s">
        <v>395</v>
      </c>
      <c r="I482" s="2">
        <v>5.37</v>
      </c>
      <c r="J482" s="2">
        <v>22900</v>
      </c>
      <c r="K482" s="2">
        <v>111440</v>
      </c>
      <c r="L482" s="2">
        <v>134340</v>
      </c>
      <c r="M482" s="2">
        <v>18500</v>
      </c>
      <c r="N482" s="2">
        <v>115840</v>
      </c>
      <c r="O482" s="2">
        <v>2</v>
      </c>
      <c r="P482" s="3">
        <v>39972</v>
      </c>
      <c r="Q482" s="2">
        <v>175000</v>
      </c>
      <c r="R482" s="2">
        <v>1</v>
      </c>
      <c r="S482" s="2">
        <v>0</v>
      </c>
      <c r="T482" s="2">
        <v>0</v>
      </c>
      <c r="U482" s="2">
        <v>0</v>
      </c>
      <c r="V482" s="2">
        <v>0</v>
      </c>
      <c r="W482" s="2">
        <v>0</v>
      </c>
      <c r="X482" s="2">
        <v>0</v>
      </c>
      <c r="Y482" s="2">
        <v>5.37</v>
      </c>
      <c r="Z482" s="2">
        <v>22925</v>
      </c>
    </row>
    <row r="483" spans="1:26" s="2" customFormat="1" thickBot="1">
      <c r="A483" s="2">
        <v>504</v>
      </c>
      <c r="B483" s="2" t="s">
        <v>1758</v>
      </c>
      <c r="C483" s="2">
        <v>10</v>
      </c>
      <c r="E483" s="2" t="s">
        <v>387</v>
      </c>
      <c r="F483" s="2" t="s">
        <v>1757</v>
      </c>
      <c r="G483" s="2" t="s">
        <v>605</v>
      </c>
      <c r="I483" s="2">
        <v>0.25</v>
      </c>
      <c r="J483" s="2">
        <v>15700</v>
      </c>
      <c r="K483" s="2">
        <v>82700</v>
      </c>
      <c r="L483" s="2">
        <v>98400</v>
      </c>
      <c r="M483" s="2">
        <v>18500</v>
      </c>
      <c r="N483" s="2">
        <v>79900</v>
      </c>
      <c r="O483" s="2">
        <v>2</v>
      </c>
      <c r="P483" s="3">
        <v>42066</v>
      </c>
      <c r="Q483" s="2">
        <v>23500</v>
      </c>
      <c r="R483" s="2">
        <v>3</v>
      </c>
      <c r="S483" s="2">
        <v>0</v>
      </c>
      <c r="T483" s="2">
        <v>0</v>
      </c>
      <c r="U483" s="2">
        <v>0</v>
      </c>
      <c r="V483" s="2">
        <v>0</v>
      </c>
      <c r="W483" s="2">
        <v>0</v>
      </c>
      <c r="X483" s="2">
        <v>0</v>
      </c>
      <c r="Y483" s="2">
        <v>0.25</v>
      </c>
      <c r="Z483" s="2">
        <v>15700</v>
      </c>
    </row>
    <row r="484" spans="1:26" s="2" customFormat="1" thickBot="1">
      <c r="A484" s="2">
        <v>505</v>
      </c>
      <c r="B484" s="2" t="s">
        <v>1756</v>
      </c>
      <c r="C484" s="2">
        <v>40</v>
      </c>
      <c r="E484" s="2" t="s">
        <v>807</v>
      </c>
      <c r="F484" s="2" t="s">
        <v>1755</v>
      </c>
      <c r="G484" s="2" t="s">
        <v>1478</v>
      </c>
      <c r="I484" s="2">
        <v>1</v>
      </c>
      <c r="J484" s="2">
        <v>17500</v>
      </c>
      <c r="K484" s="2">
        <v>85100</v>
      </c>
      <c r="L484" s="2">
        <v>102600</v>
      </c>
      <c r="M484" s="2">
        <v>18500</v>
      </c>
      <c r="N484" s="2">
        <v>84100</v>
      </c>
      <c r="O484" s="2">
        <v>2</v>
      </c>
      <c r="P484" s="3">
        <v>45215</v>
      </c>
      <c r="Q484" s="2">
        <v>86000</v>
      </c>
      <c r="R484" s="2">
        <v>2</v>
      </c>
      <c r="S484" s="2">
        <v>0</v>
      </c>
      <c r="T484" s="2">
        <v>0</v>
      </c>
      <c r="U484" s="2">
        <v>0</v>
      </c>
      <c r="V484" s="2">
        <v>0</v>
      </c>
      <c r="W484" s="2">
        <v>0</v>
      </c>
      <c r="X484" s="2">
        <v>0</v>
      </c>
      <c r="Y484" s="2">
        <v>1</v>
      </c>
      <c r="Z484" s="2">
        <v>17500</v>
      </c>
    </row>
    <row r="485" spans="1:26" s="2" customFormat="1" thickBot="1">
      <c r="A485" s="2">
        <v>506</v>
      </c>
      <c r="B485" s="2" t="s">
        <v>1754</v>
      </c>
      <c r="C485" s="2">
        <v>27</v>
      </c>
      <c r="E485" s="2" t="s">
        <v>1753</v>
      </c>
      <c r="F485" s="2" t="s">
        <v>1752</v>
      </c>
      <c r="G485" s="2" t="s">
        <v>494</v>
      </c>
      <c r="I485" s="2">
        <v>17</v>
      </c>
      <c r="J485" s="2">
        <v>31850</v>
      </c>
      <c r="K485" s="2">
        <v>138334</v>
      </c>
      <c r="L485" s="2">
        <v>170184</v>
      </c>
      <c r="M485" s="2">
        <v>18500</v>
      </c>
      <c r="N485" s="2">
        <v>151684</v>
      </c>
      <c r="O485" s="2">
        <v>0</v>
      </c>
      <c r="Q485" s="2">
        <v>0</v>
      </c>
      <c r="R485" s="2">
        <v>0</v>
      </c>
      <c r="S485" s="2">
        <v>0</v>
      </c>
      <c r="T485" s="2">
        <v>0</v>
      </c>
      <c r="U485" s="2">
        <v>0</v>
      </c>
      <c r="V485" s="2">
        <v>0</v>
      </c>
      <c r="W485" s="2">
        <v>0</v>
      </c>
      <c r="X485" s="2">
        <v>0</v>
      </c>
      <c r="Y485" s="2">
        <v>17</v>
      </c>
      <c r="Z485" s="2">
        <v>31850</v>
      </c>
    </row>
    <row r="486" spans="1:26" s="2" customFormat="1" thickBot="1">
      <c r="A486" s="2">
        <v>507</v>
      </c>
      <c r="B486" s="2" t="s">
        <v>1751</v>
      </c>
      <c r="C486" s="2">
        <v>190</v>
      </c>
      <c r="E486" s="2" t="s">
        <v>565</v>
      </c>
      <c r="F486" s="2" t="s">
        <v>1750</v>
      </c>
      <c r="G486" s="2" t="s">
        <v>686</v>
      </c>
      <c r="I486" s="2">
        <v>2</v>
      </c>
      <c r="J486" s="2">
        <v>18500</v>
      </c>
      <c r="K486" s="2">
        <v>52800</v>
      </c>
      <c r="L486" s="2">
        <v>71300</v>
      </c>
      <c r="M486" s="2">
        <v>18500</v>
      </c>
      <c r="N486" s="2">
        <v>52800</v>
      </c>
      <c r="O486" s="2">
        <v>2</v>
      </c>
      <c r="P486" s="3">
        <v>39443</v>
      </c>
      <c r="Q486" s="2">
        <v>48000</v>
      </c>
      <c r="R486" s="2">
        <v>1</v>
      </c>
      <c r="S486" s="2">
        <v>0</v>
      </c>
      <c r="T486" s="2">
        <v>0</v>
      </c>
      <c r="U486" s="2">
        <v>0</v>
      </c>
      <c r="V486" s="2">
        <v>0</v>
      </c>
      <c r="W486" s="2">
        <v>0</v>
      </c>
      <c r="X486" s="2">
        <v>0</v>
      </c>
      <c r="Y486" s="2">
        <v>2</v>
      </c>
      <c r="Z486" s="2">
        <v>18500</v>
      </c>
    </row>
    <row r="487" spans="1:26" s="2" customFormat="1" thickBot="1">
      <c r="A487" s="2">
        <v>508</v>
      </c>
      <c r="B487" s="2" t="s">
        <v>1298</v>
      </c>
      <c r="C487" s="2">
        <v>0</v>
      </c>
      <c r="E487" s="2" t="s">
        <v>112</v>
      </c>
      <c r="F487" s="2" t="s">
        <v>1749</v>
      </c>
      <c r="G487" s="2" t="s">
        <v>326</v>
      </c>
      <c r="I487" s="2">
        <v>0.04</v>
      </c>
      <c r="J487" s="2">
        <v>200</v>
      </c>
      <c r="K487" s="2">
        <v>0</v>
      </c>
      <c r="L487" s="2">
        <v>200</v>
      </c>
      <c r="M487" s="2">
        <v>0</v>
      </c>
      <c r="N487" s="2">
        <v>200</v>
      </c>
      <c r="O487" s="2">
        <v>1</v>
      </c>
      <c r="P487" s="3">
        <v>42741</v>
      </c>
      <c r="Q487" s="2">
        <v>0</v>
      </c>
      <c r="R487" s="2">
        <v>8</v>
      </c>
      <c r="S487" s="2">
        <v>0</v>
      </c>
      <c r="T487" s="2">
        <v>0</v>
      </c>
      <c r="U487" s="2">
        <v>0</v>
      </c>
      <c r="V487" s="2">
        <v>0</v>
      </c>
      <c r="W487" s="2">
        <v>0</v>
      </c>
      <c r="X487" s="2">
        <v>0</v>
      </c>
      <c r="Y487" s="2">
        <v>0.04</v>
      </c>
      <c r="Z487" s="2">
        <v>200</v>
      </c>
    </row>
    <row r="488" spans="1:26" s="2" customFormat="1" thickBot="1">
      <c r="A488" s="2">
        <v>509</v>
      </c>
      <c r="B488" s="2" t="s">
        <v>1298</v>
      </c>
      <c r="C488" s="2">
        <v>0</v>
      </c>
      <c r="E488" s="2" t="s">
        <v>565</v>
      </c>
      <c r="F488" s="2" t="s">
        <v>1748</v>
      </c>
      <c r="G488" s="2" t="s">
        <v>1747</v>
      </c>
      <c r="H488" s="2" t="s">
        <v>1746</v>
      </c>
      <c r="I488" s="2">
        <v>1.76</v>
      </c>
      <c r="J488" s="2">
        <v>9700</v>
      </c>
      <c r="K488" s="2">
        <v>0</v>
      </c>
      <c r="L488" s="2">
        <v>9700</v>
      </c>
      <c r="M488" s="2">
        <v>0</v>
      </c>
      <c r="N488" s="2">
        <v>9700</v>
      </c>
      <c r="O488" s="2">
        <v>1</v>
      </c>
      <c r="P488" s="3">
        <v>42741</v>
      </c>
      <c r="Q488" s="2">
        <v>0</v>
      </c>
      <c r="R488" s="2">
        <v>2</v>
      </c>
      <c r="S488" s="2">
        <v>0</v>
      </c>
      <c r="T488" s="2">
        <v>0</v>
      </c>
      <c r="U488" s="2">
        <v>0</v>
      </c>
      <c r="V488" s="2">
        <v>0</v>
      </c>
      <c r="W488" s="2">
        <v>0</v>
      </c>
      <c r="X488" s="2">
        <v>0</v>
      </c>
      <c r="Y488" s="2">
        <v>1.76</v>
      </c>
      <c r="Z488" s="2">
        <v>9700</v>
      </c>
    </row>
    <row r="489" spans="1:26" s="2" customFormat="1" thickBot="1">
      <c r="A489" s="2">
        <v>510</v>
      </c>
      <c r="B489" s="2" t="s">
        <v>1745</v>
      </c>
      <c r="C489" s="2">
        <v>33</v>
      </c>
      <c r="E489" s="2" t="s">
        <v>590</v>
      </c>
      <c r="F489" s="2" t="s">
        <v>1744</v>
      </c>
      <c r="G489" s="2" t="s">
        <v>326</v>
      </c>
      <c r="I489" s="2">
        <v>0.21</v>
      </c>
      <c r="J489" s="2">
        <v>12600</v>
      </c>
      <c r="K489" s="2">
        <v>58240</v>
      </c>
      <c r="L489" s="2">
        <v>70840</v>
      </c>
      <c r="M489" s="2">
        <v>18500</v>
      </c>
      <c r="N489" s="2">
        <v>52340</v>
      </c>
      <c r="O489" s="2">
        <v>0</v>
      </c>
      <c r="Q489" s="2">
        <v>0</v>
      </c>
      <c r="R489" s="2">
        <v>0</v>
      </c>
      <c r="S489" s="2">
        <v>0</v>
      </c>
      <c r="T489" s="2">
        <v>0</v>
      </c>
      <c r="U489" s="2">
        <v>0</v>
      </c>
      <c r="V489" s="2">
        <v>0</v>
      </c>
      <c r="W489" s="2">
        <v>0</v>
      </c>
      <c r="X489" s="2">
        <v>0</v>
      </c>
      <c r="Y489" s="2">
        <v>0.21</v>
      </c>
      <c r="Z489" s="2">
        <v>12600</v>
      </c>
    </row>
    <row r="490" spans="1:26" s="2" customFormat="1" thickBot="1">
      <c r="A490" s="2">
        <v>511</v>
      </c>
      <c r="B490" s="2" t="s">
        <v>1743</v>
      </c>
      <c r="C490" s="2">
        <v>39</v>
      </c>
      <c r="E490" s="2" t="s">
        <v>387</v>
      </c>
      <c r="F490" s="2" t="s">
        <v>1742</v>
      </c>
      <c r="G490" s="2" t="s">
        <v>798</v>
      </c>
      <c r="I490" s="2">
        <v>0.9</v>
      </c>
      <c r="J490" s="2">
        <v>17500</v>
      </c>
      <c r="K490" s="2">
        <v>67500</v>
      </c>
      <c r="L490" s="2">
        <v>85000</v>
      </c>
      <c r="M490" s="2">
        <v>0</v>
      </c>
      <c r="N490" s="2">
        <v>85000</v>
      </c>
      <c r="O490" s="2">
        <v>2</v>
      </c>
      <c r="P490" s="3">
        <v>44029</v>
      </c>
      <c r="Q490" s="2">
        <v>45000</v>
      </c>
      <c r="R490" s="2">
        <v>1</v>
      </c>
      <c r="S490" s="2">
        <v>0</v>
      </c>
      <c r="T490" s="2">
        <v>0</v>
      </c>
      <c r="U490" s="2">
        <v>0</v>
      </c>
      <c r="V490" s="2">
        <v>0</v>
      </c>
      <c r="W490" s="2">
        <v>0</v>
      </c>
      <c r="X490" s="2">
        <v>0</v>
      </c>
      <c r="Y490" s="2">
        <v>0.9</v>
      </c>
      <c r="Z490" s="2">
        <v>17500</v>
      </c>
    </row>
    <row r="491" spans="1:26" s="2" customFormat="1" thickBot="1">
      <c r="A491" s="2">
        <v>512</v>
      </c>
      <c r="B491" s="2" t="s">
        <v>1741</v>
      </c>
      <c r="C491" s="2">
        <v>86</v>
      </c>
      <c r="E491" s="2" t="s">
        <v>345</v>
      </c>
      <c r="F491" s="2" t="s">
        <v>1740</v>
      </c>
      <c r="G491" s="2" t="s">
        <v>605</v>
      </c>
      <c r="I491" s="2">
        <v>0.92</v>
      </c>
      <c r="J491" s="2">
        <v>17500</v>
      </c>
      <c r="K491" s="2">
        <v>0</v>
      </c>
      <c r="L491" s="2">
        <v>17500</v>
      </c>
      <c r="M491" s="2">
        <v>0</v>
      </c>
      <c r="N491" s="2">
        <v>17500</v>
      </c>
      <c r="O491" s="2">
        <v>1</v>
      </c>
      <c r="P491" s="3">
        <v>40934</v>
      </c>
      <c r="Q491" s="2">
        <v>4500</v>
      </c>
      <c r="R491" s="2">
        <v>1</v>
      </c>
      <c r="S491" s="2">
        <v>0</v>
      </c>
      <c r="T491" s="2">
        <v>0</v>
      </c>
      <c r="U491" s="2">
        <v>0</v>
      </c>
      <c r="V491" s="2">
        <v>0</v>
      </c>
      <c r="W491" s="2">
        <v>0</v>
      </c>
      <c r="X491" s="2">
        <v>0</v>
      </c>
      <c r="Y491" s="2">
        <v>0.91500000000000004</v>
      </c>
      <c r="Z491" s="2">
        <v>17500</v>
      </c>
    </row>
    <row r="492" spans="1:26" s="2" customFormat="1" thickBot="1">
      <c r="A492" s="2">
        <v>513</v>
      </c>
      <c r="B492" s="2" t="s">
        <v>1739</v>
      </c>
      <c r="C492" s="2">
        <v>11</v>
      </c>
      <c r="E492" s="2" t="s">
        <v>387</v>
      </c>
      <c r="F492" s="2" t="s">
        <v>1738</v>
      </c>
      <c r="G492" s="2" t="s">
        <v>622</v>
      </c>
      <c r="I492" s="2">
        <v>0.5</v>
      </c>
      <c r="J492" s="2">
        <v>14875</v>
      </c>
      <c r="K492" s="2">
        <v>96180</v>
      </c>
      <c r="L492" s="2">
        <v>111055</v>
      </c>
      <c r="M492" s="2">
        <v>18500</v>
      </c>
      <c r="N492" s="2">
        <v>92555</v>
      </c>
      <c r="O492" s="2">
        <v>2</v>
      </c>
      <c r="P492" s="3">
        <v>42563</v>
      </c>
      <c r="Q492" s="2">
        <v>60000</v>
      </c>
      <c r="R492" s="2">
        <v>1</v>
      </c>
      <c r="S492" s="2">
        <v>0</v>
      </c>
      <c r="T492" s="2">
        <v>0</v>
      </c>
      <c r="U492" s="2">
        <v>0</v>
      </c>
      <c r="V492" s="2">
        <v>0</v>
      </c>
      <c r="W492" s="2">
        <v>0</v>
      </c>
      <c r="X492" s="2">
        <v>0</v>
      </c>
      <c r="Y492" s="2">
        <v>0.5</v>
      </c>
      <c r="Z492" s="2">
        <v>14875</v>
      </c>
    </row>
    <row r="493" spans="1:26" s="2" customFormat="1" thickBot="1">
      <c r="A493" s="2">
        <v>514</v>
      </c>
      <c r="B493" s="2" t="s">
        <v>1737</v>
      </c>
      <c r="C493" s="2">
        <v>86</v>
      </c>
      <c r="E493" s="2" t="s">
        <v>435</v>
      </c>
      <c r="F493" s="2" t="s">
        <v>1736</v>
      </c>
      <c r="G493" s="2" t="s">
        <v>545</v>
      </c>
      <c r="I493" s="2">
        <v>26.12</v>
      </c>
      <c r="J493" s="2">
        <v>38700</v>
      </c>
      <c r="K493" s="2">
        <v>121700</v>
      </c>
      <c r="L493" s="2">
        <v>160400</v>
      </c>
      <c r="M493" s="2">
        <v>0</v>
      </c>
      <c r="N493" s="2">
        <v>160400</v>
      </c>
      <c r="O493" s="2">
        <v>2</v>
      </c>
      <c r="P493" s="3">
        <v>44924</v>
      </c>
      <c r="Q493" s="2">
        <v>325000</v>
      </c>
      <c r="R493" s="2">
        <v>1</v>
      </c>
      <c r="S493" s="2">
        <v>0</v>
      </c>
      <c r="T493" s="2">
        <v>0</v>
      </c>
      <c r="U493" s="2">
        <v>0</v>
      </c>
      <c r="V493" s="2">
        <v>0</v>
      </c>
      <c r="W493" s="2">
        <v>0</v>
      </c>
      <c r="X493" s="2">
        <v>0</v>
      </c>
      <c r="Y493" s="2">
        <v>26.12</v>
      </c>
      <c r="Z493" s="2">
        <v>38700</v>
      </c>
    </row>
    <row r="494" spans="1:26" s="2" customFormat="1" thickBot="1">
      <c r="A494" s="2">
        <v>515</v>
      </c>
      <c r="B494" s="2" t="s">
        <v>1735</v>
      </c>
      <c r="C494" s="2">
        <v>35</v>
      </c>
      <c r="E494" s="2" t="s">
        <v>1658</v>
      </c>
      <c r="F494" s="2" t="s">
        <v>1734</v>
      </c>
      <c r="G494" s="2" t="s">
        <v>133</v>
      </c>
      <c r="I494" s="2">
        <v>0.28000000000000003</v>
      </c>
      <c r="J494" s="2">
        <v>12600</v>
      </c>
      <c r="K494" s="2">
        <v>58520</v>
      </c>
      <c r="L494" s="2">
        <v>71120</v>
      </c>
      <c r="M494" s="2">
        <v>18500</v>
      </c>
      <c r="N494" s="2">
        <v>52620</v>
      </c>
      <c r="O494" s="2">
        <v>0</v>
      </c>
      <c r="Q494" s="2">
        <v>0</v>
      </c>
      <c r="R494" s="2">
        <v>0</v>
      </c>
      <c r="S494" s="2">
        <v>0</v>
      </c>
      <c r="T494" s="2">
        <v>0</v>
      </c>
      <c r="U494" s="2">
        <v>0</v>
      </c>
      <c r="V494" s="2">
        <v>0</v>
      </c>
      <c r="W494" s="2">
        <v>0</v>
      </c>
      <c r="X494" s="2">
        <v>0</v>
      </c>
      <c r="Y494" s="2">
        <v>0.28000000000000003</v>
      </c>
      <c r="Z494" s="2">
        <v>12600</v>
      </c>
    </row>
    <row r="495" spans="1:26" s="2" customFormat="1" thickBot="1">
      <c r="A495" s="2">
        <v>516</v>
      </c>
      <c r="B495" s="2" t="s">
        <v>1733</v>
      </c>
      <c r="C495" s="2">
        <v>8</v>
      </c>
      <c r="E495" s="2" t="s">
        <v>807</v>
      </c>
      <c r="F495" s="2" t="s">
        <v>1732</v>
      </c>
      <c r="G495" s="2" t="s">
        <v>686</v>
      </c>
      <c r="I495" s="2">
        <v>0.3</v>
      </c>
      <c r="J495" s="2">
        <v>12600</v>
      </c>
      <c r="K495" s="2">
        <v>6700</v>
      </c>
      <c r="L495" s="2">
        <v>19300</v>
      </c>
      <c r="M495" s="2">
        <v>0</v>
      </c>
      <c r="N495" s="2">
        <v>19300</v>
      </c>
      <c r="O495" s="2">
        <v>2</v>
      </c>
      <c r="P495" s="3">
        <v>44426</v>
      </c>
      <c r="Q495" s="2">
        <v>0</v>
      </c>
      <c r="R495" s="2">
        <v>8</v>
      </c>
      <c r="S495" s="2">
        <v>0</v>
      </c>
      <c r="T495" s="2">
        <v>0</v>
      </c>
      <c r="U495" s="2">
        <v>0</v>
      </c>
      <c r="V495" s="2">
        <v>0</v>
      </c>
      <c r="W495" s="2">
        <v>0</v>
      </c>
      <c r="X495" s="2">
        <v>0</v>
      </c>
      <c r="Y495" s="2">
        <v>0.3</v>
      </c>
      <c r="Z495" s="2">
        <v>12600</v>
      </c>
    </row>
    <row r="496" spans="1:26" s="2" customFormat="1" thickBot="1">
      <c r="A496" s="2">
        <v>517</v>
      </c>
      <c r="B496" s="2" t="s">
        <v>1731</v>
      </c>
      <c r="C496" s="2">
        <v>58</v>
      </c>
      <c r="E496" s="2" t="s">
        <v>203</v>
      </c>
      <c r="F496" s="2" t="s">
        <v>1730</v>
      </c>
      <c r="G496" s="2" t="s">
        <v>561</v>
      </c>
      <c r="H496" s="2" t="s">
        <v>1729</v>
      </c>
      <c r="I496" s="2">
        <v>0.62</v>
      </c>
      <c r="J496" s="2">
        <v>14900</v>
      </c>
      <c r="K496" s="2">
        <v>0</v>
      </c>
      <c r="L496" s="2">
        <v>14900</v>
      </c>
      <c r="M496" s="2">
        <v>0</v>
      </c>
      <c r="N496" s="2">
        <v>14900</v>
      </c>
      <c r="O496" s="2">
        <v>2</v>
      </c>
      <c r="P496" s="3">
        <v>44845</v>
      </c>
      <c r="Q496" s="2">
        <v>5051</v>
      </c>
      <c r="R496" s="2">
        <v>8</v>
      </c>
      <c r="S496" s="2">
        <v>0</v>
      </c>
      <c r="T496" s="2">
        <v>0</v>
      </c>
      <c r="U496" s="2">
        <v>0</v>
      </c>
      <c r="V496" s="2">
        <v>0</v>
      </c>
      <c r="W496" s="2">
        <v>0</v>
      </c>
      <c r="X496" s="2">
        <v>0</v>
      </c>
      <c r="Y496" s="2">
        <v>0.62</v>
      </c>
      <c r="Z496" s="2">
        <v>14900</v>
      </c>
    </row>
    <row r="497" spans="1:26" s="2" customFormat="1" thickBot="1">
      <c r="A497" s="2">
        <v>518</v>
      </c>
      <c r="B497" s="2" t="s">
        <v>1728</v>
      </c>
      <c r="C497" s="2">
        <v>14</v>
      </c>
      <c r="E497" s="2" t="s">
        <v>596</v>
      </c>
      <c r="F497" s="2" t="s">
        <v>1727</v>
      </c>
      <c r="G497" s="2" t="s">
        <v>741</v>
      </c>
      <c r="I497" s="2">
        <v>18</v>
      </c>
      <c r="J497" s="2">
        <v>34100</v>
      </c>
      <c r="K497" s="2">
        <v>50800</v>
      </c>
      <c r="L497" s="2">
        <v>84900</v>
      </c>
      <c r="M497" s="2">
        <v>0</v>
      </c>
      <c r="N497" s="2">
        <v>84900</v>
      </c>
      <c r="O497" s="2">
        <v>0</v>
      </c>
      <c r="Q497" s="2">
        <v>0</v>
      </c>
      <c r="R497" s="2">
        <v>0</v>
      </c>
      <c r="S497" s="2">
        <v>0</v>
      </c>
      <c r="T497" s="2">
        <v>0</v>
      </c>
      <c r="U497" s="2">
        <v>0</v>
      </c>
      <c r="V497" s="2">
        <v>0</v>
      </c>
      <c r="W497" s="2">
        <v>0</v>
      </c>
      <c r="X497" s="2">
        <v>0</v>
      </c>
      <c r="Y497" s="2">
        <v>18</v>
      </c>
      <c r="Z497" s="2">
        <v>34100</v>
      </c>
    </row>
    <row r="498" spans="1:26" s="2" customFormat="1" thickBot="1">
      <c r="A498" s="2">
        <v>519</v>
      </c>
      <c r="B498" s="2" t="s">
        <v>1726</v>
      </c>
      <c r="C498" s="2">
        <v>0</v>
      </c>
      <c r="E498" s="2" t="s">
        <v>190</v>
      </c>
      <c r="F498" s="2" t="s">
        <v>1725</v>
      </c>
      <c r="G498" s="2" t="s">
        <v>176</v>
      </c>
      <c r="H498" s="2" t="s">
        <v>1724</v>
      </c>
      <c r="I498" s="2">
        <v>44</v>
      </c>
      <c r="J498" s="2">
        <v>9307</v>
      </c>
      <c r="K498" s="2">
        <v>0</v>
      </c>
      <c r="L498" s="2">
        <v>9307</v>
      </c>
      <c r="M498" s="2">
        <v>0</v>
      </c>
      <c r="N498" s="2">
        <v>9307</v>
      </c>
      <c r="O498" s="2">
        <v>1</v>
      </c>
      <c r="P498" s="3">
        <v>44517</v>
      </c>
      <c r="Q498" s="2">
        <v>55000</v>
      </c>
      <c r="R498" s="2">
        <v>1</v>
      </c>
      <c r="S498" s="2">
        <v>0</v>
      </c>
      <c r="T498" s="2">
        <v>0</v>
      </c>
      <c r="U498" s="2">
        <v>34</v>
      </c>
      <c r="V498" s="2">
        <v>7322</v>
      </c>
      <c r="W498" s="2">
        <v>5</v>
      </c>
      <c r="X498" s="2">
        <v>1110</v>
      </c>
      <c r="Y498" s="2">
        <v>5</v>
      </c>
      <c r="Z498" s="2">
        <v>875</v>
      </c>
    </row>
    <row r="499" spans="1:26" s="2" customFormat="1" thickBot="1">
      <c r="A499" s="2">
        <v>520</v>
      </c>
      <c r="B499" s="2" t="s">
        <v>1723</v>
      </c>
      <c r="C499" s="2">
        <v>63</v>
      </c>
      <c r="E499" s="2" t="s">
        <v>112</v>
      </c>
      <c r="F499" s="2" t="s">
        <v>1722</v>
      </c>
      <c r="G499" s="2" t="s">
        <v>641</v>
      </c>
      <c r="I499" s="2">
        <v>2.8</v>
      </c>
      <c r="J499" s="2">
        <v>19800</v>
      </c>
      <c r="K499" s="2">
        <v>82600</v>
      </c>
      <c r="L499" s="2">
        <v>102400</v>
      </c>
      <c r="M499" s="2">
        <v>0</v>
      </c>
      <c r="N499" s="2">
        <v>102400</v>
      </c>
      <c r="O499" s="2">
        <v>2</v>
      </c>
      <c r="P499" s="3">
        <v>41975</v>
      </c>
      <c r="Q499" s="2">
        <v>72000</v>
      </c>
      <c r="R499" s="2">
        <v>1</v>
      </c>
      <c r="S499" s="2">
        <v>0</v>
      </c>
      <c r="T499" s="2">
        <v>0</v>
      </c>
      <c r="U499" s="2">
        <v>0</v>
      </c>
      <c r="V499" s="2">
        <v>0</v>
      </c>
      <c r="W499" s="2">
        <v>0</v>
      </c>
      <c r="X499" s="2">
        <v>0</v>
      </c>
      <c r="Y499" s="2">
        <v>2.8</v>
      </c>
      <c r="Z499" s="2">
        <v>19800</v>
      </c>
    </row>
    <row r="500" spans="1:26" s="2" customFormat="1" thickBot="1">
      <c r="A500" s="2">
        <v>521</v>
      </c>
      <c r="B500" s="2" t="s">
        <v>1721</v>
      </c>
      <c r="C500" s="2">
        <v>12</v>
      </c>
      <c r="E500" s="2" t="s">
        <v>198</v>
      </c>
      <c r="F500" s="2" t="s">
        <v>1720</v>
      </c>
      <c r="G500" s="2" t="s">
        <v>240</v>
      </c>
      <c r="I500" s="2">
        <v>1.1000000000000001</v>
      </c>
      <c r="J500" s="2">
        <v>18200</v>
      </c>
      <c r="K500" s="2">
        <v>57400</v>
      </c>
      <c r="L500" s="2">
        <v>75600</v>
      </c>
      <c r="M500" s="2">
        <v>0</v>
      </c>
      <c r="N500" s="2">
        <v>75600</v>
      </c>
      <c r="O500" s="2">
        <v>2</v>
      </c>
      <c r="P500" s="3">
        <v>45201</v>
      </c>
      <c r="Q500" s="2">
        <v>153000</v>
      </c>
      <c r="R500" s="2">
        <v>1</v>
      </c>
      <c r="S500" s="2">
        <v>0</v>
      </c>
      <c r="T500" s="2">
        <v>0</v>
      </c>
      <c r="U500" s="2">
        <v>0</v>
      </c>
      <c r="V500" s="2">
        <v>0</v>
      </c>
      <c r="W500" s="2">
        <v>0</v>
      </c>
      <c r="X500" s="2">
        <v>0</v>
      </c>
      <c r="Y500" s="2">
        <v>1.1000000000000001</v>
      </c>
      <c r="Z500" s="2">
        <v>18200</v>
      </c>
    </row>
    <row r="501" spans="1:26" s="2" customFormat="1" thickBot="1">
      <c r="A501" s="2">
        <v>522</v>
      </c>
      <c r="B501" s="2" t="s">
        <v>614</v>
      </c>
      <c r="C501" s="2">
        <v>4</v>
      </c>
      <c r="E501" s="2" t="s">
        <v>1683</v>
      </c>
      <c r="F501" s="2" t="s">
        <v>1719</v>
      </c>
      <c r="G501" s="2" t="s">
        <v>205</v>
      </c>
      <c r="I501" s="2">
        <v>0.7</v>
      </c>
      <c r="J501" s="2">
        <v>16100</v>
      </c>
      <c r="K501" s="2">
        <v>95900</v>
      </c>
      <c r="L501" s="2">
        <v>112000</v>
      </c>
      <c r="M501" s="2">
        <v>18500</v>
      </c>
      <c r="N501" s="2">
        <v>93500</v>
      </c>
      <c r="O501" s="2">
        <v>2</v>
      </c>
      <c r="P501" s="3">
        <v>44771</v>
      </c>
      <c r="Q501" s="2">
        <v>0</v>
      </c>
      <c r="R501" s="2">
        <v>2</v>
      </c>
      <c r="S501" s="2">
        <v>0</v>
      </c>
      <c r="T501" s="2">
        <v>0</v>
      </c>
      <c r="U501" s="2">
        <v>0</v>
      </c>
      <c r="V501" s="2">
        <v>0</v>
      </c>
      <c r="W501" s="2">
        <v>0</v>
      </c>
      <c r="X501" s="2">
        <v>0</v>
      </c>
      <c r="Y501" s="2">
        <v>0.7</v>
      </c>
      <c r="Z501" s="2">
        <v>16100</v>
      </c>
    </row>
    <row r="502" spans="1:26" s="2" customFormat="1" thickBot="1">
      <c r="A502" s="2">
        <v>523</v>
      </c>
      <c r="B502" s="2" t="s">
        <v>544</v>
      </c>
      <c r="C502" s="2">
        <v>4</v>
      </c>
      <c r="E502" s="2" t="s">
        <v>81</v>
      </c>
      <c r="F502" s="2" t="s">
        <v>1718</v>
      </c>
      <c r="G502" s="2" t="s">
        <v>686</v>
      </c>
      <c r="I502" s="2">
        <v>3.1</v>
      </c>
      <c r="J502" s="2">
        <v>20100</v>
      </c>
      <c r="K502" s="2">
        <v>88900</v>
      </c>
      <c r="L502" s="2">
        <v>109000</v>
      </c>
      <c r="M502" s="2">
        <v>109000</v>
      </c>
      <c r="N502" s="2">
        <v>0</v>
      </c>
      <c r="O502" s="2">
        <v>2</v>
      </c>
      <c r="P502" s="3">
        <v>45649</v>
      </c>
      <c r="Q502" s="2">
        <v>0</v>
      </c>
      <c r="R502" s="2">
        <v>8</v>
      </c>
      <c r="S502" s="2">
        <v>0</v>
      </c>
      <c r="T502" s="2">
        <v>0</v>
      </c>
      <c r="U502" s="2">
        <v>0</v>
      </c>
      <c r="V502" s="2">
        <v>0</v>
      </c>
      <c r="W502" s="2">
        <v>0</v>
      </c>
      <c r="X502" s="2">
        <v>0</v>
      </c>
      <c r="Y502" s="2">
        <v>3.1</v>
      </c>
      <c r="Z502" s="2">
        <v>20100</v>
      </c>
    </row>
    <row r="503" spans="1:26" s="2" customFormat="1" thickBot="1">
      <c r="A503" s="2">
        <v>524</v>
      </c>
      <c r="B503" s="2" t="s">
        <v>1717</v>
      </c>
      <c r="C503" s="2">
        <v>129</v>
      </c>
      <c r="E503" s="2" t="s">
        <v>180</v>
      </c>
      <c r="F503" s="2" t="s">
        <v>1716</v>
      </c>
      <c r="G503" s="2" t="s">
        <v>1715</v>
      </c>
      <c r="I503" s="2">
        <v>13.75</v>
      </c>
      <c r="J503" s="2">
        <v>29225</v>
      </c>
      <c r="K503" s="2">
        <v>101800</v>
      </c>
      <c r="L503" s="2">
        <v>131025</v>
      </c>
      <c r="M503" s="2">
        <v>18500</v>
      </c>
      <c r="N503" s="2">
        <v>112525</v>
      </c>
      <c r="O503" s="2">
        <v>0</v>
      </c>
      <c r="Q503" s="2">
        <v>0</v>
      </c>
      <c r="R503" s="2">
        <v>0</v>
      </c>
      <c r="S503" s="2">
        <v>0</v>
      </c>
      <c r="T503" s="2">
        <v>0</v>
      </c>
      <c r="U503" s="2">
        <v>0</v>
      </c>
      <c r="V503" s="2">
        <v>0</v>
      </c>
      <c r="W503" s="2">
        <v>0</v>
      </c>
      <c r="X503" s="2">
        <v>0</v>
      </c>
      <c r="Y503" s="2">
        <v>13.75</v>
      </c>
      <c r="Z503" s="2">
        <v>29225</v>
      </c>
    </row>
    <row r="504" spans="1:26" s="2" customFormat="1" thickBot="1">
      <c r="A504" s="2">
        <v>525</v>
      </c>
      <c r="B504" s="2" t="s">
        <v>1714</v>
      </c>
      <c r="C504" s="2">
        <v>387</v>
      </c>
      <c r="E504" s="2" t="s">
        <v>32</v>
      </c>
      <c r="F504" s="2" t="s">
        <v>1713</v>
      </c>
      <c r="G504" s="2" t="s">
        <v>398</v>
      </c>
      <c r="I504" s="2">
        <v>7</v>
      </c>
      <c r="J504" s="2">
        <v>24500</v>
      </c>
      <c r="K504" s="2">
        <v>32060</v>
      </c>
      <c r="L504" s="2">
        <v>56560</v>
      </c>
      <c r="M504" s="2">
        <v>0</v>
      </c>
      <c r="N504" s="2">
        <v>56560</v>
      </c>
      <c r="O504" s="2">
        <v>2</v>
      </c>
      <c r="P504" s="3">
        <v>41837</v>
      </c>
      <c r="Q504" s="2">
        <v>49000</v>
      </c>
      <c r="R504" s="2">
        <v>1</v>
      </c>
      <c r="S504" s="2">
        <v>0</v>
      </c>
      <c r="T504" s="2">
        <v>0</v>
      </c>
      <c r="U504" s="2">
        <v>0</v>
      </c>
      <c r="V504" s="2">
        <v>0</v>
      </c>
      <c r="W504" s="2">
        <v>0</v>
      </c>
      <c r="X504" s="2">
        <v>0</v>
      </c>
      <c r="Y504" s="2">
        <v>7</v>
      </c>
      <c r="Z504" s="2">
        <v>24500</v>
      </c>
    </row>
    <row r="505" spans="1:26" s="2" customFormat="1" thickBot="1">
      <c r="A505" s="2">
        <v>526</v>
      </c>
      <c r="B505" s="2" t="s">
        <v>1712</v>
      </c>
      <c r="C505" s="2">
        <v>22</v>
      </c>
      <c r="E505" s="2" t="s">
        <v>285</v>
      </c>
      <c r="F505" s="2" t="s">
        <v>1711</v>
      </c>
      <c r="G505" s="2" t="s">
        <v>600</v>
      </c>
      <c r="I505" s="2">
        <v>0.1</v>
      </c>
      <c r="J505" s="2">
        <v>10700</v>
      </c>
      <c r="K505" s="2">
        <v>41400</v>
      </c>
      <c r="L505" s="2">
        <v>52100</v>
      </c>
      <c r="M505" s="2">
        <v>0</v>
      </c>
      <c r="N505" s="2">
        <v>52100</v>
      </c>
      <c r="O505" s="2">
        <v>2</v>
      </c>
      <c r="P505" s="3">
        <v>45128</v>
      </c>
      <c r="Q505" s="2">
        <v>150000</v>
      </c>
      <c r="R505" s="2">
        <v>1</v>
      </c>
      <c r="S505" s="2">
        <v>0</v>
      </c>
      <c r="T505" s="2">
        <v>0</v>
      </c>
      <c r="U505" s="2">
        <v>0</v>
      </c>
      <c r="V505" s="2">
        <v>0</v>
      </c>
      <c r="W505" s="2">
        <v>0</v>
      </c>
      <c r="X505" s="2">
        <v>0</v>
      </c>
      <c r="Y505" s="2">
        <v>0.1</v>
      </c>
      <c r="Z505" s="2">
        <v>10700</v>
      </c>
    </row>
    <row r="506" spans="1:26" s="2" customFormat="1" thickBot="1">
      <c r="A506" s="2">
        <v>527</v>
      </c>
      <c r="B506" s="2" t="s">
        <v>1710</v>
      </c>
      <c r="C506" s="2">
        <v>89</v>
      </c>
      <c r="E506" s="2" t="s">
        <v>112</v>
      </c>
      <c r="F506" s="2" t="s">
        <v>1709</v>
      </c>
      <c r="G506" s="2" t="s">
        <v>622</v>
      </c>
      <c r="H506" s="2" t="s">
        <v>1708</v>
      </c>
      <c r="I506" s="2">
        <v>1.4</v>
      </c>
      <c r="J506" s="2">
        <v>18400</v>
      </c>
      <c r="K506" s="2">
        <v>90900</v>
      </c>
      <c r="L506" s="2">
        <v>109300</v>
      </c>
      <c r="M506" s="2">
        <v>0</v>
      </c>
      <c r="N506" s="2">
        <v>109300</v>
      </c>
      <c r="O506" s="2">
        <v>2</v>
      </c>
      <c r="P506" s="3">
        <v>44826</v>
      </c>
      <c r="Q506" s="2">
        <v>140000</v>
      </c>
      <c r="R506" s="2">
        <v>1</v>
      </c>
      <c r="S506" s="2">
        <v>0</v>
      </c>
      <c r="T506" s="2">
        <v>0</v>
      </c>
      <c r="U506" s="2">
        <v>0</v>
      </c>
      <c r="V506" s="2">
        <v>0</v>
      </c>
      <c r="W506" s="2">
        <v>0</v>
      </c>
      <c r="X506" s="2">
        <v>0</v>
      </c>
      <c r="Y506" s="2">
        <v>1.4</v>
      </c>
      <c r="Z506" s="2">
        <v>18400</v>
      </c>
    </row>
    <row r="507" spans="1:26" s="2" customFormat="1" thickBot="1">
      <c r="A507" s="2">
        <v>528</v>
      </c>
      <c r="B507" s="2" t="s">
        <v>1707</v>
      </c>
      <c r="C507" s="2">
        <v>27</v>
      </c>
      <c r="E507" s="2" t="s">
        <v>257</v>
      </c>
      <c r="F507" s="2" t="s">
        <v>1706</v>
      </c>
      <c r="G507" s="2" t="s">
        <v>1705</v>
      </c>
      <c r="I507" s="2">
        <v>10</v>
      </c>
      <c r="J507" s="2">
        <v>26400</v>
      </c>
      <c r="K507" s="2">
        <v>61306</v>
      </c>
      <c r="L507" s="2">
        <v>87706</v>
      </c>
      <c r="M507" s="2">
        <v>18500</v>
      </c>
      <c r="N507" s="2">
        <v>69206</v>
      </c>
      <c r="O507" s="2">
        <v>0</v>
      </c>
      <c r="Q507" s="2">
        <v>0</v>
      </c>
      <c r="R507" s="2">
        <v>0</v>
      </c>
      <c r="S507" s="2">
        <v>0</v>
      </c>
      <c r="T507" s="2">
        <v>0</v>
      </c>
      <c r="U507" s="2">
        <v>0</v>
      </c>
      <c r="V507" s="2">
        <v>0</v>
      </c>
      <c r="W507" s="2">
        <v>0</v>
      </c>
      <c r="X507" s="2">
        <v>0</v>
      </c>
      <c r="Y507" s="2">
        <v>10</v>
      </c>
      <c r="Z507" s="2">
        <v>26425</v>
      </c>
    </row>
    <row r="508" spans="1:26" s="2" customFormat="1" thickBot="1">
      <c r="A508" s="2">
        <v>529</v>
      </c>
      <c r="B508" s="2" t="s">
        <v>1704</v>
      </c>
      <c r="C508" s="2">
        <v>34</v>
      </c>
      <c r="E508" s="2" t="s">
        <v>1703</v>
      </c>
      <c r="F508" s="2" t="s">
        <v>1702</v>
      </c>
      <c r="G508" s="2" t="s">
        <v>326</v>
      </c>
      <c r="H508" s="2" t="s">
        <v>592</v>
      </c>
      <c r="I508" s="2">
        <v>0.56999999999999995</v>
      </c>
      <c r="J508" s="2">
        <v>14900</v>
      </c>
      <c r="K508" s="2">
        <v>12000</v>
      </c>
      <c r="L508" s="2">
        <v>26900</v>
      </c>
      <c r="M508" s="2">
        <v>18500</v>
      </c>
      <c r="N508" s="2">
        <v>8400</v>
      </c>
      <c r="O508" s="2">
        <v>0</v>
      </c>
      <c r="Q508" s="2">
        <v>0</v>
      </c>
      <c r="R508" s="2">
        <v>0</v>
      </c>
      <c r="S508" s="2">
        <v>0</v>
      </c>
      <c r="T508" s="2">
        <v>0</v>
      </c>
      <c r="U508" s="2">
        <v>0</v>
      </c>
      <c r="V508" s="2">
        <v>0</v>
      </c>
      <c r="W508" s="2">
        <v>0</v>
      </c>
      <c r="X508" s="2">
        <v>0</v>
      </c>
      <c r="Y508" s="2">
        <v>0.56999999999999995</v>
      </c>
      <c r="Z508" s="2">
        <v>14875</v>
      </c>
    </row>
    <row r="509" spans="1:26" s="2" customFormat="1" thickBot="1">
      <c r="A509" s="2">
        <v>530</v>
      </c>
      <c r="B509" s="2" t="s">
        <v>1701</v>
      </c>
      <c r="C509" s="2">
        <v>37</v>
      </c>
      <c r="E509" s="2" t="s">
        <v>28</v>
      </c>
      <c r="F509" s="2" t="s">
        <v>1700</v>
      </c>
      <c r="G509" s="2" t="s">
        <v>221</v>
      </c>
      <c r="H509" s="2" t="s">
        <v>1699</v>
      </c>
      <c r="I509" s="2">
        <v>4</v>
      </c>
      <c r="J509" s="2">
        <v>21200</v>
      </c>
      <c r="K509" s="2">
        <v>104300</v>
      </c>
      <c r="L509" s="2">
        <v>125500</v>
      </c>
      <c r="M509" s="2">
        <v>18500</v>
      </c>
      <c r="N509" s="2">
        <v>107000</v>
      </c>
      <c r="O509" s="2">
        <v>0</v>
      </c>
      <c r="Q509" s="2">
        <v>0</v>
      </c>
      <c r="R509" s="2">
        <v>0</v>
      </c>
      <c r="S509" s="2">
        <v>0</v>
      </c>
      <c r="T509" s="2">
        <v>0</v>
      </c>
      <c r="U509" s="2">
        <v>0</v>
      </c>
      <c r="V509" s="2">
        <v>0</v>
      </c>
      <c r="W509" s="2">
        <v>0</v>
      </c>
      <c r="X509" s="2">
        <v>0</v>
      </c>
      <c r="Y509" s="2">
        <v>4</v>
      </c>
      <c r="Z509" s="2">
        <v>21200</v>
      </c>
    </row>
    <row r="510" spans="1:26" s="2" customFormat="1" thickBot="1">
      <c r="A510" s="2">
        <v>531</v>
      </c>
      <c r="B510" s="2" t="s">
        <v>1697</v>
      </c>
      <c r="C510" s="2">
        <v>1434</v>
      </c>
      <c r="E510" s="2" t="s">
        <v>48</v>
      </c>
      <c r="F510" s="2" t="s">
        <v>403</v>
      </c>
      <c r="G510" s="2" t="s">
        <v>558</v>
      </c>
      <c r="H510" s="2" t="s">
        <v>1698</v>
      </c>
      <c r="I510" s="2">
        <v>16</v>
      </c>
      <c r="J510" s="2">
        <v>48300</v>
      </c>
      <c r="K510" s="2">
        <v>122900</v>
      </c>
      <c r="L510" s="2">
        <v>171200</v>
      </c>
      <c r="M510" s="2">
        <v>18500</v>
      </c>
      <c r="N510" s="2">
        <v>152700</v>
      </c>
      <c r="O510" s="2">
        <v>0</v>
      </c>
      <c r="Q510" s="2">
        <v>0</v>
      </c>
      <c r="R510" s="2">
        <v>0</v>
      </c>
      <c r="S510" s="2">
        <v>0</v>
      </c>
      <c r="T510" s="2">
        <v>0</v>
      </c>
      <c r="U510" s="2">
        <v>0</v>
      </c>
      <c r="V510" s="2">
        <v>0</v>
      </c>
      <c r="W510" s="2">
        <v>0</v>
      </c>
      <c r="X510" s="2">
        <v>0</v>
      </c>
      <c r="Y510" s="2">
        <v>16</v>
      </c>
      <c r="Z510" s="2">
        <v>48300</v>
      </c>
    </row>
    <row r="511" spans="1:26" s="2" customFormat="1" thickBot="1">
      <c r="A511" s="2">
        <v>532</v>
      </c>
      <c r="B511" s="2" t="s">
        <v>1697</v>
      </c>
      <c r="C511" s="2">
        <v>0</v>
      </c>
      <c r="E511" s="2" t="s">
        <v>48</v>
      </c>
      <c r="F511" s="2" t="s">
        <v>1696</v>
      </c>
      <c r="G511" s="2" t="s">
        <v>1695</v>
      </c>
      <c r="I511" s="2">
        <v>4.2300000000000004</v>
      </c>
      <c r="J511" s="2">
        <v>5300</v>
      </c>
      <c r="K511" s="2">
        <v>0</v>
      </c>
      <c r="L511" s="2">
        <v>5300</v>
      </c>
      <c r="M511" s="2">
        <v>0</v>
      </c>
      <c r="N511" s="2">
        <v>5300</v>
      </c>
      <c r="O511" s="2">
        <v>0</v>
      </c>
      <c r="Q511" s="2">
        <v>0</v>
      </c>
      <c r="R511" s="2">
        <v>0</v>
      </c>
      <c r="S511" s="2">
        <v>0</v>
      </c>
      <c r="T511" s="2">
        <v>0</v>
      </c>
      <c r="U511" s="2">
        <v>0</v>
      </c>
      <c r="V511" s="2">
        <v>0</v>
      </c>
      <c r="W511" s="2">
        <v>0</v>
      </c>
      <c r="X511" s="2">
        <v>0</v>
      </c>
      <c r="Y511" s="2">
        <v>4.2300000000000004</v>
      </c>
      <c r="Z511" s="2">
        <v>5250</v>
      </c>
    </row>
    <row r="512" spans="1:26" s="2" customFormat="1" thickBot="1">
      <c r="A512" s="2">
        <v>533</v>
      </c>
      <c r="B512" s="2" t="s">
        <v>1694</v>
      </c>
      <c r="C512" s="2">
        <v>1595</v>
      </c>
      <c r="E512" s="2" t="s">
        <v>41</v>
      </c>
      <c r="F512" s="2" t="s">
        <v>1693</v>
      </c>
      <c r="G512" s="2" t="s">
        <v>1692</v>
      </c>
      <c r="H512" s="2" t="s">
        <v>1691</v>
      </c>
      <c r="I512" s="2">
        <v>0</v>
      </c>
      <c r="J512" s="2">
        <v>0</v>
      </c>
      <c r="K512" s="2">
        <v>11620</v>
      </c>
      <c r="L512" s="2">
        <v>11620</v>
      </c>
      <c r="M512" s="2">
        <v>0</v>
      </c>
      <c r="N512" s="2">
        <v>11620</v>
      </c>
      <c r="O512" s="2">
        <v>0</v>
      </c>
      <c r="Q512" s="2">
        <v>0</v>
      </c>
      <c r="R512" s="2">
        <v>0</v>
      </c>
      <c r="S512" s="2">
        <v>0</v>
      </c>
      <c r="T512" s="2">
        <v>0</v>
      </c>
      <c r="U512" s="2">
        <v>0</v>
      </c>
      <c r="V512" s="2">
        <v>0</v>
      </c>
      <c r="W512" s="2">
        <v>0</v>
      </c>
      <c r="X512" s="2">
        <v>0</v>
      </c>
      <c r="Y512" s="2">
        <v>0</v>
      </c>
      <c r="Z512" s="2">
        <v>0</v>
      </c>
    </row>
    <row r="513" spans="1:26" s="2" customFormat="1" thickBot="1">
      <c r="A513" s="2">
        <v>534</v>
      </c>
      <c r="B513" s="2" t="s">
        <v>1690</v>
      </c>
      <c r="C513" s="2">
        <v>328</v>
      </c>
      <c r="E513" s="2" t="s">
        <v>270</v>
      </c>
      <c r="F513" s="2" t="s">
        <v>1689</v>
      </c>
      <c r="G513" s="2" t="s">
        <v>605</v>
      </c>
      <c r="H513" s="2" t="s">
        <v>1688</v>
      </c>
      <c r="I513" s="2">
        <v>3.7</v>
      </c>
      <c r="J513" s="2">
        <v>20800</v>
      </c>
      <c r="K513" s="2">
        <v>55860</v>
      </c>
      <c r="L513" s="2">
        <v>76660</v>
      </c>
      <c r="M513" s="2">
        <v>18500</v>
      </c>
      <c r="N513" s="2">
        <v>58160</v>
      </c>
      <c r="O513" s="2">
        <v>0</v>
      </c>
      <c r="Q513" s="2">
        <v>0</v>
      </c>
      <c r="R513" s="2">
        <v>0</v>
      </c>
      <c r="S513" s="2">
        <v>0</v>
      </c>
      <c r="T513" s="2">
        <v>0</v>
      </c>
      <c r="U513" s="2">
        <v>0</v>
      </c>
      <c r="V513" s="2">
        <v>0</v>
      </c>
      <c r="W513" s="2">
        <v>0</v>
      </c>
      <c r="X513" s="2">
        <v>0</v>
      </c>
      <c r="Y513" s="2">
        <v>3.7</v>
      </c>
      <c r="Z513" s="2">
        <v>20825</v>
      </c>
    </row>
    <row r="514" spans="1:26" s="2" customFormat="1" thickBot="1">
      <c r="A514" s="2">
        <v>536</v>
      </c>
      <c r="B514" s="2" t="s">
        <v>1684</v>
      </c>
      <c r="C514" s="2">
        <v>10</v>
      </c>
      <c r="E514" s="2" t="s">
        <v>1687</v>
      </c>
      <c r="F514" s="2" t="s">
        <v>1686</v>
      </c>
      <c r="G514" s="2" t="s">
        <v>1685</v>
      </c>
      <c r="I514" s="2">
        <v>1.6</v>
      </c>
      <c r="J514" s="2">
        <v>18375</v>
      </c>
      <c r="K514" s="2">
        <v>60100</v>
      </c>
      <c r="L514" s="2">
        <v>78475</v>
      </c>
      <c r="M514" s="2">
        <v>0</v>
      </c>
      <c r="N514" s="2">
        <v>78475</v>
      </c>
      <c r="O514" s="2">
        <v>2</v>
      </c>
      <c r="P514" s="3">
        <v>44847</v>
      </c>
      <c r="Q514" s="2">
        <v>15000</v>
      </c>
      <c r="R514" s="2">
        <v>8</v>
      </c>
      <c r="S514" s="2">
        <v>0</v>
      </c>
      <c r="T514" s="2">
        <v>0</v>
      </c>
      <c r="U514" s="2">
        <v>0</v>
      </c>
      <c r="V514" s="2">
        <v>0</v>
      </c>
      <c r="W514" s="2">
        <v>0</v>
      </c>
      <c r="X514" s="2">
        <v>0</v>
      </c>
      <c r="Y514" s="2">
        <v>1.6</v>
      </c>
      <c r="Z514" s="2">
        <v>18375</v>
      </c>
    </row>
    <row r="515" spans="1:26" s="2" customFormat="1" thickBot="1">
      <c r="A515" s="2">
        <v>537</v>
      </c>
      <c r="B515" s="2" t="s">
        <v>1684</v>
      </c>
      <c r="C515" s="2">
        <v>0</v>
      </c>
      <c r="E515" s="2" t="s">
        <v>1683</v>
      </c>
      <c r="F515" s="2" t="s">
        <v>1682</v>
      </c>
      <c r="G515" s="2" t="s">
        <v>1681</v>
      </c>
      <c r="H515" s="2" t="s">
        <v>1680</v>
      </c>
      <c r="I515" s="2">
        <v>0.1</v>
      </c>
      <c r="J515" s="2">
        <v>700</v>
      </c>
      <c r="K515" s="2">
        <v>7000</v>
      </c>
      <c r="L515" s="2">
        <v>7700</v>
      </c>
      <c r="M515" s="2">
        <v>0</v>
      </c>
      <c r="N515" s="2">
        <v>7700</v>
      </c>
      <c r="O515" s="2">
        <v>1</v>
      </c>
      <c r="P515" s="3">
        <v>44847</v>
      </c>
      <c r="Q515" s="2">
        <v>0</v>
      </c>
      <c r="R515" s="2">
        <v>8</v>
      </c>
      <c r="S515" s="2">
        <v>0</v>
      </c>
      <c r="T515" s="2">
        <v>0</v>
      </c>
      <c r="U515" s="2">
        <v>0</v>
      </c>
      <c r="V515" s="2">
        <v>0</v>
      </c>
      <c r="W515" s="2">
        <v>0</v>
      </c>
      <c r="X515" s="2">
        <v>0</v>
      </c>
      <c r="Y515" s="2">
        <v>0.1</v>
      </c>
      <c r="Z515" s="2">
        <v>700</v>
      </c>
    </row>
    <row r="516" spans="1:26" s="2" customFormat="1" thickBot="1">
      <c r="A516" s="2">
        <v>538</v>
      </c>
      <c r="B516" s="2" t="s">
        <v>1679</v>
      </c>
      <c r="C516" s="2">
        <v>384</v>
      </c>
      <c r="E516" s="2" t="s">
        <v>112</v>
      </c>
      <c r="F516" s="2" t="s">
        <v>1678</v>
      </c>
      <c r="G516" s="2" t="s">
        <v>645</v>
      </c>
      <c r="I516" s="2">
        <v>68.02</v>
      </c>
      <c r="J516" s="2">
        <v>33334</v>
      </c>
      <c r="K516" s="2">
        <v>180300</v>
      </c>
      <c r="L516" s="2">
        <v>213634</v>
      </c>
      <c r="M516" s="2">
        <v>0</v>
      </c>
      <c r="N516" s="2">
        <v>213634</v>
      </c>
      <c r="O516" s="2">
        <v>2</v>
      </c>
      <c r="P516" s="3">
        <v>41228</v>
      </c>
      <c r="Q516" s="2">
        <v>365000</v>
      </c>
      <c r="R516" s="2">
        <v>1</v>
      </c>
      <c r="S516" s="2">
        <v>14</v>
      </c>
      <c r="T516" s="2">
        <v>2580</v>
      </c>
      <c r="U516" s="2">
        <v>32</v>
      </c>
      <c r="V516" s="2">
        <v>6891</v>
      </c>
      <c r="W516" s="2">
        <v>14</v>
      </c>
      <c r="X516" s="2">
        <v>3108</v>
      </c>
      <c r="Y516" s="2">
        <v>8.02</v>
      </c>
      <c r="Z516" s="2">
        <v>20755</v>
      </c>
    </row>
    <row r="517" spans="1:26" s="2" customFormat="1" thickBot="1">
      <c r="A517" s="2">
        <v>539</v>
      </c>
      <c r="B517" s="2" t="s">
        <v>266</v>
      </c>
      <c r="C517" s="2">
        <v>0</v>
      </c>
      <c r="E517" s="2" t="s">
        <v>48</v>
      </c>
      <c r="F517" s="2" t="s">
        <v>1677</v>
      </c>
      <c r="G517" s="2" t="s">
        <v>582</v>
      </c>
      <c r="H517" s="2" t="s">
        <v>1676</v>
      </c>
      <c r="I517" s="2">
        <v>0</v>
      </c>
      <c r="J517" s="2">
        <v>300</v>
      </c>
      <c r="K517" s="2">
        <v>0</v>
      </c>
      <c r="L517" s="2">
        <v>300</v>
      </c>
      <c r="M517" s="2">
        <v>300</v>
      </c>
      <c r="N517" s="2">
        <v>0</v>
      </c>
      <c r="O517" s="2">
        <v>0</v>
      </c>
      <c r="Q517" s="2">
        <v>0</v>
      </c>
      <c r="R517" s="2">
        <v>0</v>
      </c>
      <c r="S517" s="2">
        <v>0</v>
      </c>
      <c r="T517" s="2">
        <v>0</v>
      </c>
      <c r="U517" s="2">
        <v>0</v>
      </c>
      <c r="V517" s="2">
        <v>0</v>
      </c>
      <c r="W517" s="2">
        <v>0</v>
      </c>
      <c r="X517" s="2">
        <v>0</v>
      </c>
      <c r="Y517" s="2">
        <v>3.0000000000000001E-3</v>
      </c>
      <c r="Z517" s="2">
        <v>300</v>
      </c>
    </row>
    <row r="518" spans="1:26" s="2" customFormat="1" thickBot="1">
      <c r="A518" s="2">
        <v>540</v>
      </c>
      <c r="B518" s="2" t="s">
        <v>1675</v>
      </c>
      <c r="C518" s="2">
        <v>31</v>
      </c>
      <c r="E518" s="2" t="s">
        <v>1674</v>
      </c>
      <c r="F518" s="2" t="s">
        <v>1673</v>
      </c>
      <c r="G518" s="2" t="s">
        <v>686</v>
      </c>
      <c r="I518" s="2">
        <v>11</v>
      </c>
      <c r="J518" s="2">
        <v>27300</v>
      </c>
      <c r="K518" s="2">
        <v>259900</v>
      </c>
      <c r="L518" s="2">
        <v>287200</v>
      </c>
      <c r="M518" s="2">
        <v>0</v>
      </c>
      <c r="N518" s="2">
        <v>287200</v>
      </c>
      <c r="O518" s="2">
        <v>2</v>
      </c>
      <c r="P518" s="3">
        <v>40819</v>
      </c>
      <c r="Q518" s="2">
        <v>0</v>
      </c>
      <c r="R518" s="2">
        <v>2</v>
      </c>
      <c r="S518" s="2">
        <v>0</v>
      </c>
      <c r="T518" s="2">
        <v>0</v>
      </c>
      <c r="U518" s="2">
        <v>0</v>
      </c>
      <c r="V518" s="2">
        <v>0</v>
      </c>
      <c r="W518" s="2">
        <v>0</v>
      </c>
      <c r="X518" s="2">
        <v>0</v>
      </c>
      <c r="Y518" s="2">
        <v>11</v>
      </c>
      <c r="Z518" s="2">
        <v>27300</v>
      </c>
    </row>
    <row r="519" spans="1:26" s="2" customFormat="1" thickBot="1">
      <c r="A519" s="2">
        <v>541</v>
      </c>
      <c r="B519" s="2" t="s">
        <v>1672</v>
      </c>
      <c r="C519" s="2">
        <v>1368</v>
      </c>
      <c r="E519" s="2" t="s">
        <v>48</v>
      </c>
      <c r="F519" s="2" t="s">
        <v>1671</v>
      </c>
      <c r="G519" s="2" t="s">
        <v>173</v>
      </c>
      <c r="I519" s="2">
        <v>8</v>
      </c>
      <c r="J519" s="2">
        <v>25400</v>
      </c>
      <c r="K519" s="2">
        <v>77400</v>
      </c>
      <c r="L519" s="2">
        <v>102800</v>
      </c>
      <c r="M519" s="2">
        <v>0</v>
      </c>
      <c r="N519" s="2">
        <v>102800</v>
      </c>
      <c r="O519" s="2">
        <v>2</v>
      </c>
      <c r="P519" s="3">
        <v>44406</v>
      </c>
      <c r="Q519" s="2">
        <v>150500</v>
      </c>
      <c r="R519" s="2">
        <v>1</v>
      </c>
      <c r="S519" s="2">
        <v>0</v>
      </c>
      <c r="T519" s="2">
        <v>0</v>
      </c>
      <c r="U519" s="2">
        <v>0</v>
      </c>
      <c r="V519" s="2">
        <v>0</v>
      </c>
      <c r="W519" s="2">
        <v>0</v>
      </c>
      <c r="X519" s="2">
        <v>0</v>
      </c>
      <c r="Y519" s="2">
        <v>8</v>
      </c>
      <c r="Z519" s="2">
        <v>25400</v>
      </c>
    </row>
    <row r="520" spans="1:26" s="2" customFormat="1" thickBot="1">
      <c r="A520" s="2">
        <v>543</v>
      </c>
      <c r="B520" s="2" t="s">
        <v>1670</v>
      </c>
      <c r="C520" s="2">
        <v>43</v>
      </c>
      <c r="E520" s="2" t="s">
        <v>590</v>
      </c>
      <c r="F520" s="2" t="s">
        <v>1669</v>
      </c>
      <c r="G520" s="2" t="s">
        <v>661</v>
      </c>
      <c r="H520" s="2" t="s">
        <v>1668</v>
      </c>
      <c r="I520" s="2">
        <v>7</v>
      </c>
      <c r="J520" s="2">
        <v>24500</v>
      </c>
      <c r="K520" s="2">
        <v>64300</v>
      </c>
      <c r="L520" s="2">
        <v>88800</v>
      </c>
      <c r="M520" s="2">
        <v>0</v>
      </c>
      <c r="N520" s="2">
        <v>88800</v>
      </c>
      <c r="O520" s="2">
        <v>2</v>
      </c>
      <c r="P520" s="3">
        <v>45091</v>
      </c>
      <c r="Q520" s="2">
        <v>0</v>
      </c>
      <c r="R520" s="2">
        <v>2</v>
      </c>
      <c r="S520" s="2">
        <v>0</v>
      </c>
      <c r="T520" s="2">
        <v>0</v>
      </c>
      <c r="U520" s="2">
        <v>0</v>
      </c>
      <c r="V520" s="2">
        <v>0</v>
      </c>
      <c r="W520" s="2">
        <v>0</v>
      </c>
      <c r="X520" s="2">
        <v>0</v>
      </c>
      <c r="Y520" s="2">
        <v>7</v>
      </c>
      <c r="Z520" s="2">
        <v>24500</v>
      </c>
    </row>
    <row r="521" spans="1:26" s="2" customFormat="1" thickBot="1">
      <c r="A521" s="2">
        <v>544</v>
      </c>
      <c r="B521" s="2" t="s">
        <v>1667</v>
      </c>
      <c r="C521" s="2">
        <v>127</v>
      </c>
      <c r="E521" s="2" t="s">
        <v>1630</v>
      </c>
      <c r="F521" s="2" t="s">
        <v>1666</v>
      </c>
      <c r="G521" s="2" t="s">
        <v>307</v>
      </c>
      <c r="H521" s="2" t="s">
        <v>1665</v>
      </c>
      <c r="I521" s="2">
        <v>28</v>
      </c>
      <c r="J521" s="2">
        <v>22400</v>
      </c>
      <c r="K521" s="2">
        <v>6800</v>
      </c>
      <c r="L521" s="2">
        <v>29200</v>
      </c>
      <c r="M521" s="2">
        <v>0</v>
      </c>
      <c r="N521" s="2">
        <v>29200</v>
      </c>
      <c r="O521" s="2">
        <v>1</v>
      </c>
      <c r="P521" s="3">
        <v>42916</v>
      </c>
      <c r="Q521" s="2">
        <v>0</v>
      </c>
      <c r="R521" s="2">
        <v>8</v>
      </c>
      <c r="S521" s="2">
        <v>0</v>
      </c>
      <c r="T521" s="2">
        <v>0</v>
      </c>
      <c r="U521" s="2">
        <v>0</v>
      </c>
      <c r="V521" s="2">
        <v>0</v>
      </c>
      <c r="W521" s="2">
        <v>0</v>
      </c>
      <c r="X521" s="2">
        <v>0</v>
      </c>
      <c r="Y521" s="2">
        <v>28</v>
      </c>
      <c r="Z521" s="2">
        <v>22400</v>
      </c>
    </row>
    <row r="522" spans="1:26" s="2" customFormat="1" thickBot="1">
      <c r="A522" s="2">
        <v>545</v>
      </c>
      <c r="B522" s="2" t="s">
        <v>573</v>
      </c>
      <c r="C522" s="2">
        <v>0</v>
      </c>
      <c r="E522" s="2" t="s">
        <v>32</v>
      </c>
      <c r="F522" s="2" t="s">
        <v>1664</v>
      </c>
      <c r="G522" s="2" t="s">
        <v>600</v>
      </c>
      <c r="I522" s="2">
        <v>22</v>
      </c>
      <c r="J522" s="2">
        <v>27500</v>
      </c>
      <c r="K522" s="2">
        <v>0</v>
      </c>
      <c r="L522" s="2">
        <v>27500</v>
      </c>
      <c r="M522" s="2">
        <v>0</v>
      </c>
      <c r="N522" s="2">
        <v>27500</v>
      </c>
      <c r="O522" s="2">
        <v>1</v>
      </c>
      <c r="P522" s="3">
        <v>44039</v>
      </c>
      <c r="Q522" s="2">
        <v>62000</v>
      </c>
      <c r="R522" s="2">
        <v>1</v>
      </c>
      <c r="S522" s="2">
        <v>0</v>
      </c>
      <c r="T522" s="2">
        <v>0</v>
      </c>
      <c r="U522" s="2">
        <v>0</v>
      </c>
      <c r="V522" s="2">
        <v>0</v>
      </c>
      <c r="W522" s="2">
        <v>0</v>
      </c>
      <c r="X522" s="2">
        <v>0</v>
      </c>
      <c r="Y522" s="2">
        <v>22</v>
      </c>
      <c r="Z522" s="2">
        <v>27500</v>
      </c>
    </row>
    <row r="523" spans="1:26" s="2" customFormat="1" thickBot="1">
      <c r="A523" s="2">
        <v>547</v>
      </c>
      <c r="B523" s="2" t="s">
        <v>1663</v>
      </c>
      <c r="C523" s="2">
        <v>0</v>
      </c>
      <c r="E523" s="2" t="s">
        <v>171</v>
      </c>
      <c r="F523" s="2" t="s">
        <v>1662</v>
      </c>
      <c r="G523" s="2" t="s">
        <v>561</v>
      </c>
      <c r="I523" s="2">
        <v>29</v>
      </c>
      <c r="J523" s="2">
        <v>30800</v>
      </c>
      <c r="K523" s="2">
        <v>0</v>
      </c>
      <c r="L523" s="2">
        <v>30800</v>
      </c>
      <c r="M523" s="2">
        <v>0</v>
      </c>
      <c r="N523" s="2">
        <v>30800</v>
      </c>
      <c r="O523" s="2">
        <v>1</v>
      </c>
      <c r="P523" s="3">
        <v>39080</v>
      </c>
      <c r="Q523" s="2">
        <v>0</v>
      </c>
      <c r="R523" s="2">
        <v>2</v>
      </c>
      <c r="S523" s="2">
        <v>0</v>
      </c>
      <c r="T523" s="2">
        <v>0</v>
      </c>
      <c r="U523" s="2">
        <v>0</v>
      </c>
      <c r="V523" s="2">
        <v>0</v>
      </c>
      <c r="W523" s="2">
        <v>0</v>
      </c>
      <c r="X523" s="2">
        <v>0</v>
      </c>
      <c r="Y523" s="2">
        <v>29</v>
      </c>
      <c r="Z523" s="2">
        <v>30800</v>
      </c>
    </row>
    <row r="524" spans="1:26" s="2" customFormat="1" thickBot="1">
      <c r="A524" s="2">
        <v>548</v>
      </c>
      <c r="B524" s="2" t="s">
        <v>1661</v>
      </c>
      <c r="C524" s="2">
        <v>0</v>
      </c>
      <c r="E524" s="2" t="s">
        <v>41</v>
      </c>
      <c r="F524" s="2" t="s">
        <v>1660</v>
      </c>
      <c r="G524" s="2" t="s">
        <v>558</v>
      </c>
      <c r="I524" s="2">
        <v>1.6</v>
      </c>
      <c r="J524" s="2">
        <v>9600</v>
      </c>
      <c r="K524" s="2">
        <v>0</v>
      </c>
      <c r="L524" s="2">
        <v>9600</v>
      </c>
      <c r="M524" s="2">
        <v>0</v>
      </c>
      <c r="N524" s="2">
        <v>9600</v>
      </c>
      <c r="O524" s="2">
        <v>0</v>
      </c>
      <c r="Q524" s="2">
        <v>0</v>
      </c>
      <c r="R524" s="2">
        <v>0</v>
      </c>
      <c r="S524" s="2">
        <v>0</v>
      </c>
      <c r="T524" s="2">
        <v>0</v>
      </c>
      <c r="U524" s="2">
        <v>0</v>
      </c>
      <c r="V524" s="2">
        <v>0</v>
      </c>
      <c r="W524" s="2">
        <v>0</v>
      </c>
      <c r="X524" s="2">
        <v>0</v>
      </c>
      <c r="Y524" s="2">
        <v>1.6</v>
      </c>
      <c r="Z524" s="2">
        <v>9625</v>
      </c>
    </row>
    <row r="525" spans="1:26" s="2" customFormat="1" thickBot="1">
      <c r="A525" s="2">
        <v>549</v>
      </c>
      <c r="B525" s="2" t="s">
        <v>1659</v>
      </c>
      <c r="C525" s="2">
        <v>26</v>
      </c>
      <c r="E525" s="2" t="s">
        <v>1658</v>
      </c>
      <c r="F525" s="2" t="s">
        <v>1657</v>
      </c>
      <c r="G525" s="2" t="s">
        <v>661</v>
      </c>
      <c r="I525" s="2">
        <v>0.1</v>
      </c>
      <c r="J525" s="2">
        <v>10675</v>
      </c>
      <c r="K525" s="2">
        <v>50680</v>
      </c>
      <c r="L525" s="2">
        <v>61355</v>
      </c>
      <c r="M525" s="2">
        <v>18500</v>
      </c>
      <c r="N525" s="2">
        <v>42855</v>
      </c>
      <c r="O525" s="2">
        <v>2</v>
      </c>
      <c r="P525" s="3">
        <v>39232</v>
      </c>
      <c r="Q525" s="2">
        <v>65700</v>
      </c>
      <c r="R525" s="2">
        <v>1</v>
      </c>
      <c r="S525" s="2">
        <v>0</v>
      </c>
      <c r="T525" s="2">
        <v>0</v>
      </c>
      <c r="U525" s="2">
        <v>0</v>
      </c>
      <c r="V525" s="2">
        <v>0</v>
      </c>
      <c r="W525" s="2">
        <v>0</v>
      </c>
      <c r="X525" s="2">
        <v>0</v>
      </c>
      <c r="Y525" s="2">
        <v>0.1</v>
      </c>
      <c r="Z525" s="2">
        <v>10675</v>
      </c>
    </row>
    <row r="526" spans="1:26" s="2" customFormat="1" thickBot="1">
      <c r="A526" s="2">
        <v>550</v>
      </c>
      <c r="B526" s="2" t="s">
        <v>1656</v>
      </c>
      <c r="C526" s="2">
        <v>357</v>
      </c>
      <c r="E526" s="2" t="s">
        <v>112</v>
      </c>
      <c r="F526" s="2" t="s">
        <v>1655</v>
      </c>
      <c r="G526" s="2" t="s">
        <v>500</v>
      </c>
      <c r="I526" s="2">
        <v>4.8</v>
      </c>
      <c r="J526" s="2">
        <v>22200</v>
      </c>
      <c r="K526" s="2">
        <v>48769</v>
      </c>
      <c r="L526" s="2">
        <v>70969</v>
      </c>
      <c r="M526" s="2">
        <v>18500</v>
      </c>
      <c r="N526" s="2">
        <v>52469</v>
      </c>
      <c r="O526" s="2">
        <v>2</v>
      </c>
      <c r="P526" s="3">
        <v>42634</v>
      </c>
      <c r="Q526" s="2">
        <v>0</v>
      </c>
      <c r="R526" s="2">
        <v>2</v>
      </c>
      <c r="S526" s="2">
        <v>0</v>
      </c>
      <c r="T526" s="2">
        <v>0</v>
      </c>
      <c r="U526" s="2">
        <v>0</v>
      </c>
      <c r="V526" s="2">
        <v>0</v>
      </c>
      <c r="W526" s="2">
        <v>0</v>
      </c>
      <c r="X526" s="2">
        <v>0</v>
      </c>
      <c r="Y526" s="2">
        <v>4.8</v>
      </c>
      <c r="Z526" s="2">
        <v>22225</v>
      </c>
    </row>
    <row r="527" spans="1:26" s="2" customFormat="1" thickBot="1">
      <c r="A527" s="2">
        <v>551</v>
      </c>
      <c r="B527" s="2" t="s">
        <v>1654</v>
      </c>
      <c r="C527" s="2">
        <v>112</v>
      </c>
      <c r="E527" s="2" t="s">
        <v>60</v>
      </c>
      <c r="F527" s="2" t="s">
        <v>1653</v>
      </c>
      <c r="G527" s="2" t="s">
        <v>1652</v>
      </c>
      <c r="H527" s="2" t="s">
        <v>592</v>
      </c>
      <c r="I527" s="2">
        <v>1</v>
      </c>
      <c r="J527" s="2">
        <v>17500</v>
      </c>
      <c r="K527" s="2">
        <v>99600</v>
      </c>
      <c r="L527" s="2">
        <v>117100</v>
      </c>
      <c r="M527" s="2">
        <v>0</v>
      </c>
      <c r="N527" s="2">
        <v>117100</v>
      </c>
      <c r="O527" s="2">
        <v>2</v>
      </c>
      <c r="P527" s="3">
        <v>44742</v>
      </c>
      <c r="Q527" s="2">
        <v>175000</v>
      </c>
      <c r="R527" s="2">
        <v>1</v>
      </c>
      <c r="S527" s="2">
        <v>0</v>
      </c>
      <c r="T527" s="2">
        <v>0</v>
      </c>
      <c r="U527" s="2">
        <v>0</v>
      </c>
      <c r="V527" s="2">
        <v>0</v>
      </c>
      <c r="W527" s="2">
        <v>0</v>
      </c>
      <c r="X527" s="2">
        <v>0</v>
      </c>
      <c r="Y527" s="2">
        <v>1</v>
      </c>
      <c r="Z527" s="2">
        <v>17500</v>
      </c>
    </row>
    <row r="528" spans="1:26" s="2" customFormat="1" thickBot="1">
      <c r="A528" s="2">
        <v>552</v>
      </c>
      <c r="B528" s="2" t="s">
        <v>1651</v>
      </c>
      <c r="C528" s="2">
        <v>21</v>
      </c>
      <c r="E528" s="2" t="s">
        <v>1613</v>
      </c>
      <c r="F528" s="2" t="s">
        <v>1650</v>
      </c>
      <c r="G528" s="2" t="s">
        <v>661</v>
      </c>
      <c r="I528" s="2">
        <v>0.31</v>
      </c>
      <c r="J528" s="2">
        <v>12600</v>
      </c>
      <c r="K528" s="2">
        <v>50960</v>
      </c>
      <c r="L528" s="2">
        <v>63560</v>
      </c>
      <c r="M528" s="2">
        <v>18500</v>
      </c>
      <c r="N528" s="2">
        <v>45060</v>
      </c>
      <c r="O528" s="2">
        <v>2</v>
      </c>
      <c r="P528" s="3">
        <v>41789</v>
      </c>
      <c r="Q528" s="2">
        <v>0</v>
      </c>
      <c r="R528" s="2">
        <v>2</v>
      </c>
      <c r="S528" s="2">
        <v>0</v>
      </c>
      <c r="T528" s="2">
        <v>0</v>
      </c>
      <c r="U528" s="2">
        <v>0</v>
      </c>
      <c r="V528" s="2">
        <v>0</v>
      </c>
      <c r="W528" s="2">
        <v>0</v>
      </c>
      <c r="X528" s="2">
        <v>0</v>
      </c>
      <c r="Y528" s="2">
        <v>0.31</v>
      </c>
      <c r="Z528" s="2">
        <v>12600</v>
      </c>
    </row>
    <row r="529" spans="1:26" s="2" customFormat="1" thickBot="1">
      <c r="A529" s="2">
        <v>553</v>
      </c>
      <c r="B529" s="2" t="s">
        <v>1638</v>
      </c>
      <c r="C529" s="2">
        <v>6</v>
      </c>
      <c r="E529" s="2" t="s">
        <v>1637</v>
      </c>
      <c r="F529" s="2" t="s">
        <v>1649</v>
      </c>
      <c r="G529" s="2" t="s">
        <v>326</v>
      </c>
      <c r="I529" s="2">
        <v>0.33</v>
      </c>
      <c r="J529" s="2">
        <v>8200</v>
      </c>
      <c r="K529" s="2">
        <v>0</v>
      </c>
      <c r="L529" s="2">
        <v>8200</v>
      </c>
      <c r="M529" s="2">
        <v>0</v>
      </c>
      <c r="N529" s="2">
        <v>8200</v>
      </c>
      <c r="O529" s="2">
        <v>2</v>
      </c>
      <c r="P529" s="3">
        <v>43300</v>
      </c>
      <c r="Q529" s="2">
        <v>3500</v>
      </c>
      <c r="R529" s="2">
        <v>8</v>
      </c>
      <c r="S529" s="2">
        <v>0</v>
      </c>
      <c r="T529" s="2">
        <v>0</v>
      </c>
      <c r="U529" s="2">
        <v>0</v>
      </c>
      <c r="V529" s="2">
        <v>0</v>
      </c>
      <c r="W529" s="2">
        <v>0</v>
      </c>
      <c r="X529" s="2">
        <v>0</v>
      </c>
      <c r="Y529" s="2">
        <v>0.33</v>
      </c>
      <c r="Z529" s="2">
        <v>8200</v>
      </c>
    </row>
    <row r="530" spans="1:26" s="2" customFormat="1" thickBot="1">
      <c r="A530" s="2">
        <v>554</v>
      </c>
      <c r="B530" s="2" t="s">
        <v>1648</v>
      </c>
      <c r="C530" s="2">
        <v>173</v>
      </c>
      <c r="E530" s="2" t="s">
        <v>345</v>
      </c>
      <c r="F530" s="2" t="s">
        <v>1647</v>
      </c>
      <c r="G530" s="2" t="s">
        <v>89</v>
      </c>
      <c r="I530" s="2">
        <v>1</v>
      </c>
      <c r="J530" s="2">
        <v>17500</v>
      </c>
      <c r="K530" s="2">
        <v>110800</v>
      </c>
      <c r="L530" s="2">
        <v>128300</v>
      </c>
      <c r="M530" s="2">
        <v>18500</v>
      </c>
      <c r="N530" s="2">
        <v>109800</v>
      </c>
      <c r="O530" s="2">
        <v>0</v>
      </c>
      <c r="Q530" s="2">
        <v>0</v>
      </c>
      <c r="R530" s="2">
        <v>0</v>
      </c>
      <c r="S530" s="2">
        <v>0</v>
      </c>
      <c r="T530" s="2">
        <v>0</v>
      </c>
      <c r="U530" s="2">
        <v>0</v>
      </c>
      <c r="V530" s="2">
        <v>0</v>
      </c>
      <c r="W530" s="2">
        <v>0</v>
      </c>
      <c r="X530" s="2">
        <v>0</v>
      </c>
      <c r="Y530" s="2">
        <v>1</v>
      </c>
      <c r="Z530" s="2">
        <v>17500</v>
      </c>
    </row>
    <row r="531" spans="1:26" s="2" customFormat="1" thickBot="1">
      <c r="A531" s="2">
        <v>555</v>
      </c>
      <c r="B531" s="2" t="s">
        <v>784</v>
      </c>
      <c r="C531" s="2">
        <v>0</v>
      </c>
      <c r="E531" s="2" t="s">
        <v>171</v>
      </c>
      <c r="F531" s="2" t="s">
        <v>1646</v>
      </c>
      <c r="G531" s="2" t="s">
        <v>631</v>
      </c>
      <c r="I531" s="2">
        <v>47</v>
      </c>
      <c r="J531" s="2">
        <v>10434</v>
      </c>
      <c r="K531" s="2">
        <v>0</v>
      </c>
      <c r="L531" s="2">
        <v>10434</v>
      </c>
      <c r="M531" s="2">
        <v>0</v>
      </c>
      <c r="N531" s="2">
        <v>10434</v>
      </c>
      <c r="O531" s="2">
        <v>1</v>
      </c>
      <c r="P531" s="3">
        <v>45198</v>
      </c>
      <c r="Q531" s="2">
        <v>145000</v>
      </c>
      <c r="R531" s="2">
        <v>1</v>
      </c>
      <c r="S531" s="2">
        <v>0</v>
      </c>
      <c r="T531" s="2">
        <v>0</v>
      </c>
      <c r="U531" s="2">
        <v>0</v>
      </c>
      <c r="V531" s="2">
        <v>0</v>
      </c>
      <c r="W531" s="2">
        <v>47</v>
      </c>
      <c r="X531" s="2">
        <v>10434</v>
      </c>
      <c r="Y531" s="2">
        <v>0</v>
      </c>
      <c r="Z531" s="2">
        <v>0</v>
      </c>
    </row>
    <row r="532" spans="1:26" s="2" customFormat="1" thickBot="1">
      <c r="A532" s="2">
        <v>556</v>
      </c>
      <c r="B532" s="2" t="s">
        <v>1645</v>
      </c>
      <c r="C532" s="2">
        <v>346</v>
      </c>
      <c r="E532" s="2" t="s">
        <v>270</v>
      </c>
      <c r="F532" s="2" t="s">
        <v>1644</v>
      </c>
      <c r="G532" s="2" t="s">
        <v>661</v>
      </c>
      <c r="I532" s="2">
        <v>2.2999999999999998</v>
      </c>
      <c r="J532" s="2">
        <v>19100</v>
      </c>
      <c r="K532" s="2">
        <v>56560</v>
      </c>
      <c r="L532" s="2">
        <v>75660</v>
      </c>
      <c r="M532" s="2">
        <v>0</v>
      </c>
      <c r="N532" s="2">
        <v>75660</v>
      </c>
      <c r="O532" s="2">
        <v>0</v>
      </c>
      <c r="Q532" s="2">
        <v>0</v>
      </c>
      <c r="R532" s="2">
        <v>0</v>
      </c>
      <c r="S532" s="2">
        <v>0</v>
      </c>
      <c r="T532" s="2">
        <v>0</v>
      </c>
      <c r="U532" s="2">
        <v>0</v>
      </c>
      <c r="V532" s="2">
        <v>0</v>
      </c>
      <c r="W532" s="2">
        <v>0</v>
      </c>
      <c r="X532" s="2">
        <v>0</v>
      </c>
      <c r="Y532" s="2">
        <v>2.2999999999999998</v>
      </c>
      <c r="Z532" s="2">
        <v>19075</v>
      </c>
    </row>
    <row r="533" spans="1:26" s="2" customFormat="1" thickBot="1">
      <c r="A533" s="2">
        <v>557</v>
      </c>
      <c r="B533" s="2" t="s">
        <v>1643</v>
      </c>
      <c r="C533" s="2">
        <v>65</v>
      </c>
      <c r="E533" s="2" t="s">
        <v>32</v>
      </c>
      <c r="F533" s="2" t="s">
        <v>1642</v>
      </c>
      <c r="G533" s="2" t="s">
        <v>1641</v>
      </c>
      <c r="I533" s="2">
        <v>1</v>
      </c>
      <c r="J533" s="2">
        <v>17500</v>
      </c>
      <c r="K533" s="2">
        <v>65660</v>
      </c>
      <c r="L533" s="2">
        <v>83160</v>
      </c>
      <c r="M533" s="2">
        <v>18500</v>
      </c>
      <c r="N533" s="2">
        <v>64660</v>
      </c>
      <c r="O533" s="2">
        <v>0</v>
      </c>
      <c r="Q533" s="2">
        <v>0</v>
      </c>
      <c r="R533" s="2">
        <v>0</v>
      </c>
      <c r="S533" s="2">
        <v>0</v>
      </c>
      <c r="T533" s="2">
        <v>0</v>
      </c>
      <c r="U533" s="2">
        <v>0</v>
      </c>
      <c r="V533" s="2">
        <v>0</v>
      </c>
      <c r="W533" s="2">
        <v>0</v>
      </c>
      <c r="X533" s="2">
        <v>0</v>
      </c>
      <c r="Y533" s="2">
        <v>1</v>
      </c>
      <c r="Z533" s="2">
        <v>17500</v>
      </c>
    </row>
    <row r="534" spans="1:26" s="2" customFormat="1" thickBot="1">
      <c r="A534" s="2">
        <v>558</v>
      </c>
      <c r="B534" s="2" t="s">
        <v>1640</v>
      </c>
      <c r="C534" s="2">
        <v>256</v>
      </c>
      <c r="E534" s="2" t="s">
        <v>270</v>
      </c>
      <c r="F534" s="2" t="s">
        <v>1639</v>
      </c>
      <c r="G534" s="2" t="s">
        <v>422</v>
      </c>
      <c r="I534" s="2">
        <v>20.399999999999999</v>
      </c>
      <c r="J534" s="2">
        <v>34500</v>
      </c>
      <c r="K534" s="2">
        <v>32900</v>
      </c>
      <c r="L534" s="2">
        <v>67400</v>
      </c>
      <c r="M534" s="2">
        <v>18500</v>
      </c>
      <c r="N534" s="2">
        <v>48900</v>
      </c>
      <c r="O534" s="2">
        <v>0</v>
      </c>
      <c r="Q534" s="2">
        <v>0</v>
      </c>
      <c r="R534" s="2">
        <v>0</v>
      </c>
      <c r="S534" s="2">
        <v>0</v>
      </c>
      <c r="T534" s="2">
        <v>0</v>
      </c>
      <c r="U534" s="2">
        <v>0</v>
      </c>
      <c r="V534" s="2">
        <v>0</v>
      </c>
      <c r="W534" s="2">
        <v>0</v>
      </c>
      <c r="X534" s="2">
        <v>0</v>
      </c>
      <c r="Y534" s="2">
        <v>20.399999999999999</v>
      </c>
      <c r="Z534" s="2">
        <v>34475</v>
      </c>
    </row>
    <row r="535" spans="1:26" s="2" customFormat="1" thickBot="1">
      <c r="A535" s="2">
        <v>559</v>
      </c>
      <c r="B535" s="2" t="s">
        <v>1638</v>
      </c>
      <c r="C535" s="2">
        <v>10</v>
      </c>
      <c r="E535" s="2" t="s">
        <v>1637</v>
      </c>
      <c r="F535" s="2" t="s">
        <v>1636</v>
      </c>
      <c r="G535" s="2" t="s">
        <v>823</v>
      </c>
      <c r="I535" s="2">
        <v>0.3</v>
      </c>
      <c r="J535" s="2">
        <v>12600</v>
      </c>
      <c r="K535" s="2">
        <v>58240</v>
      </c>
      <c r="L535" s="2">
        <v>70840</v>
      </c>
      <c r="M535" s="2">
        <v>18500</v>
      </c>
      <c r="N535" s="2">
        <v>52340</v>
      </c>
      <c r="O535" s="2">
        <v>0</v>
      </c>
      <c r="Q535" s="2">
        <v>0</v>
      </c>
      <c r="R535" s="2">
        <v>0</v>
      </c>
      <c r="S535" s="2">
        <v>0</v>
      </c>
      <c r="T535" s="2">
        <v>0</v>
      </c>
      <c r="U535" s="2">
        <v>0</v>
      </c>
      <c r="V535" s="2">
        <v>0</v>
      </c>
      <c r="W535" s="2">
        <v>0</v>
      </c>
      <c r="X535" s="2">
        <v>0</v>
      </c>
      <c r="Y535" s="2">
        <v>0.3</v>
      </c>
      <c r="Z535" s="2">
        <v>12600</v>
      </c>
    </row>
    <row r="536" spans="1:26" s="2" customFormat="1" thickBot="1">
      <c r="A536" s="2">
        <v>560</v>
      </c>
      <c r="B536" s="2" t="s">
        <v>1635</v>
      </c>
      <c r="C536" s="2">
        <v>35</v>
      </c>
      <c r="E536" s="2" t="s">
        <v>869</v>
      </c>
      <c r="F536" s="2" t="s">
        <v>1634</v>
      </c>
      <c r="G536" s="2" t="s">
        <v>561</v>
      </c>
      <c r="I536" s="2">
        <v>1</v>
      </c>
      <c r="J536" s="2">
        <v>17500</v>
      </c>
      <c r="K536" s="2">
        <v>69200</v>
      </c>
      <c r="L536" s="2">
        <v>86700</v>
      </c>
      <c r="M536" s="2">
        <v>0</v>
      </c>
      <c r="N536" s="2">
        <v>86700</v>
      </c>
      <c r="O536" s="2">
        <v>2</v>
      </c>
      <c r="P536" s="3">
        <v>44439</v>
      </c>
      <c r="Q536" s="2">
        <v>126000</v>
      </c>
      <c r="R536" s="2">
        <v>1</v>
      </c>
      <c r="S536" s="2">
        <v>0</v>
      </c>
      <c r="T536" s="2">
        <v>0</v>
      </c>
      <c r="U536" s="2">
        <v>0</v>
      </c>
      <c r="V536" s="2">
        <v>0</v>
      </c>
      <c r="W536" s="2">
        <v>0</v>
      </c>
      <c r="X536" s="2">
        <v>0</v>
      </c>
      <c r="Y536" s="2">
        <v>1</v>
      </c>
      <c r="Z536" s="2">
        <v>17500</v>
      </c>
    </row>
    <row r="537" spans="1:26" s="2" customFormat="1" thickBot="1">
      <c r="A537" s="2">
        <v>561</v>
      </c>
      <c r="B537" s="2" t="s">
        <v>1633</v>
      </c>
      <c r="C537" s="2">
        <v>93</v>
      </c>
      <c r="E537" s="2" t="s">
        <v>112</v>
      </c>
      <c r="F537" s="2" t="s">
        <v>1632</v>
      </c>
      <c r="G537" s="2" t="s">
        <v>701</v>
      </c>
      <c r="H537" s="2" t="s">
        <v>1631</v>
      </c>
      <c r="I537" s="2">
        <v>1.3</v>
      </c>
      <c r="J537" s="2">
        <v>18200</v>
      </c>
      <c r="K537" s="2">
        <v>70322</v>
      </c>
      <c r="L537" s="2">
        <v>88522</v>
      </c>
      <c r="M537" s="2">
        <v>0</v>
      </c>
      <c r="N537" s="2">
        <v>88522</v>
      </c>
      <c r="O537" s="2">
        <v>0</v>
      </c>
      <c r="Q537" s="2">
        <v>0</v>
      </c>
      <c r="R537" s="2">
        <v>0</v>
      </c>
      <c r="S537" s="2">
        <v>0</v>
      </c>
      <c r="T537" s="2">
        <v>0</v>
      </c>
      <c r="U537" s="2">
        <v>0</v>
      </c>
      <c r="V537" s="2">
        <v>0</v>
      </c>
      <c r="W537" s="2">
        <v>0</v>
      </c>
      <c r="X537" s="2">
        <v>0</v>
      </c>
      <c r="Y537" s="2">
        <v>1.3</v>
      </c>
      <c r="Z537" s="2">
        <v>18200</v>
      </c>
    </row>
    <row r="538" spans="1:26" s="2" customFormat="1" thickBot="1">
      <c r="A538" s="2">
        <v>562</v>
      </c>
      <c r="B538" s="2" t="s">
        <v>636</v>
      </c>
      <c r="C538" s="2">
        <v>87</v>
      </c>
      <c r="E538" s="2" t="s">
        <v>1630</v>
      </c>
      <c r="F538" s="2" t="s">
        <v>1629</v>
      </c>
      <c r="G538" s="2" t="s">
        <v>637</v>
      </c>
      <c r="I538" s="2">
        <v>0.3</v>
      </c>
      <c r="J538" s="2">
        <v>12600</v>
      </c>
      <c r="K538" s="2">
        <v>56560</v>
      </c>
      <c r="L538" s="2">
        <v>69160</v>
      </c>
      <c r="M538" s="2">
        <v>0</v>
      </c>
      <c r="N538" s="2">
        <v>69160</v>
      </c>
      <c r="O538" s="2">
        <v>2</v>
      </c>
      <c r="P538" s="3">
        <v>38993</v>
      </c>
      <c r="Q538" s="2">
        <v>0</v>
      </c>
      <c r="R538" s="2">
        <v>2</v>
      </c>
      <c r="S538" s="2">
        <v>0</v>
      </c>
      <c r="T538" s="2">
        <v>0</v>
      </c>
      <c r="U538" s="2">
        <v>0</v>
      </c>
      <c r="V538" s="2">
        <v>0</v>
      </c>
      <c r="W538" s="2">
        <v>0</v>
      </c>
      <c r="X538" s="2">
        <v>0</v>
      </c>
      <c r="Y538" s="2">
        <v>0.3</v>
      </c>
      <c r="Z538" s="2">
        <v>12600</v>
      </c>
    </row>
    <row r="539" spans="1:26" s="2" customFormat="1" thickBot="1">
      <c r="A539" s="2">
        <v>564</v>
      </c>
      <c r="B539" s="2" t="s">
        <v>1628</v>
      </c>
      <c r="C539" s="2">
        <v>1952</v>
      </c>
      <c r="E539" s="2" t="s">
        <v>48</v>
      </c>
      <c r="F539" s="2" t="s">
        <v>1627</v>
      </c>
      <c r="G539" s="2" t="s">
        <v>641</v>
      </c>
      <c r="I539" s="2">
        <v>96.4</v>
      </c>
      <c r="J539" s="2">
        <v>73000</v>
      </c>
      <c r="K539" s="2">
        <v>132000</v>
      </c>
      <c r="L539" s="2">
        <v>205000</v>
      </c>
      <c r="M539" s="2">
        <v>0</v>
      </c>
      <c r="N539" s="2">
        <v>205000</v>
      </c>
      <c r="O539" s="2">
        <v>2</v>
      </c>
      <c r="P539" s="3">
        <v>43768</v>
      </c>
      <c r="Q539" s="2">
        <v>118000</v>
      </c>
      <c r="R539" s="2">
        <v>1</v>
      </c>
      <c r="S539" s="2">
        <v>0</v>
      </c>
      <c r="T539" s="2">
        <v>0</v>
      </c>
      <c r="U539" s="2">
        <v>0</v>
      </c>
      <c r="V539" s="2">
        <v>0</v>
      </c>
      <c r="W539" s="2">
        <v>0</v>
      </c>
      <c r="X539" s="2">
        <v>0</v>
      </c>
      <c r="Y539" s="2">
        <v>96.4</v>
      </c>
      <c r="Z539" s="2">
        <v>73000</v>
      </c>
    </row>
    <row r="540" spans="1:26" s="2" customFormat="1" thickBot="1">
      <c r="A540" s="2">
        <v>565</v>
      </c>
      <c r="B540" s="2" t="s">
        <v>1626</v>
      </c>
      <c r="C540" s="2">
        <v>0</v>
      </c>
      <c r="E540" s="2" t="s">
        <v>48</v>
      </c>
      <c r="F540" s="2" t="s">
        <v>1625</v>
      </c>
      <c r="G540" s="2" t="s">
        <v>133</v>
      </c>
      <c r="H540" s="2" t="s">
        <v>1624</v>
      </c>
      <c r="I540" s="2">
        <v>99.8</v>
      </c>
      <c r="J540" s="2">
        <v>66500</v>
      </c>
      <c r="K540" s="2">
        <v>0</v>
      </c>
      <c r="L540" s="2">
        <v>66500</v>
      </c>
      <c r="M540" s="2">
        <v>0</v>
      </c>
      <c r="N540" s="2">
        <v>66500</v>
      </c>
      <c r="O540" s="2">
        <v>1</v>
      </c>
      <c r="P540" s="3">
        <v>44495</v>
      </c>
      <c r="Q540" s="2">
        <v>210000</v>
      </c>
      <c r="R540" s="2">
        <v>1</v>
      </c>
      <c r="S540" s="2">
        <v>0</v>
      </c>
      <c r="T540" s="2">
        <v>0</v>
      </c>
      <c r="U540" s="2">
        <v>0</v>
      </c>
      <c r="V540" s="2">
        <v>0</v>
      </c>
      <c r="W540" s="2">
        <v>0</v>
      </c>
      <c r="X540" s="2">
        <v>0</v>
      </c>
      <c r="Y540" s="2">
        <v>99.8</v>
      </c>
      <c r="Z540" s="2">
        <v>66500</v>
      </c>
    </row>
    <row r="541" spans="1:26" s="2" customFormat="1" thickBot="1">
      <c r="A541" s="2">
        <v>566</v>
      </c>
      <c r="B541" s="2" t="s">
        <v>1623</v>
      </c>
      <c r="C541" s="2">
        <v>433</v>
      </c>
      <c r="E541" s="2" t="s">
        <v>112</v>
      </c>
      <c r="F541" s="2" t="s">
        <v>1622</v>
      </c>
      <c r="G541" s="2" t="s">
        <v>605</v>
      </c>
      <c r="I541" s="2">
        <v>1</v>
      </c>
      <c r="J541" s="2">
        <v>17500</v>
      </c>
      <c r="K541" s="2">
        <v>60200</v>
      </c>
      <c r="L541" s="2">
        <v>77700</v>
      </c>
      <c r="M541" s="2">
        <v>0</v>
      </c>
      <c r="N541" s="2">
        <v>77700</v>
      </c>
      <c r="O541" s="2">
        <v>2</v>
      </c>
      <c r="P541" s="3">
        <v>44301</v>
      </c>
      <c r="Q541" s="2">
        <v>66000</v>
      </c>
      <c r="R541" s="2">
        <v>1</v>
      </c>
      <c r="S541" s="2">
        <v>0</v>
      </c>
      <c r="T541" s="2">
        <v>0</v>
      </c>
      <c r="U541" s="2">
        <v>0</v>
      </c>
      <c r="V541" s="2">
        <v>0</v>
      </c>
      <c r="W541" s="2">
        <v>0</v>
      </c>
      <c r="X541" s="2">
        <v>0</v>
      </c>
      <c r="Y541" s="2">
        <v>1</v>
      </c>
      <c r="Z541" s="2">
        <v>17500</v>
      </c>
    </row>
    <row r="542" spans="1:26" s="2" customFormat="1" thickBot="1">
      <c r="A542" s="2">
        <v>567</v>
      </c>
      <c r="B542" s="2" t="s">
        <v>1621</v>
      </c>
      <c r="C542" s="2">
        <v>77</v>
      </c>
      <c r="E542" s="2" t="s">
        <v>112</v>
      </c>
      <c r="F542" s="2" t="s">
        <v>1620</v>
      </c>
      <c r="G542" s="2" t="s">
        <v>1619</v>
      </c>
      <c r="H542" s="2" t="s">
        <v>592</v>
      </c>
      <c r="I542" s="2">
        <v>0.7</v>
      </c>
      <c r="J542" s="2">
        <v>16100</v>
      </c>
      <c r="K542" s="2">
        <v>64680</v>
      </c>
      <c r="L542" s="2">
        <v>80780</v>
      </c>
      <c r="M542" s="2">
        <v>18500</v>
      </c>
      <c r="N542" s="2">
        <v>62280</v>
      </c>
      <c r="O542" s="2">
        <v>0</v>
      </c>
      <c r="Q542" s="2">
        <v>0</v>
      </c>
      <c r="R542" s="2">
        <v>0</v>
      </c>
      <c r="S542" s="2">
        <v>0</v>
      </c>
      <c r="T542" s="2">
        <v>0</v>
      </c>
      <c r="U542" s="2">
        <v>0</v>
      </c>
      <c r="V542" s="2">
        <v>0</v>
      </c>
      <c r="W542" s="2">
        <v>0</v>
      </c>
      <c r="X542" s="2">
        <v>0</v>
      </c>
      <c r="Y542" s="2">
        <v>0.7</v>
      </c>
      <c r="Z542" s="2">
        <v>16100</v>
      </c>
    </row>
    <row r="543" spans="1:26" s="2" customFormat="1" thickBot="1">
      <c r="A543" s="2">
        <v>568</v>
      </c>
      <c r="B543" s="2" t="s">
        <v>1618</v>
      </c>
      <c r="C543" s="2">
        <v>30</v>
      </c>
      <c r="E543" s="2" t="s">
        <v>387</v>
      </c>
      <c r="F543" s="2" t="s">
        <v>1617</v>
      </c>
      <c r="G543" s="2" t="s">
        <v>89</v>
      </c>
      <c r="I543" s="2">
        <v>0.69</v>
      </c>
      <c r="J543" s="2">
        <v>16100</v>
      </c>
      <c r="K543" s="2">
        <v>61600</v>
      </c>
      <c r="L543" s="2">
        <v>77700</v>
      </c>
      <c r="M543" s="2">
        <v>18500</v>
      </c>
      <c r="N543" s="2">
        <v>59200</v>
      </c>
      <c r="O543" s="2">
        <v>0</v>
      </c>
      <c r="Q543" s="2">
        <v>0</v>
      </c>
      <c r="R543" s="2">
        <v>0</v>
      </c>
      <c r="S543" s="2">
        <v>0</v>
      </c>
      <c r="T543" s="2">
        <v>0</v>
      </c>
      <c r="U543" s="2">
        <v>0</v>
      </c>
      <c r="V543" s="2">
        <v>0</v>
      </c>
      <c r="W543" s="2">
        <v>0</v>
      </c>
      <c r="X543" s="2">
        <v>0</v>
      </c>
      <c r="Y543" s="2">
        <v>0.69</v>
      </c>
      <c r="Z543" s="2">
        <v>16100</v>
      </c>
    </row>
    <row r="544" spans="1:26" s="2" customFormat="1" thickBot="1">
      <c r="A544" s="2">
        <v>569</v>
      </c>
      <c r="B544" s="2" t="s">
        <v>1616</v>
      </c>
      <c r="C544" s="2">
        <v>34</v>
      </c>
      <c r="E544" s="2" t="s">
        <v>1615</v>
      </c>
      <c r="F544" s="2" t="s">
        <v>1614</v>
      </c>
      <c r="G544" s="2" t="s">
        <v>534</v>
      </c>
      <c r="H544" s="2" t="s">
        <v>916</v>
      </c>
      <c r="I544" s="2">
        <v>0.66</v>
      </c>
      <c r="J544" s="2">
        <v>8100</v>
      </c>
      <c r="K544" s="2">
        <v>0</v>
      </c>
      <c r="L544" s="2">
        <v>8100</v>
      </c>
      <c r="M544" s="2">
        <v>0</v>
      </c>
      <c r="N544" s="2">
        <v>8100</v>
      </c>
      <c r="O544" s="2">
        <v>0</v>
      </c>
      <c r="Q544" s="2">
        <v>0</v>
      </c>
      <c r="R544" s="2">
        <v>0</v>
      </c>
      <c r="S544" s="2">
        <v>0</v>
      </c>
      <c r="T544" s="2">
        <v>0</v>
      </c>
      <c r="U544" s="2">
        <v>0</v>
      </c>
      <c r="V544" s="2">
        <v>0</v>
      </c>
      <c r="W544" s="2">
        <v>0</v>
      </c>
      <c r="X544" s="2">
        <v>0</v>
      </c>
      <c r="Y544" s="2">
        <v>0.66</v>
      </c>
      <c r="Z544" s="2">
        <v>8050</v>
      </c>
    </row>
    <row r="545" spans="1:26" s="2" customFormat="1" thickBot="1">
      <c r="A545" s="2">
        <v>570</v>
      </c>
      <c r="B545" s="2" t="s">
        <v>544</v>
      </c>
      <c r="C545" s="2">
        <v>29</v>
      </c>
      <c r="E545" s="2" t="s">
        <v>1613</v>
      </c>
      <c r="F545" s="2" t="s">
        <v>1612</v>
      </c>
      <c r="G545" s="2" t="s">
        <v>307</v>
      </c>
      <c r="I545" s="2">
        <v>0.4</v>
      </c>
      <c r="J545" s="2">
        <v>14875</v>
      </c>
      <c r="K545" s="2">
        <v>63280</v>
      </c>
      <c r="L545" s="2">
        <v>78155</v>
      </c>
      <c r="M545" s="2">
        <v>78155</v>
      </c>
      <c r="N545" s="2">
        <v>0</v>
      </c>
      <c r="O545" s="2">
        <v>2</v>
      </c>
      <c r="P545" s="3">
        <v>45284</v>
      </c>
      <c r="Q545" s="2">
        <v>0</v>
      </c>
      <c r="R545" s="2">
        <v>8</v>
      </c>
      <c r="S545" s="2">
        <v>0</v>
      </c>
      <c r="T545" s="2">
        <v>0</v>
      </c>
      <c r="U545" s="2">
        <v>0</v>
      </c>
      <c r="V545" s="2">
        <v>0</v>
      </c>
      <c r="W545" s="2">
        <v>0</v>
      </c>
      <c r="X545" s="2">
        <v>0</v>
      </c>
      <c r="Y545" s="2">
        <v>0.4</v>
      </c>
      <c r="Z545" s="2">
        <v>14875</v>
      </c>
    </row>
    <row r="546" spans="1:26" s="2" customFormat="1" thickBot="1">
      <c r="A546" s="2">
        <v>571</v>
      </c>
      <c r="B546" s="2" t="s">
        <v>1611</v>
      </c>
      <c r="C546" s="2">
        <v>23</v>
      </c>
      <c r="E546" s="2" t="s">
        <v>1610</v>
      </c>
      <c r="F546" s="2" t="s">
        <v>1609</v>
      </c>
      <c r="G546" s="2" t="s">
        <v>1608</v>
      </c>
      <c r="H546" s="2" t="s">
        <v>592</v>
      </c>
      <c r="I546" s="2">
        <v>0.5</v>
      </c>
      <c r="J546" s="2">
        <v>14900</v>
      </c>
      <c r="K546" s="2">
        <v>57120</v>
      </c>
      <c r="L546" s="2">
        <v>72020</v>
      </c>
      <c r="M546" s="2">
        <v>18500</v>
      </c>
      <c r="N546" s="2">
        <v>53520</v>
      </c>
      <c r="O546" s="2">
        <v>0</v>
      </c>
      <c r="Q546" s="2">
        <v>0</v>
      </c>
      <c r="R546" s="2">
        <v>0</v>
      </c>
      <c r="S546" s="2">
        <v>0</v>
      </c>
      <c r="T546" s="2">
        <v>0</v>
      </c>
      <c r="U546" s="2">
        <v>0</v>
      </c>
      <c r="V546" s="2">
        <v>0</v>
      </c>
      <c r="W546" s="2">
        <v>0</v>
      </c>
      <c r="X546" s="2">
        <v>0</v>
      </c>
      <c r="Y546" s="2">
        <v>0.5</v>
      </c>
      <c r="Z546" s="2">
        <v>14875</v>
      </c>
    </row>
    <row r="547" spans="1:26" s="2" customFormat="1" thickBot="1">
      <c r="A547" s="2">
        <v>572</v>
      </c>
      <c r="B547" s="2" t="s">
        <v>828</v>
      </c>
      <c r="C547" s="2">
        <v>17</v>
      </c>
      <c r="E547" s="2" t="s">
        <v>190</v>
      </c>
      <c r="F547" s="2" t="s">
        <v>1607</v>
      </c>
      <c r="G547" s="2" t="s">
        <v>51</v>
      </c>
      <c r="I547" s="2">
        <v>0.7</v>
      </c>
      <c r="J547" s="2">
        <v>16100</v>
      </c>
      <c r="K547" s="2">
        <v>57400</v>
      </c>
      <c r="L547" s="2">
        <v>73500</v>
      </c>
      <c r="M547" s="2">
        <v>0</v>
      </c>
      <c r="N547" s="2">
        <v>73500</v>
      </c>
      <c r="O547" s="2">
        <v>0</v>
      </c>
      <c r="Q547" s="2">
        <v>0</v>
      </c>
      <c r="R547" s="2">
        <v>0</v>
      </c>
      <c r="S547" s="2">
        <v>0</v>
      </c>
      <c r="T547" s="2">
        <v>0</v>
      </c>
      <c r="U547" s="2">
        <v>0</v>
      </c>
      <c r="V547" s="2">
        <v>0</v>
      </c>
      <c r="W547" s="2">
        <v>0</v>
      </c>
      <c r="X547" s="2">
        <v>0</v>
      </c>
      <c r="Y547" s="2">
        <v>0.7</v>
      </c>
      <c r="Z547" s="2">
        <v>16100</v>
      </c>
    </row>
    <row r="548" spans="1:26" s="2" customFormat="1" thickBot="1">
      <c r="A548" s="2">
        <v>573</v>
      </c>
      <c r="B548" s="2" t="s">
        <v>1606</v>
      </c>
      <c r="C548" s="2">
        <v>155</v>
      </c>
      <c r="E548" s="2" t="s">
        <v>112</v>
      </c>
      <c r="F548" s="2" t="s">
        <v>1605</v>
      </c>
      <c r="G548" s="2" t="s">
        <v>661</v>
      </c>
      <c r="I548" s="2">
        <v>10</v>
      </c>
      <c r="J548" s="2">
        <v>17675</v>
      </c>
      <c r="K548" s="2">
        <v>0</v>
      </c>
      <c r="L548" s="2">
        <v>17675</v>
      </c>
      <c r="M548" s="2">
        <v>0</v>
      </c>
      <c r="N548" s="2">
        <v>17675</v>
      </c>
      <c r="O548" s="2">
        <v>1</v>
      </c>
      <c r="P548" s="3">
        <v>42041</v>
      </c>
      <c r="Q548" s="2">
        <v>23500</v>
      </c>
      <c r="R548" s="2">
        <v>1</v>
      </c>
      <c r="S548" s="2">
        <v>0</v>
      </c>
      <c r="T548" s="2">
        <v>0</v>
      </c>
      <c r="U548" s="2">
        <v>0</v>
      </c>
      <c r="V548" s="2">
        <v>0</v>
      </c>
      <c r="W548" s="2">
        <v>0</v>
      </c>
      <c r="X548" s="2">
        <v>0</v>
      </c>
      <c r="Y548" s="2">
        <v>10</v>
      </c>
      <c r="Z548" s="2">
        <v>17675</v>
      </c>
    </row>
    <row r="549" spans="1:26" s="2" customFormat="1" thickBot="1">
      <c r="A549" s="2">
        <v>574</v>
      </c>
      <c r="B549" s="2" t="s">
        <v>1604</v>
      </c>
      <c r="C549" s="2">
        <v>166</v>
      </c>
      <c r="E549" s="2" t="s">
        <v>112</v>
      </c>
      <c r="F549" s="2" t="s">
        <v>1603</v>
      </c>
      <c r="G549" s="2" t="s">
        <v>1602</v>
      </c>
      <c r="H549" s="2" t="s">
        <v>592</v>
      </c>
      <c r="I549" s="2">
        <v>1</v>
      </c>
      <c r="J549" s="2">
        <v>17500</v>
      </c>
      <c r="K549" s="2">
        <v>25172</v>
      </c>
      <c r="L549" s="2">
        <v>42672</v>
      </c>
      <c r="M549" s="2">
        <v>0</v>
      </c>
      <c r="N549" s="2">
        <v>42672</v>
      </c>
      <c r="O549" s="2">
        <v>0</v>
      </c>
      <c r="Q549" s="2">
        <v>0</v>
      </c>
      <c r="R549" s="2">
        <v>0</v>
      </c>
      <c r="S549" s="2">
        <v>0</v>
      </c>
      <c r="T549" s="2">
        <v>0</v>
      </c>
      <c r="U549" s="2">
        <v>0</v>
      </c>
      <c r="V549" s="2">
        <v>0</v>
      </c>
      <c r="W549" s="2">
        <v>0</v>
      </c>
      <c r="X549" s="2">
        <v>0</v>
      </c>
      <c r="Y549" s="2">
        <v>1</v>
      </c>
      <c r="Z549" s="2">
        <v>17500</v>
      </c>
    </row>
    <row r="550" spans="1:26" s="2" customFormat="1" thickBot="1">
      <c r="A550" s="2">
        <v>575</v>
      </c>
      <c r="B550" s="2" t="s">
        <v>1601</v>
      </c>
      <c r="C550" s="2">
        <v>0</v>
      </c>
      <c r="E550" s="2" t="s">
        <v>270</v>
      </c>
      <c r="F550" s="2" t="s">
        <v>1600</v>
      </c>
      <c r="G550" s="2" t="s">
        <v>701</v>
      </c>
      <c r="I550" s="2">
        <v>40</v>
      </c>
      <c r="J550" s="2">
        <v>36600</v>
      </c>
      <c r="K550" s="2">
        <v>0</v>
      </c>
      <c r="L550" s="2">
        <v>36600</v>
      </c>
      <c r="M550" s="2">
        <v>0</v>
      </c>
      <c r="N550" s="2">
        <v>36600</v>
      </c>
      <c r="O550" s="2">
        <v>1</v>
      </c>
      <c r="P550" s="3">
        <v>44025</v>
      </c>
      <c r="Q550" s="2">
        <v>62000</v>
      </c>
      <c r="R550" s="2">
        <v>1</v>
      </c>
      <c r="S550" s="2">
        <v>0</v>
      </c>
      <c r="T550" s="2">
        <v>0</v>
      </c>
      <c r="U550" s="2">
        <v>0</v>
      </c>
      <c r="V550" s="2">
        <v>0</v>
      </c>
      <c r="W550" s="2">
        <v>0</v>
      </c>
      <c r="X550" s="2">
        <v>0</v>
      </c>
      <c r="Y550" s="2">
        <v>40</v>
      </c>
      <c r="Z550" s="2">
        <v>36600</v>
      </c>
    </row>
    <row r="551" spans="1:26" s="2" customFormat="1" thickBot="1">
      <c r="A551" s="2">
        <v>576</v>
      </c>
      <c r="B551" s="2" t="s">
        <v>1599</v>
      </c>
      <c r="C551" s="2">
        <v>10</v>
      </c>
      <c r="E551" s="2" t="s">
        <v>180</v>
      </c>
      <c r="F551" s="2" t="s">
        <v>1598</v>
      </c>
      <c r="G551" s="2" t="s">
        <v>561</v>
      </c>
      <c r="I551" s="2">
        <v>14</v>
      </c>
      <c r="J551" s="2">
        <v>29200</v>
      </c>
      <c r="K551" s="2">
        <v>0</v>
      </c>
      <c r="L551" s="2">
        <v>29200</v>
      </c>
      <c r="M551" s="2">
        <v>0</v>
      </c>
      <c r="N551" s="2">
        <v>29200</v>
      </c>
      <c r="O551" s="2">
        <v>1</v>
      </c>
      <c r="P551" s="3">
        <v>43081</v>
      </c>
      <c r="Q551" s="2">
        <v>30000</v>
      </c>
      <c r="R551" s="2">
        <v>1</v>
      </c>
      <c r="S551" s="2">
        <v>0</v>
      </c>
      <c r="T551" s="2">
        <v>0</v>
      </c>
      <c r="U551" s="2">
        <v>0</v>
      </c>
      <c r="V551" s="2">
        <v>0</v>
      </c>
      <c r="W551" s="2">
        <v>0</v>
      </c>
      <c r="X551" s="2">
        <v>0</v>
      </c>
      <c r="Y551" s="2">
        <v>14</v>
      </c>
      <c r="Z551" s="2">
        <v>29200</v>
      </c>
    </row>
    <row r="552" spans="1:26" s="2" customFormat="1" thickBot="1">
      <c r="A552" s="2">
        <v>577</v>
      </c>
      <c r="B552" s="2" t="s">
        <v>1597</v>
      </c>
      <c r="C552" s="2">
        <v>60</v>
      </c>
      <c r="E552" s="2" t="s">
        <v>144</v>
      </c>
      <c r="F552" s="2" t="s">
        <v>1596</v>
      </c>
      <c r="G552" s="2" t="s">
        <v>558</v>
      </c>
      <c r="I552" s="2">
        <v>3</v>
      </c>
      <c r="J552" s="2">
        <v>11200</v>
      </c>
      <c r="K552" s="2">
        <v>12600</v>
      </c>
      <c r="L552" s="2">
        <v>23800</v>
      </c>
      <c r="M552" s="2">
        <v>0</v>
      </c>
      <c r="N552" s="2">
        <v>23800</v>
      </c>
      <c r="O552" s="2">
        <v>2</v>
      </c>
      <c r="P552" s="3">
        <v>44148</v>
      </c>
      <c r="Q552" s="2">
        <v>56900</v>
      </c>
      <c r="R552" s="2">
        <v>1</v>
      </c>
      <c r="S552" s="2">
        <v>0</v>
      </c>
      <c r="T552" s="2">
        <v>0</v>
      </c>
      <c r="U552" s="2">
        <v>0</v>
      </c>
      <c r="V552" s="2">
        <v>0</v>
      </c>
      <c r="W552" s="2">
        <v>0</v>
      </c>
      <c r="X552" s="2">
        <v>0</v>
      </c>
      <c r="Y552" s="2">
        <v>3</v>
      </c>
      <c r="Z552" s="2">
        <v>11200</v>
      </c>
    </row>
    <row r="553" spans="1:26" s="2" customFormat="1" thickBot="1">
      <c r="A553" s="2">
        <v>578</v>
      </c>
      <c r="B553" s="2" t="s">
        <v>1595</v>
      </c>
      <c r="C553" s="2">
        <v>75</v>
      </c>
      <c r="E553" s="2" t="s">
        <v>81</v>
      </c>
      <c r="F553" s="2" t="s">
        <v>1594</v>
      </c>
      <c r="G553" s="2" t="s">
        <v>637</v>
      </c>
      <c r="I553" s="2">
        <v>4</v>
      </c>
      <c r="J553" s="2">
        <v>21175</v>
      </c>
      <c r="K553" s="2">
        <v>19880</v>
      </c>
      <c r="L553" s="2">
        <v>41055</v>
      </c>
      <c r="M553" s="2">
        <v>18500</v>
      </c>
      <c r="N553" s="2">
        <v>22555</v>
      </c>
      <c r="O553" s="2">
        <v>0</v>
      </c>
      <c r="Q553" s="2">
        <v>0</v>
      </c>
      <c r="R553" s="2">
        <v>0</v>
      </c>
      <c r="S553" s="2">
        <v>0</v>
      </c>
      <c r="T553" s="2">
        <v>0</v>
      </c>
      <c r="U553" s="2">
        <v>0</v>
      </c>
      <c r="V553" s="2">
        <v>0</v>
      </c>
      <c r="W553" s="2">
        <v>0</v>
      </c>
      <c r="X553" s="2">
        <v>0</v>
      </c>
      <c r="Y553" s="2">
        <v>4</v>
      </c>
      <c r="Z553" s="2">
        <v>21175</v>
      </c>
    </row>
    <row r="554" spans="1:26" s="2" customFormat="1" thickBot="1">
      <c r="A554" s="2">
        <v>579</v>
      </c>
      <c r="B554" s="2" t="s">
        <v>1593</v>
      </c>
      <c r="C554" s="2">
        <v>5</v>
      </c>
      <c r="E554" s="2" t="s">
        <v>1592</v>
      </c>
      <c r="F554" s="2" t="s">
        <v>1591</v>
      </c>
      <c r="G554" s="2" t="s">
        <v>251</v>
      </c>
      <c r="I554" s="2">
        <v>70</v>
      </c>
      <c r="J554" s="2">
        <v>33474</v>
      </c>
      <c r="K554" s="2">
        <v>141900</v>
      </c>
      <c r="L554" s="2">
        <v>175374</v>
      </c>
      <c r="M554" s="2">
        <v>0</v>
      </c>
      <c r="N554" s="2">
        <v>175374</v>
      </c>
      <c r="O554" s="2">
        <v>1</v>
      </c>
      <c r="P554" s="3">
        <v>38833</v>
      </c>
      <c r="Q554" s="2">
        <v>0</v>
      </c>
      <c r="R554" s="2">
        <v>2</v>
      </c>
      <c r="S554" s="2">
        <v>0</v>
      </c>
      <c r="T554" s="2">
        <v>0</v>
      </c>
      <c r="U554" s="2">
        <v>31</v>
      </c>
      <c r="V554" s="2">
        <v>6676</v>
      </c>
      <c r="W554" s="2">
        <v>34</v>
      </c>
      <c r="X554" s="2">
        <v>7548</v>
      </c>
      <c r="Y554" s="2">
        <v>5</v>
      </c>
      <c r="Z554" s="2">
        <v>19250</v>
      </c>
    </row>
    <row r="555" spans="1:26" s="2" customFormat="1" thickBot="1">
      <c r="A555" s="2">
        <v>580</v>
      </c>
      <c r="B555" s="2" t="s">
        <v>1590</v>
      </c>
      <c r="C555" s="2">
        <v>19</v>
      </c>
      <c r="E555" s="2" t="s">
        <v>277</v>
      </c>
      <c r="F555" s="2" t="s">
        <v>1589</v>
      </c>
      <c r="G555" s="2" t="s">
        <v>558</v>
      </c>
      <c r="I555" s="2">
        <v>0.7</v>
      </c>
      <c r="J555" s="2">
        <v>16100</v>
      </c>
      <c r="K555" s="2">
        <v>97400</v>
      </c>
      <c r="L555" s="2">
        <v>113500</v>
      </c>
      <c r="M555" s="2">
        <v>0</v>
      </c>
      <c r="N555" s="2">
        <v>113500</v>
      </c>
      <c r="O555" s="2">
        <v>2</v>
      </c>
      <c r="P555" s="3">
        <v>44146</v>
      </c>
      <c r="Q555" s="2">
        <v>95000</v>
      </c>
      <c r="R555" s="2">
        <v>1</v>
      </c>
      <c r="S555" s="2">
        <v>0</v>
      </c>
      <c r="T555" s="2">
        <v>0</v>
      </c>
      <c r="U555" s="2">
        <v>0</v>
      </c>
      <c r="V555" s="2">
        <v>0</v>
      </c>
      <c r="W555" s="2">
        <v>0</v>
      </c>
      <c r="X555" s="2">
        <v>0</v>
      </c>
      <c r="Y555" s="2">
        <v>0.7</v>
      </c>
      <c r="Z555" s="2">
        <v>16100</v>
      </c>
    </row>
    <row r="556" spans="1:26" s="2" customFormat="1" thickBot="1">
      <c r="A556" s="2">
        <v>581</v>
      </c>
      <c r="B556" s="2" t="s">
        <v>709</v>
      </c>
      <c r="C556" s="2">
        <v>47</v>
      </c>
      <c r="E556" s="2" t="s">
        <v>226</v>
      </c>
      <c r="F556" s="2" t="s">
        <v>1588</v>
      </c>
      <c r="G556" s="2" t="s">
        <v>307</v>
      </c>
      <c r="I556" s="2">
        <v>16.34</v>
      </c>
      <c r="J556" s="2">
        <v>31700</v>
      </c>
      <c r="K556" s="2">
        <v>124200</v>
      </c>
      <c r="L556" s="2">
        <v>155900</v>
      </c>
      <c r="M556" s="2">
        <v>0</v>
      </c>
      <c r="N556" s="2">
        <v>155900</v>
      </c>
      <c r="O556" s="2">
        <v>1</v>
      </c>
      <c r="P556" s="3">
        <v>40212</v>
      </c>
      <c r="Q556" s="2">
        <v>45000</v>
      </c>
      <c r="R556" s="2">
        <v>1</v>
      </c>
      <c r="S556" s="2">
        <v>0</v>
      </c>
      <c r="T556" s="2">
        <v>0</v>
      </c>
      <c r="U556" s="2">
        <v>0</v>
      </c>
      <c r="V556" s="2">
        <v>0</v>
      </c>
      <c r="W556" s="2">
        <v>0</v>
      </c>
      <c r="X556" s="2">
        <v>0</v>
      </c>
      <c r="Y556" s="2">
        <v>16.34</v>
      </c>
      <c r="Z556" s="2">
        <v>31700</v>
      </c>
    </row>
    <row r="557" spans="1:26" s="2" customFormat="1" thickBot="1">
      <c r="A557" s="2">
        <v>582</v>
      </c>
      <c r="B557" s="2" t="s">
        <v>1587</v>
      </c>
      <c r="C557" s="2">
        <v>1884</v>
      </c>
      <c r="E557" s="2" t="s">
        <v>48</v>
      </c>
      <c r="F557" s="2" t="s">
        <v>1586</v>
      </c>
      <c r="G557" s="2" t="s">
        <v>758</v>
      </c>
      <c r="H557" s="2" t="s">
        <v>1585</v>
      </c>
      <c r="I557" s="2">
        <v>10</v>
      </c>
      <c r="J557" s="2">
        <v>27125</v>
      </c>
      <c r="K557" s="2">
        <v>37800</v>
      </c>
      <c r="L557" s="2">
        <v>64925</v>
      </c>
      <c r="M557" s="2">
        <v>0</v>
      </c>
      <c r="N557" s="2">
        <v>64925</v>
      </c>
      <c r="O557" s="2">
        <v>0</v>
      </c>
      <c r="Q557" s="2">
        <v>0</v>
      </c>
      <c r="R557" s="2">
        <v>0</v>
      </c>
      <c r="S557" s="2">
        <v>0</v>
      </c>
      <c r="T557" s="2">
        <v>0</v>
      </c>
      <c r="U557" s="2">
        <v>0</v>
      </c>
      <c r="V557" s="2">
        <v>0</v>
      </c>
      <c r="W557" s="2">
        <v>0</v>
      </c>
      <c r="X557" s="2">
        <v>0</v>
      </c>
      <c r="Y557" s="2">
        <v>10</v>
      </c>
      <c r="Z557" s="2">
        <v>27125</v>
      </c>
    </row>
    <row r="558" spans="1:26" s="2" customFormat="1" thickBot="1">
      <c r="A558" s="2">
        <v>583</v>
      </c>
      <c r="B558" s="2" t="s">
        <v>1584</v>
      </c>
      <c r="C558" s="2">
        <v>1</v>
      </c>
      <c r="E558" s="2" t="s">
        <v>910</v>
      </c>
      <c r="F558" s="2" t="s">
        <v>1583</v>
      </c>
      <c r="G558" s="2" t="s">
        <v>395</v>
      </c>
      <c r="I558" s="2">
        <v>1.25</v>
      </c>
      <c r="J558" s="2">
        <v>18200</v>
      </c>
      <c r="K558" s="2">
        <v>64500</v>
      </c>
      <c r="L558" s="2">
        <v>82700</v>
      </c>
      <c r="M558" s="2">
        <v>0</v>
      </c>
      <c r="N558" s="2">
        <v>82700</v>
      </c>
      <c r="O558" s="2">
        <v>2</v>
      </c>
      <c r="P558" s="3">
        <v>44249</v>
      </c>
      <c r="Q558" s="2">
        <v>0</v>
      </c>
      <c r="R558" s="2">
        <v>2</v>
      </c>
      <c r="S558" s="2">
        <v>0</v>
      </c>
      <c r="T558" s="2">
        <v>0</v>
      </c>
      <c r="U558" s="2">
        <v>0</v>
      </c>
      <c r="V558" s="2">
        <v>0</v>
      </c>
      <c r="W558" s="2">
        <v>0</v>
      </c>
      <c r="X558" s="2">
        <v>0</v>
      </c>
      <c r="Y558" s="2">
        <v>1.25</v>
      </c>
      <c r="Z558" s="2">
        <v>18200</v>
      </c>
    </row>
    <row r="559" spans="1:26" s="2" customFormat="1" thickBot="1">
      <c r="A559" s="2">
        <v>584</v>
      </c>
      <c r="B559" s="2" t="s">
        <v>1582</v>
      </c>
      <c r="C559" s="2">
        <v>41</v>
      </c>
      <c r="E559" s="2" t="s">
        <v>1581</v>
      </c>
      <c r="F559" s="2" t="s">
        <v>1580</v>
      </c>
      <c r="G559" s="2" t="s">
        <v>637</v>
      </c>
      <c r="H559" s="2" t="s">
        <v>1579</v>
      </c>
      <c r="I559" s="2">
        <v>141.4</v>
      </c>
      <c r="J559" s="2">
        <v>86660</v>
      </c>
      <c r="K559" s="2">
        <v>5000</v>
      </c>
      <c r="L559" s="2">
        <v>91660</v>
      </c>
      <c r="M559" s="2">
        <v>0</v>
      </c>
      <c r="N559" s="2">
        <v>91660</v>
      </c>
      <c r="O559" s="2">
        <v>2</v>
      </c>
      <c r="P559" s="3">
        <v>45261</v>
      </c>
      <c r="Q559" s="2">
        <v>0</v>
      </c>
      <c r="R559" s="2">
        <v>8</v>
      </c>
      <c r="S559" s="2">
        <v>0</v>
      </c>
      <c r="T559" s="2">
        <v>0</v>
      </c>
      <c r="U559" s="2">
        <v>0</v>
      </c>
      <c r="V559" s="2">
        <v>0</v>
      </c>
      <c r="W559" s="2">
        <v>0</v>
      </c>
      <c r="X559" s="2">
        <v>0</v>
      </c>
      <c r="Y559" s="2">
        <v>141.4</v>
      </c>
      <c r="Z559" s="2">
        <v>86660</v>
      </c>
    </row>
    <row r="560" spans="1:26" s="2" customFormat="1" thickBot="1">
      <c r="A560" s="2">
        <v>585</v>
      </c>
      <c r="B560" s="2" t="s">
        <v>557</v>
      </c>
      <c r="C560" s="2">
        <v>0</v>
      </c>
      <c r="E560" s="2" t="s">
        <v>60</v>
      </c>
      <c r="F560" s="2" t="s">
        <v>1578</v>
      </c>
      <c r="G560" s="2" t="s">
        <v>605</v>
      </c>
      <c r="I560" s="2">
        <v>51.4</v>
      </c>
      <c r="J560" s="2">
        <v>42000</v>
      </c>
      <c r="K560" s="2">
        <v>0</v>
      </c>
      <c r="L560" s="2">
        <v>42000</v>
      </c>
      <c r="M560" s="2">
        <v>0</v>
      </c>
      <c r="N560" s="2">
        <v>42000</v>
      </c>
      <c r="O560" s="2">
        <v>1</v>
      </c>
      <c r="P560" s="3">
        <v>44839</v>
      </c>
      <c r="Q560" s="2">
        <v>98000</v>
      </c>
      <c r="R560" s="2">
        <v>1</v>
      </c>
      <c r="S560" s="2">
        <v>0</v>
      </c>
      <c r="T560" s="2">
        <v>0</v>
      </c>
      <c r="U560" s="2">
        <v>0</v>
      </c>
      <c r="V560" s="2">
        <v>0</v>
      </c>
      <c r="W560" s="2">
        <v>0</v>
      </c>
      <c r="X560" s="2">
        <v>0</v>
      </c>
      <c r="Y560" s="2">
        <v>51.4</v>
      </c>
      <c r="Z560" s="2">
        <v>42000</v>
      </c>
    </row>
    <row r="561" spans="1:26" s="2" customFormat="1" thickBot="1">
      <c r="A561" s="2">
        <v>586</v>
      </c>
      <c r="B561" s="2" t="s">
        <v>1577</v>
      </c>
      <c r="C561" s="2">
        <v>61</v>
      </c>
      <c r="E561" s="2" t="s">
        <v>840</v>
      </c>
      <c r="F561" s="2" t="s">
        <v>1576</v>
      </c>
      <c r="G561" s="2" t="s">
        <v>1515</v>
      </c>
      <c r="I561" s="2">
        <v>50.79</v>
      </c>
      <c r="J561" s="2">
        <v>28312</v>
      </c>
      <c r="K561" s="2">
        <v>312300</v>
      </c>
      <c r="L561" s="2">
        <v>340612</v>
      </c>
      <c r="M561" s="2">
        <v>22940</v>
      </c>
      <c r="N561" s="2">
        <v>317672</v>
      </c>
      <c r="O561" s="2">
        <v>2</v>
      </c>
      <c r="P561" s="3">
        <v>39584</v>
      </c>
      <c r="Q561" s="2">
        <v>325000</v>
      </c>
      <c r="R561" s="2">
        <v>1</v>
      </c>
      <c r="S561" s="2">
        <v>0</v>
      </c>
      <c r="T561" s="2">
        <v>0</v>
      </c>
      <c r="U561" s="2">
        <v>8</v>
      </c>
      <c r="V561" s="2">
        <v>1723</v>
      </c>
      <c r="W561" s="2">
        <v>37.79</v>
      </c>
      <c r="X561" s="2">
        <v>8389</v>
      </c>
      <c r="Y561" s="2">
        <v>5</v>
      </c>
      <c r="Z561" s="2">
        <v>18200</v>
      </c>
    </row>
    <row r="562" spans="1:26" s="2" customFormat="1" thickBot="1">
      <c r="A562" s="2">
        <v>587</v>
      </c>
      <c r="B562" s="2" t="s">
        <v>539</v>
      </c>
      <c r="C562" s="2">
        <v>1421</v>
      </c>
      <c r="E562" s="2" t="s">
        <v>48</v>
      </c>
      <c r="F562" s="2" t="s">
        <v>1575</v>
      </c>
      <c r="G562" s="2" t="s">
        <v>1574</v>
      </c>
      <c r="H562" s="2" t="s">
        <v>1573</v>
      </c>
      <c r="I562" s="2">
        <v>20</v>
      </c>
      <c r="J562" s="2">
        <v>68600</v>
      </c>
      <c r="K562" s="2">
        <v>177900</v>
      </c>
      <c r="L562" s="2">
        <v>246500</v>
      </c>
      <c r="M562" s="2">
        <v>0</v>
      </c>
      <c r="N562" s="2">
        <v>246500</v>
      </c>
      <c r="O562" s="2">
        <v>2</v>
      </c>
      <c r="P562" s="3">
        <v>43133</v>
      </c>
      <c r="Q562" s="2">
        <v>122500</v>
      </c>
      <c r="R562" s="2">
        <v>1</v>
      </c>
      <c r="S562" s="2">
        <v>0</v>
      </c>
      <c r="T562" s="2">
        <v>0</v>
      </c>
      <c r="U562" s="2">
        <v>0</v>
      </c>
      <c r="V562" s="2">
        <v>0</v>
      </c>
      <c r="W562" s="2">
        <v>0</v>
      </c>
      <c r="X562" s="2">
        <v>0</v>
      </c>
      <c r="Y562" s="2">
        <v>20</v>
      </c>
      <c r="Z562" s="2">
        <v>68600</v>
      </c>
    </row>
    <row r="563" spans="1:26" s="2" customFormat="1" thickBot="1">
      <c r="A563" s="2">
        <v>588</v>
      </c>
      <c r="B563" s="2" t="s">
        <v>1572</v>
      </c>
      <c r="C563" s="2">
        <v>31</v>
      </c>
      <c r="E563" s="2" t="s">
        <v>193</v>
      </c>
      <c r="F563" s="2" t="s">
        <v>1571</v>
      </c>
      <c r="G563" s="2" t="s">
        <v>558</v>
      </c>
      <c r="I563" s="2">
        <v>1.7</v>
      </c>
      <c r="J563" s="2">
        <v>14000</v>
      </c>
      <c r="K563" s="2">
        <v>49300</v>
      </c>
      <c r="L563" s="2">
        <v>63300</v>
      </c>
      <c r="M563" s="2">
        <v>0</v>
      </c>
      <c r="N563" s="2">
        <v>63300</v>
      </c>
      <c r="O563" s="2">
        <v>0</v>
      </c>
      <c r="Q563" s="2">
        <v>0</v>
      </c>
      <c r="R563" s="2">
        <v>0</v>
      </c>
      <c r="S563" s="2">
        <v>0</v>
      </c>
      <c r="T563" s="2">
        <v>0</v>
      </c>
      <c r="U563" s="2">
        <v>0</v>
      </c>
      <c r="V563" s="2">
        <v>0</v>
      </c>
      <c r="W563" s="2">
        <v>0</v>
      </c>
      <c r="X563" s="2">
        <v>0</v>
      </c>
      <c r="Y563" s="2">
        <v>1.7</v>
      </c>
      <c r="Z563" s="2">
        <v>14000</v>
      </c>
    </row>
    <row r="564" spans="1:26" s="2" customFormat="1" thickBot="1">
      <c r="A564" s="2">
        <v>589</v>
      </c>
      <c r="B564" s="2" t="s">
        <v>1570</v>
      </c>
      <c r="C564" s="2">
        <v>0</v>
      </c>
      <c r="E564" s="2" t="s">
        <v>1569</v>
      </c>
      <c r="F564" s="2" t="s">
        <v>1568</v>
      </c>
      <c r="G564" s="2" t="s">
        <v>550</v>
      </c>
      <c r="I564" s="2">
        <v>47</v>
      </c>
      <c r="J564" s="2">
        <v>10030</v>
      </c>
      <c r="K564" s="2">
        <v>0</v>
      </c>
      <c r="L564" s="2">
        <v>10030</v>
      </c>
      <c r="M564" s="2">
        <v>0</v>
      </c>
      <c r="N564" s="2">
        <v>10030</v>
      </c>
      <c r="O564" s="2">
        <v>1</v>
      </c>
      <c r="P564" s="3">
        <v>43266</v>
      </c>
      <c r="Q564" s="2">
        <v>0</v>
      </c>
      <c r="R564" s="2">
        <v>2</v>
      </c>
      <c r="S564" s="2">
        <v>0</v>
      </c>
      <c r="T564" s="2">
        <v>0</v>
      </c>
      <c r="U564" s="2">
        <v>39</v>
      </c>
      <c r="V564" s="2">
        <v>8398</v>
      </c>
      <c r="W564" s="2">
        <v>6</v>
      </c>
      <c r="X564" s="2">
        <v>1332</v>
      </c>
      <c r="Y564" s="2">
        <v>2</v>
      </c>
      <c r="Z564" s="2">
        <v>300</v>
      </c>
    </row>
    <row r="565" spans="1:26" s="2" customFormat="1" thickBot="1">
      <c r="A565" s="2">
        <v>590</v>
      </c>
      <c r="B565" s="2" t="s">
        <v>1401</v>
      </c>
      <c r="C565" s="2">
        <v>1651</v>
      </c>
      <c r="E565" s="2" t="s">
        <v>41</v>
      </c>
      <c r="F565" s="2" t="s">
        <v>1567</v>
      </c>
      <c r="G565" s="2" t="s">
        <v>810</v>
      </c>
      <c r="H565" s="2" t="s">
        <v>1566</v>
      </c>
      <c r="I565" s="2">
        <v>4.67</v>
      </c>
      <c r="J565" s="2">
        <v>5700</v>
      </c>
      <c r="K565" s="2">
        <v>0</v>
      </c>
      <c r="L565" s="2">
        <v>5700</v>
      </c>
      <c r="M565" s="2">
        <v>0</v>
      </c>
      <c r="N565" s="2">
        <v>5700</v>
      </c>
      <c r="O565" s="2">
        <v>1</v>
      </c>
      <c r="P565" s="3">
        <v>43620</v>
      </c>
      <c r="Q565" s="2">
        <v>8000</v>
      </c>
      <c r="R565" s="2">
        <v>1</v>
      </c>
      <c r="S565" s="2">
        <v>0</v>
      </c>
      <c r="T565" s="2">
        <v>0</v>
      </c>
      <c r="U565" s="2">
        <v>0</v>
      </c>
      <c r="V565" s="2">
        <v>0</v>
      </c>
      <c r="W565" s="2">
        <v>0</v>
      </c>
      <c r="X565" s="2">
        <v>0</v>
      </c>
      <c r="Y565" s="2">
        <v>4.67</v>
      </c>
      <c r="Z565" s="2">
        <v>5700</v>
      </c>
    </row>
    <row r="566" spans="1:26" s="2" customFormat="1" thickBot="1">
      <c r="A566" s="2">
        <v>591</v>
      </c>
      <c r="B566" s="2" t="s">
        <v>1565</v>
      </c>
      <c r="C566" s="2">
        <v>76</v>
      </c>
      <c r="E566" s="2" t="s">
        <v>53</v>
      </c>
      <c r="F566" s="2" t="s">
        <v>1564</v>
      </c>
      <c r="G566" s="2" t="s">
        <v>725</v>
      </c>
      <c r="I566" s="2">
        <v>54</v>
      </c>
      <c r="J566" s="2">
        <v>29190</v>
      </c>
      <c r="K566" s="2">
        <v>22820</v>
      </c>
      <c r="L566" s="2">
        <v>52010</v>
      </c>
      <c r="M566" s="2">
        <v>0</v>
      </c>
      <c r="N566" s="2">
        <v>52010</v>
      </c>
      <c r="O566" s="2">
        <v>0</v>
      </c>
      <c r="Q566" s="2">
        <v>0</v>
      </c>
      <c r="R566" s="2">
        <v>0</v>
      </c>
      <c r="S566" s="2">
        <v>3</v>
      </c>
      <c r="T566" s="2">
        <v>553</v>
      </c>
      <c r="U566" s="2">
        <v>0</v>
      </c>
      <c r="V566" s="2">
        <v>0</v>
      </c>
      <c r="W566" s="2">
        <v>36</v>
      </c>
      <c r="X566" s="2">
        <v>7992</v>
      </c>
      <c r="Y566" s="2">
        <v>15</v>
      </c>
      <c r="Z566" s="2">
        <v>20645</v>
      </c>
    </row>
    <row r="567" spans="1:26" s="2" customFormat="1" thickBot="1">
      <c r="A567" s="2">
        <v>592</v>
      </c>
      <c r="B567" s="2" t="s">
        <v>1563</v>
      </c>
      <c r="C567" s="2">
        <v>0</v>
      </c>
      <c r="E567" s="2" t="s">
        <v>190</v>
      </c>
      <c r="F567" s="2" t="s">
        <v>1562</v>
      </c>
      <c r="G567" s="2" t="s">
        <v>661</v>
      </c>
      <c r="I567" s="2">
        <v>30</v>
      </c>
      <c r="J567" s="2">
        <v>31700</v>
      </c>
      <c r="K567" s="2">
        <v>0</v>
      </c>
      <c r="L567" s="2">
        <v>31700</v>
      </c>
      <c r="M567" s="2">
        <v>0</v>
      </c>
      <c r="N567" s="2">
        <v>31700</v>
      </c>
      <c r="O567" s="2">
        <v>0</v>
      </c>
      <c r="Q567" s="2">
        <v>0</v>
      </c>
      <c r="R567" s="2">
        <v>0</v>
      </c>
      <c r="S567" s="2">
        <v>0</v>
      </c>
      <c r="T567" s="2">
        <v>0</v>
      </c>
      <c r="U567" s="2">
        <v>0</v>
      </c>
      <c r="V567" s="2">
        <v>0</v>
      </c>
      <c r="W567" s="2">
        <v>0</v>
      </c>
      <c r="X567" s="2">
        <v>0</v>
      </c>
      <c r="Y567" s="2">
        <v>30</v>
      </c>
      <c r="Z567" s="2">
        <v>31675</v>
      </c>
    </row>
    <row r="568" spans="1:26" s="2" customFormat="1" thickBot="1">
      <c r="A568" s="2">
        <v>593</v>
      </c>
      <c r="B568" s="2" t="s">
        <v>1561</v>
      </c>
      <c r="C568" s="2">
        <v>656</v>
      </c>
      <c r="E568" s="2" t="s">
        <v>32</v>
      </c>
      <c r="F568" s="2" t="s">
        <v>1560</v>
      </c>
      <c r="G568" s="2" t="s">
        <v>558</v>
      </c>
      <c r="I568" s="2">
        <v>3.6</v>
      </c>
      <c r="J568" s="2">
        <v>20700</v>
      </c>
      <c r="K568" s="2">
        <v>52600</v>
      </c>
      <c r="L568" s="2">
        <v>73300</v>
      </c>
      <c r="M568" s="2">
        <v>0</v>
      </c>
      <c r="N568" s="2">
        <v>73300</v>
      </c>
      <c r="O568" s="2">
        <v>0</v>
      </c>
      <c r="Q568" s="2">
        <v>0</v>
      </c>
      <c r="R568" s="2">
        <v>0</v>
      </c>
      <c r="S568" s="2">
        <v>0</v>
      </c>
      <c r="T568" s="2">
        <v>0</v>
      </c>
      <c r="U568" s="2">
        <v>0</v>
      </c>
      <c r="V568" s="2">
        <v>0</v>
      </c>
      <c r="W568" s="2">
        <v>0</v>
      </c>
      <c r="X568" s="2">
        <v>0</v>
      </c>
      <c r="Y568" s="2">
        <v>3.6</v>
      </c>
      <c r="Z568" s="2">
        <v>20700</v>
      </c>
    </row>
    <row r="569" spans="1:26" s="2" customFormat="1" thickBot="1">
      <c r="A569" s="2">
        <v>594</v>
      </c>
      <c r="B569" s="2" t="s">
        <v>1559</v>
      </c>
      <c r="C569" s="2">
        <v>142</v>
      </c>
      <c r="E569" s="2" t="s">
        <v>435</v>
      </c>
      <c r="F569" s="2" t="s">
        <v>1558</v>
      </c>
      <c r="G569" s="2" t="s">
        <v>102</v>
      </c>
      <c r="I569" s="2">
        <v>160</v>
      </c>
      <c r="J569" s="2">
        <v>56237</v>
      </c>
      <c r="K569" s="2">
        <v>89200</v>
      </c>
      <c r="L569" s="2">
        <v>145437</v>
      </c>
      <c r="M569" s="2">
        <v>0</v>
      </c>
      <c r="N569" s="2">
        <v>145437</v>
      </c>
      <c r="O569" s="2">
        <v>0</v>
      </c>
      <c r="P569" s="3">
        <v>40079</v>
      </c>
      <c r="Q569" s="2">
        <v>0</v>
      </c>
      <c r="R569" s="2">
        <v>0</v>
      </c>
      <c r="S569" s="2">
        <v>0</v>
      </c>
      <c r="T569" s="2">
        <v>0</v>
      </c>
      <c r="U569" s="2">
        <v>86</v>
      </c>
      <c r="V569" s="2">
        <v>18519</v>
      </c>
      <c r="W569" s="2">
        <v>69</v>
      </c>
      <c r="X569" s="2">
        <v>15318</v>
      </c>
      <c r="Y569" s="2">
        <v>5</v>
      </c>
      <c r="Z569" s="2">
        <v>22400</v>
      </c>
    </row>
    <row r="570" spans="1:26" s="2" customFormat="1" thickBot="1">
      <c r="A570" s="2">
        <v>595</v>
      </c>
      <c r="B570" s="2" t="s">
        <v>211</v>
      </c>
      <c r="C570" s="2">
        <v>0</v>
      </c>
      <c r="E570" s="2" t="s">
        <v>60</v>
      </c>
      <c r="F570" s="2" t="s">
        <v>1557</v>
      </c>
      <c r="G570" s="2" t="s">
        <v>732</v>
      </c>
      <c r="H570" s="2" t="s">
        <v>1556</v>
      </c>
      <c r="I570" s="2">
        <v>117</v>
      </c>
      <c r="J570" s="2">
        <v>73800</v>
      </c>
      <c r="K570" s="2">
        <v>0</v>
      </c>
      <c r="L570" s="2">
        <v>73800</v>
      </c>
      <c r="M570" s="2">
        <v>0</v>
      </c>
      <c r="N570" s="2">
        <v>73800</v>
      </c>
      <c r="O570" s="2">
        <v>1</v>
      </c>
      <c r="P570" s="3">
        <v>44298</v>
      </c>
      <c r="Q570" s="2">
        <v>119000</v>
      </c>
      <c r="R570" s="2">
        <v>1</v>
      </c>
      <c r="S570" s="2">
        <v>0</v>
      </c>
      <c r="T570" s="2">
        <v>0</v>
      </c>
      <c r="U570" s="2">
        <v>0</v>
      </c>
      <c r="V570" s="2">
        <v>0</v>
      </c>
      <c r="W570" s="2">
        <v>0</v>
      </c>
      <c r="X570" s="2">
        <v>0</v>
      </c>
      <c r="Y570" s="2">
        <v>117</v>
      </c>
      <c r="Z570" s="2">
        <v>73800</v>
      </c>
    </row>
    <row r="571" spans="1:26" s="2" customFormat="1" thickBot="1">
      <c r="A571" s="2">
        <v>596</v>
      </c>
      <c r="B571" s="2" t="s">
        <v>1555</v>
      </c>
      <c r="C571" s="2">
        <v>2</v>
      </c>
      <c r="E571" s="2" t="s">
        <v>1409</v>
      </c>
      <c r="F571" s="2" t="s">
        <v>1554</v>
      </c>
      <c r="G571" s="2" t="s">
        <v>939</v>
      </c>
      <c r="I571" s="2">
        <v>0.25</v>
      </c>
      <c r="J571" s="2">
        <v>12600</v>
      </c>
      <c r="K571" s="2">
        <v>51200</v>
      </c>
      <c r="L571" s="2">
        <v>63800</v>
      </c>
      <c r="M571" s="2">
        <v>0</v>
      </c>
      <c r="N571" s="2">
        <v>63800</v>
      </c>
      <c r="O571" s="2">
        <v>2</v>
      </c>
      <c r="P571" s="3">
        <v>42126</v>
      </c>
      <c r="Q571" s="2">
        <v>45000</v>
      </c>
      <c r="R571" s="2">
        <v>1</v>
      </c>
      <c r="S571" s="2">
        <v>0</v>
      </c>
      <c r="T571" s="2">
        <v>0</v>
      </c>
      <c r="U571" s="2">
        <v>0</v>
      </c>
      <c r="V571" s="2">
        <v>0</v>
      </c>
      <c r="W571" s="2">
        <v>0</v>
      </c>
      <c r="X571" s="2">
        <v>0</v>
      </c>
      <c r="Y571" s="2">
        <v>0.25</v>
      </c>
      <c r="Z571" s="2">
        <v>12600</v>
      </c>
    </row>
    <row r="572" spans="1:26" s="2" customFormat="1" thickBot="1">
      <c r="A572" s="2">
        <v>597</v>
      </c>
      <c r="B572" s="2" t="s">
        <v>1553</v>
      </c>
      <c r="C572" s="2">
        <v>139</v>
      </c>
      <c r="E572" s="2" t="s">
        <v>32</v>
      </c>
      <c r="F572" s="2" t="s">
        <v>1552</v>
      </c>
      <c r="G572" s="2" t="s">
        <v>1551</v>
      </c>
      <c r="H572" s="2" t="s">
        <v>916</v>
      </c>
      <c r="I572" s="2">
        <v>0.85</v>
      </c>
      <c r="J572" s="2">
        <v>8100</v>
      </c>
      <c r="K572" s="2">
        <v>0</v>
      </c>
      <c r="L572" s="2">
        <v>8100</v>
      </c>
      <c r="M572" s="2">
        <v>0</v>
      </c>
      <c r="N572" s="2">
        <v>8100</v>
      </c>
      <c r="O572" s="2">
        <v>0</v>
      </c>
      <c r="Q572" s="2">
        <v>0</v>
      </c>
      <c r="R572" s="2">
        <v>0</v>
      </c>
      <c r="S572" s="2">
        <v>0</v>
      </c>
      <c r="T572" s="2">
        <v>0</v>
      </c>
      <c r="U572" s="2">
        <v>0</v>
      </c>
      <c r="V572" s="2">
        <v>0</v>
      </c>
      <c r="W572" s="2">
        <v>0</v>
      </c>
      <c r="X572" s="2">
        <v>0</v>
      </c>
      <c r="Y572" s="2">
        <v>0.85</v>
      </c>
      <c r="Z572" s="2">
        <v>8050</v>
      </c>
    </row>
    <row r="573" spans="1:26" s="2" customFormat="1" thickBot="1">
      <c r="A573" s="2">
        <v>598</v>
      </c>
      <c r="B573" s="2" t="s">
        <v>1550</v>
      </c>
      <c r="C573" s="2">
        <v>0</v>
      </c>
      <c r="E573" s="2" t="s">
        <v>48</v>
      </c>
      <c r="F573" s="2" t="s">
        <v>1549</v>
      </c>
      <c r="G573" s="2" t="s">
        <v>1096</v>
      </c>
      <c r="I573" s="2">
        <v>38</v>
      </c>
      <c r="J573" s="2">
        <v>35500</v>
      </c>
      <c r="K573" s="2">
        <v>0</v>
      </c>
      <c r="L573" s="2">
        <v>35500</v>
      </c>
      <c r="M573" s="2">
        <v>0</v>
      </c>
      <c r="N573" s="2">
        <v>35500</v>
      </c>
      <c r="O573" s="2">
        <v>1</v>
      </c>
      <c r="P573" s="3">
        <v>44281</v>
      </c>
      <c r="Q573" s="2">
        <v>8881</v>
      </c>
      <c r="R573" s="2">
        <v>8</v>
      </c>
      <c r="S573" s="2">
        <v>0</v>
      </c>
      <c r="T573" s="2">
        <v>0</v>
      </c>
      <c r="U573" s="2">
        <v>0</v>
      </c>
      <c r="V573" s="2">
        <v>0</v>
      </c>
      <c r="W573" s="2">
        <v>0</v>
      </c>
      <c r="X573" s="2">
        <v>0</v>
      </c>
      <c r="Y573" s="2">
        <v>38</v>
      </c>
      <c r="Z573" s="2">
        <v>35500</v>
      </c>
    </row>
    <row r="574" spans="1:26" s="2" customFormat="1" thickBot="1">
      <c r="A574" s="2">
        <v>599</v>
      </c>
      <c r="B574" s="2" t="s">
        <v>1548</v>
      </c>
      <c r="C574" s="2">
        <v>0</v>
      </c>
      <c r="E574" s="2" t="s">
        <v>48</v>
      </c>
      <c r="F574" s="2" t="s">
        <v>1547</v>
      </c>
      <c r="G574" s="2" t="s">
        <v>450</v>
      </c>
      <c r="I574" s="2">
        <v>174</v>
      </c>
      <c r="J574" s="2">
        <v>50434</v>
      </c>
      <c r="K574" s="2">
        <v>0</v>
      </c>
      <c r="L574" s="2">
        <v>50434</v>
      </c>
      <c r="M574" s="2">
        <v>0</v>
      </c>
      <c r="N574" s="2">
        <v>50434</v>
      </c>
      <c r="O574" s="2">
        <v>1</v>
      </c>
      <c r="P574" s="3">
        <v>44447</v>
      </c>
      <c r="Q574" s="2">
        <v>171000</v>
      </c>
      <c r="R574" s="2">
        <v>2</v>
      </c>
      <c r="S574" s="2">
        <v>0</v>
      </c>
      <c r="T574" s="2">
        <v>0</v>
      </c>
      <c r="U574" s="2">
        <v>0</v>
      </c>
      <c r="V574" s="2">
        <v>0</v>
      </c>
      <c r="W574" s="2">
        <v>172</v>
      </c>
      <c r="X574" s="2">
        <v>38184</v>
      </c>
      <c r="Y574" s="2">
        <v>2</v>
      </c>
      <c r="Z574" s="2">
        <v>12250</v>
      </c>
    </row>
    <row r="575" spans="1:26" s="2" customFormat="1" thickBot="1">
      <c r="A575" s="2">
        <v>601</v>
      </c>
      <c r="B575" s="2" t="s">
        <v>480</v>
      </c>
      <c r="C575" s="2">
        <v>2427</v>
      </c>
      <c r="E575" s="2" t="s">
        <v>48</v>
      </c>
      <c r="F575" s="2" t="s">
        <v>1546</v>
      </c>
      <c r="G575" s="2" t="s">
        <v>1545</v>
      </c>
      <c r="H575" s="2" t="s">
        <v>1544</v>
      </c>
      <c r="I575" s="2">
        <v>5.29</v>
      </c>
      <c r="J575" s="2">
        <v>22700</v>
      </c>
      <c r="K575" s="2">
        <v>131100</v>
      </c>
      <c r="L575" s="2">
        <v>153800</v>
      </c>
      <c r="M575" s="2">
        <v>0</v>
      </c>
      <c r="N575" s="2">
        <v>153800</v>
      </c>
      <c r="O575" s="2">
        <v>2</v>
      </c>
      <c r="P575" s="3">
        <v>38827</v>
      </c>
      <c r="Q575" s="2">
        <v>0</v>
      </c>
      <c r="R575" s="2">
        <v>0</v>
      </c>
      <c r="S575" s="2">
        <v>0</v>
      </c>
      <c r="T575" s="2">
        <v>0</v>
      </c>
      <c r="U575" s="2">
        <v>0</v>
      </c>
      <c r="V575" s="2">
        <v>0</v>
      </c>
      <c r="W575" s="2">
        <v>0</v>
      </c>
      <c r="X575" s="2">
        <v>0</v>
      </c>
      <c r="Y575" s="2">
        <v>5.29</v>
      </c>
      <c r="Z575" s="2">
        <v>22700</v>
      </c>
    </row>
    <row r="576" spans="1:26" s="2" customFormat="1" thickBot="1">
      <c r="A576" s="2">
        <v>602</v>
      </c>
      <c r="B576" s="2" t="s">
        <v>1543</v>
      </c>
      <c r="C576" s="2">
        <v>0</v>
      </c>
      <c r="E576" s="2" t="s">
        <v>226</v>
      </c>
      <c r="F576" s="2" t="s">
        <v>1542</v>
      </c>
      <c r="G576" s="2" t="s">
        <v>1541</v>
      </c>
      <c r="I576" s="2">
        <v>10.1</v>
      </c>
      <c r="J576" s="2">
        <v>17700</v>
      </c>
      <c r="K576" s="2">
        <v>0</v>
      </c>
      <c r="L576" s="2">
        <v>17700</v>
      </c>
      <c r="M576" s="2">
        <v>0</v>
      </c>
      <c r="N576" s="2">
        <v>17700</v>
      </c>
      <c r="O576" s="2">
        <v>1</v>
      </c>
      <c r="P576" s="3">
        <v>44715</v>
      </c>
      <c r="Q576" s="2">
        <v>6000</v>
      </c>
      <c r="R576" s="2">
        <v>1</v>
      </c>
      <c r="S576" s="2">
        <v>0</v>
      </c>
      <c r="T576" s="2">
        <v>0</v>
      </c>
      <c r="U576" s="2">
        <v>0</v>
      </c>
      <c r="V576" s="2">
        <v>0</v>
      </c>
      <c r="W576" s="2">
        <v>0</v>
      </c>
      <c r="X576" s="2">
        <v>0</v>
      </c>
      <c r="Y576" s="2">
        <v>10.1</v>
      </c>
      <c r="Z576" s="2">
        <v>17700</v>
      </c>
    </row>
    <row r="577" spans="1:26" s="2" customFormat="1" thickBot="1">
      <c r="A577" s="2">
        <v>603</v>
      </c>
      <c r="B577" s="2" t="s">
        <v>1540</v>
      </c>
      <c r="C577" s="2">
        <v>1213</v>
      </c>
      <c r="E577" s="2" t="s">
        <v>712</v>
      </c>
      <c r="F577" s="2" t="s">
        <v>99</v>
      </c>
      <c r="G577" s="2" t="s">
        <v>1539</v>
      </c>
      <c r="H577" s="2" t="s">
        <v>1538</v>
      </c>
      <c r="I577" s="2">
        <v>3</v>
      </c>
      <c r="J577" s="2">
        <v>28700</v>
      </c>
      <c r="K577" s="2">
        <v>158500</v>
      </c>
      <c r="L577" s="2">
        <v>187200</v>
      </c>
      <c r="M577" s="2">
        <v>0</v>
      </c>
      <c r="N577" s="2">
        <v>187200</v>
      </c>
      <c r="O577" s="2">
        <v>2</v>
      </c>
      <c r="P577" s="3">
        <v>43116</v>
      </c>
      <c r="Q577" s="2">
        <v>0</v>
      </c>
      <c r="R577" s="2">
        <v>2</v>
      </c>
      <c r="S577" s="2">
        <v>0</v>
      </c>
      <c r="T577" s="2">
        <v>0</v>
      </c>
      <c r="U577" s="2">
        <v>0</v>
      </c>
      <c r="V577" s="2">
        <v>0</v>
      </c>
      <c r="W577" s="2">
        <v>0</v>
      </c>
      <c r="X577" s="2">
        <v>0</v>
      </c>
      <c r="Y577" s="2">
        <v>3</v>
      </c>
      <c r="Z577" s="2">
        <v>28700</v>
      </c>
    </row>
    <row r="578" spans="1:26" s="2" customFormat="1" thickBot="1">
      <c r="A578" s="2">
        <v>604</v>
      </c>
      <c r="B578" s="2" t="s">
        <v>1537</v>
      </c>
      <c r="C578" s="2">
        <v>12</v>
      </c>
      <c r="E578" s="2" t="s">
        <v>207</v>
      </c>
      <c r="F578" s="2" t="s">
        <v>1536</v>
      </c>
      <c r="G578" s="2" t="s">
        <v>307</v>
      </c>
      <c r="I578" s="2">
        <v>17</v>
      </c>
      <c r="J578" s="2">
        <v>27475</v>
      </c>
      <c r="K578" s="2">
        <v>44400</v>
      </c>
      <c r="L578" s="2">
        <v>71875</v>
      </c>
      <c r="M578" s="2">
        <v>18500</v>
      </c>
      <c r="N578" s="2">
        <v>53375</v>
      </c>
      <c r="O578" s="2">
        <v>2</v>
      </c>
      <c r="P578" s="3">
        <v>41012</v>
      </c>
      <c r="Q578" s="2">
        <v>32000</v>
      </c>
      <c r="R578" s="2">
        <v>3</v>
      </c>
      <c r="S578" s="2">
        <v>0</v>
      </c>
      <c r="T578" s="2">
        <v>0</v>
      </c>
      <c r="U578" s="2">
        <v>0</v>
      </c>
      <c r="V578" s="2">
        <v>0</v>
      </c>
      <c r="W578" s="2">
        <v>0</v>
      </c>
      <c r="X578" s="2">
        <v>0</v>
      </c>
      <c r="Y578" s="2">
        <v>17</v>
      </c>
      <c r="Z578" s="2">
        <v>27475</v>
      </c>
    </row>
    <row r="579" spans="1:26" s="2" customFormat="1" thickBot="1">
      <c r="A579" s="2">
        <v>605</v>
      </c>
      <c r="B579" s="2" t="s">
        <v>1535</v>
      </c>
      <c r="C579" s="2">
        <v>44</v>
      </c>
      <c r="E579" s="2" t="s">
        <v>1267</v>
      </c>
      <c r="F579" s="2" t="s">
        <v>1534</v>
      </c>
      <c r="G579" s="2" t="s">
        <v>320</v>
      </c>
      <c r="I579" s="2">
        <v>79</v>
      </c>
      <c r="J579" s="2">
        <v>15060</v>
      </c>
      <c r="K579" s="2">
        <v>0</v>
      </c>
      <c r="L579" s="2">
        <v>15060</v>
      </c>
      <c r="M579" s="2">
        <v>0</v>
      </c>
      <c r="N579" s="2">
        <v>15060</v>
      </c>
      <c r="O579" s="2">
        <v>1</v>
      </c>
      <c r="P579" s="3">
        <v>39563</v>
      </c>
      <c r="Q579" s="2">
        <v>0</v>
      </c>
      <c r="R579" s="2">
        <v>7</v>
      </c>
      <c r="S579" s="2">
        <v>55</v>
      </c>
      <c r="T579" s="2">
        <v>10134</v>
      </c>
      <c r="U579" s="2">
        <v>18</v>
      </c>
      <c r="V579" s="2">
        <v>3876</v>
      </c>
      <c r="W579" s="2">
        <v>0</v>
      </c>
      <c r="X579" s="2">
        <v>0</v>
      </c>
      <c r="Y579" s="2">
        <v>6</v>
      </c>
      <c r="Z579" s="2">
        <v>1050</v>
      </c>
    </row>
    <row r="580" spans="1:26" s="2" customFormat="1" thickBot="1">
      <c r="A580" s="2">
        <v>606</v>
      </c>
      <c r="B580" s="2" t="s">
        <v>1533</v>
      </c>
      <c r="C580" s="2">
        <v>29</v>
      </c>
      <c r="E580" s="2" t="s">
        <v>285</v>
      </c>
      <c r="F580" s="2" t="s">
        <v>1532</v>
      </c>
      <c r="G580" s="2" t="s">
        <v>326</v>
      </c>
      <c r="I580" s="2">
        <v>0.56000000000000005</v>
      </c>
      <c r="J580" s="2">
        <v>14900</v>
      </c>
      <c r="K580" s="2">
        <v>159600</v>
      </c>
      <c r="L580" s="2">
        <v>174500</v>
      </c>
      <c r="M580" s="2">
        <v>0</v>
      </c>
      <c r="N580" s="2">
        <v>174500</v>
      </c>
      <c r="O580" s="2">
        <v>2</v>
      </c>
      <c r="P580" s="3">
        <v>43735</v>
      </c>
      <c r="Q580" s="2">
        <v>140000</v>
      </c>
      <c r="R580" s="2">
        <v>1</v>
      </c>
      <c r="S580" s="2">
        <v>0</v>
      </c>
      <c r="T580" s="2">
        <v>0</v>
      </c>
      <c r="U580" s="2">
        <v>0</v>
      </c>
      <c r="V580" s="2">
        <v>0</v>
      </c>
      <c r="W580" s="2">
        <v>0</v>
      </c>
      <c r="X580" s="2">
        <v>0</v>
      </c>
      <c r="Y580" s="2">
        <v>0.56000000000000005</v>
      </c>
      <c r="Z580" s="2">
        <v>14875</v>
      </c>
    </row>
    <row r="581" spans="1:26" s="2" customFormat="1" thickBot="1">
      <c r="A581" s="2">
        <v>607</v>
      </c>
      <c r="B581" s="2" t="s">
        <v>1531</v>
      </c>
      <c r="C581" s="2">
        <v>81</v>
      </c>
      <c r="E581" s="2" t="s">
        <v>60</v>
      </c>
      <c r="F581" s="2" t="s">
        <v>1530</v>
      </c>
      <c r="G581" s="2" t="s">
        <v>205</v>
      </c>
      <c r="I581" s="2">
        <v>14</v>
      </c>
      <c r="J581" s="2">
        <v>21200</v>
      </c>
      <c r="K581" s="2">
        <v>0</v>
      </c>
      <c r="L581" s="2">
        <v>21200</v>
      </c>
      <c r="M581" s="2">
        <v>0</v>
      </c>
      <c r="N581" s="2">
        <v>21200</v>
      </c>
      <c r="O581" s="2">
        <v>0</v>
      </c>
      <c r="Q581" s="2">
        <v>0</v>
      </c>
      <c r="R581" s="2">
        <v>0</v>
      </c>
      <c r="S581" s="2">
        <v>0</v>
      </c>
      <c r="T581" s="2">
        <v>0</v>
      </c>
      <c r="U581" s="2">
        <v>0</v>
      </c>
      <c r="V581" s="2">
        <v>0</v>
      </c>
      <c r="W581" s="2">
        <v>0</v>
      </c>
      <c r="X581" s="2">
        <v>0</v>
      </c>
      <c r="Y581" s="2">
        <v>14</v>
      </c>
      <c r="Z581" s="2">
        <v>21175</v>
      </c>
    </row>
    <row r="582" spans="1:26" s="2" customFormat="1" thickBot="1">
      <c r="A582" s="2">
        <v>608</v>
      </c>
      <c r="B582" s="2" t="s">
        <v>1529</v>
      </c>
      <c r="C582" s="2">
        <v>0</v>
      </c>
      <c r="E582" s="2" t="s">
        <v>869</v>
      </c>
      <c r="F582" s="2" t="s">
        <v>1528</v>
      </c>
      <c r="G582" s="2" t="s">
        <v>221</v>
      </c>
      <c r="I582" s="2">
        <v>0.17</v>
      </c>
      <c r="J582" s="2">
        <v>700</v>
      </c>
      <c r="K582" s="2">
        <v>0</v>
      </c>
      <c r="L582" s="2">
        <v>700</v>
      </c>
      <c r="M582" s="2">
        <v>0</v>
      </c>
      <c r="N582" s="2">
        <v>700</v>
      </c>
      <c r="O582" s="2">
        <v>1</v>
      </c>
      <c r="P582" s="3">
        <v>45257</v>
      </c>
      <c r="Q582" s="2">
        <v>0</v>
      </c>
      <c r="R582" s="2">
        <v>8</v>
      </c>
      <c r="S582" s="2">
        <v>0</v>
      </c>
      <c r="T582" s="2">
        <v>0</v>
      </c>
      <c r="U582" s="2">
        <v>0</v>
      </c>
      <c r="V582" s="2">
        <v>0</v>
      </c>
      <c r="W582" s="2">
        <v>0</v>
      </c>
      <c r="X582" s="2">
        <v>0</v>
      </c>
      <c r="Y582" s="2">
        <v>0.17</v>
      </c>
      <c r="Z582" s="2">
        <v>700</v>
      </c>
    </row>
    <row r="583" spans="1:26" s="2" customFormat="1" thickBot="1">
      <c r="A583" s="2">
        <v>609</v>
      </c>
      <c r="B583" s="2" t="s">
        <v>1527</v>
      </c>
      <c r="C583" s="2">
        <v>0</v>
      </c>
      <c r="E583" s="2" t="s">
        <v>32</v>
      </c>
      <c r="F583" s="2" t="s">
        <v>1526</v>
      </c>
      <c r="G583" s="2" t="s">
        <v>701</v>
      </c>
      <c r="I583" s="2">
        <v>1</v>
      </c>
      <c r="J583" s="2">
        <v>8800</v>
      </c>
      <c r="K583" s="2">
        <v>0</v>
      </c>
      <c r="L583" s="2">
        <v>8800</v>
      </c>
      <c r="M583" s="2">
        <v>0</v>
      </c>
      <c r="N583" s="2">
        <v>8800</v>
      </c>
      <c r="O583" s="2">
        <v>0</v>
      </c>
      <c r="Q583" s="2">
        <v>0</v>
      </c>
      <c r="R583" s="2">
        <v>0</v>
      </c>
      <c r="S583" s="2">
        <v>0</v>
      </c>
      <c r="T583" s="2">
        <v>0</v>
      </c>
      <c r="U583" s="2">
        <v>0</v>
      </c>
      <c r="V583" s="2">
        <v>0</v>
      </c>
      <c r="W583" s="2">
        <v>0</v>
      </c>
      <c r="X583" s="2">
        <v>0</v>
      </c>
      <c r="Y583" s="2">
        <v>1</v>
      </c>
      <c r="Z583" s="2">
        <v>8750</v>
      </c>
    </row>
    <row r="584" spans="1:26" s="2" customFormat="1" thickBot="1">
      <c r="A584" s="2">
        <v>610</v>
      </c>
      <c r="B584" s="2" t="s">
        <v>1525</v>
      </c>
      <c r="C584" s="2">
        <v>0</v>
      </c>
      <c r="E584" s="2" t="s">
        <v>1524</v>
      </c>
      <c r="F584" s="2" t="s">
        <v>1523</v>
      </c>
      <c r="G584" s="2" t="s">
        <v>89</v>
      </c>
      <c r="H584" s="2" t="s">
        <v>1522</v>
      </c>
      <c r="I584" s="2">
        <v>3</v>
      </c>
      <c r="J584" s="2">
        <v>3700</v>
      </c>
      <c r="K584" s="2">
        <v>0</v>
      </c>
      <c r="L584" s="2">
        <v>3700</v>
      </c>
      <c r="M584" s="2">
        <v>0</v>
      </c>
      <c r="N584" s="2">
        <v>3700</v>
      </c>
      <c r="O584" s="2">
        <v>0</v>
      </c>
      <c r="Q584" s="2">
        <v>0</v>
      </c>
      <c r="R584" s="2">
        <v>0</v>
      </c>
      <c r="S584" s="2">
        <v>0</v>
      </c>
      <c r="T584" s="2">
        <v>0</v>
      </c>
      <c r="U584" s="2">
        <v>0</v>
      </c>
      <c r="V584" s="2">
        <v>0</v>
      </c>
      <c r="W584" s="2">
        <v>0</v>
      </c>
      <c r="X584" s="2">
        <v>0</v>
      </c>
      <c r="Y584" s="2">
        <v>3</v>
      </c>
      <c r="Z584" s="2">
        <v>3675</v>
      </c>
    </row>
    <row r="585" spans="1:26" s="2" customFormat="1" thickBot="1">
      <c r="A585" s="2">
        <v>611</v>
      </c>
      <c r="B585" s="2" t="s">
        <v>1521</v>
      </c>
      <c r="C585" s="2">
        <v>0</v>
      </c>
      <c r="E585" s="2" t="s">
        <v>190</v>
      </c>
      <c r="F585" s="2" t="s">
        <v>1520</v>
      </c>
      <c r="G585" s="2" t="s">
        <v>792</v>
      </c>
      <c r="I585" s="2">
        <v>64.5</v>
      </c>
      <c r="J585" s="2">
        <v>20965</v>
      </c>
      <c r="K585" s="2">
        <v>0</v>
      </c>
      <c r="L585" s="2">
        <v>20965</v>
      </c>
      <c r="M585" s="2">
        <v>0</v>
      </c>
      <c r="N585" s="2">
        <v>20965</v>
      </c>
      <c r="O585" s="2">
        <v>0</v>
      </c>
      <c r="Q585" s="2">
        <v>0</v>
      </c>
      <c r="R585" s="2">
        <v>0</v>
      </c>
      <c r="S585" s="2">
        <v>0</v>
      </c>
      <c r="T585" s="2">
        <v>0</v>
      </c>
      <c r="U585" s="2">
        <v>0</v>
      </c>
      <c r="V585" s="2">
        <v>0</v>
      </c>
      <c r="W585" s="2">
        <v>62.5</v>
      </c>
      <c r="X585" s="2">
        <v>13875</v>
      </c>
      <c r="Y585" s="2">
        <v>2</v>
      </c>
      <c r="Z585" s="2">
        <v>7090</v>
      </c>
    </row>
    <row r="586" spans="1:26" s="2" customFormat="1" thickBot="1">
      <c r="A586" s="2">
        <v>612</v>
      </c>
      <c r="B586" s="2" t="s">
        <v>1517</v>
      </c>
      <c r="C586" s="2">
        <v>0</v>
      </c>
      <c r="E586" s="2" t="s">
        <v>60</v>
      </c>
      <c r="F586" s="2" t="s">
        <v>1519</v>
      </c>
      <c r="G586" s="2" t="s">
        <v>291</v>
      </c>
      <c r="I586" s="2">
        <v>18</v>
      </c>
      <c r="J586" s="2">
        <v>16301</v>
      </c>
      <c r="K586" s="2">
        <v>0</v>
      </c>
      <c r="L586" s="2">
        <v>16301</v>
      </c>
      <c r="M586" s="2">
        <v>0</v>
      </c>
      <c r="N586" s="2">
        <v>16301</v>
      </c>
      <c r="O586" s="2">
        <v>1</v>
      </c>
      <c r="P586" s="3">
        <v>45274</v>
      </c>
      <c r="Q586" s="2">
        <v>0</v>
      </c>
      <c r="R586" s="2">
        <v>2</v>
      </c>
      <c r="S586" s="2">
        <v>0</v>
      </c>
      <c r="T586" s="2">
        <v>0</v>
      </c>
      <c r="U586" s="2">
        <v>0</v>
      </c>
      <c r="V586" s="2">
        <v>0</v>
      </c>
      <c r="W586" s="2">
        <v>8</v>
      </c>
      <c r="X586" s="2">
        <v>1776</v>
      </c>
      <c r="Y586" s="2">
        <v>10</v>
      </c>
      <c r="Z586" s="2">
        <v>14525</v>
      </c>
    </row>
    <row r="587" spans="1:26" s="2" customFormat="1" thickBot="1">
      <c r="A587" s="2">
        <v>613</v>
      </c>
      <c r="B587" s="2" t="s">
        <v>1517</v>
      </c>
      <c r="C587" s="2">
        <v>0</v>
      </c>
      <c r="E587" s="2" t="s">
        <v>60</v>
      </c>
      <c r="F587" s="2" t="s">
        <v>1518</v>
      </c>
      <c r="G587" s="2" t="s">
        <v>792</v>
      </c>
      <c r="I587" s="2">
        <v>45</v>
      </c>
      <c r="J587" s="2">
        <v>20148</v>
      </c>
      <c r="K587" s="2">
        <v>0</v>
      </c>
      <c r="L587" s="2">
        <v>20148</v>
      </c>
      <c r="M587" s="2">
        <v>0</v>
      </c>
      <c r="N587" s="2">
        <v>20148</v>
      </c>
      <c r="O587" s="2">
        <v>1</v>
      </c>
      <c r="P587" s="3">
        <v>45274</v>
      </c>
      <c r="Q587" s="2">
        <v>0</v>
      </c>
      <c r="R587" s="2">
        <v>2</v>
      </c>
      <c r="S587" s="2">
        <v>0</v>
      </c>
      <c r="T587" s="2">
        <v>0</v>
      </c>
      <c r="U587" s="2">
        <v>0</v>
      </c>
      <c r="V587" s="2">
        <v>0</v>
      </c>
      <c r="W587" s="2">
        <v>34</v>
      </c>
      <c r="X587" s="2">
        <v>7548</v>
      </c>
      <c r="Y587" s="2">
        <v>11</v>
      </c>
      <c r="Z587" s="2">
        <v>12600</v>
      </c>
    </row>
    <row r="588" spans="1:26" s="2" customFormat="1" thickBot="1">
      <c r="A588" s="2">
        <v>614</v>
      </c>
      <c r="B588" s="2" t="s">
        <v>1517</v>
      </c>
      <c r="C588" s="2">
        <v>109</v>
      </c>
      <c r="E588" s="2" t="s">
        <v>60</v>
      </c>
      <c r="F588" s="2" t="s">
        <v>1516</v>
      </c>
      <c r="G588" s="2" t="s">
        <v>1515</v>
      </c>
      <c r="I588" s="2">
        <v>125</v>
      </c>
      <c r="J588" s="2">
        <v>58672</v>
      </c>
      <c r="K588" s="2">
        <v>143200</v>
      </c>
      <c r="L588" s="2">
        <v>201872</v>
      </c>
      <c r="M588" s="2">
        <v>0</v>
      </c>
      <c r="N588" s="2">
        <v>201872</v>
      </c>
      <c r="O588" s="2">
        <v>2</v>
      </c>
      <c r="P588" s="3">
        <v>45274</v>
      </c>
      <c r="Q588" s="2">
        <v>0</v>
      </c>
      <c r="R588" s="2">
        <v>1</v>
      </c>
      <c r="S588" s="2">
        <v>0</v>
      </c>
      <c r="T588" s="2">
        <v>0</v>
      </c>
      <c r="U588" s="2">
        <v>61</v>
      </c>
      <c r="V588" s="2">
        <v>13136</v>
      </c>
      <c r="W588" s="2">
        <v>38</v>
      </c>
      <c r="X588" s="2">
        <v>8436</v>
      </c>
      <c r="Y588" s="2">
        <v>26</v>
      </c>
      <c r="Z588" s="2">
        <v>37100</v>
      </c>
    </row>
    <row r="589" spans="1:26" s="2" customFormat="1" thickBot="1">
      <c r="A589" s="2">
        <v>615</v>
      </c>
      <c r="B589" s="2" t="s">
        <v>1514</v>
      </c>
      <c r="C589" s="2">
        <v>0</v>
      </c>
      <c r="E589" s="2" t="s">
        <v>32</v>
      </c>
      <c r="F589" s="2" t="s">
        <v>1513</v>
      </c>
      <c r="G589" s="2" t="s">
        <v>126</v>
      </c>
      <c r="H589" s="2" t="s">
        <v>1512</v>
      </c>
      <c r="I589" s="2">
        <v>3.17</v>
      </c>
      <c r="J589" s="2">
        <v>3850</v>
      </c>
      <c r="K589" s="2">
        <v>0</v>
      </c>
      <c r="L589" s="2">
        <v>3850</v>
      </c>
      <c r="M589" s="2">
        <v>0</v>
      </c>
      <c r="N589" s="2">
        <v>3850</v>
      </c>
      <c r="O589" s="2">
        <v>0</v>
      </c>
      <c r="Q589" s="2">
        <v>0</v>
      </c>
      <c r="R589" s="2">
        <v>0</v>
      </c>
      <c r="S589" s="2">
        <v>0</v>
      </c>
      <c r="T589" s="2">
        <v>0</v>
      </c>
      <c r="U589" s="2">
        <v>0</v>
      </c>
      <c r="V589" s="2">
        <v>0</v>
      </c>
      <c r="W589" s="2">
        <v>0</v>
      </c>
      <c r="X589" s="2">
        <v>0</v>
      </c>
      <c r="Y589" s="2">
        <v>3.17</v>
      </c>
      <c r="Z589" s="2">
        <v>3850</v>
      </c>
    </row>
    <row r="590" spans="1:26" s="2" customFormat="1" thickBot="1">
      <c r="A590" s="2">
        <v>616</v>
      </c>
      <c r="B590" s="2" t="s">
        <v>1511</v>
      </c>
      <c r="C590" s="2">
        <v>7</v>
      </c>
      <c r="E590" s="2" t="s">
        <v>1510</v>
      </c>
      <c r="F590" s="2" t="s">
        <v>1509</v>
      </c>
      <c r="G590" s="2" t="s">
        <v>686</v>
      </c>
      <c r="I590" s="2">
        <v>15</v>
      </c>
      <c r="J590" s="2">
        <v>17700</v>
      </c>
      <c r="K590" s="2">
        <v>13600</v>
      </c>
      <c r="L590" s="2">
        <v>31300</v>
      </c>
      <c r="M590" s="2">
        <v>0</v>
      </c>
      <c r="N590" s="2">
        <v>31300</v>
      </c>
      <c r="O590" s="2">
        <v>2</v>
      </c>
      <c r="P590" s="3">
        <v>44631</v>
      </c>
      <c r="Q590" s="2">
        <v>0</v>
      </c>
      <c r="R590" s="2">
        <v>2</v>
      </c>
      <c r="S590" s="2">
        <v>0</v>
      </c>
      <c r="T590" s="2">
        <v>0</v>
      </c>
      <c r="U590" s="2">
        <v>0</v>
      </c>
      <c r="V590" s="2">
        <v>0</v>
      </c>
      <c r="W590" s="2">
        <v>0</v>
      </c>
      <c r="X590" s="2">
        <v>0</v>
      </c>
      <c r="Y590" s="2">
        <v>15</v>
      </c>
      <c r="Z590" s="2">
        <v>17700</v>
      </c>
    </row>
    <row r="591" spans="1:26" s="2" customFormat="1" thickBot="1">
      <c r="A591" s="2">
        <v>617</v>
      </c>
      <c r="B591" s="2" t="s">
        <v>1508</v>
      </c>
      <c r="C591" s="2">
        <v>0</v>
      </c>
      <c r="E591" s="2" t="s">
        <v>183</v>
      </c>
      <c r="F591" s="2" t="s">
        <v>1507</v>
      </c>
      <c r="G591" s="2" t="s">
        <v>534</v>
      </c>
      <c r="I591" s="2">
        <v>4.5999999999999996</v>
      </c>
      <c r="J591" s="2">
        <v>11500</v>
      </c>
      <c r="K591" s="2">
        <v>0</v>
      </c>
      <c r="L591" s="2">
        <v>11500</v>
      </c>
      <c r="M591" s="2">
        <v>0</v>
      </c>
      <c r="N591" s="2">
        <v>11500</v>
      </c>
      <c r="O591" s="2">
        <v>1</v>
      </c>
      <c r="P591" s="3">
        <v>41887</v>
      </c>
      <c r="Q591" s="2">
        <v>8000</v>
      </c>
      <c r="R591" s="2">
        <v>1</v>
      </c>
      <c r="S591" s="2">
        <v>0</v>
      </c>
      <c r="T591" s="2">
        <v>0</v>
      </c>
      <c r="U591" s="2">
        <v>0</v>
      </c>
      <c r="V591" s="2">
        <v>0</v>
      </c>
      <c r="W591" s="2">
        <v>0</v>
      </c>
      <c r="X591" s="2">
        <v>0</v>
      </c>
      <c r="Y591" s="2">
        <v>4.5999999999999996</v>
      </c>
      <c r="Z591" s="2">
        <v>11500</v>
      </c>
    </row>
    <row r="592" spans="1:26" s="2" customFormat="1" thickBot="1">
      <c r="A592" s="2">
        <v>618</v>
      </c>
      <c r="B592" s="2" t="s">
        <v>1506</v>
      </c>
      <c r="C592" s="2">
        <v>73</v>
      </c>
      <c r="E592" s="2" t="s">
        <v>81</v>
      </c>
      <c r="F592" s="2" t="s">
        <v>1505</v>
      </c>
      <c r="G592" s="2" t="s">
        <v>939</v>
      </c>
      <c r="I592" s="2">
        <v>4.5999999999999996</v>
      </c>
      <c r="J592" s="2">
        <v>21900</v>
      </c>
      <c r="K592" s="2">
        <v>124100</v>
      </c>
      <c r="L592" s="2">
        <v>146000</v>
      </c>
      <c r="M592" s="2">
        <v>18500</v>
      </c>
      <c r="N592" s="2">
        <v>127500</v>
      </c>
      <c r="O592" s="2">
        <v>1</v>
      </c>
      <c r="P592" s="3">
        <v>42093</v>
      </c>
      <c r="Q592" s="2">
        <v>0</v>
      </c>
      <c r="R592" s="2">
        <v>2</v>
      </c>
      <c r="S592" s="2">
        <v>0</v>
      </c>
      <c r="T592" s="2">
        <v>0</v>
      </c>
      <c r="U592" s="2">
        <v>0</v>
      </c>
      <c r="V592" s="2">
        <v>0</v>
      </c>
      <c r="W592" s="2">
        <v>0</v>
      </c>
      <c r="X592" s="2">
        <v>0</v>
      </c>
      <c r="Y592" s="2">
        <v>4.5999999999999996</v>
      </c>
      <c r="Z592" s="2">
        <v>21900</v>
      </c>
    </row>
    <row r="593" spans="1:26" s="2" customFormat="1" thickBot="1">
      <c r="A593" s="2">
        <v>619</v>
      </c>
      <c r="B593" s="2" t="s">
        <v>1504</v>
      </c>
      <c r="C593" s="2">
        <v>0</v>
      </c>
      <c r="E593" s="2" t="s">
        <v>81</v>
      </c>
      <c r="F593" s="2" t="s">
        <v>1503</v>
      </c>
      <c r="G593" s="2" t="s">
        <v>600</v>
      </c>
      <c r="I593" s="2">
        <v>7.7</v>
      </c>
      <c r="J593" s="2">
        <v>8500</v>
      </c>
      <c r="K593" s="2">
        <v>0</v>
      </c>
      <c r="L593" s="2">
        <v>8500</v>
      </c>
      <c r="M593" s="2">
        <v>0</v>
      </c>
      <c r="N593" s="2">
        <v>8500</v>
      </c>
      <c r="O593" s="2">
        <v>0</v>
      </c>
      <c r="Q593" s="2">
        <v>0</v>
      </c>
      <c r="R593" s="2">
        <v>0</v>
      </c>
      <c r="S593" s="2">
        <v>0</v>
      </c>
      <c r="T593" s="2">
        <v>0</v>
      </c>
      <c r="U593" s="2">
        <v>0</v>
      </c>
      <c r="V593" s="2">
        <v>0</v>
      </c>
      <c r="W593" s="2">
        <v>0</v>
      </c>
      <c r="X593" s="2">
        <v>0</v>
      </c>
      <c r="Y593" s="2">
        <v>7.7</v>
      </c>
      <c r="Z593" s="2">
        <v>8500</v>
      </c>
    </row>
    <row r="594" spans="1:26" s="2" customFormat="1" thickBot="1">
      <c r="A594" s="2">
        <v>620</v>
      </c>
      <c r="B594" s="2" t="s">
        <v>627</v>
      </c>
      <c r="C594" s="2">
        <v>0</v>
      </c>
      <c r="E594" s="2" t="s">
        <v>81</v>
      </c>
      <c r="F594" s="2" t="s">
        <v>1502</v>
      </c>
      <c r="G594" s="2" t="s">
        <v>737</v>
      </c>
      <c r="I594" s="2">
        <v>57</v>
      </c>
      <c r="J594" s="2">
        <v>12057</v>
      </c>
      <c r="K594" s="2">
        <v>0</v>
      </c>
      <c r="L594" s="2">
        <v>12057</v>
      </c>
      <c r="M594" s="2">
        <v>0</v>
      </c>
      <c r="N594" s="2">
        <v>12057</v>
      </c>
      <c r="O594" s="2">
        <v>0</v>
      </c>
      <c r="Q594" s="2">
        <v>0</v>
      </c>
      <c r="R594" s="2">
        <v>0</v>
      </c>
      <c r="S594" s="2">
        <v>10</v>
      </c>
      <c r="T594" s="2">
        <v>1843</v>
      </c>
      <c r="U594" s="2">
        <v>33</v>
      </c>
      <c r="V594" s="2">
        <v>7106</v>
      </c>
      <c r="W594" s="2">
        <v>14</v>
      </c>
      <c r="X594" s="2">
        <v>3108</v>
      </c>
      <c r="Y594" s="2">
        <v>0</v>
      </c>
      <c r="Z594" s="2">
        <v>0</v>
      </c>
    </row>
    <row r="595" spans="1:26" s="2" customFormat="1" thickBot="1">
      <c r="A595" s="2">
        <v>621</v>
      </c>
      <c r="B595" s="2" t="s">
        <v>813</v>
      </c>
      <c r="C595" s="2">
        <v>0</v>
      </c>
      <c r="E595" s="2" t="s">
        <v>81</v>
      </c>
      <c r="F595" s="2" t="s">
        <v>1501</v>
      </c>
      <c r="G595" s="2" t="s">
        <v>450</v>
      </c>
      <c r="H595" s="2" t="s">
        <v>1500</v>
      </c>
      <c r="I595" s="2">
        <v>66</v>
      </c>
      <c r="J595" s="2">
        <v>14652</v>
      </c>
      <c r="K595" s="2">
        <v>0</v>
      </c>
      <c r="L595" s="2">
        <v>14652</v>
      </c>
      <c r="M595" s="2">
        <v>0</v>
      </c>
      <c r="N595" s="2">
        <v>14652</v>
      </c>
      <c r="O595" s="2">
        <v>0</v>
      </c>
      <c r="Q595" s="2">
        <v>0</v>
      </c>
      <c r="R595" s="2">
        <v>0</v>
      </c>
      <c r="S595" s="2">
        <v>0</v>
      </c>
      <c r="T595" s="2">
        <v>0</v>
      </c>
      <c r="U595" s="2">
        <v>0</v>
      </c>
      <c r="V595" s="2">
        <v>0</v>
      </c>
      <c r="W595" s="2">
        <v>66</v>
      </c>
      <c r="X595" s="2">
        <v>14652</v>
      </c>
      <c r="Y595" s="2">
        <v>0</v>
      </c>
      <c r="Z595" s="2">
        <v>0</v>
      </c>
    </row>
    <row r="596" spans="1:26" s="2" customFormat="1" thickBot="1">
      <c r="A596" s="2">
        <v>622</v>
      </c>
      <c r="B596" s="2" t="s">
        <v>594</v>
      </c>
      <c r="C596" s="2">
        <v>0</v>
      </c>
      <c r="E596" s="2" t="s">
        <v>81</v>
      </c>
      <c r="F596" s="2" t="s">
        <v>1499</v>
      </c>
      <c r="G596" s="2" t="s">
        <v>737</v>
      </c>
      <c r="I596" s="2">
        <v>46.5</v>
      </c>
      <c r="J596" s="2">
        <v>25086</v>
      </c>
      <c r="K596" s="2">
        <v>0</v>
      </c>
      <c r="L596" s="2">
        <v>25086</v>
      </c>
      <c r="M596" s="2">
        <v>0</v>
      </c>
      <c r="N596" s="2">
        <v>25086</v>
      </c>
      <c r="O596" s="2">
        <v>1</v>
      </c>
      <c r="P596" s="3">
        <v>44087</v>
      </c>
      <c r="Q596" s="2">
        <v>0</v>
      </c>
      <c r="R596" s="2">
        <v>2</v>
      </c>
      <c r="S596" s="2">
        <v>0</v>
      </c>
      <c r="T596" s="2">
        <v>0</v>
      </c>
      <c r="U596" s="2">
        <v>12.9</v>
      </c>
      <c r="V596" s="2">
        <v>2778</v>
      </c>
      <c r="W596" s="2">
        <v>25.6</v>
      </c>
      <c r="X596" s="2">
        <v>5683</v>
      </c>
      <c r="Y596" s="2">
        <v>8</v>
      </c>
      <c r="Z596" s="2">
        <v>16625</v>
      </c>
    </row>
    <row r="597" spans="1:26" s="2" customFormat="1" thickBot="1">
      <c r="A597" s="2">
        <v>623</v>
      </c>
      <c r="B597" s="2" t="s">
        <v>142</v>
      </c>
      <c r="C597" s="2">
        <v>7</v>
      </c>
      <c r="E597" s="2" t="s">
        <v>602</v>
      </c>
      <c r="F597" s="2" t="s">
        <v>1498</v>
      </c>
      <c r="G597" s="2" t="s">
        <v>741</v>
      </c>
      <c r="I597" s="2">
        <v>6</v>
      </c>
      <c r="J597" s="2">
        <v>23600</v>
      </c>
      <c r="K597" s="2">
        <v>95900</v>
      </c>
      <c r="L597" s="2">
        <v>119500</v>
      </c>
      <c r="M597" s="2">
        <v>18500</v>
      </c>
      <c r="N597" s="2">
        <v>101000</v>
      </c>
      <c r="O597" s="2">
        <v>0</v>
      </c>
      <c r="Q597" s="2">
        <v>0</v>
      </c>
      <c r="R597" s="2">
        <v>0</v>
      </c>
      <c r="S597" s="2">
        <v>0</v>
      </c>
      <c r="T597" s="2">
        <v>0</v>
      </c>
      <c r="U597" s="2">
        <v>0</v>
      </c>
      <c r="V597" s="2">
        <v>0</v>
      </c>
      <c r="W597" s="2">
        <v>0</v>
      </c>
      <c r="X597" s="2">
        <v>0</v>
      </c>
      <c r="Y597" s="2">
        <v>6</v>
      </c>
      <c r="Z597" s="2">
        <v>23625</v>
      </c>
    </row>
    <row r="598" spans="1:26" s="2" customFormat="1" thickBot="1">
      <c r="A598" s="2">
        <v>624</v>
      </c>
      <c r="B598" s="2" t="s">
        <v>1497</v>
      </c>
      <c r="C598" s="2">
        <v>62</v>
      </c>
      <c r="E598" s="2" t="s">
        <v>81</v>
      </c>
      <c r="F598" s="2" t="s">
        <v>1496</v>
      </c>
      <c r="G598" s="2" t="s">
        <v>518</v>
      </c>
      <c r="H598" s="2" t="s">
        <v>1495</v>
      </c>
      <c r="I598" s="2">
        <v>47.77</v>
      </c>
      <c r="J598" s="2">
        <v>34857</v>
      </c>
      <c r="K598" s="2">
        <v>146000</v>
      </c>
      <c r="L598" s="2">
        <v>180857</v>
      </c>
      <c r="M598" s="2">
        <v>18500</v>
      </c>
      <c r="N598" s="2">
        <v>162357</v>
      </c>
      <c r="O598" s="2">
        <v>2</v>
      </c>
      <c r="P598" s="3">
        <v>44068</v>
      </c>
      <c r="Q598" s="2">
        <v>0</v>
      </c>
      <c r="R598" s="2">
        <v>2</v>
      </c>
      <c r="S598" s="2">
        <v>0</v>
      </c>
      <c r="T598" s="2">
        <v>0</v>
      </c>
      <c r="U598" s="2">
        <v>0</v>
      </c>
      <c r="V598" s="2">
        <v>0</v>
      </c>
      <c r="W598" s="2">
        <v>38.770000000000003</v>
      </c>
      <c r="X598" s="2">
        <v>8607</v>
      </c>
      <c r="Y598" s="2">
        <v>9</v>
      </c>
      <c r="Z598" s="2">
        <v>26250</v>
      </c>
    </row>
    <row r="599" spans="1:26" s="2" customFormat="1" thickBot="1">
      <c r="A599" s="2">
        <v>625</v>
      </c>
      <c r="B599" s="2" t="s">
        <v>1494</v>
      </c>
      <c r="C599" s="2">
        <v>80</v>
      </c>
      <c r="E599" s="2" t="s">
        <v>1493</v>
      </c>
      <c r="F599" s="2" t="s">
        <v>1492</v>
      </c>
      <c r="G599" s="2" t="s">
        <v>741</v>
      </c>
      <c r="I599" s="2">
        <v>1</v>
      </c>
      <c r="J599" s="2">
        <v>4375</v>
      </c>
      <c r="K599" s="2">
        <v>22260</v>
      </c>
      <c r="L599" s="2">
        <v>26635</v>
      </c>
      <c r="M599" s="2">
        <v>0</v>
      </c>
      <c r="N599" s="2">
        <v>26635</v>
      </c>
      <c r="O599" s="2">
        <v>0</v>
      </c>
      <c r="Q599" s="2">
        <v>0</v>
      </c>
      <c r="R599" s="2">
        <v>0</v>
      </c>
      <c r="S599" s="2">
        <v>0</v>
      </c>
      <c r="T599" s="2">
        <v>0</v>
      </c>
      <c r="U599" s="2">
        <v>0</v>
      </c>
      <c r="V599" s="2">
        <v>0</v>
      </c>
      <c r="W599" s="2">
        <v>0</v>
      </c>
      <c r="X599" s="2">
        <v>0</v>
      </c>
      <c r="Y599" s="2">
        <v>1</v>
      </c>
      <c r="Z599" s="2">
        <v>4375</v>
      </c>
    </row>
    <row r="600" spans="1:26" s="2" customFormat="1" thickBot="1">
      <c r="A600" s="2">
        <v>626</v>
      </c>
      <c r="B600" s="2" t="s">
        <v>1244</v>
      </c>
      <c r="C600" s="2">
        <v>345</v>
      </c>
      <c r="E600" s="2" t="s">
        <v>112</v>
      </c>
      <c r="F600" s="2" t="s">
        <v>1491</v>
      </c>
      <c r="G600" s="2" t="s">
        <v>732</v>
      </c>
      <c r="I600" s="2">
        <v>2</v>
      </c>
      <c r="J600" s="2">
        <v>18700</v>
      </c>
      <c r="K600" s="2">
        <v>70600</v>
      </c>
      <c r="L600" s="2">
        <v>89300</v>
      </c>
      <c r="M600" s="2">
        <v>0</v>
      </c>
      <c r="N600" s="2">
        <v>89300</v>
      </c>
      <c r="O600" s="2">
        <v>2</v>
      </c>
      <c r="P600" s="3">
        <v>41404</v>
      </c>
      <c r="Q600" s="2">
        <v>20000</v>
      </c>
      <c r="R600" s="2">
        <v>1</v>
      </c>
      <c r="S600" s="2">
        <v>0</v>
      </c>
      <c r="T600" s="2">
        <v>0</v>
      </c>
      <c r="U600" s="2">
        <v>0</v>
      </c>
      <c r="V600" s="2">
        <v>0</v>
      </c>
      <c r="W600" s="2">
        <v>0</v>
      </c>
      <c r="X600" s="2">
        <v>0</v>
      </c>
      <c r="Y600" s="2">
        <v>2</v>
      </c>
      <c r="Z600" s="2">
        <v>18725</v>
      </c>
    </row>
    <row r="601" spans="1:26" s="2" customFormat="1" thickBot="1">
      <c r="A601" s="2">
        <v>627</v>
      </c>
      <c r="B601" s="2" t="s">
        <v>1490</v>
      </c>
      <c r="C601" s="2">
        <v>28</v>
      </c>
      <c r="E601" s="2" t="s">
        <v>1489</v>
      </c>
      <c r="F601" s="2" t="s">
        <v>1488</v>
      </c>
      <c r="G601" s="2" t="s">
        <v>924</v>
      </c>
      <c r="H601" s="2" t="s">
        <v>1487</v>
      </c>
      <c r="I601" s="2">
        <v>143</v>
      </c>
      <c r="J601" s="2">
        <v>41765</v>
      </c>
      <c r="K601" s="2">
        <v>7140</v>
      </c>
      <c r="L601" s="2">
        <v>48905</v>
      </c>
      <c r="M601" s="2">
        <v>0</v>
      </c>
      <c r="N601" s="2">
        <v>48905</v>
      </c>
      <c r="O601" s="2">
        <v>0</v>
      </c>
      <c r="Q601" s="2">
        <v>0</v>
      </c>
      <c r="R601" s="2">
        <v>0</v>
      </c>
      <c r="S601" s="2">
        <v>2</v>
      </c>
      <c r="T601" s="2">
        <v>369</v>
      </c>
      <c r="U601" s="2">
        <v>66</v>
      </c>
      <c r="V601" s="2">
        <v>14212</v>
      </c>
      <c r="W601" s="2">
        <v>72</v>
      </c>
      <c r="X601" s="2">
        <v>15984</v>
      </c>
      <c r="Y601" s="2">
        <v>3</v>
      </c>
      <c r="Z601" s="2">
        <v>11200</v>
      </c>
    </row>
    <row r="602" spans="1:26" s="2" customFormat="1" thickBot="1">
      <c r="A602" s="2">
        <v>628</v>
      </c>
      <c r="B602" s="2" t="s">
        <v>1486</v>
      </c>
      <c r="C602" s="2">
        <v>36</v>
      </c>
      <c r="E602" s="2" t="s">
        <v>226</v>
      </c>
      <c r="F602" s="2" t="s">
        <v>1485</v>
      </c>
      <c r="G602" s="2" t="s">
        <v>395</v>
      </c>
      <c r="I602" s="2">
        <v>44</v>
      </c>
      <c r="J602" s="2">
        <v>44800</v>
      </c>
      <c r="K602" s="2">
        <v>96978</v>
      </c>
      <c r="L602" s="2">
        <v>141778</v>
      </c>
      <c r="M602" s="2">
        <v>18500</v>
      </c>
      <c r="N602" s="2">
        <v>123278</v>
      </c>
      <c r="O602" s="2">
        <v>0</v>
      </c>
      <c r="Q602" s="2">
        <v>0</v>
      </c>
      <c r="R602" s="2">
        <v>0</v>
      </c>
      <c r="S602" s="2">
        <v>0</v>
      </c>
      <c r="T602" s="2">
        <v>0</v>
      </c>
      <c r="U602" s="2">
        <v>0</v>
      </c>
      <c r="V602" s="2">
        <v>0</v>
      </c>
      <c r="W602" s="2">
        <v>0</v>
      </c>
      <c r="X602" s="2">
        <v>0</v>
      </c>
      <c r="Y602" s="2">
        <v>44</v>
      </c>
      <c r="Z602" s="2">
        <v>44800</v>
      </c>
    </row>
    <row r="603" spans="1:26" s="2" customFormat="1" thickBot="1">
      <c r="A603" s="2">
        <v>629</v>
      </c>
      <c r="B603" s="2" t="s">
        <v>1484</v>
      </c>
      <c r="C603" s="2">
        <v>0</v>
      </c>
      <c r="E603" s="2" t="s">
        <v>53</v>
      </c>
      <c r="F603" s="2" t="s">
        <v>1483</v>
      </c>
      <c r="G603" s="2" t="s">
        <v>782</v>
      </c>
      <c r="I603" s="2">
        <v>314.5</v>
      </c>
      <c r="J603" s="2">
        <v>77612</v>
      </c>
      <c r="K603" s="2">
        <v>0</v>
      </c>
      <c r="L603" s="2">
        <v>77612</v>
      </c>
      <c r="M603" s="2">
        <v>0</v>
      </c>
      <c r="N603" s="2">
        <v>77612</v>
      </c>
      <c r="O603" s="2">
        <v>0</v>
      </c>
      <c r="Q603" s="2">
        <v>0</v>
      </c>
      <c r="R603" s="2">
        <v>0</v>
      </c>
      <c r="S603" s="2">
        <v>0</v>
      </c>
      <c r="T603" s="2">
        <v>0</v>
      </c>
      <c r="U603" s="2">
        <v>77</v>
      </c>
      <c r="V603" s="2">
        <v>16581</v>
      </c>
      <c r="W603" s="2">
        <v>235.5</v>
      </c>
      <c r="X603" s="2">
        <v>52281</v>
      </c>
      <c r="Y603" s="2">
        <v>2</v>
      </c>
      <c r="Z603" s="2">
        <v>8750</v>
      </c>
    </row>
    <row r="604" spans="1:26" s="2" customFormat="1" thickBot="1">
      <c r="A604" s="2">
        <v>630</v>
      </c>
      <c r="B604" s="2" t="s">
        <v>1482</v>
      </c>
      <c r="C604" s="2">
        <v>398</v>
      </c>
      <c r="E604" s="2" t="s">
        <v>32</v>
      </c>
      <c r="F604" s="2" t="s">
        <v>1481</v>
      </c>
      <c r="G604" s="2" t="s">
        <v>494</v>
      </c>
      <c r="I604" s="2">
        <v>4.4000000000000004</v>
      </c>
      <c r="J604" s="2">
        <v>21700</v>
      </c>
      <c r="K604" s="2">
        <v>153400</v>
      </c>
      <c r="L604" s="2">
        <v>175100</v>
      </c>
      <c r="M604" s="2">
        <v>18500</v>
      </c>
      <c r="N604" s="2">
        <v>156600</v>
      </c>
      <c r="O604" s="2">
        <v>2</v>
      </c>
      <c r="P604" s="3">
        <v>44123</v>
      </c>
      <c r="Q604" s="2">
        <v>167500</v>
      </c>
      <c r="R604" s="2">
        <v>1</v>
      </c>
      <c r="S604" s="2">
        <v>0</v>
      </c>
      <c r="T604" s="2">
        <v>0</v>
      </c>
      <c r="U604" s="2">
        <v>0</v>
      </c>
      <c r="V604" s="2">
        <v>0</v>
      </c>
      <c r="W604" s="2">
        <v>0</v>
      </c>
      <c r="X604" s="2">
        <v>0</v>
      </c>
      <c r="Y604" s="2">
        <v>4.4000000000000004</v>
      </c>
      <c r="Z604" s="2">
        <v>21700</v>
      </c>
    </row>
    <row r="605" spans="1:26" s="2" customFormat="1" thickBot="1">
      <c r="A605" s="2">
        <v>631</v>
      </c>
      <c r="B605" s="2" t="s">
        <v>1480</v>
      </c>
      <c r="C605" s="2">
        <v>131</v>
      </c>
      <c r="E605" s="2" t="s">
        <v>198</v>
      </c>
      <c r="F605" s="2" t="s">
        <v>1479</v>
      </c>
      <c r="G605" s="2" t="s">
        <v>1478</v>
      </c>
      <c r="I605" s="2">
        <v>2</v>
      </c>
      <c r="J605" s="2">
        <v>5600</v>
      </c>
      <c r="K605" s="2">
        <v>28700</v>
      </c>
      <c r="L605" s="2">
        <v>34300</v>
      </c>
      <c r="M605" s="2">
        <v>0</v>
      </c>
      <c r="N605" s="2">
        <v>34300</v>
      </c>
      <c r="O605" s="2">
        <v>1</v>
      </c>
      <c r="P605" s="3">
        <v>38829</v>
      </c>
      <c r="Q605" s="2">
        <v>10500</v>
      </c>
      <c r="R605" s="2">
        <v>1</v>
      </c>
      <c r="S605" s="2">
        <v>0</v>
      </c>
      <c r="T605" s="2">
        <v>0</v>
      </c>
      <c r="U605" s="2">
        <v>0</v>
      </c>
      <c r="V605" s="2">
        <v>0</v>
      </c>
      <c r="W605" s="2">
        <v>0</v>
      </c>
      <c r="X605" s="2">
        <v>0</v>
      </c>
      <c r="Y605" s="2">
        <v>2</v>
      </c>
      <c r="Z605" s="2">
        <v>5600</v>
      </c>
    </row>
    <row r="606" spans="1:26" s="2" customFormat="1" thickBot="1">
      <c r="A606" s="2">
        <v>632</v>
      </c>
      <c r="B606" s="2" t="s">
        <v>1477</v>
      </c>
      <c r="C606" s="2">
        <v>0</v>
      </c>
      <c r="E606" s="2" t="s">
        <v>48</v>
      </c>
      <c r="F606" s="2" t="s">
        <v>1476</v>
      </c>
      <c r="G606" s="2" t="s">
        <v>939</v>
      </c>
      <c r="I606" s="2">
        <v>0.5</v>
      </c>
      <c r="J606" s="2">
        <v>500</v>
      </c>
      <c r="K606" s="2">
        <v>2100</v>
      </c>
      <c r="L606" s="2">
        <v>2600</v>
      </c>
      <c r="M606" s="2">
        <v>0</v>
      </c>
      <c r="N606" s="2">
        <v>2600</v>
      </c>
      <c r="O606" s="2">
        <v>1</v>
      </c>
      <c r="P606" s="3">
        <v>44301</v>
      </c>
      <c r="Q606" s="2">
        <v>0</v>
      </c>
      <c r="R606" s="2">
        <v>1</v>
      </c>
      <c r="S606" s="2">
        <v>0</v>
      </c>
      <c r="T606" s="2">
        <v>0</v>
      </c>
      <c r="U606" s="2">
        <v>0</v>
      </c>
      <c r="V606" s="2">
        <v>0</v>
      </c>
      <c r="W606" s="2">
        <v>0</v>
      </c>
      <c r="X606" s="2">
        <v>0</v>
      </c>
      <c r="Y606" s="2">
        <v>0.5</v>
      </c>
      <c r="Z606" s="2">
        <v>500</v>
      </c>
    </row>
    <row r="607" spans="1:26" s="2" customFormat="1" thickBot="1">
      <c r="A607" s="2">
        <v>633</v>
      </c>
      <c r="B607" s="2" t="s">
        <v>1475</v>
      </c>
      <c r="C607" s="2">
        <v>15</v>
      </c>
      <c r="E607" s="2" t="s">
        <v>277</v>
      </c>
      <c r="F607" s="2" t="s">
        <v>1474</v>
      </c>
      <c r="G607" s="2" t="s">
        <v>395</v>
      </c>
      <c r="I607" s="2">
        <v>0.32</v>
      </c>
      <c r="J607" s="2">
        <v>18900</v>
      </c>
      <c r="K607" s="2">
        <v>137600</v>
      </c>
      <c r="L607" s="2">
        <v>156500</v>
      </c>
      <c r="M607" s="2">
        <v>0</v>
      </c>
      <c r="N607" s="2">
        <v>156500</v>
      </c>
      <c r="O607" s="2">
        <v>2</v>
      </c>
      <c r="P607" s="3">
        <v>43433</v>
      </c>
      <c r="Q607" s="2">
        <v>301668</v>
      </c>
      <c r="R607" s="2">
        <v>8</v>
      </c>
      <c r="S607" s="2">
        <v>0</v>
      </c>
      <c r="T607" s="2">
        <v>0</v>
      </c>
      <c r="U607" s="2">
        <v>0</v>
      </c>
      <c r="V607" s="2">
        <v>0</v>
      </c>
      <c r="W607" s="2">
        <v>0</v>
      </c>
      <c r="X607" s="2">
        <v>0</v>
      </c>
      <c r="Y607" s="2">
        <v>0.32</v>
      </c>
      <c r="Z607" s="2">
        <v>18900</v>
      </c>
    </row>
    <row r="608" spans="1:26" s="2" customFormat="1" thickBot="1">
      <c r="A608" s="2">
        <v>634</v>
      </c>
      <c r="B608" s="2" t="s">
        <v>1473</v>
      </c>
      <c r="C608" s="2">
        <v>11</v>
      </c>
      <c r="E608" s="2" t="s">
        <v>277</v>
      </c>
      <c r="F608" s="2" t="s">
        <v>1472</v>
      </c>
      <c r="G608" s="2" t="s">
        <v>51</v>
      </c>
      <c r="I608" s="2">
        <v>0.06</v>
      </c>
      <c r="J608" s="2">
        <v>10700</v>
      </c>
      <c r="K608" s="2">
        <v>41720</v>
      </c>
      <c r="L608" s="2">
        <v>52420</v>
      </c>
      <c r="M608" s="2">
        <v>0</v>
      </c>
      <c r="N608" s="2">
        <v>52420</v>
      </c>
      <c r="O608" s="2">
        <v>0</v>
      </c>
      <c r="Q608" s="2">
        <v>0</v>
      </c>
      <c r="R608" s="2">
        <v>0</v>
      </c>
      <c r="S608" s="2">
        <v>0</v>
      </c>
      <c r="T608" s="2">
        <v>0</v>
      </c>
      <c r="U608" s="2">
        <v>0</v>
      </c>
      <c r="V608" s="2">
        <v>0</v>
      </c>
      <c r="W608" s="2">
        <v>0</v>
      </c>
      <c r="X608" s="2">
        <v>0</v>
      </c>
      <c r="Y608" s="2">
        <v>0.06</v>
      </c>
      <c r="Z608" s="2">
        <v>10675</v>
      </c>
    </row>
    <row r="609" spans="1:26" s="2" customFormat="1" thickBot="1">
      <c r="A609" s="2">
        <v>635</v>
      </c>
      <c r="B609" s="2" t="s">
        <v>1471</v>
      </c>
      <c r="C609" s="2">
        <v>51</v>
      </c>
      <c r="E609" s="2" t="s">
        <v>180</v>
      </c>
      <c r="F609" s="2" t="s">
        <v>1470</v>
      </c>
      <c r="G609" s="2" t="s">
        <v>545</v>
      </c>
      <c r="I609" s="2">
        <v>2</v>
      </c>
      <c r="J609" s="2">
        <v>18725</v>
      </c>
      <c r="K609" s="2">
        <v>124300</v>
      </c>
      <c r="L609" s="2">
        <v>143025</v>
      </c>
      <c r="M609" s="2">
        <v>0</v>
      </c>
      <c r="N609" s="2">
        <v>143025</v>
      </c>
      <c r="O609" s="2">
        <v>2</v>
      </c>
      <c r="P609" s="3">
        <v>43987</v>
      </c>
      <c r="Q609" s="2">
        <v>145000</v>
      </c>
      <c r="R609" s="2">
        <v>1</v>
      </c>
      <c r="S609" s="2">
        <v>0</v>
      </c>
      <c r="T609" s="2">
        <v>0</v>
      </c>
      <c r="U609" s="2">
        <v>0</v>
      </c>
      <c r="V609" s="2">
        <v>0</v>
      </c>
      <c r="W609" s="2">
        <v>0</v>
      </c>
      <c r="X609" s="2">
        <v>0</v>
      </c>
      <c r="Y609" s="2">
        <v>2</v>
      </c>
      <c r="Z609" s="2">
        <v>18725</v>
      </c>
    </row>
    <row r="610" spans="1:26" s="2" customFormat="1" thickBot="1">
      <c r="A610" s="2">
        <v>636</v>
      </c>
      <c r="B610" s="2" t="s">
        <v>1469</v>
      </c>
      <c r="C610" s="2">
        <v>30</v>
      </c>
      <c r="E610" s="2" t="s">
        <v>345</v>
      </c>
      <c r="F610" s="2" t="s">
        <v>1468</v>
      </c>
      <c r="G610" s="2" t="s">
        <v>494</v>
      </c>
      <c r="I610" s="2">
        <v>0.32</v>
      </c>
      <c r="J610" s="2">
        <v>12600</v>
      </c>
      <c r="K610" s="2">
        <v>91560</v>
      </c>
      <c r="L610" s="2">
        <v>104160</v>
      </c>
      <c r="M610" s="2">
        <v>0</v>
      </c>
      <c r="N610" s="2">
        <v>104160</v>
      </c>
      <c r="O610" s="2">
        <v>0</v>
      </c>
      <c r="Q610" s="2">
        <v>0</v>
      </c>
      <c r="R610" s="2">
        <v>0</v>
      </c>
      <c r="S610" s="2">
        <v>0</v>
      </c>
      <c r="T610" s="2">
        <v>0</v>
      </c>
      <c r="U610" s="2">
        <v>0</v>
      </c>
      <c r="V610" s="2">
        <v>0</v>
      </c>
      <c r="W610" s="2">
        <v>0</v>
      </c>
      <c r="X610" s="2">
        <v>0</v>
      </c>
      <c r="Y610" s="2">
        <v>0.32</v>
      </c>
      <c r="Z610" s="2">
        <v>12600</v>
      </c>
    </row>
    <row r="611" spans="1:26" s="2" customFormat="1" thickBot="1">
      <c r="A611" s="2">
        <v>637</v>
      </c>
      <c r="B611" s="2" t="s">
        <v>1467</v>
      </c>
      <c r="C611" s="2">
        <v>6</v>
      </c>
      <c r="E611" s="2" t="s">
        <v>345</v>
      </c>
      <c r="F611" s="2" t="s">
        <v>1466</v>
      </c>
      <c r="G611" s="2" t="s">
        <v>798</v>
      </c>
      <c r="I611" s="2">
        <v>0.4</v>
      </c>
      <c r="J611" s="2">
        <v>14900</v>
      </c>
      <c r="K611" s="2">
        <v>86600</v>
      </c>
      <c r="L611" s="2">
        <v>101500</v>
      </c>
      <c r="M611" s="2">
        <v>18500</v>
      </c>
      <c r="N611" s="2">
        <v>83000</v>
      </c>
      <c r="O611" s="2">
        <v>2</v>
      </c>
      <c r="P611" s="3">
        <v>44354</v>
      </c>
      <c r="Q611" s="2">
        <v>155000</v>
      </c>
      <c r="R611" s="2">
        <v>1</v>
      </c>
      <c r="S611" s="2">
        <v>0</v>
      </c>
      <c r="T611" s="2">
        <v>0</v>
      </c>
      <c r="U611" s="2">
        <v>0</v>
      </c>
      <c r="V611" s="2">
        <v>0</v>
      </c>
      <c r="W611" s="2">
        <v>0</v>
      </c>
      <c r="X611" s="2">
        <v>0</v>
      </c>
      <c r="Y611" s="2">
        <v>0.4</v>
      </c>
      <c r="Z611" s="2">
        <v>14900</v>
      </c>
    </row>
    <row r="612" spans="1:26" s="2" customFormat="1" thickBot="1">
      <c r="A612" s="2">
        <v>638</v>
      </c>
      <c r="B612" s="2" t="s">
        <v>1465</v>
      </c>
      <c r="C612" s="2">
        <v>0</v>
      </c>
      <c r="E612" s="2" t="s">
        <v>203</v>
      </c>
      <c r="F612" s="2" t="s">
        <v>1464</v>
      </c>
      <c r="G612" s="2" t="s">
        <v>494</v>
      </c>
      <c r="I612" s="2">
        <v>3.7</v>
      </c>
      <c r="J612" s="2">
        <v>12075</v>
      </c>
      <c r="K612" s="2">
        <v>0</v>
      </c>
      <c r="L612" s="2">
        <v>12075</v>
      </c>
      <c r="M612" s="2">
        <v>0</v>
      </c>
      <c r="N612" s="2">
        <v>12075</v>
      </c>
      <c r="O612" s="2">
        <v>0</v>
      </c>
      <c r="Q612" s="2">
        <v>0</v>
      </c>
      <c r="R612" s="2">
        <v>0</v>
      </c>
      <c r="S612" s="2">
        <v>0</v>
      </c>
      <c r="T612" s="2">
        <v>0</v>
      </c>
      <c r="U612" s="2">
        <v>0</v>
      </c>
      <c r="V612" s="2">
        <v>0</v>
      </c>
      <c r="W612" s="2">
        <v>0</v>
      </c>
      <c r="X612" s="2">
        <v>0</v>
      </c>
      <c r="Y612" s="2">
        <v>3.7</v>
      </c>
      <c r="Z612" s="2">
        <v>12075</v>
      </c>
    </row>
    <row r="613" spans="1:26" s="2" customFormat="1" thickBot="1">
      <c r="A613" s="2">
        <v>639</v>
      </c>
      <c r="B613" s="2" t="s">
        <v>1463</v>
      </c>
      <c r="C613" s="2">
        <v>154</v>
      </c>
      <c r="E613" s="2" t="s">
        <v>528</v>
      </c>
      <c r="F613" s="2" t="s">
        <v>1462</v>
      </c>
      <c r="G613" s="2" t="s">
        <v>1461</v>
      </c>
      <c r="H613" s="2" t="s">
        <v>1460</v>
      </c>
      <c r="I613" s="2">
        <v>40</v>
      </c>
      <c r="J613" s="2">
        <v>34040</v>
      </c>
      <c r="K613" s="2">
        <v>156700</v>
      </c>
      <c r="L613" s="2">
        <v>190740</v>
      </c>
      <c r="M613" s="2">
        <v>0</v>
      </c>
      <c r="N613" s="2">
        <v>190740</v>
      </c>
      <c r="O613" s="2">
        <v>0</v>
      </c>
      <c r="Q613" s="2">
        <v>0</v>
      </c>
      <c r="R613" s="2">
        <v>0</v>
      </c>
      <c r="S613" s="2">
        <v>0</v>
      </c>
      <c r="T613" s="2">
        <v>0</v>
      </c>
      <c r="U613" s="2">
        <v>0</v>
      </c>
      <c r="V613" s="2">
        <v>0</v>
      </c>
      <c r="W613" s="2">
        <v>0</v>
      </c>
      <c r="X613" s="2">
        <v>0</v>
      </c>
      <c r="Y613" s="2">
        <v>40</v>
      </c>
      <c r="Z613" s="2">
        <v>34040</v>
      </c>
    </row>
    <row r="614" spans="1:26" s="2" customFormat="1" thickBot="1">
      <c r="A614" s="2">
        <v>640</v>
      </c>
      <c r="B614" s="2" t="s">
        <v>1459</v>
      </c>
      <c r="C614" s="2">
        <v>0</v>
      </c>
      <c r="E614" s="2" t="s">
        <v>289</v>
      </c>
      <c r="F614" s="2" t="s">
        <v>1458</v>
      </c>
      <c r="G614" s="2" t="s">
        <v>534</v>
      </c>
      <c r="I614" s="2">
        <v>3</v>
      </c>
      <c r="J614" s="2">
        <v>3675</v>
      </c>
      <c r="K614" s="2">
        <v>0</v>
      </c>
      <c r="L614" s="2">
        <v>3675</v>
      </c>
      <c r="M614" s="2">
        <v>0</v>
      </c>
      <c r="N614" s="2">
        <v>3675</v>
      </c>
      <c r="O614" s="2">
        <v>0</v>
      </c>
      <c r="Q614" s="2">
        <v>0</v>
      </c>
      <c r="R614" s="2">
        <v>0</v>
      </c>
      <c r="S614" s="2">
        <v>0</v>
      </c>
      <c r="T614" s="2">
        <v>0</v>
      </c>
      <c r="U614" s="2">
        <v>0</v>
      </c>
      <c r="V614" s="2">
        <v>0</v>
      </c>
      <c r="W614" s="2">
        <v>0</v>
      </c>
      <c r="X614" s="2">
        <v>0</v>
      </c>
      <c r="Y614" s="2">
        <v>3</v>
      </c>
      <c r="Z614" s="2">
        <v>3675</v>
      </c>
    </row>
    <row r="615" spans="1:26" s="2" customFormat="1" thickBot="1">
      <c r="A615" s="2">
        <v>641</v>
      </c>
      <c r="B615" s="2" t="s">
        <v>1457</v>
      </c>
      <c r="C615" s="2">
        <v>28</v>
      </c>
      <c r="E615" s="2" t="s">
        <v>28</v>
      </c>
      <c r="F615" s="2" t="s">
        <v>1456</v>
      </c>
      <c r="G615" s="2" t="s">
        <v>500</v>
      </c>
      <c r="I615" s="2">
        <v>8</v>
      </c>
      <c r="J615" s="2">
        <v>25400</v>
      </c>
      <c r="K615" s="2">
        <v>101000</v>
      </c>
      <c r="L615" s="2">
        <v>126400</v>
      </c>
      <c r="M615" s="2">
        <v>0</v>
      </c>
      <c r="N615" s="2">
        <v>126400</v>
      </c>
      <c r="O615" s="2">
        <v>2</v>
      </c>
      <c r="P615" s="3">
        <v>38928</v>
      </c>
      <c r="Q615" s="2">
        <v>0</v>
      </c>
      <c r="R615" s="2">
        <v>0</v>
      </c>
      <c r="S615" s="2">
        <v>0</v>
      </c>
      <c r="T615" s="2">
        <v>0</v>
      </c>
      <c r="U615" s="2">
        <v>0</v>
      </c>
      <c r="V615" s="2">
        <v>0</v>
      </c>
      <c r="W615" s="2">
        <v>0</v>
      </c>
      <c r="X615" s="2">
        <v>0</v>
      </c>
      <c r="Y615" s="2">
        <v>8</v>
      </c>
      <c r="Z615" s="2">
        <v>25400</v>
      </c>
    </row>
    <row r="616" spans="1:26" s="2" customFormat="1" thickBot="1">
      <c r="A616" s="2">
        <v>642</v>
      </c>
      <c r="B616" s="2" t="s">
        <v>1455</v>
      </c>
      <c r="C616" s="2">
        <v>0</v>
      </c>
      <c r="E616" s="2" t="s">
        <v>28</v>
      </c>
      <c r="F616" s="2" t="s">
        <v>1454</v>
      </c>
      <c r="G616" s="2" t="s">
        <v>558</v>
      </c>
      <c r="H616" s="2" t="s">
        <v>1453</v>
      </c>
      <c r="I616" s="2">
        <v>19</v>
      </c>
      <c r="J616" s="2">
        <v>23450</v>
      </c>
      <c r="K616" s="2">
        <v>0</v>
      </c>
      <c r="L616" s="2">
        <v>23450</v>
      </c>
      <c r="M616" s="2">
        <v>0</v>
      </c>
      <c r="N616" s="2">
        <v>23450</v>
      </c>
      <c r="O616" s="2">
        <v>0</v>
      </c>
      <c r="Q616" s="2">
        <v>0</v>
      </c>
      <c r="R616" s="2">
        <v>0</v>
      </c>
      <c r="S616" s="2">
        <v>0</v>
      </c>
      <c r="T616" s="2">
        <v>0</v>
      </c>
      <c r="U616" s="2">
        <v>0</v>
      </c>
      <c r="V616" s="2">
        <v>0</v>
      </c>
      <c r="W616" s="2">
        <v>0</v>
      </c>
      <c r="X616" s="2">
        <v>0</v>
      </c>
      <c r="Y616" s="2">
        <v>19</v>
      </c>
      <c r="Z616" s="2">
        <v>23450</v>
      </c>
    </row>
    <row r="617" spans="1:26" s="2" customFormat="1" thickBot="1">
      <c r="A617" s="2">
        <v>643</v>
      </c>
      <c r="B617" s="2" t="s">
        <v>336</v>
      </c>
      <c r="C617" s="2">
        <v>35</v>
      </c>
      <c r="E617" s="2" t="s">
        <v>335</v>
      </c>
      <c r="F617" s="2" t="s">
        <v>1452</v>
      </c>
      <c r="G617" s="2" t="s">
        <v>518</v>
      </c>
      <c r="I617" s="2">
        <v>64</v>
      </c>
      <c r="J617" s="2">
        <v>56604</v>
      </c>
      <c r="K617" s="2">
        <v>445800</v>
      </c>
      <c r="L617" s="2">
        <v>502404</v>
      </c>
      <c r="M617" s="2">
        <v>0</v>
      </c>
      <c r="N617" s="2">
        <v>502404</v>
      </c>
      <c r="O617" s="2">
        <v>2</v>
      </c>
      <c r="P617" s="3">
        <v>45107</v>
      </c>
      <c r="Q617" s="2">
        <v>1325000</v>
      </c>
      <c r="R617" s="2">
        <v>1</v>
      </c>
      <c r="S617" s="2">
        <v>24</v>
      </c>
      <c r="T617" s="2">
        <v>4422</v>
      </c>
      <c r="U617" s="2">
        <v>5</v>
      </c>
      <c r="V617" s="2">
        <v>1077</v>
      </c>
      <c r="W617" s="2">
        <v>15</v>
      </c>
      <c r="X617" s="2">
        <v>3330</v>
      </c>
      <c r="Y617" s="2">
        <v>20</v>
      </c>
      <c r="Z617" s="2">
        <v>47775</v>
      </c>
    </row>
    <row r="618" spans="1:26" s="2" customFormat="1" thickBot="1">
      <c r="A618" s="2">
        <v>644</v>
      </c>
      <c r="B618" s="2" t="s">
        <v>1451</v>
      </c>
      <c r="C618" s="2">
        <v>64</v>
      </c>
      <c r="E618" s="2" t="s">
        <v>869</v>
      </c>
      <c r="F618" s="2" t="s">
        <v>1450</v>
      </c>
      <c r="G618" s="2" t="s">
        <v>939</v>
      </c>
      <c r="I618" s="2">
        <v>0.27</v>
      </c>
      <c r="J618" s="2">
        <v>12600</v>
      </c>
      <c r="K618" s="2">
        <v>57820</v>
      </c>
      <c r="L618" s="2">
        <v>70420</v>
      </c>
      <c r="M618" s="2">
        <v>18500</v>
      </c>
      <c r="N618" s="2">
        <v>51920</v>
      </c>
      <c r="O618" s="2">
        <v>2</v>
      </c>
      <c r="P618" s="3">
        <v>43717</v>
      </c>
      <c r="Q618" s="2">
        <v>45000</v>
      </c>
      <c r="R618" s="2">
        <v>1</v>
      </c>
      <c r="S618" s="2">
        <v>0</v>
      </c>
      <c r="T618" s="2">
        <v>0</v>
      </c>
      <c r="U618" s="2">
        <v>0</v>
      </c>
      <c r="V618" s="2">
        <v>0</v>
      </c>
      <c r="W618" s="2">
        <v>0</v>
      </c>
      <c r="X618" s="2">
        <v>0</v>
      </c>
      <c r="Y618" s="2">
        <v>0.27</v>
      </c>
      <c r="Z618" s="2">
        <v>12600</v>
      </c>
    </row>
    <row r="619" spans="1:26" s="2" customFormat="1" thickBot="1">
      <c r="A619" s="2">
        <v>645</v>
      </c>
      <c r="B619" s="2" t="s">
        <v>1449</v>
      </c>
      <c r="C619" s="2">
        <v>0</v>
      </c>
      <c r="E619" s="2" t="s">
        <v>198</v>
      </c>
      <c r="F619" s="2" t="s">
        <v>1448</v>
      </c>
      <c r="G619" s="2" t="s">
        <v>810</v>
      </c>
      <c r="I619" s="2">
        <v>4</v>
      </c>
      <c r="J619" s="2">
        <v>4900</v>
      </c>
      <c r="K619" s="2">
        <v>0</v>
      </c>
      <c r="L619" s="2">
        <v>4900</v>
      </c>
      <c r="M619" s="2">
        <v>0</v>
      </c>
      <c r="N619" s="2">
        <v>4900</v>
      </c>
      <c r="O619" s="2">
        <v>0</v>
      </c>
      <c r="Q619" s="2">
        <v>0</v>
      </c>
      <c r="R619" s="2">
        <v>0</v>
      </c>
      <c r="S619" s="2">
        <v>0</v>
      </c>
      <c r="T619" s="2">
        <v>0</v>
      </c>
      <c r="U619" s="2">
        <v>0</v>
      </c>
      <c r="V619" s="2">
        <v>0</v>
      </c>
      <c r="W619" s="2">
        <v>0</v>
      </c>
      <c r="X619" s="2">
        <v>0</v>
      </c>
      <c r="Y619" s="2">
        <v>4</v>
      </c>
      <c r="Z619" s="2">
        <v>4900</v>
      </c>
    </row>
    <row r="620" spans="1:26" s="2" customFormat="1" thickBot="1">
      <c r="A620" s="2">
        <v>646</v>
      </c>
      <c r="B620" s="2" t="s">
        <v>1447</v>
      </c>
      <c r="C620" s="2">
        <v>2</v>
      </c>
      <c r="E620" s="2" t="s">
        <v>171</v>
      </c>
      <c r="F620" s="2" t="s">
        <v>1446</v>
      </c>
      <c r="G620" s="2" t="s">
        <v>1445</v>
      </c>
      <c r="I620" s="2">
        <v>0.23</v>
      </c>
      <c r="J620" s="2">
        <v>3100</v>
      </c>
      <c r="K620" s="2">
        <v>21200</v>
      </c>
      <c r="L620" s="2">
        <v>24300</v>
      </c>
      <c r="M620" s="2">
        <v>0</v>
      </c>
      <c r="N620" s="2">
        <v>24300</v>
      </c>
      <c r="O620" s="2">
        <v>2</v>
      </c>
      <c r="P620" s="3">
        <v>44721</v>
      </c>
      <c r="Q620" s="2">
        <v>170000</v>
      </c>
      <c r="R620" s="2">
        <v>1</v>
      </c>
      <c r="S620" s="2">
        <v>0</v>
      </c>
      <c r="T620" s="2">
        <v>0</v>
      </c>
      <c r="U620" s="2">
        <v>0</v>
      </c>
      <c r="V620" s="2">
        <v>0</v>
      </c>
      <c r="W620" s="2">
        <v>0</v>
      </c>
      <c r="X620" s="2">
        <v>0</v>
      </c>
      <c r="Y620" s="2">
        <v>0.23</v>
      </c>
      <c r="Z620" s="2">
        <v>3100</v>
      </c>
    </row>
    <row r="621" spans="1:26" s="2" customFormat="1" thickBot="1">
      <c r="A621" s="2">
        <v>647</v>
      </c>
      <c r="B621" s="2" t="s">
        <v>361</v>
      </c>
      <c r="C621" s="2">
        <v>7</v>
      </c>
      <c r="E621" s="2" t="s">
        <v>387</v>
      </c>
      <c r="F621" s="2" t="s">
        <v>1444</v>
      </c>
      <c r="G621" s="2" t="s">
        <v>1443</v>
      </c>
      <c r="H621" s="2" t="s">
        <v>649</v>
      </c>
      <c r="I621" s="2">
        <v>0.02</v>
      </c>
      <c r="J621" s="2">
        <v>700</v>
      </c>
      <c r="K621" s="2">
        <v>4500</v>
      </c>
      <c r="L621" s="2">
        <v>5200</v>
      </c>
      <c r="M621" s="2">
        <v>0</v>
      </c>
      <c r="N621" s="2">
        <v>5200</v>
      </c>
      <c r="O621" s="2">
        <v>1</v>
      </c>
      <c r="P621" s="3">
        <v>44276</v>
      </c>
      <c r="Q621" s="2">
        <v>0</v>
      </c>
      <c r="R621" s="2">
        <v>8</v>
      </c>
      <c r="S621" s="2">
        <v>0</v>
      </c>
      <c r="T621" s="2">
        <v>0</v>
      </c>
      <c r="U621" s="2">
        <v>0</v>
      </c>
      <c r="V621" s="2">
        <v>0</v>
      </c>
      <c r="W621" s="2">
        <v>0</v>
      </c>
      <c r="X621" s="2">
        <v>0</v>
      </c>
      <c r="Y621" s="2">
        <v>0.02</v>
      </c>
      <c r="Z621" s="2">
        <v>700</v>
      </c>
    </row>
    <row r="622" spans="1:26" s="2" customFormat="1" thickBot="1">
      <c r="A622" s="2">
        <v>648</v>
      </c>
      <c r="B622" s="2" t="s">
        <v>1442</v>
      </c>
      <c r="C622" s="2">
        <v>399</v>
      </c>
      <c r="E622" s="2" t="s">
        <v>112</v>
      </c>
      <c r="F622" s="2" t="s">
        <v>1441</v>
      </c>
      <c r="G622" s="2" t="s">
        <v>622</v>
      </c>
      <c r="I622" s="2">
        <v>5.35</v>
      </c>
      <c r="J622" s="2">
        <v>18445</v>
      </c>
      <c r="K622" s="2">
        <v>23000</v>
      </c>
      <c r="L622" s="2">
        <v>41445</v>
      </c>
      <c r="M622" s="2">
        <v>18500</v>
      </c>
      <c r="N622" s="2">
        <v>22945</v>
      </c>
      <c r="O622" s="2">
        <v>0</v>
      </c>
      <c r="Q622" s="2">
        <v>0</v>
      </c>
      <c r="R622" s="2">
        <v>0</v>
      </c>
      <c r="S622" s="2">
        <v>0</v>
      </c>
      <c r="T622" s="2">
        <v>0</v>
      </c>
      <c r="U622" s="2">
        <v>0</v>
      </c>
      <c r="V622" s="2">
        <v>0</v>
      </c>
      <c r="W622" s="2">
        <v>0</v>
      </c>
      <c r="X622" s="2">
        <v>0</v>
      </c>
      <c r="Y622" s="2">
        <v>5.35</v>
      </c>
      <c r="Z622" s="2">
        <v>18445</v>
      </c>
    </row>
    <row r="623" spans="1:26" s="2" customFormat="1" thickBot="1">
      <c r="A623" s="2">
        <v>649</v>
      </c>
      <c r="B623" s="2" t="s">
        <v>1440</v>
      </c>
      <c r="C623" s="2">
        <v>12</v>
      </c>
      <c r="E623" s="2" t="s">
        <v>962</v>
      </c>
      <c r="F623" s="2" t="s">
        <v>1439</v>
      </c>
      <c r="G623" s="2" t="s">
        <v>600</v>
      </c>
      <c r="I623" s="2">
        <v>2.25</v>
      </c>
      <c r="J623" s="2">
        <v>19100</v>
      </c>
      <c r="K623" s="2">
        <v>170940</v>
      </c>
      <c r="L623" s="2">
        <v>190040</v>
      </c>
      <c r="M623" s="2">
        <v>18500</v>
      </c>
      <c r="N623" s="2">
        <v>171540</v>
      </c>
      <c r="O623" s="2">
        <v>2</v>
      </c>
      <c r="P623" s="3">
        <v>38943</v>
      </c>
      <c r="Q623" s="2">
        <v>200000</v>
      </c>
      <c r="R623" s="2">
        <v>1</v>
      </c>
      <c r="S623" s="2">
        <v>0</v>
      </c>
      <c r="T623" s="2">
        <v>0</v>
      </c>
      <c r="U623" s="2">
        <v>0</v>
      </c>
      <c r="V623" s="2">
        <v>0</v>
      </c>
      <c r="W623" s="2">
        <v>0</v>
      </c>
      <c r="X623" s="2">
        <v>0</v>
      </c>
      <c r="Y623" s="2">
        <v>2.25</v>
      </c>
      <c r="Z623" s="2">
        <v>19075</v>
      </c>
    </row>
    <row r="624" spans="1:26" s="2" customFormat="1" thickBot="1">
      <c r="A624" s="2">
        <v>650</v>
      </c>
      <c r="B624" s="2" t="s">
        <v>1438</v>
      </c>
      <c r="C624" s="2">
        <v>0</v>
      </c>
      <c r="E624" s="2" t="s">
        <v>1437</v>
      </c>
      <c r="F624" s="2" t="s">
        <v>1436</v>
      </c>
      <c r="G624" s="2" t="s">
        <v>126</v>
      </c>
      <c r="I624" s="2">
        <v>40.700000000000003</v>
      </c>
      <c r="J624" s="2">
        <v>32400</v>
      </c>
      <c r="K624" s="2">
        <v>0</v>
      </c>
      <c r="L624" s="2">
        <v>32400</v>
      </c>
      <c r="M624" s="2">
        <v>0</v>
      </c>
      <c r="N624" s="2">
        <v>32400</v>
      </c>
      <c r="O624" s="2">
        <v>0</v>
      </c>
      <c r="Q624" s="2">
        <v>0</v>
      </c>
      <c r="R624" s="2">
        <v>0</v>
      </c>
      <c r="S624" s="2">
        <v>0</v>
      </c>
      <c r="T624" s="2">
        <v>0</v>
      </c>
      <c r="U624" s="2">
        <v>0</v>
      </c>
      <c r="V624" s="2">
        <v>0</v>
      </c>
      <c r="W624" s="2">
        <v>0</v>
      </c>
      <c r="X624" s="2">
        <v>0</v>
      </c>
      <c r="Y624" s="2">
        <v>40.700000000000003</v>
      </c>
      <c r="Z624" s="2">
        <v>32375</v>
      </c>
    </row>
    <row r="625" spans="1:26" s="2" customFormat="1" thickBot="1">
      <c r="A625" s="2">
        <v>651</v>
      </c>
      <c r="B625" s="2" t="s">
        <v>1435</v>
      </c>
      <c r="F625" s="2" t="s">
        <v>1434</v>
      </c>
      <c r="G625" s="2" t="s">
        <v>545</v>
      </c>
      <c r="H625" s="2" t="s">
        <v>1433</v>
      </c>
      <c r="I625" s="2">
        <v>0</v>
      </c>
      <c r="J625" s="2">
        <v>2245858</v>
      </c>
      <c r="K625" s="2">
        <v>0</v>
      </c>
      <c r="L625" s="2">
        <v>2245858</v>
      </c>
      <c r="M625" s="2">
        <v>0</v>
      </c>
      <c r="N625" s="2">
        <v>2245858</v>
      </c>
      <c r="O625" s="2">
        <v>0</v>
      </c>
      <c r="Q625" s="2">
        <v>0</v>
      </c>
      <c r="R625" s="2">
        <v>0</v>
      </c>
      <c r="S625" s="2">
        <v>0</v>
      </c>
      <c r="T625" s="2">
        <v>0</v>
      </c>
      <c r="U625" s="2">
        <v>0</v>
      </c>
      <c r="V625" s="2">
        <v>0</v>
      </c>
      <c r="W625" s="2">
        <v>0</v>
      </c>
      <c r="X625" s="2">
        <v>0</v>
      </c>
      <c r="Y625" s="2">
        <v>0</v>
      </c>
      <c r="Z625" s="2">
        <v>2245858</v>
      </c>
    </row>
    <row r="626" spans="1:26" s="2" customFormat="1" thickBot="1">
      <c r="A626" s="2">
        <v>652</v>
      </c>
      <c r="B626" s="2" t="s">
        <v>1432</v>
      </c>
      <c r="C626" s="2">
        <v>49</v>
      </c>
      <c r="E626" s="2" t="s">
        <v>223</v>
      </c>
      <c r="F626" s="2" t="s">
        <v>1431</v>
      </c>
      <c r="G626" s="2" t="s">
        <v>582</v>
      </c>
      <c r="H626" s="2" t="s">
        <v>1430</v>
      </c>
      <c r="I626" s="2">
        <v>3.04</v>
      </c>
      <c r="J626" s="2">
        <v>9400</v>
      </c>
      <c r="K626" s="2">
        <v>18600</v>
      </c>
      <c r="L626" s="2">
        <v>28000</v>
      </c>
      <c r="M626" s="2">
        <v>0</v>
      </c>
      <c r="N626" s="2">
        <v>28000</v>
      </c>
      <c r="O626" s="2">
        <v>2</v>
      </c>
      <c r="P626" s="3">
        <v>45130</v>
      </c>
      <c r="Q626" s="2">
        <v>2000</v>
      </c>
      <c r="R626" s="2">
        <v>2</v>
      </c>
      <c r="S626" s="2">
        <v>0</v>
      </c>
      <c r="T626" s="2">
        <v>0</v>
      </c>
      <c r="U626" s="2">
        <v>0</v>
      </c>
      <c r="V626" s="2">
        <v>0</v>
      </c>
      <c r="W626" s="2">
        <v>0</v>
      </c>
      <c r="X626" s="2">
        <v>0</v>
      </c>
      <c r="Y626" s="2">
        <v>3.04</v>
      </c>
      <c r="Z626" s="2">
        <v>9400</v>
      </c>
    </row>
    <row r="627" spans="1:26" s="2" customFormat="1" thickBot="1">
      <c r="A627" s="2">
        <v>653</v>
      </c>
      <c r="B627" s="2" t="s">
        <v>1429</v>
      </c>
      <c r="C627" s="2">
        <v>0</v>
      </c>
      <c r="E627" s="2" t="s">
        <v>1428</v>
      </c>
      <c r="F627" s="2" t="s">
        <v>1427</v>
      </c>
      <c r="G627" s="2" t="s">
        <v>686</v>
      </c>
      <c r="H627" s="2" t="s">
        <v>1426</v>
      </c>
      <c r="I627" s="2">
        <v>12</v>
      </c>
      <c r="J627" s="2">
        <v>15100</v>
      </c>
      <c r="K627" s="2">
        <v>22260</v>
      </c>
      <c r="L627" s="2">
        <v>37360</v>
      </c>
      <c r="M627" s="2">
        <v>0</v>
      </c>
      <c r="N627" s="2">
        <v>37360</v>
      </c>
      <c r="O627" s="2">
        <v>2</v>
      </c>
      <c r="P627" s="3">
        <v>43279</v>
      </c>
      <c r="Q627" s="2">
        <v>0</v>
      </c>
      <c r="R627" s="2">
        <v>2</v>
      </c>
      <c r="S627" s="2">
        <v>0</v>
      </c>
      <c r="T627" s="2">
        <v>0</v>
      </c>
      <c r="U627" s="2">
        <v>0</v>
      </c>
      <c r="V627" s="2">
        <v>0</v>
      </c>
      <c r="W627" s="2">
        <v>0</v>
      </c>
      <c r="X627" s="2">
        <v>0</v>
      </c>
      <c r="Y627" s="2">
        <v>12</v>
      </c>
      <c r="Z627" s="2">
        <v>15050</v>
      </c>
    </row>
    <row r="628" spans="1:26" s="2" customFormat="1" thickBot="1">
      <c r="A628" s="2">
        <v>654</v>
      </c>
      <c r="B628" s="2" t="s">
        <v>1424</v>
      </c>
      <c r="C628" s="2">
        <v>0</v>
      </c>
      <c r="E628" s="2" t="s">
        <v>203</v>
      </c>
      <c r="F628" s="2" t="s">
        <v>1425</v>
      </c>
      <c r="G628" s="2" t="s">
        <v>126</v>
      </c>
      <c r="I628" s="2">
        <v>0.4</v>
      </c>
      <c r="J628" s="2">
        <v>900</v>
      </c>
      <c r="K628" s="2">
        <v>0</v>
      </c>
      <c r="L628" s="2">
        <v>900</v>
      </c>
      <c r="M628" s="2">
        <v>0</v>
      </c>
      <c r="N628" s="2">
        <v>900</v>
      </c>
      <c r="O628" s="2">
        <v>0</v>
      </c>
      <c r="Q628" s="2">
        <v>0</v>
      </c>
      <c r="R628" s="2">
        <v>0</v>
      </c>
      <c r="S628" s="2">
        <v>0</v>
      </c>
      <c r="T628" s="2">
        <v>0</v>
      </c>
      <c r="U628" s="2">
        <v>0</v>
      </c>
      <c r="V628" s="2">
        <v>0</v>
      </c>
      <c r="W628" s="2">
        <v>0</v>
      </c>
      <c r="X628" s="2">
        <v>0</v>
      </c>
      <c r="Y628" s="2">
        <v>0.4</v>
      </c>
      <c r="Z628" s="2">
        <v>875</v>
      </c>
    </row>
    <row r="629" spans="1:26" s="2" customFormat="1" thickBot="1">
      <c r="A629" s="2">
        <v>655</v>
      </c>
      <c r="B629" s="2" t="s">
        <v>1424</v>
      </c>
      <c r="C629" s="2">
        <v>110</v>
      </c>
      <c r="E629" s="2" t="s">
        <v>203</v>
      </c>
      <c r="F629" s="2" t="s">
        <v>1423</v>
      </c>
      <c r="G629" s="2" t="s">
        <v>732</v>
      </c>
      <c r="I629" s="2">
        <v>6</v>
      </c>
      <c r="J629" s="2">
        <v>23600</v>
      </c>
      <c r="K629" s="2">
        <v>159100</v>
      </c>
      <c r="L629" s="2">
        <v>182700</v>
      </c>
      <c r="M629" s="2">
        <v>18500</v>
      </c>
      <c r="N629" s="2">
        <v>164200</v>
      </c>
      <c r="O629" s="2">
        <v>0</v>
      </c>
      <c r="Q629" s="2">
        <v>0</v>
      </c>
      <c r="R629" s="2">
        <v>0</v>
      </c>
      <c r="S629" s="2">
        <v>0</v>
      </c>
      <c r="T629" s="2">
        <v>0</v>
      </c>
      <c r="U629" s="2">
        <v>0</v>
      </c>
      <c r="V629" s="2">
        <v>0</v>
      </c>
      <c r="W629" s="2">
        <v>0</v>
      </c>
      <c r="X629" s="2">
        <v>0</v>
      </c>
      <c r="Y629" s="2">
        <v>6</v>
      </c>
      <c r="Z629" s="2">
        <v>23600</v>
      </c>
    </row>
    <row r="630" spans="1:26" s="2" customFormat="1" thickBot="1">
      <c r="A630" s="2">
        <v>656</v>
      </c>
      <c r="B630" s="2" t="s">
        <v>836</v>
      </c>
      <c r="C630" s="2">
        <v>0</v>
      </c>
      <c r="E630" s="2" t="s">
        <v>48</v>
      </c>
      <c r="F630" s="2" t="s">
        <v>1422</v>
      </c>
      <c r="G630" s="2" t="s">
        <v>534</v>
      </c>
      <c r="I630" s="2">
        <v>11</v>
      </c>
      <c r="J630" s="2">
        <v>18600</v>
      </c>
      <c r="K630" s="2">
        <v>0</v>
      </c>
      <c r="L630" s="2">
        <v>18600</v>
      </c>
      <c r="M630" s="2">
        <v>0</v>
      </c>
      <c r="N630" s="2">
        <v>18600</v>
      </c>
      <c r="O630" s="2">
        <v>1</v>
      </c>
      <c r="P630" s="3">
        <v>39687</v>
      </c>
      <c r="Q630" s="2">
        <v>31000</v>
      </c>
      <c r="R630" s="2">
        <v>1</v>
      </c>
      <c r="S630" s="2">
        <v>0</v>
      </c>
      <c r="T630" s="2">
        <v>0</v>
      </c>
      <c r="U630" s="2">
        <v>0</v>
      </c>
      <c r="V630" s="2">
        <v>0</v>
      </c>
      <c r="W630" s="2">
        <v>0</v>
      </c>
      <c r="X630" s="2">
        <v>0</v>
      </c>
      <c r="Y630" s="2">
        <v>11</v>
      </c>
      <c r="Z630" s="2">
        <v>18550</v>
      </c>
    </row>
    <row r="631" spans="1:26" s="2" customFormat="1" thickBot="1">
      <c r="A631" s="2">
        <v>657</v>
      </c>
      <c r="B631" s="2" t="s">
        <v>397</v>
      </c>
      <c r="C631" s="2">
        <v>1883</v>
      </c>
      <c r="E631" s="2" t="s">
        <v>48</v>
      </c>
      <c r="F631" s="2" t="s">
        <v>1421</v>
      </c>
      <c r="G631" s="2" t="s">
        <v>291</v>
      </c>
      <c r="H631" s="2" t="s">
        <v>1420</v>
      </c>
      <c r="I631" s="2">
        <v>98</v>
      </c>
      <c r="J631" s="2">
        <v>45627</v>
      </c>
      <c r="K631" s="2">
        <v>69900</v>
      </c>
      <c r="L631" s="2">
        <v>115527</v>
      </c>
      <c r="M631" s="2">
        <v>18500</v>
      </c>
      <c r="N631" s="2">
        <v>97027</v>
      </c>
      <c r="O631" s="2">
        <v>0</v>
      </c>
      <c r="Q631" s="2">
        <v>0</v>
      </c>
      <c r="R631" s="2">
        <v>0</v>
      </c>
      <c r="S631" s="2">
        <v>0</v>
      </c>
      <c r="T631" s="2">
        <v>0</v>
      </c>
      <c r="U631" s="2">
        <v>38</v>
      </c>
      <c r="V631" s="2">
        <v>8183</v>
      </c>
      <c r="W631" s="2">
        <v>52</v>
      </c>
      <c r="X631" s="2">
        <v>11544</v>
      </c>
      <c r="Y631" s="2">
        <v>8</v>
      </c>
      <c r="Z631" s="2">
        <v>25900</v>
      </c>
    </row>
    <row r="632" spans="1:26" s="2" customFormat="1" thickBot="1">
      <c r="A632" s="2">
        <v>658</v>
      </c>
      <c r="B632" s="2" t="s">
        <v>1419</v>
      </c>
      <c r="E632" s="2" t="s">
        <v>1418</v>
      </c>
      <c r="F632" s="2" t="s">
        <v>1417</v>
      </c>
      <c r="G632" s="2" t="s">
        <v>251</v>
      </c>
      <c r="H632" s="2" t="s">
        <v>1416</v>
      </c>
      <c r="I632" s="2">
        <v>41.7</v>
      </c>
      <c r="J632" s="2">
        <v>8626</v>
      </c>
      <c r="K632" s="2">
        <v>0</v>
      </c>
      <c r="L632" s="2">
        <v>8626</v>
      </c>
      <c r="M632" s="2">
        <v>0</v>
      </c>
      <c r="N632" s="2">
        <v>8626</v>
      </c>
      <c r="O632" s="2">
        <v>1</v>
      </c>
      <c r="P632" s="3">
        <v>42871</v>
      </c>
      <c r="Q632" s="2">
        <v>0</v>
      </c>
      <c r="R632" s="2">
        <v>2</v>
      </c>
      <c r="S632" s="2">
        <v>0</v>
      </c>
      <c r="T632" s="2">
        <v>0</v>
      </c>
      <c r="U632" s="2">
        <v>33</v>
      </c>
      <c r="V632" s="2">
        <v>7106</v>
      </c>
      <c r="W632" s="2">
        <v>0</v>
      </c>
      <c r="X632" s="2">
        <v>0</v>
      </c>
      <c r="Y632" s="2">
        <v>8.6999999999999993</v>
      </c>
      <c r="Z632" s="2">
        <v>1520</v>
      </c>
    </row>
    <row r="633" spans="1:26" s="2" customFormat="1" thickBot="1">
      <c r="A633" s="2">
        <v>659</v>
      </c>
      <c r="B633" s="2" t="s">
        <v>1415</v>
      </c>
      <c r="C633" s="2">
        <v>31</v>
      </c>
      <c r="E633" s="2" t="s">
        <v>81</v>
      </c>
      <c r="F633" s="2" t="s">
        <v>1414</v>
      </c>
      <c r="G633" s="2" t="s">
        <v>798</v>
      </c>
      <c r="I633" s="2">
        <v>10.5</v>
      </c>
      <c r="J633" s="2">
        <v>18100</v>
      </c>
      <c r="K633" s="2">
        <v>0</v>
      </c>
      <c r="L633" s="2">
        <v>18100</v>
      </c>
      <c r="M633" s="2">
        <v>0</v>
      </c>
      <c r="N633" s="2">
        <v>18100</v>
      </c>
      <c r="O633" s="2">
        <v>1</v>
      </c>
      <c r="P633" s="3">
        <v>41968</v>
      </c>
      <c r="Q633" s="2">
        <v>29000</v>
      </c>
      <c r="R633" s="2">
        <v>1</v>
      </c>
      <c r="S633" s="2">
        <v>0</v>
      </c>
      <c r="T633" s="2">
        <v>0</v>
      </c>
      <c r="U633" s="2">
        <v>0</v>
      </c>
      <c r="V633" s="2">
        <v>0</v>
      </c>
      <c r="W633" s="2">
        <v>0</v>
      </c>
      <c r="X633" s="2">
        <v>0</v>
      </c>
      <c r="Y633" s="2">
        <v>10.5</v>
      </c>
      <c r="Z633" s="2">
        <v>18100</v>
      </c>
    </row>
    <row r="634" spans="1:26" s="2" customFormat="1" thickBot="1">
      <c r="A634" s="2">
        <v>660</v>
      </c>
      <c r="B634" s="2" t="s">
        <v>1413</v>
      </c>
      <c r="C634" s="2">
        <v>9</v>
      </c>
      <c r="E634" s="2" t="s">
        <v>171</v>
      </c>
      <c r="F634" s="2" t="s">
        <v>1412</v>
      </c>
      <c r="G634" s="2" t="s">
        <v>600</v>
      </c>
      <c r="H634" s="2" t="s">
        <v>1411</v>
      </c>
      <c r="I634" s="2">
        <v>12</v>
      </c>
      <c r="J634" s="2">
        <v>17325</v>
      </c>
      <c r="K634" s="2">
        <v>0</v>
      </c>
      <c r="L634" s="2">
        <v>17325</v>
      </c>
      <c r="M634" s="2">
        <v>0</v>
      </c>
      <c r="N634" s="2">
        <v>17325</v>
      </c>
      <c r="O634" s="2">
        <v>1</v>
      </c>
      <c r="P634" s="3">
        <v>43033</v>
      </c>
      <c r="Q634" s="2">
        <v>14025</v>
      </c>
      <c r="R634" s="2">
        <v>3</v>
      </c>
      <c r="S634" s="2">
        <v>0</v>
      </c>
      <c r="T634" s="2">
        <v>0</v>
      </c>
      <c r="U634" s="2">
        <v>0</v>
      </c>
      <c r="V634" s="2">
        <v>0</v>
      </c>
      <c r="W634" s="2">
        <v>0</v>
      </c>
      <c r="X634" s="2">
        <v>0</v>
      </c>
      <c r="Y634" s="2">
        <v>12</v>
      </c>
      <c r="Z634" s="2">
        <v>17325</v>
      </c>
    </row>
    <row r="635" spans="1:26" s="2" customFormat="1" thickBot="1">
      <c r="A635" s="2">
        <v>661</v>
      </c>
      <c r="B635" s="2" t="s">
        <v>1410</v>
      </c>
      <c r="C635" s="2">
        <v>10</v>
      </c>
      <c r="E635" s="2" t="s">
        <v>1409</v>
      </c>
      <c r="F635" s="2" t="s">
        <v>1408</v>
      </c>
      <c r="G635" s="2" t="s">
        <v>622</v>
      </c>
      <c r="I635" s="2">
        <v>62</v>
      </c>
      <c r="J635" s="2">
        <v>73200</v>
      </c>
      <c r="K635" s="2">
        <v>89180</v>
      </c>
      <c r="L635" s="2">
        <v>162380</v>
      </c>
      <c r="M635" s="2">
        <v>0</v>
      </c>
      <c r="N635" s="2">
        <v>162380</v>
      </c>
      <c r="O635" s="2">
        <v>2</v>
      </c>
      <c r="P635" s="3">
        <v>43556</v>
      </c>
      <c r="Q635" s="2">
        <v>10000</v>
      </c>
      <c r="R635" s="2">
        <v>1</v>
      </c>
      <c r="S635" s="2">
        <v>0</v>
      </c>
      <c r="T635" s="2">
        <v>0</v>
      </c>
      <c r="U635" s="2">
        <v>0</v>
      </c>
      <c r="V635" s="2">
        <v>0</v>
      </c>
      <c r="W635" s="2">
        <v>0</v>
      </c>
      <c r="X635" s="2">
        <v>0</v>
      </c>
      <c r="Y635" s="2">
        <v>62</v>
      </c>
      <c r="Z635" s="2">
        <v>73150</v>
      </c>
    </row>
    <row r="636" spans="1:26" s="2" customFormat="1" thickBot="1">
      <c r="A636" s="2">
        <v>662</v>
      </c>
      <c r="B636" s="2" t="s">
        <v>1407</v>
      </c>
      <c r="C636" s="2">
        <v>48</v>
      </c>
      <c r="E636" s="2" t="s">
        <v>60</v>
      </c>
      <c r="F636" s="2" t="s">
        <v>1406</v>
      </c>
      <c r="G636" s="2" t="s">
        <v>622</v>
      </c>
      <c r="I636" s="2">
        <v>40</v>
      </c>
      <c r="J636" s="2">
        <v>36600</v>
      </c>
      <c r="K636" s="2">
        <v>22400</v>
      </c>
      <c r="L636" s="2">
        <v>59000</v>
      </c>
      <c r="M636" s="2">
        <v>0</v>
      </c>
      <c r="N636" s="2">
        <v>59000</v>
      </c>
      <c r="O636" s="2">
        <v>2</v>
      </c>
      <c r="P636" s="3">
        <v>44462</v>
      </c>
      <c r="Q636" s="2">
        <v>0</v>
      </c>
      <c r="R636" s="2">
        <v>8</v>
      </c>
      <c r="S636" s="2">
        <v>0</v>
      </c>
      <c r="T636" s="2">
        <v>0</v>
      </c>
      <c r="U636" s="2">
        <v>0</v>
      </c>
      <c r="V636" s="2">
        <v>0</v>
      </c>
      <c r="W636" s="2">
        <v>0</v>
      </c>
      <c r="X636" s="2">
        <v>0</v>
      </c>
      <c r="Y636" s="2">
        <v>40</v>
      </c>
      <c r="Z636" s="2">
        <v>36600</v>
      </c>
    </row>
    <row r="637" spans="1:26" s="2" customFormat="1" thickBot="1">
      <c r="A637" s="2">
        <v>663</v>
      </c>
      <c r="B637" s="2" t="s">
        <v>1405</v>
      </c>
      <c r="C637" s="2">
        <v>0</v>
      </c>
      <c r="E637" s="2" t="s">
        <v>171</v>
      </c>
      <c r="F637" s="2" t="s">
        <v>1404</v>
      </c>
      <c r="G637" s="2" t="s">
        <v>291</v>
      </c>
      <c r="I637" s="2">
        <v>615</v>
      </c>
      <c r="J637" s="2">
        <v>157599</v>
      </c>
      <c r="K637" s="2">
        <v>0</v>
      </c>
      <c r="L637" s="2">
        <v>157599</v>
      </c>
      <c r="M637" s="2">
        <v>0</v>
      </c>
      <c r="N637" s="2">
        <v>157599</v>
      </c>
      <c r="O637" s="2">
        <v>0</v>
      </c>
      <c r="Q637" s="2">
        <v>0</v>
      </c>
      <c r="R637" s="2">
        <v>0</v>
      </c>
      <c r="S637" s="2">
        <v>19</v>
      </c>
      <c r="T637" s="2">
        <v>3501</v>
      </c>
      <c r="U637" s="2">
        <v>146</v>
      </c>
      <c r="V637" s="2">
        <v>31440</v>
      </c>
      <c r="W637" s="2">
        <v>439</v>
      </c>
      <c r="X637" s="2">
        <v>97458</v>
      </c>
      <c r="Y637" s="2">
        <v>11</v>
      </c>
      <c r="Z637" s="2">
        <v>25200</v>
      </c>
    </row>
    <row r="638" spans="1:26" s="2" customFormat="1" thickBot="1">
      <c r="A638" s="2">
        <v>664</v>
      </c>
      <c r="B638" s="2" t="s">
        <v>1403</v>
      </c>
      <c r="C638" s="2">
        <v>0</v>
      </c>
      <c r="E638" s="2" t="s">
        <v>180</v>
      </c>
      <c r="F638" s="2" t="s">
        <v>1402</v>
      </c>
      <c r="G638" s="2" t="s">
        <v>5</v>
      </c>
      <c r="I638" s="2">
        <v>9.86</v>
      </c>
      <c r="J638" s="2">
        <v>18200</v>
      </c>
      <c r="K638" s="2">
        <v>0</v>
      </c>
      <c r="L638" s="2">
        <v>18200</v>
      </c>
      <c r="M638" s="2">
        <v>0</v>
      </c>
      <c r="N638" s="2">
        <v>18200</v>
      </c>
      <c r="O638" s="2">
        <v>0</v>
      </c>
      <c r="Q638" s="2">
        <v>0</v>
      </c>
      <c r="R638" s="2">
        <v>0</v>
      </c>
      <c r="S638" s="2">
        <v>0</v>
      </c>
      <c r="T638" s="2">
        <v>0</v>
      </c>
      <c r="U638" s="2">
        <v>0</v>
      </c>
      <c r="V638" s="2">
        <v>0</v>
      </c>
      <c r="W638" s="2">
        <v>0</v>
      </c>
      <c r="X638" s="2">
        <v>0</v>
      </c>
      <c r="Y638" s="2">
        <v>9.86</v>
      </c>
      <c r="Z638" s="2">
        <v>18200</v>
      </c>
    </row>
    <row r="639" spans="1:26" s="2" customFormat="1" thickBot="1">
      <c r="A639" s="2">
        <v>665</v>
      </c>
      <c r="B639" s="2" t="s">
        <v>1401</v>
      </c>
      <c r="C639" s="2">
        <v>0</v>
      </c>
      <c r="E639" s="2" t="s">
        <v>41</v>
      </c>
      <c r="F639" s="2" t="s">
        <v>1400</v>
      </c>
      <c r="G639" s="2" t="s">
        <v>494</v>
      </c>
      <c r="I639" s="2">
        <v>2.5</v>
      </c>
      <c r="J639" s="2">
        <v>3100</v>
      </c>
      <c r="K639" s="2">
        <v>0</v>
      </c>
      <c r="L639" s="2">
        <v>3100</v>
      </c>
      <c r="M639" s="2">
        <v>0</v>
      </c>
      <c r="N639" s="2">
        <v>3100</v>
      </c>
      <c r="O639" s="2">
        <v>1</v>
      </c>
      <c r="P639" s="3">
        <v>44634</v>
      </c>
      <c r="Q639" s="2">
        <v>0</v>
      </c>
      <c r="R639" s="2">
        <v>1</v>
      </c>
      <c r="S639" s="2">
        <v>0</v>
      </c>
      <c r="T639" s="2">
        <v>0</v>
      </c>
      <c r="U639" s="2">
        <v>0</v>
      </c>
      <c r="V639" s="2">
        <v>0</v>
      </c>
      <c r="W639" s="2">
        <v>0</v>
      </c>
      <c r="X639" s="2">
        <v>0</v>
      </c>
      <c r="Y639" s="2">
        <v>2.5</v>
      </c>
      <c r="Z639" s="2">
        <v>3100</v>
      </c>
    </row>
    <row r="640" spans="1:26" s="2" customFormat="1" thickBot="1">
      <c r="A640" s="2">
        <v>666</v>
      </c>
      <c r="B640" s="2" t="s">
        <v>1399</v>
      </c>
      <c r="C640" s="2">
        <v>0</v>
      </c>
      <c r="E640" s="2" t="s">
        <v>41</v>
      </c>
      <c r="F640" s="2" t="s">
        <v>1398</v>
      </c>
      <c r="G640" s="2" t="s">
        <v>558</v>
      </c>
      <c r="I640" s="2">
        <v>1.9</v>
      </c>
      <c r="J640" s="2">
        <v>9900</v>
      </c>
      <c r="K640" s="2">
        <v>0</v>
      </c>
      <c r="L640" s="2">
        <v>9900</v>
      </c>
      <c r="M640" s="2">
        <v>0</v>
      </c>
      <c r="N640" s="2">
        <v>9900</v>
      </c>
      <c r="O640" s="2">
        <v>1</v>
      </c>
      <c r="P640" s="3">
        <v>39988</v>
      </c>
      <c r="Q640" s="2">
        <v>6125</v>
      </c>
      <c r="R640" s="2">
        <v>1</v>
      </c>
      <c r="S640" s="2">
        <v>0</v>
      </c>
      <c r="T640" s="2">
        <v>0</v>
      </c>
      <c r="U640" s="2">
        <v>0</v>
      </c>
      <c r="V640" s="2">
        <v>0</v>
      </c>
      <c r="W640" s="2">
        <v>0</v>
      </c>
      <c r="X640" s="2">
        <v>0</v>
      </c>
      <c r="Y640" s="2">
        <v>1.9</v>
      </c>
      <c r="Z640" s="2">
        <v>9900</v>
      </c>
    </row>
    <row r="641" spans="1:26" s="2" customFormat="1" thickBot="1">
      <c r="A641" s="2">
        <v>667</v>
      </c>
      <c r="B641" s="2" t="s">
        <v>1397</v>
      </c>
      <c r="C641" s="2">
        <v>1676</v>
      </c>
      <c r="E641" s="2" t="s">
        <v>41</v>
      </c>
      <c r="F641" s="2" t="s">
        <v>1396</v>
      </c>
      <c r="G641" s="2" t="s">
        <v>1395</v>
      </c>
      <c r="I641" s="2">
        <v>83</v>
      </c>
      <c r="J641" s="2">
        <v>140000</v>
      </c>
      <c r="K641" s="2">
        <v>0</v>
      </c>
      <c r="L641" s="2">
        <v>140000</v>
      </c>
      <c r="M641" s="2">
        <v>0</v>
      </c>
      <c r="N641" s="2">
        <v>140000</v>
      </c>
      <c r="O641" s="2">
        <v>0</v>
      </c>
      <c r="P641" s="3">
        <v>36585</v>
      </c>
      <c r="Q641" s="2">
        <v>0</v>
      </c>
      <c r="R641" s="2">
        <v>0</v>
      </c>
      <c r="S641" s="2">
        <v>0</v>
      </c>
      <c r="T641" s="2">
        <v>0</v>
      </c>
      <c r="U641" s="2">
        <v>0</v>
      </c>
      <c r="V641" s="2">
        <v>0</v>
      </c>
      <c r="W641" s="2">
        <v>0</v>
      </c>
      <c r="X641" s="2">
        <v>0</v>
      </c>
      <c r="Y641" s="2">
        <v>83</v>
      </c>
      <c r="Z641" s="2">
        <v>140000</v>
      </c>
    </row>
    <row r="642" spans="1:26" s="2" customFormat="1" thickBot="1">
      <c r="A642" s="2">
        <v>668</v>
      </c>
      <c r="B642" s="2" t="s">
        <v>1383</v>
      </c>
      <c r="C642" s="2">
        <v>0</v>
      </c>
      <c r="E642" s="2" t="s">
        <v>48</v>
      </c>
      <c r="F642" s="2" t="s">
        <v>1394</v>
      </c>
      <c r="G642" s="2" t="s">
        <v>251</v>
      </c>
      <c r="I642" s="2">
        <v>1055</v>
      </c>
      <c r="J642" s="2">
        <v>241551</v>
      </c>
      <c r="K642" s="2">
        <v>0</v>
      </c>
      <c r="L642" s="2">
        <v>241551</v>
      </c>
      <c r="M642" s="2">
        <v>0</v>
      </c>
      <c r="N642" s="2">
        <v>241551</v>
      </c>
      <c r="O642" s="2">
        <v>0</v>
      </c>
      <c r="Q642" s="2">
        <v>0</v>
      </c>
      <c r="R642" s="2">
        <v>0</v>
      </c>
      <c r="S642" s="2">
        <v>14</v>
      </c>
      <c r="T642" s="2">
        <v>2580</v>
      </c>
      <c r="U642" s="2">
        <v>559</v>
      </c>
      <c r="V642" s="2">
        <v>120375</v>
      </c>
      <c r="W642" s="2">
        <v>468</v>
      </c>
      <c r="X642" s="2">
        <v>103896</v>
      </c>
      <c r="Y642" s="2">
        <v>14</v>
      </c>
      <c r="Z642" s="2">
        <v>14700</v>
      </c>
    </row>
    <row r="643" spans="1:26" s="2" customFormat="1" thickBot="1">
      <c r="A643" s="2">
        <v>669</v>
      </c>
      <c r="B643" s="2" t="s">
        <v>1393</v>
      </c>
      <c r="C643" s="2">
        <v>1617</v>
      </c>
      <c r="E643" s="2" t="s">
        <v>48</v>
      </c>
      <c r="F643" s="2" t="s">
        <v>1392</v>
      </c>
      <c r="G643" s="2" t="s">
        <v>641</v>
      </c>
      <c r="I643" s="2">
        <v>109</v>
      </c>
      <c r="J643" s="2">
        <v>87800</v>
      </c>
      <c r="K643" s="2">
        <v>0</v>
      </c>
      <c r="L643" s="2">
        <v>87800</v>
      </c>
      <c r="M643" s="2">
        <v>0</v>
      </c>
      <c r="N643" s="2">
        <v>87800</v>
      </c>
      <c r="O643" s="2">
        <v>0</v>
      </c>
      <c r="Q643" s="2">
        <v>0</v>
      </c>
      <c r="R643" s="2">
        <v>0</v>
      </c>
      <c r="S643" s="2">
        <v>0</v>
      </c>
      <c r="T643" s="2">
        <v>0</v>
      </c>
      <c r="U643" s="2">
        <v>0</v>
      </c>
      <c r="V643" s="2">
        <v>0</v>
      </c>
      <c r="W643" s="2">
        <v>0</v>
      </c>
      <c r="X643" s="2">
        <v>0</v>
      </c>
      <c r="Y643" s="2">
        <v>109</v>
      </c>
      <c r="Z643" s="2">
        <v>87800</v>
      </c>
    </row>
    <row r="644" spans="1:26" s="2" customFormat="1" thickBot="1">
      <c r="A644" s="2">
        <v>670</v>
      </c>
      <c r="B644" s="2" t="s">
        <v>1391</v>
      </c>
      <c r="C644" s="2">
        <v>229</v>
      </c>
      <c r="E644" s="2" t="s">
        <v>180</v>
      </c>
      <c r="F644" s="2" t="s">
        <v>1390</v>
      </c>
      <c r="G644" s="2" t="s">
        <v>600</v>
      </c>
      <c r="I644" s="2">
        <v>5</v>
      </c>
      <c r="J644" s="2">
        <v>22400</v>
      </c>
      <c r="K644" s="2">
        <v>0</v>
      </c>
      <c r="L644" s="2">
        <v>22400</v>
      </c>
      <c r="M644" s="2">
        <v>0</v>
      </c>
      <c r="N644" s="2">
        <v>22400</v>
      </c>
      <c r="O644" s="2">
        <v>1</v>
      </c>
      <c r="P644" s="3">
        <v>41869</v>
      </c>
      <c r="Q644" s="2">
        <v>25000</v>
      </c>
      <c r="R644" s="2">
        <v>1</v>
      </c>
      <c r="S644" s="2">
        <v>0</v>
      </c>
      <c r="T644" s="2">
        <v>0</v>
      </c>
      <c r="U644" s="2">
        <v>0</v>
      </c>
      <c r="V644" s="2">
        <v>0</v>
      </c>
      <c r="W644" s="2">
        <v>0</v>
      </c>
      <c r="X644" s="2">
        <v>0</v>
      </c>
      <c r="Y644" s="2">
        <v>5</v>
      </c>
      <c r="Z644" s="2">
        <v>22400</v>
      </c>
    </row>
    <row r="645" spans="1:26" s="2" customFormat="1" thickBot="1">
      <c r="A645" s="2">
        <v>673</v>
      </c>
      <c r="B645" s="2" t="s">
        <v>1389</v>
      </c>
      <c r="C645" s="2">
        <v>15</v>
      </c>
      <c r="E645" s="2" t="s">
        <v>1388</v>
      </c>
      <c r="F645" s="2" t="s">
        <v>1387</v>
      </c>
      <c r="G645" s="2" t="s">
        <v>431</v>
      </c>
      <c r="H645" s="2" t="s">
        <v>1386</v>
      </c>
      <c r="I645" s="2">
        <v>29</v>
      </c>
      <c r="J645" s="2">
        <v>24601</v>
      </c>
      <c r="K645" s="2">
        <v>36800</v>
      </c>
      <c r="L645" s="2">
        <v>61401</v>
      </c>
      <c r="M645" s="2">
        <v>0</v>
      </c>
      <c r="N645" s="2">
        <v>61401</v>
      </c>
      <c r="O645" s="2">
        <v>2</v>
      </c>
      <c r="P645" s="3">
        <v>44015</v>
      </c>
      <c r="Q645" s="2">
        <v>0</v>
      </c>
      <c r="R645" s="2">
        <v>1</v>
      </c>
      <c r="S645" s="2">
        <v>0</v>
      </c>
      <c r="T645" s="2">
        <v>0</v>
      </c>
      <c r="U645" s="2">
        <v>17</v>
      </c>
      <c r="V645" s="2">
        <v>3661</v>
      </c>
      <c r="W645" s="2">
        <v>10</v>
      </c>
      <c r="X645" s="2">
        <v>2220</v>
      </c>
      <c r="Y645" s="2">
        <v>2</v>
      </c>
      <c r="Z645" s="2">
        <v>18720</v>
      </c>
    </row>
    <row r="646" spans="1:26" s="2" customFormat="1" thickBot="1">
      <c r="A646" s="2">
        <v>675</v>
      </c>
      <c r="B646" s="2" t="s">
        <v>1385</v>
      </c>
      <c r="C646" s="2">
        <v>0</v>
      </c>
      <c r="E646" s="2" t="s">
        <v>207</v>
      </c>
      <c r="F646" s="2" t="s">
        <v>1384</v>
      </c>
      <c r="G646" s="2" t="s">
        <v>176</v>
      </c>
      <c r="I646" s="2">
        <v>124</v>
      </c>
      <c r="J646" s="2">
        <v>25895</v>
      </c>
      <c r="K646" s="2">
        <v>0</v>
      </c>
      <c r="L646" s="2">
        <v>25895</v>
      </c>
      <c r="M646" s="2">
        <v>0</v>
      </c>
      <c r="N646" s="2">
        <v>25895</v>
      </c>
      <c r="O646" s="2">
        <v>1</v>
      </c>
      <c r="P646" s="3">
        <v>44468</v>
      </c>
      <c r="Q646" s="2">
        <v>100000</v>
      </c>
      <c r="R646" s="2">
        <v>1</v>
      </c>
      <c r="S646" s="2">
        <v>0</v>
      </c>
      <c r="T646" s="2">
        <v>0</v>
      </c>
      <c r="U646" s="2">
        <v>104</v>
      </c>
      <c r="V646" s="2">
        <v>22395</v>
      </c>
      <c r="W646" s="2">
        <v>0</v>
      </c>
      <c r="X646" s="2">
        <v>0</v>
      </c>
      <c r="Y646" s="2">
        <v>20</v>
      </c>
      <c r="Z646" s="2">
        <v>3500</v>
      </c>
    </row>
    <row r="647" spans="1:26" s="2" customFormat="1" thickBot="1">
      <c r="A647" s="2">
        <v>676</v>
      </c>
      <c r="B647" s="2" t="s">
        <v>1383</v>
      </c>
      <c r="C647" s="2">
        <v>0</v>
      </c>
      <c r="E647" s="2" t="s">
        <v>1382</v>
      </c>
      <c r="F647" s="2" t="s">
        <v>1381</v>
      </c>
      <c r="G647" s="2" t="s">
        <v>1341</v>
      </c>
      <c r="I647" s="2">
        <v>187</v>
      </c>
      <c r="J647" s="2">
        <v>46115</v>
      </c>
      <c r="K647" s="2">
        <v>0</v>
      </c>
      <c r="L647" s="2">
        <v>46115</v>
      </c>
      <c r="M647" s="2">
        <v>0</v>
      </c>
      <c r="N647" s="2">
        <v>46115</v>
      </c>
      <c r="O647" s="2">
        <v>0</v>
      </c>
      <c r="Q647" s="2">
        <v>0</v>
      </c>
      <c r="R647" s="2">
        <v>0</v>
      </c>
      <c r="S647" s="2">
        <v>0</v>
      </c>
      <c r="T647" s="2">
        <v>0</v>
      </c>
      <c r="U647" s="2">
        <v>47.5</v>
      </c>
      <c r="V647" s="2">
        <v>10229</v>
      </c>
      <c r="W647" s="2">
        <v>138</v>
      </c>
      <c r="X647" s="2">
        <v>30636</v>
      </c>
      <c r="Y647" s="2">
        <v>1.5</v>
      </c>
      <c r="Z647" s="2">
        <v>5250</v>
      </c>
    </row>
    <row r="648" spans="1:26" s="2" customFormat="1" thickBot="1">
      <c r="A648" s="2">
        <v>677</v>
      </c>
      <c r="B648" s="2" t="s">
        <v>322</v>
      </c>
      <c r="C648" s="2">
        <v>0</v>
      </c>
      <c r="E648" s="2" t="s">
        <v>171</v>
      </c>
      <c r="F648" s="2" t="s">
        <v>1380</v>
      </c>
      <c r="G648" s="2" t="s">
        <v>753</v>
      </c>
      <c r="I648" s="2">
        <v>95</v>
      </c>
      <c r="J648" s="2">
        <v>21090</v>
      </c>
      <c r="K648" s="2">
        <v>0</v>
      </c>
      <c r="L648" s="2">
        <v>21090</v>
      </c>
      <c r="M648" s="2">
        <v>0</v>
      </c>
      <c r="N648" s="2">
        <v>21090</v>
      </c>
      <c r="O648" s="2">
        <v>0</v>
      </c>
      <c r="Q648" s="2">
        <v>0</v>
      </c>
      <c r="R648" s="2">
        <v>0</v>
      </c>
      <c r="S648" s="2">
        <v>0</v>
      </c>
      <c r="T648" s="2">
        <v>0</v>
      </c>
      <c r="U648" s="2">
        <v>0</v>
      </c>
      <c r="V648" s="2">
        <v>0</v>
      </c>
      <c r="W648" s="2">
        <v>95</v>
      </c>
      <c r="X648" s="2">
        <v>21090</v>
      </c>
      <c r="Y648" s="2">
        <v>0</v>
      </c>
      <c r="Z648" s="2">
        <v>0</v>
      </c>
    </row>
    <row r="649" spans="1:26" s="2" customFormat="1" thickBot="1">
      <c r="A649" s="2">
        <v>678</v>
      </c>
      <c r="B649" s="2" t="s">
        <v>1379</v>
      </c>
      <c r="C649" s="2">
        <v>160</v>
      </c>
      <c r="E649" s="2" t="s">
        <v>1270</v>
      </c>
      <c r="F649" s="2" t="s">
        <v>1378</v>
      </c>
      <c r="G649" s="2" t="s">
        <v>1377</v>
      </c>
      <c r="I649" s="2">
        <v>144</v>
      </c>
      <c r="J649" s="2">
        <v>83300</v>
      </c>
      <c r="K649" s="2">
        <v>10360</v>
      </c>
      <c r="L649" s="2">
        <v>93660</v>
      </c>
      <c r="M649" s="2">
        <v>0</v>
      </c>
      <c r="N649" s="2">
        <v>93660</v>
      </c>
      <c r="O649" s="2">
        <v>2</v>
      </c>
      <c r="P649" s="3">
        <v>39848</v>
      </c>
      <c r="Q649" s="2">
        <v>6000</v>
      </c>
      <c r="R649" s="2">
        <v>1</v>
      </c>
      <c r="S649" s="2">
        <v>0</v>
      </c>
      <c r="T649" s="2">
        <v>0</v>
      </c>
      <c r="U649" s="2">
        <v>0</v>
      </c>
      <c r="V649" s="2">
        <v>0</v>
      </c>
      <c r="W649" s="2">
        <v>0</v>
      </c>
      <c r="X649" s="2">
        <v>0</v>
      </c>
      <c r="Y649" s="2">
        <v>144</v>
      </c>
      <c r="Z649" s="2">
        <v>83300</v>
      </c>
    </row>
    <row r="650" spans="1:26" s="2" customFormat="1" thickBot="1">
      <c r="A650" s="2">
        <v>679</v>
      </c>
      <c r="B650" s="2" t="s">
        <v>544</v>
      </c>
      <c r="C650" s="2">
        <v>32</v>
      </c>
      <c r="E650" s="2" t="s">
        <v>869</v>
      </c>
      <c r="F650" s="2" t="s">
        <v>1376</v>
      </c>
      <c r="G650" s="2" t="s">
        <v>1375</v>
      </c>
      <c r="H650" s="2" t="s">
        <v>592</v>
      </c>
      <c r="I650" s="2">
        <v>0.49</v>
      </c>
      <c r="J650" s="2">
        <v>14875</v>
      </c>
      <c r="K650" s="2">
        <v>0</v>
      </c>
      <c r="L650" s="2">
        <v>14875</v>
      </c>
      <c r="M650" s="2">
        <v>14875</v>
      </c>
      <c r="N650" s="2">
        <v>0</v>
      </c>
      <c r="O650" s="2">
        <v>5</v>
      </c>
      <c r="P650" s="3">
        <v>43114</v>
      </c>
      <c r="Q650" s="2">
        <v>0</v>
      </c>
      <c r="R650" s="2">
        <v>8</v>
      </c>
      <c r="S650" s="2">
        <v>0</v>
      </c>
      <c r="T650" s="2">
        <v>0</v>
      </c>
      <c r="U650" s="2">
        <v>0</v>
      </c>
      <c r="V650" s="2">
        <v>0</v>
      </c>
      <c r="W650" s="2">
        <v>0</v>
      </c>
      <c r="X650" s="2">
        <v>0</v>
      </c>
      <c r="Y650" s="2">
        <v>0.49</v>
      </c>
      <c r="Z650" s="2">
        <v>14875</v>
      </c>
    </row>
    <row r="651" spans="1:26" s="2" customFormat="1" thickBot="1">
      <c r="A651" s="2">
        <v>680</v>
      </c>
      <c r="B651" s="2" t="s">
        <v>1374</v>
      </c>
      <c r="C651" s="2">
        <v>67</v>
      </c>
      <c r="E651" s="2" t="s">
        <v>1194</v>
      </c>
      <c r="F651" s="2" t="s">
        <v>1373</v>
      </c>
      <c r="G651" s="2" t="s">
        <v>641</v>
      </c>
      <c r="I651" s="2">
        <v>0.25</v>
      </c>
      <c r="J651" s="2">
        <v>6300</v>
      </c>
      <c r="K651" s="2">
        <v>0</v>
      </c>
      <c r="L651" s="2">
        <v>6300</v>
      </c>
      <c r="M651" s="2">
        <v>0</v>
      </c>
      <c r="N651" s="2">
        <v>6300</v>
      </c>
      <c r="O651" s="2">
        <v>2</v>
      </c>
      <c r="P651" s="3">
        <v>43074</v>
      </c>
      <c r="Q651" s="2">
        <v>3000</v>
      </c>
      <c r="R651" s="2">
        <v>8</v>
      </c>
      <c r="S651" s="2">
        <v>0</v>
      </c>
      <c r="T651" s="2">
        <v>0</v>
      </c>
      <c r="U651" s="2">
        <v>0</v>
      </c>
      <c r="V651" s="2">
        <v>0</v>
      </c>
      <c r="W651" s="2">
        <v>0</v>
      </c>
      <c r="X651" s="2">
        <v>0</v>
      </c>
      <c r="Y651" s="2">
        <v>0.25</v>
      </c>
      <c r="Z651" s="2">
        <v>6300</v>
      </c>
    </row>
    <row r="652" spans="1:26" s="2" customFormat="1" thickBot="1">
      <c r="A652" s="2">
        <v>681</v>
      </c>
      <c r="B652" s="2" t="s">
        <v>1372</v>
      </c>
      <c r="C652" s="2">
        <v>0</v>
      </c>
      <c r="E652" s="2" t="s">
        <v>203</v>
      </c>
      <c r="F652" s="2" t="s">
        <v>1371</v>
      </c>
      <c r="G652" s="2" t="s">
        <v>701</v>
      </c>
      <c r="I652" s="2">
        <v>5.9</v>
      </c>
      <c r="J652" s="2">
        <v>14700</v>
      </c>
      <c r="K652" s="2">
        <v>0</v>
      </c>
      <c r="L652" s="2">
        <v>14700</v>
      </c>
      <c r="M652" s="2">
        <v>0</v>
      </c>
      <c r="N652" s="2">
        <v>14700</v>
      </c>
      <c r="O652" s="2">
        <v>0</v>
      </c>
      <c r="Q652" s="2">
        <v>0</v>
      </c>
      <c r="R652" s="2">
        <v>0</v>
      </c>
      <c r="S652" s="2">
        <v>0</v>
      </c>
      <c r="T652" s="2">
        <v>0</v>
      </c>
      <c r="U652" s="2">
        <v>0</v>
      </c>
      <c r="V652" s="2">
        <v>0</v>
      </c>
      <c r="W652" s="2">
        <v>0</v>
      </c>
      <c r="X652" s="2">
        <v>0</v>
      </c>
      <c r="Y652" s="2">
        <v>5.9</v>
      </c>
      <c r="Z652" s="2">
        <v>14700</v>
      </c>
    </row>
    <row r="653" spans="1:26" s="2" customFormat="1" thickBot="1">
      <c r="A653" s="2">
        <v>682</v>
      </c>
      <c r="B653" s="2" t="s">
        <v>1370</v>
      </c>
      <c r="C653" s="2">
        <v>0</v>
      </c>
      <c r="E653" s="2" t="s">
        <v>536</v>
      </c>
      <c r="F653" s="2" t="s">
        <v>1369</v>
      </c>
      <c r="G653" s="2" t="s">
        <v>637</v>
      </c>
      <c r="I653" s="2">
        <v>1.33</v>
      </c>
      <c r="J653" s="2">
        <v>5100</v>
      </c>
      <c r="K653" s="2">
        <v>0</v>
      </c>
      <c r="L653" s="2">
        <v>5100</v>
      </c>
      <c r="M653" s="2">
        <v>0</v>
      </c>
      <c r="N653" s="2">
        <v>5100</v>
      </c>
      <c r="O653" s="2">
        <v>1</v>
      </c>
      <c r="P653" s="3">
        <v>44363</v>
      </c>
      <c r="Q653" s="2">
        <v>11000</v>
      </c>
      <c r="R653" s="2">
        <v>1</v>
      </c>
      <c r="S653" s="2">
        <v>0</v>
      </c>
      <c r="T653" s="2">
        <v>0</v>
      </c>
      <c r="U653" s="2">
        <v>0</v>
      </c>
      <c r="V653" s="2">
        <v>0</v>
      </c>
      <c r="W653" s="2">
        <v>0</v>
      </c>
      <c r="X653" s="2">
        <v>0</v>
      </c>
      <c r="Y653" s="2">
        <v>1.33</v>
      </c>
      <c r="Z653" s="2">
        <v>5100</v>
      </c>
    </row>
    <row r="654" spans="1:26" s="2" customFormat="1" thickBot="1">
      <c r="A654" s="2">
        <v>683</v>
      </c>
      <c r="B654" s="2" t="s">
        <v>1368</v>
      </c>
      <c r="C654" s="2">
        <v>18</v>
      </c>
      <c r="E654" s="2" t="s">
        <v>536</v>
      </c>
      <c r="F654" s="2" t="s">
        <v>1367</v>
      </c>
      <c r="G654" s="2" t="s">
        <v>732</v>
      </c>
      <c r="I654" s="2">
        <v>3.98</v>
      </c>
      <c r="J654" s="2">
        <v>21200</v>
      </c>
      <c r="K654" s="2">
        <v>134100</v>
      </c>
      <c r="L654" s="2">
        <v>155300</v>
      </c>
      <c r="M654" s="2">
        <v>18500</v>
      </c>
      <c r="N654" s="2">
        <v>136800</v>
      </c>
      <c r="O654" s="2">
        <v>2</v>
      </c>
      <c r="P654" s="3">
        <v>43400</v>
      </c>
      <c r="Q654" s="2">
        <v>171000</v>
      </c>
      <c r="R654" s="2">
        <v>0</v>
      </c>
      <c r="S654" s="2">
        <v>0</v>
      </c>
      <c r="T654" s="2">
        <v>0</v>
      </c>
      <c r="U654" s="2">
        <v>0</v>
      </c>
      <c r="V654" s="2">
        <v>0</v>
      </c>
      <c r="W654" s="2">
        <v>0</v>
      </c>
      <c r="X654" s="2">
        <v>0</v>
      </c>
      <c r="Y654" s="2">
        <v>3.98</v>
      </c>
      <c r="Z654" s="2">
        <v>21175</v>
      </c>
    </row>
    <row r="655" spans="1:26" s="2" customFormat="1" thickBot="1">
      <c r="A655" s="2">
        <v>684</v>
      </c>
      <c r="B655" s="2" t="s">
        <v>1366</v>
      </c>
      <c r="C655" s="2">
        <v>209</v>
      </c>
      <c r="E655" s="2" t="s">
        <v>565</v>
      </c>
      <c r="F655" s="2" t="s">
        <v>1365</v>
      </c>
      <c r="G655" s="2" t="s">
        <v>600</v>
      </c>
      <c r="I655" s="2">
        <v>14</v>
      </c>
      <c r="J655" s="2">
        <v>29900</v>
      </c>
      <c r="K655" s="2">
        <v>83860</v>
      </c>
      <c r="L655" s="2">
        <v>113760</v>
      </c>
      <c r="M655" s="2">
        <v>18500</v>
      </c>
      <c r="N655" s="2">
        <v>95260</v>
      </c>
      <c r="O655" s="2">
        <v>0</v>
      </c>
      <c r="Q655" s="2">
        <v>0</v>
      </c>
      <c r="R655" s="2">
        <v>0</v>
      </c>
      <c r="S655" s="2">
        <v>0</v>
      </c>
      <c r="T655" s="2">
        <v>0</v>
      </c>
      <c r="U655" s="2">
        <v>0</v>
      </c>
      <c r="V655" s="2">
        <v>0</v>
      </c>
      <c r="W655" s="2">
        <v>0</v>
      </c>
      <c r="X655" s="2">
        <v>0</v>
      </c>
      <c r="Y655" s="2">
        <v>14</v>
      </c>
      <c r="Z655" s="2">
        <v>29900</v>
      </c>
    </row>
    <row r="656" spans="1:26" s="2" customFormat="1" thickBot="1">
      <c r="A656" s="2">
        <v>685</v>
      </c>
      <c r="B656" s="2" t="s">
        <v>1364</v>
      </c>
      <c r="C656" s="2">
        <v>0</v>
      </c>
      <c r="E656" s="2" t="s">
        <v>1363</v>
      </c>
      <c r="F656" s="2" t="s">
        <v>1362</v>
      </c>
      <c r="G656" s="2" t="s">
        <v>605</v>
      </c>
      <c r="I656" s="2">
        <v>46</v>
      </c>
      <c r="J656" s="2">
        <v>31500</v>
      </c>
      <c r="K656" s="2">
        <v>0</v>
      </c>
      <c r="L656" s="2">
        <v>31500</v>
      </c>
      <c r="M656" s="2">
        <v>0</v>
      </c>
      <c r="N656" s="2">
        <v>31500</v>
      </c>
      <c r="O656" s="2">
        <v>1</v>
      </c>
      <c r="P656" s="3">
        <v>40820</v>
      </c>
      <c r="Q656" s="2">
        <v>155000</v>
      </c>
      <c r="R656" s="2">
        <v>1</v>
      </c>
      <c r="S656" s="2">
        <v>0</v>
      </c>
      <c r="T656" s="2">
        <v>0</v>
      </c>
      <c r="U656" s="2">
        <v>0</v>
      </c>
      <c r="V656" s="2">
        <v>0</v>
      </c>
      <c r="W656" s="2">
        <v>0</v>
      </c>
      <c r="X656" s="2">
        <v>0</v>
      </c>
      <c r="Y656" s="2">
        <v>46</v>
      </c>
      <c r="Z656" s="2">
        <v>31500</v>
      </c>
    </row>
    <row r="657" spans="1:26" s="2" customFormat="1" thickBot="1">
      <c r="A657" s="2">
        <v>686</v>
      </c>
      <c r="B657" s="2" t="s">
        <v>1361</v>
      </c>
      <c r="C657" s="2">
        <v>59</v>
      </c>
      <c r="E657" s="2" t="s">
        <v>345</v>
      </c>
      <c r="F657" s="2" t="s">
        <v>1360</v>
      </c>
      <c r="G657" s="2" t="s">
        <v>622</v>
      </c>
      <c r="I657" s="2">
        <v>5</v>
      </c>
      <c r="J657" s="2">
        <v>22400</v>
      </c>
      <c r="K657" s="2">
        <v>103600</v>
      </c>
      <c r="L657" s="2">
        <v>126000</v>
      </c>
      <c r="M657" s="2">
        <v>18500</v>
      </c>
      <c r="N657" s="2">
        <v>107500</v>
      </c>
      <c r="O657" s="2">
        <v>2</v>
      </c>
      <c r="P657" s="3">
        <v>38579</v>
      </c>
      <c r="Q657" s="2">
        <v>119000</v>
      </c>
      <c r="R657" s="2">
        <v>0</v>
      </c>
      <c r="S657" s="2">
        <v>0</v>
      </c>
      <c r="T657" s="2">
        <v>0</v>
      </c>
      <c r="U657" s="2">
        <v>0</v>
      </c>
      <c r="V657" s="2">
        <v>0</v>
      </c>
      <c r="W657" s="2">
        <v>0</v>
      </c>
      <c r="X657" s="2">
        <v>0</v>
      </c>
      <c r="Y657" s="2">
        <v>5</v>
      </c>
      <c r="Z657" s="2">
        <v>22400</v>
      </c>
    </row>
    <row r="658" spans="1:26" s="2" customFormat="1" thickBot="1">
      <c r="A658" s="2">
        <v>687</v>
      </c>
      <c r="B658" s="2" t="s">
        <v>1359</v>
      </c>
      <c r="C658" s="2">
        <v>147</v>
      </c>
      <c r="E658" s="2" t="s">
        <v>171</v>
      </c>
      <c r="F658" s="2" t="s">
        <v>1358</v>
      </c>
      <c r="G658" s="2" t="s">
        <v>558</v>
      </c>
      <c r="I658" s="2">
        <v>0.75</v>
      </c>
      <c r="J658" s="2">
        <v>4000</v>
      </c>
      <c r="K658" s="2">
        <v>6200</v>
      </c>
      <c r="L658" s="2">
        <v>10200</v>
      </c>
      <c r="M658" s="2">
        <v>0</v>
      </c>
      <c r="N658" s="2">
        <v>10200</v>
      </c>
      <c r="O658" s="2">
        <v>2</v>
      </c>
      <c r="P658" s="3">
        <v>44776</v>
      </c>
      <c r="Q658" s="2">
        <v>55000</v>
      </c>
      <c r="R658" s="2">
        <v>1</v>
      </c>
      <c r="S658" s="2">
        <v>0</v>
      </c>
      <c r="T658" s="2">
        <v>0</v>
      </c>
      <c r="U658" s="2">
        <v>0</v>
      </c>
      <c r="V658" s="2">
        <v>0</v>
      </c>
      <c r="W658" s="2">
        <v>0</v>
      </c>
      <c r="X658" s="2">
        <v>0</v>
      </c>
      <c r="Y658" s="2">
        <v>0.75</v>
      </c>
      <c r="Z658" s="2">
        <v>4000</v>
      </c>
    </row>
    <row r="659" spans="1:26" s="2" customFormat="1" thickBot="1">
      <c r="A659" s="2">
        <v>688</v>
      </c>
      <c r="B659" s="2" t="s">
        <v>1357</v>
      </c>
      <c r="C659" s="2">
        <v>0</v>
      </c>
      <c r="E659" s="2" t="s">
        <v>203</v>
      </c>
      <c r="F659" s="2" t="s">
        <v>1356</v>
      </c>
      <c r="G659" s="2" t="s">
        <v>810</v>
      </c>
      <c r="I659" s="2">
        <v>4.4000000000000004</v>
      </c>
      <c r="J659" s="2">
        <v>12950</v>
      </c>
      <c r="K659" s="2">
        <v>0</v>
      </c>
      <c r="L659" s="2">
        <v>12950</v>
      </c>
      <c r="M659" s="2">
        <v>0</v>
      </c>
      <c r="N659" s="2">
        <v>12950</v>
      </c>
      <c r="O659" s="2">
        <v>0</v>
      </c>
      <c r="Q659" s="2">
        <v>0</v>
      </c>
      <c r="R659" s="2">
        <v>0</v>
      </c>
      <c r="S659" s="2">
        <v>0</v>
      </c>
      <c r="T659" s="2">
        <v>0</v>
      </c>
      <c r="U659" s="2">
        <v>0</v>
      </c>
      <c r="V659" s="2">
        <v>0</v>
      </c>
      <c r="W659" s="2">
        <v>0</v>
      </c>
      <c r="X659" s="2">
        <v>0</v>
      </c>
      <c r="Y659" s="2">
        <v>4.4000000000000004</v>
      </c>
      <c r="Z659" s="2">
        <v>12950</v>
      </c>
    </row>
    <row r="660" spans="1:26" s="2" customFormat="1" thickBot="1">
      <c r="A660" s="2">
        <v>689</v>
      </c>
      <c r="B660" s="2" t="s">
        <v>1355</v>
      </c>
      <c r="C660" s="2">
        <v>91</v>
      </c>
      <c r="E660" s="2" t="s">
        <v>869</v>
      </c>
      <c r="F660" s="2" t="s">
        <v>1354</v>
      </c>
      <c r="G660" s="2" t="s">
        <v>1353</v>
      </c>
      <c r="I660" s="2">
        <v>0.15</v>
      </c>
      <c r="J660" s="2">
        <v>18900</v>
      </c>
      <c r="K660" s="2">
        <v>67340</v>
      </c>
      <c r="L660" s="2">
        <v>86240</v>
      </c>
      <c r="M660" s="2">
        <v>0</v>
      </c>
      <c r="N660" s="2">
        <v>86240</v>
      </c>
      <c r="O660" s="2">
        <v>2</v>
      </c>
      <c r="P660" s="3">
        <v>38931</v>
      </c>
      <c r="Q660" s="2">
        <v>0</v>
      </c>
      <c r="R660" s="2">
        <v>2</v>
      </c>
      <c r="S660" s="2">
        <v>0</v>
      </c>
      <c r="T660" s="2">
        <v>0</v>
      </c>
      <c r="U660" s="2">
        <v>0</v>
      </c>
      <c r="V660" s="2">
        <v>0</v>
      </c>
      <c r="W660" s="2">
        <v>0</v>
      </c>
      <c r="X660" s="2">
        <v>0</v>
      </c>
      <c r="Y660" s="2">
        <v>0.15</v>
      </c>
      <c r="Z660" s="2">
        <v>18900</v>
      </c>
    </row>
    <row r="661" spans="1:26" s="2" customFormat="1" thickBot="1">
      <c r="A661" s="2">
        <v>690</v>
      </c>
      <c r="B661" s="2" t="s">
        <v>1347</v>
      </c>
      <c r="C661" s="2">
        <v>0</v>
      </c>
      <c r="E661" s="2" t="s">
        <v>203</v>
      </c>
      <c r="F661" s="2" t="s">
        <v>1352</v>
      </c>
      <c r="G661" s="2" t="s">
        <v>1096</v>
      </c>
      <c r="I661" s="2">
        <v>10</v>
      </c>
      <c r="J661" s="2">
        <v>13300</v>
      </c>
      <c r="K661" s="2">
        <v>0</v>
      </c>
      <c r="L661" s="2">
        <v>13300</v>
      </c>
      <c r="M661" s="2">
        <v>0</v>
      </c>
      <c r="N661" s="2">
        <v>13300</v>
      </c>
      <c r="O661" s="2">
        <v>1</v>
      </c>
      <c r="P661" s="3">
        <v>40175</v>
      </c>
      <c r="Q661" s="2">
        <v>0</v>
      </c>
      <c r="R661" s="2">
        <v>1</v>
      </c>
      <c r="S661" s="2">
        <v>0</v>
      </c>
      <c r="T661" s="2">
        <v>0</v>
      </c>
      <c r="U661" s="2">
        <v>0</v>
      </c>
      <c r="V661" s="2">
        <v>0</v>
      </c>
      <c r="W661" s="2">
        <v>0</v>
      </c>
      <c r="X661" s="2">
        <v>0</v>
      </c>
      <c r="Y661" s="2">
        <v>10</v>
      </c>
      <c r="Z661" s="2">
        <v>13300</v>
      </c>
    </row>
    <row r="662" spans="1:26" s="2" customFormat="1" thickBot="1">
      <c r="A662" s="2">
        <v>691</v>
      </c>
      <c r="B662" s="2" t="s">
        <v>1347</v>
      </c>
      <c r="C662" s="2">
        <v>0</v>
      </c>
      <c r="E662" s="2" t="s">
        <v>203</v>
      </c>
      <c r="F662" s="2" t="s">
        <v>1351</v>
      </c>
      <c r="G662" s="2" t="s">
        <v>686</v>
      </c>
      <c r="I662" s="2">
        <v>10</v>
      </c>
      <c r="J662" s="2">
        <v>13300</v>
      </c>
      <c r="K662" s="2">
        <v>0</v>
      </c>
      <c r="L662" s="2">
        <v>13300</v>
      </c>
      <c r="M662" s="2">
        <v>0</v>
      </c>
      <c r="N662" s="2">
        <v>13300</v>
      </c>
      <c r="O662" s="2">
        <v>1</v>
      </c>
      <c r="P662" s="3">
        <v>40175</v>
      </c>
      <c r="Q662" s="2">
        <v>0</v>
      </c>
      <c r="R662" s="2">
        <v>1</v>
      </c>
      <c r="S662" s="2">
        <v>0</v>
      </c>
      <c r="T662" s="2">
        <v>0</v>
      </c>
      <c r="U662" s="2">
        <v>0</v>
      </c>
      <c r="V662" s="2">
        <v>0</v>
      </c>
      <c r="W662" s="2">
        <v>0</v>
      </c>
      <c r="X662" s="2">
        <v>0</v>
      </c>
      <c r="Y662" s="2">
        <v>10</v>
      </c>
      <c r="Z662" s="2">
        <v>13300</v>
      </c>
    </row>
    <row r="663" spans="1:26" s="2" customFormat="1" thickBot="1">
      <c r="A663" s="2">
        <v>692</v>
      </c>
      <c r="B663" s="2" t="s">
        <v>1347</v>
      </c>
      <c r="C663" s="2">
        <v>0</v>
      </c>
      <c r="E663" s="2" t="s">
        <v>203</v>
      </c>
      <c r="F663" s="2" t="s">
        <v>1350</v>
      </c>
      <c r="G663" s="2" t="s">
        <v>637</v>
      </c>
      <c r="I663" s="2">
        <v>10</v>
      </c>
      <c r="J663" s="2">
        <v>13300</v>
      </c>
      <c r="K663" s="2">
        <v>0</v>
      </c>
      <c r="L663" s="2">
        <v>13300</v>
      </c>
      <c r="M663" s="2">
        <v>0</v>
      </c>
      <c r="N663" s="2">
        <v>13300</v>
      </c>
      <c r="O663" s="2">
        <v>1</v>
      </c>
      <c r="P663" s="3">
        <v>40175</v>
      </c>
      <c r="Q663" s="2">
        <v>0</v>
      </c>
      <c r="R663" s="2">
        <v>1</v>
      </c>
      <c r="S663" s="2">
        <v>0</v>
      </c>
      <c r="T663" s="2">
        <v>0</v>
      </c>
      <c r="U663" s="2">
        <v>0</v>
      </c>
      <c r="V663" s="2">
        <v>0</v>
      </c>
      <c r="W663" s="2">
        <v>0</v>
      </c>
      <c r="X663" s="2">
        <v>0</v>
      </c>
      <c r="Y663" s="2">
        <v>10</v>
      </c>
      <c r="Z663" s="2">
        <v>13300</v>
      </c>
    </row>
    <row r="664" spans="1:26" s="2" customFormat="1" thickBot="1">
      <c r="A664" s="2">
        <v>693</v>
      </c>
      <c r="B664" s="2" t="s">
        <v>1347</v>
      </c>
      <c r="C664" s="2">
        <v>0</v>
      </c>
      <c r="E664" s="2" t="s">
        <v>203</v>
      </c>
      <c r="F664" s="2" t="s">
        <v>1349</v>
      </c>
      <c r="G664" s="2" t="s">
        <v>622</v>
      </c>
      <c r="I664" s="2">
        <v>10</v>
      </c>
      <c r="J664" s="2">
        <v>13300</v>
      </c>
      <c r="K664" s="2">
        <v>0</v>
      </c>
      <c r="L664" s="2">
        <v>13300</v>
      </c>
      <c r="M664" s="2">
        <v>0</v>
      </c>
      <c r="N664" s="2">
        <v>13300</v>
      </c>
      <c r="O664" s="2">
        <v>1</v>
      </c>
      <c r="P664" s="3">
        <v>40175</v>
      </c>
      <c r="Q664" s="2">
        <v>0</v>
      </c>
      <c r="R664" s="2">
        <v>1</v>
      </c>
      <c r="S664" s="2">
        <v>0</v>
      </c>
      <c r="T664" s="2">
        <v>0</v>
      </c>
      <c r="U664" s="2">
        <v>0</v>
      </c>
      <c r="V664" s="2">
        <v>0</v>
      </c>
      <c r="W664" s="2">
        <v>0</v>
      </c>
      <c r="X664" s="2">
        <v>0</v>
      </c>
      <c r="Y664" s="2">
        <v>10</v>
      </c>
      <c r="Z664" s="2">
        <v>13300</v>
      </c>
    </row>
    <row r="665" spans="1:26" s="2" customFormat="1" thickBot="1">
      <c r="A665" s="2">
        <v>694</v>
      </c>
      <c r="B665" s="2" t="s">
        <v>1347</v>
      </c>
      <c r="C665" s="2">
        <v>0</v>
      </c>
      <c r="E665" s="2" t="s">
        <v>203</v>
      </c>
      <c r="F665" s="2" t="s">
        <v>1348</v>
      </c>
      <c r="G665" s="2" t="s">
        <v>600</v>
      </c>
      <c r="I665" s="2">
        <v>11</v>
      </c>
      <c r="J665" s="2">
        <v>14200</v>
      </c>
      <c r="K665" s="2">
        <v>0</v>
      </c>
      <c r="L665" s="2">
        <v>14200</v>
      </c>
      <c r="M665" s="2">
        <v>0</v>
      </c>
      <c r="N665" s="2">
        <v>14200</v>
      </c>
      <c r="O665" s="2">
        <v>1</v>
      </c>
      <c r="P665" s="3">
        <v>40175</v>
      </c>
      <c r="Q665" s="2">
        <v>0</v>
      </c>
      <c r="R665" s="2">
        <v>1</v>
      </c>
      <c r="S665" s="2">
        <v>0</v>
      </c>
      <c r="T665" s="2">
        <v>0</v>
      </c>
      <c r="U665" s="2">
        <v>0</v>
      </c>
      <c r="V665" s="2">
        <v>0</v>
      </c>
      <c r="W665" s="2">
        <v>0</v>
      </c>
      <c r="X665" s="2">
        <v>0</v>
      </c>
      <c r="Y665" s="2">
        <v>11</v>
      </c>
      <c r="Z665" s="2">
        <v>14175</v>
      </c>
    </row>
    <row r="666" spans="1:26" s="2" customFormat="1" thickBot="1">
      <c r="A666" s="2">
        <v>695</v>
      </c>
      <c r="B666" s="2" t="s">
        <v>1347</v>
      </c>
      <c r="C666" s="2">
        <v>149</v>
      </c>
      <c r="E666" s="2" t="s">
        <v>1346</v>
      </c>
      <c r="F666" s="2" t="s">
        <v>1345</v>
      </c>
      <c r="G666" s="2" t="s">
        <v>558</v>
      </c>
      <c r="I666" s="2">
        <v>55</v>
      </c>
      <c r="J666" s="2">
        <v>51900</v>
      </c>
      <c r="K666" s="2">
        <v>75362</v>
      </c>
      <c r="L666" s="2">
        <v>127262</v>
      </c>
      <c r="M666" s="2">
        <v>0</v>
      </c>
      <c r="N666" s="2">
        <v>127262</v>
      </c>
      <c r="O666" s="2">
        <v>2</v>
      </c>
      <c r="P666" s="3">
        <v>40175</v>
      </c>
      <c r="Q666" s="2">
        <v>0</v>
      </c>
      <c r="R666" s="2">
        <v>1</v>
      </c>
      <c r="S666" s="2">
        <v>0</v>
      </c>
      <c r="T666" s="2">
        <v>0</v>
      </c>
      <c r="U666" s="2">
        <v>0</v>
      </c>
      <c r="V666" s="2">
        <v>0</v>
      </c>
      <c r="W666" s="2">
        <v>0</v>
      </c>
      <c r="X666" s="2">
        <v>0</v>
      </c>
      <c r="Y666" s="2">
        <v>55</v>
      </c>
      <c r="Z666" s="2">
        <v>51852</v>
      </c>
    </row>
    <row r="667" spans="1:26" s="2" customFormat="1" thickBot="1">
      <c r="A667" s="2">
        <v>696</v>
      </c>
      <c r="B667" s="2" t="s">
        <v>1034</v>
      </c>
      <c r="C667" s="2">
        <v>0</v>
      </c>
      <c r="E667" s="2" t="s">
        <v>1344</v>
      </c>
      <c r="F667" s="2" t="s">
        <v>1343</v>
      </c>
      <c r="G667" s="2" t="s">
        <v>725</v>
      </c>
      <c r="I667" s="2">
        <v>541</v>
      </c>
      <c r="J667" s="2">
        <v>118198</v>
      </c>
      <c r="K667" s="2">
        <v>0</v>
      </c>
      <c r="L667" s="2">
        <v>118198</v>
      </c>
      <c r="M667" s="2">
        <v>0</v>
      </c>
      <c r="N667" s="2">
        <v>118198</v>
      </c>
      <c r="O667" s="2">
        <v>1</v>
      </c>
      <c r="P667" s="3">
        <v>45198</v>
      </c>
      <c r="Q667" s="2">
        <v>0</v>
      </c>
      <c r="R667" s="2">
        <v>8</v>
      </c>
      <c r="S667" s="2">
        <v>12</v>
      </c>
      <c r="T667" s="2">
        <v>2211</v>
      </c>
      <c r="U667" s="2">
        <v>292</v>
      </c>
      <c r="V667" s="2">
        <v>62879</v>
      </c>
      <c r="W667" s="2">
        <v>214</v>
      </c>
      <c r="X667" s="2">
        <v>47508</v>
      </c>
      <c r="Y667" s="2">
        <v>23</v>
      </c>
      <c r="Z667" s="2">
        <v>5600</v>
      </c>
    </row>
    <row r="668" spans="1:26" s="2" customFormat="1" thickBot="1">
      <c r="A668" s="2">
        <v>697</v>
      </c>
      <c r="B668" s="2" t="s">
        <v>1034</v>
      </c>
      <c r="C668" s="2">
        <v>0</v>
      </c>
      <c r="E668" s="2" t="s">
        <v>171</v>
      </c>
      <c r="F668" s="2" t="s">
        <v>1342</v>
      </c>
      <c r="G668" s="2" t="s">
        <v>1341</v>
      </c>
      <c r="I668" s="2">
        <v>152</v>
      </c>
      <c r="J668" s="2">
        <v>34932</v>
      </c>
      <c r="K668" s="2">
        <v>0</v>
      </c>
      <c r="L668" s="2">
        <v>34932</v>
      </c>
      <c r="M668" s="2">
        <v>0</v>
      </c>
      <c r="N668" s="2">
        <v>34932</v>
      </c>
      <c r="O668" s="2">
        <v>1</v>
      </c>
      <c r="P668" s="3">
        <v>45198</v>
      </c>
      <c r="Q668" s="2">
        <v>0</v>
      </c>
      <c r="R668" s="2">
        <v>8</v>
      </c>
      <c r="S668" s="2">
        <v>0</v>
      </c>
      <c r="T668" s="2">
        <v>0</v>
      </c>
      <c r="U668" s="2">
        <v>51</v>
      </c>
      <c r="V668" s="2">
        <v>10982</v>
      </c>
      <c r="W668" s="2">
        <v>100</v>
      </c>
      <c r="X668" s="2">
        <v>22200</v>
      </c>
      <c r="Y668" s="2">
        <v>1</v>
      </c>
      <c r="Z668" s="2">
        <v>1750</v>
      </c>
    </row>
    <row r="669" spans="1:26" s="2" customFormat="1" thickBot="1">
      <c r="A669" s="2">
        <v>698</v>
      </c>
      <c r="B669" s="2" t="s">
        <v>1034</v>
      </c>
      <c r="C669" s="2">
        <v>0</v>
      </c>
      <c r="E669" s="2" t="s">
        <v>60</v>
      </c>
      <c r="F669" s="2" t="s">
        <v>1340</v>
      </c>
      <c r="G669" s="2" t="s">
        <v>1339</v>
      </c>
      <c r="H669" s="2" t="s">
        <v>1338</v>
      </c>
      <c r="I669" s="2">
        <v>95</v>
      </c>
      <c r="J669" s="2">
        <v>20371</v>
      </c>
      <c r="K669" s="2">
        <v>0</v>
      </c>
      <c r="L669" s="2">
        <v>20371</v>
      </c>
      <c r="M669" s="2">
        <v>0</v>
      </c>
      <c r="N669" s="2">
        <v>20371</v>
      </c>
      <c r="O669" s="2">
        <v>1</v>
      </c>
      <c r="P669" s="3">
        <v>45198</v>
      </c>
      <c r="Q669" s="2">
        <v>0</v>
      </c>
      <c r="R669" s="2">
        <v>8</v>
      </c>
      <c r="S669" s="2">
        <v>6</v>
      </c>
      <c r="T669" s="2">
        <v>1106</v>
      </c>
      <c r="U669" s="2">
        <v>67</v>
      </c>
      <c r="V669" s="2">
        <v>14428</v>
      </c>
      <c r="W669" s="2">
        <v>21</v>
      </c>
      <c r="X669" s="2">
        <v>4662</v>
      </c>
      <c r="Y669" s="2">
        <v>1</v>
      </c>
      <c r="Z669" s="2">
        <v>175</v>
      </c>
    </row>
    <row r="670" spans="1:26" s="2" customFormat="1" thickBot="1">
      <c r="A670" s="2">
        <v>699</v>
      </c>
      <c r="B670" s="2" t="s">
        <v>1337</v>
      </c>
      <c r="C670" s="2">
        <v>290</v>
      </c>
      <c r="E670" s="2" t="s">
        <v>1336</v>
      </c>
      <c r="F670" s="2" t="s">
        <v>1335</v>
      </c>
      <c r="G670" s="2" t="s">
        <v>450</v>
      </c>
      <c r="I670" s="2">
        <v>17</v>
      </c>
      <c r="J670" s="2">
        <v>20954</v>
      </c>
      <c r="K670" s="2">
        <v>181300</v>
      </c>
      <c r="L670" s="2">
        <v>202254</v>
      </c>
      <c r="M670" s="2">
        <v>18500</v>
      </c>
      <c r="N670" s="2">
        <v>183754</v>
      </c>
      <c r="O670" s="2">
        <v>2</v>
      </c>
      <c r="P670" s="3">
        <v>40282</v>
      </c>
      <c r="Q670" s="2">
        <v>155000</v>
      </c>
      <c r="R670" s="2">
        <v>1</v>
      </c>
      <c r="S670" s="2">
        <v>1</v>
      </c>
      <c r="T670" s="2">
        <v>184</v>
      </c>
      <c r="U670" s="2">
        <v>9</v>
      </c>
      <c r="V670" s="2">
        <v>1938</v>
      </c>
      <c r="W670" s="2">
        <v>6</v>
      </c>
      <c r="X670" s="2">
        <v>1332</v>
      </c>
      <c r="Y670" s="2">
        <v>1</v>
      </c>
      <c r="Z670" s="2">
        <v>17500</v>
      </c>
    </row>
    <row r="671" spans="1:26" s="2" customFormat="1" thickBot="1">
      <c r="A671" s="2">
        <v>700</v>
      </c>
      <c r="B671" s="2" t="s">
        <v>1334</v>
      </c>
      <c r="C671" s="2">
        <v>1540</v>
      </c>
      <c r="E671" s="2" t="s">
        <v>48</v>
      </c>
      <c r="F671" s="2" t="s">
        <v>1333</v>
      </c>
      <c r="G671" s="2" t="s">
        <v>741</v>
      </c>
      <c r="I671" s="2">
        <v>0.6</v>
      </c>
      <c r="J671" s="2">
        <v>7400</v>
      </c>
      <c r="K671" s="2">
        <v>26740</v>
      </c>
      <c r="L671" s="2">
        <v>34140</v>
      </c>
      <c r="M671" s="2">
        <v>0</v>
      </c>
      <c r="N671" s="2">
        <v>34140</v>
      </c>
      <c r="O671" s="2">
        <v>0</v>
      </c>
      <c r="Q671" s="2">
        <v>0</v>
      </c>
      <c r="R671" s="2">
        <v>0</v>
      </c>
      <c r="S671" s="2">
        <v>0</v>
      </c>
      <c r="T671" s="2">
        <v>0</v>
      </c>
      <c r="U671" s="2">
        <v>0</v>
      </c>
      <c r="V671" s="2">
        <v>0</v>
      </c>
      <c r="W671" s="2">
        <v>0</v>
      </c>
      <c r="X671" s="2">
        <v>0</v>
      </c>
      <c r="Y671" s="2">
        <v>0.6</v>
      </c>
      <c r="Z671" s="2">
        <v>7400</v>
      </c>
    </row>
    <row r="672" spans="1:26" s="2" customFormat="1" thickBot="1">
      <c r="A672" s="2">
        <v>701</v>
      </c>
      <c r="B672" s="2" t="s">
        <v>1332</v>
      </c>
      <c r="C672" s="2">
        <v>37</v>
      </c>
      <c r="E672" s="2" t="s">
        <v>293</v>
      </c>
      <c r="F672" s="2" t="s">
        <v>1331</v>
      </c>
      <c r="G672" s="2" t="s">
        <v>561</v>
      </c>
      <c r="I672" s="2">
        <v>3.6</v>
      </c>
      <c r="J672" s="2">
        <v>20600</v>
      </c>
      <c r="K672" s="2">
        <v>116800</v>
      </c>
      <c r="L672" s="2">
        <v>137400</v>
      </c>
      <c r="M672" s="2">
        <v>0</v>
      </c>
      <c r="N672" s="2">
        <v>137400</v>
      </c>
      <c r="O672" s="2">
        <v>2</v>
      </c>
      <c r="P672" s="3">
        <v>44482</v>
      </c>
      <c r="Q672" s="2">
        <v>225000</v>
      </c>
      <c r="R672" s="2">
        <v>1</v>
      </c>
      <c r="S672" s="2">
        <v>0</v>
      </c>
      <c r="T672" s="2">
        <v>0</v>
      </c>
      <c r="U672" s="2">
        <v>0</v>
      </c>
      <c r="V672" s="2">
        <v>0</v>
      </c>
      <c r="W672" s="2">
        <v>0</v>
      </c>
      <c r="X672" s="2">
        <v>0</v>
      </c>
      <c r="Y672" s="2">
        <v>3.6</v>
      </c>
      <c r="Z672" s="2">
        <v>20600</v>
      </c>
    </row>
    <row r="673" spans="1:26" s="2" customFormat="1" thickBot="1">
      <c r="A673" s="2">
        <v>702</v>
      </c>
      <c r="B673" s="2" t="s">
        <v>1330</v>
      </c>
      <c r="C673" s="2">
        <v>305</v>
      </c>
      <c r="E673" s="2" t="s">
        <v>60</v>
      </c>
      <c r="F673" s="2" t="s">
        <v>1329</v>
      </c>
      <c r="G673" s="2" t="s">
        <v>1328</v>
      </c>
      <c r="I673" s="2">
        <v>11.3</v>
      </c>
      <c r="J673" s="2">
        <v>19716</v>
      </c>
      <c r="K673" s="2">
        <v>94300</v>
      </c>
      <c r="L673" s="2">
        <v>114016</v>
      </c>
      <c r="M673" s="2">
        <v>22940</v>
      </c>
      <c r="N673" s="2">
        <v>91076</v>
      </c>
      <c r="O673" s="2">
        <v>2</v>
      </c>
      <c r="P673" s="3">
        <v>44641</v>
      </c>
      <c r="Q673" s="2">
        <v>250000</v>
      </c>
      <c r="R673" s="2">
        <v>1</v>
      </c>
      <c r="S673" s="2">
        <v>0</v>
      </c>
      <c r="T673" s="2">
        <v>0</v>
      </c>
      <c r="U673" s="2">
        <v>10.199999999999999</v>
      </c>
      <c r="V673" s="2">
        <v>2196</v>
      </c>
      <c r="W673" s="2">
        <v>0</v>
      </c>
      <c r="X673" s="2">
        <v>0</v>
      </c>
      <c r="Y673" s="2">
        <v>1.1000000000000001</v>
      </c>
      <c r="Z673" s="2">
        <v>17520</v>
      </c>
    </row>
    <row r="674" spans="1:26" s="2" customFormat="1" thickBot="1">
      <c r="A674" s="2">
        <v>703</v>
      </c>
      <c r="B674" s="2" t="s">
        <v>1327</v>
      </c>
      <c r="C674" s="2">
        <v>59</v>
      </c>
      <c r="E674" s="2" t="s">
        <v>180</v>
      </c>
      <c r="F674" s="2" t="s">
        <v>1326</v>
      </c>
      <c r="G674" s="2" t="s">
        <v>741</v>
      </c>
      <c r="I674" s="2">
        <v>20</v>
      </c>
      <c r="J674" s="2">
        <v>34300</v>
      </c>
      <c r="K674" s="2">
        <v>131500</v>
      </c>
      <c r="L674" s="2">
        <v>165800</v>
      </c>
      <c r="M674" s="2">
        <v>0</v>
      </c>
      <c r="N674" s="2">
        <v>165800</v>
      </c>
      <c r="O674" s="2">
        <v>2</v>
      </c>
      <c r="P674" s="3">
        <v>42255</v>
      </c>
      <c r="Q674" s="2">
        <v>105000</v>
      </c>
      <c r="R674" s="2">
        <v>4</v>
      </c>
      <c r="S674" s="2">
        <v>0</v>
      </c>
      <c r="T674" s="2">
        <v>0</v>
      </c>
      <c r="U674" s="2">
        <v>0</v>
      </c>
      <c r="V674" s="2">
        <v>0</v>
      </c>
      <c r="W674" s="2">
        <v>0</v>
      </c>
      <c r="X674" s="2">
        <v>0</v>
      </c>
      <c r="Y674" s="2">
        <v>20</v>
      </c>
      <c r="Z674" s="2">
        <v>34300</v>
      </c>
    </row>
    <row r="675" spans="1:26" s="2" customFormat="1" thickBot="1">
      <c r="A675" s="2">
        <v>704</v>
      </c>
      <c r="B675" s="2" t="s">
        <v>1325</v>
      </c>
      <c r="C675" s="2">
        <v>274</v>
      </c>
      <c r="E675" s="2" t="s">
        <v>60</v>
      </c>
      <c r="F675" s="2" t="s">
        <v>1324</v>
      </c>
      <c r="G675" s="2" t="s">
        <v>545</v>
      </c>
      <c r="H675" s="2" t="s">
        <v>1323</v>
      </c>
      <c r="I675" s="2">
        <v>13</v>
      </c>
      <c r="J675" s="2">
        <v>29000</v>
      </c>
      <c r="K675" s="2">
        <v>98400</v>
      </c>
      <c r="L675" s="2">
        <v>127400</v>
      </c>
      <c r="M675" s="2">
        <v>18500</v>
      </c>
      <c r="N675" s="2">
        <v>108900</v>
      </c>
      <c r="O675" s="2">
        <v>1</v>
      </c>
      <c r="P675" s="3">
        <v>40879</v>
      </c>
      <c r="Q675" s="2">
        <v>84500</v>
      </c>
      <c r="R675" s="2">
        <v>1</v>
      </c>
      <c r="S675" s="2">
        <v>0</v>
      </c>
      <c r="T675" s="2">
        <v>0</v>
      </c>
      <c r="U675" s="2">
        <v>0</v>
      </c>
      <c r="V675" s="2">
        <v>0</v>
      </c>
      <c r="W675" s="2">
        <v>0</v>
      </c>
      <c r="X675" s="2">
        <v>0</v>
      </c>
      <c r="Y675" s="2">
        <v>13</v>
      </c>
      <c r="Z675" s="2">
        <v>29000</v>
      </c>
    </row>
    <row r="676" spans="1:26" s="2" customFormat="1" thickBot="1">
      <c r="A676" s="2">
        <v>705</v>
      </c>
      <c r="B676" s="2" t="s">
        <v>1322</v>
      </c>
      <c r="C676" s="2">
        <v>55</v>
      </c>
      <c r="E676" s="2" t="s">
        <v>655</v>
      </c>
      <c r="F676" s="2" t="s">
        <v>1321</v>
      </c>
      <c r="G676" s="2" t="s">
        <v>798</v>
      </c>
      <c r="I676" s="2">
        <v>6.4</v>
      </c>
      <c r="J676" s="2">
        <v>23975</v>
      </c>
      <c r="K676" s="2">
        <v>77500</v>
      </c>
      <c r="L676" s="2">
        <v>101475</v>
      </c>
      <c r="M676" s="2">
        <v>22940</v>
      </c>
      <c r="N676" s="2">
        <v>78535</v>
      </c>
      <c r="O676" s="2">
        <v>2</v>
      </c>
      <c r="P676" s="3">
        <v>40232</v>
      </c>
      <c r="Q676" s="2">
        <v>26755</v>
      </c>
      <c r="R676" s="2">
        <v>1</v>
      </c>
      <c r="S676" s="2">
        <v>0</v>
      </c>
      <c r="T676" s="2">
        <v>0</v>
      </c>
      <c r="U676" s="2">
        <v>0</v>
      </c>
      <c r="V676" s="2">
        <v>0</v>
      </c>
      <c r="W676" s="2">
        <v>0</v>
      </c>
      <c r="X676" s="2">
        <v>0</v>
      </c>
      <c r="Y676" s="2">
        <v>6.4</v>
      </c>
      <c r="Z676" s="2">
        <v>23975</v>
      </c>
    </row>
    <row r="677" spans="1:26" s="2" customFormat="1" thickBot="1">
      <c r="A677" s="2">
        <v>706</v>
      </c>
      <c r="B677" s="2" t="s">
        <v>566</v>
      </c>
      <c r="C677" s="2">
        <v>0</v>
      </c>
      <c r="E677" s="2" t="s">
        <v>48</v>
      </c>
      <c r="F677" s="2" t="s">
        <v>1320</v>
      </c>
      <c r="G677" s="2" t="s">
        <v>939</v>
      </c>
      <c r="I677" s="2">
        <v>1.1200000000000001</v>
      </c>
      <c r="J677" s="2">
        <v>9000</v>
      </c>
      <c r="K677" s="2">
        <v>0</v>
      </c>
      <c r="L677" s="2">
        <v>9000</v>
      </c>
      <c r="M677" s="2">
        <v>0</v>
      </c>
      <c r="N677" s="2">
        <v>9000</v>
      </c>
      <c r="O677" s="2">
        <v>1</v>
      </c>
      <c r="P677" s="3">
        <v>43811</v>
      </c>
      <c r="Q677" s="2">
        <v>0</v>
      </c>
      <c r="R677" s="2">
        <v>4</v>
      </c>
      <c r="S677" s="2">
        <v>0</v>
      </c>
      <c r="T677" s="2">
        <v>0</v>
      </c>
      <c r="U677" s="2">
        <v>0</v>
      </c>
      <c r="V677" s="2">
        <v>0</v>
      </c>
      <c r="W677" s="2">
        <v>0</v>
      </c>
      <c r="X677" s="2">
        <v>0</v>
      </c>
      <c r="Y677" s="2">
        <v>1.1200000000000001</v>
      </c>
      <c r="Z677" s="2">
        <v>9000</v>
      </c>
    </row>
    <row r="678" spans="1:26" s="2" customFormat="1" thickBot="1">
      <c r="A678" s="2">
        <v>707</v>
      </c>
      <c r="B678" s="2" t="s">
        <v>573</v>
      </c>
      <c r="C678" s="2">
        <v>102</v>
      </c>
      <c r="E678" s="2" t="s">
        <v>180</v>
      </c>
      <c r="F678" s="2" t="s">
        <v>1319</v>
      </c>
      <c r="G678" s="2" t="s">
        <v>1318</v>
      </c>
      <c r="I678" s="2">
        <v>322</v>
      </c>
      <c r="J678" s="2">
        <v>129311</v>
      </c>
      <c r="K678" s="2">
        <v>571800</v>
      </c>
      <c r="L678" s="2">
        <v>701111</v>
      </c>
      <c r="M678" s="2">
        <v>18500</v>
      </c>
      <c r="N678" s="2">
        <v>682611</v>
      </c>
      <c r="O678" s="2">
        <v>0</v>
      </c>
      <c r="Q678" s="2">
        <v>0</v>
      </c>
      <c r="R678" s="2">
        <v>0</v>
      </c>
      <c r="S678" s="2">
        <v>8</v>
      </c>
      <c r="T678" s="2">
        <v>1474</v>
      </c>
      <c r="U678" s="2">
        <v>210</v>
      </c>
      <c r="V678" s="2">
        <v>45221</v>
      </c>
      <c r="W678" s="2">
        <v>53</v>
      </c>
      <c r="X678" s="2">
        <v>11766</v>
      </c>
      <c r="Y678" s="2">
        <v>51</v>
      </c>
      <c r="Z678" s="2">
        <v>70850</v>
      </c>
    </row>
    <row r="679" spans="1:26" s="2" customFormat="1" thickBot="1">
      <c r="A679" s="2">
        <v>708</v>
      </c>
      <c r="B679" s="2" t="s">
        <v>1317</v>
      </c>
      <c r="C679" s="2" t="s">
        <v>1316</v>
      </c>
      <c r="E679" s="2" t="s">
        <v>536</v>
      </c>
      <c r="F679" s="2" t="s">
        <v>1315</v>
      </c>
      <c r="G679" s="2" t="s">
        <v>1047</v>
      </c>
      <c r="I679" s="2">
        <v>256</v>
      </c>
      <c r="J679" s="2">
        <v>72929</v>
      </c>
      <c r="K679" s="2">
        <v>121200</v>
      </c>
      <c r="L679" s="2">
        <v>194129</v>
      </c>
      <c r="M679" s="2">
        <v>0</v>
      </c>
      <c r="N679" s="2">
        <v>194129</v>
      </c>
      <c r="O679" s="2">
        <v>2</v>
      </c>
      <c r="P679" s="3">
        <v>41239</v>
      </c>
      <c r="Q679" s="2">
        <v>0</v>
      </c>
      <c r="R679" s="2">
        <v>2</v>
      </c>
      <c r="S679" s="2">
        <v>0</v>
      </c>
      <c r="T679" s="2">
        <v>0</v>
      </c>
      <c r="U679" s="2">
        <v>44</v>
      </c>
      <c r="V679" s="2">
        <v>9475</v>
      </c>
      <c r="W679" s="2">
        <v>207</v>
      </c>
      <c r="X679" s="2">
        <v>45954</v>
      </c>
      <c r="Y679" s="2">
        <v>5</v>
      </c>
      <c r="Z679" s="2">
        <v>17500</v>
      </c>
    </row>
    <row r="680" spans="1:26" s="2" customFormat="1" thickBot="1">
      <c r="A680" s="2">
        <v>709</v>
      </c>
      <c r="B680" s="2" t="s">
        <v>1314</v>
      </c>
      <c r="C680" s="2">
        <v>0</v>
      </c>
      <c r="E680" s="2" t="s">
        <v>48</v>
      </c>
      <c r="F680" s="2" t="s">
        <v>1313</v>
      </c>
      <c r="G680" s="2" t="s">
        <v>251</v>
      </c>
      <c r="I680" s="2">
        <v>113</v>
      </c>
      <c r="J680" s="2">
        <v>24720</v>
      </c>
      <c r="K680" s="2">
        <v>0</v>
      </c>
      <c r="L680" s="2">
        <v>24720</v>
      </c>
      <c r="M680" s="2">
        <v>0</v>
      </c>
      <c r="N680" s="2">
        <v>24720</v>
      </c>
      <c r="O680" s="2">
        <v>1</v>
      </c>
      <c r="P680" s="3">
        <v>41239</v>
      </c>
      <c r="Q680" s="2">
        <v>0</v>
      </c>
      <c r="R680" s="2">
        <v>2</v>
      </c>
      <c r="S680" s="2">
        <v>0</v>
      </c>
      <c r="T680" s="2">
        <v>0</v>
      </c>
      <c r="U680" s="2">
        <v>55</v>
      </c>
      <c r="V680" s="2">
        <v>11844</v>
      </c>
      <c r="W680" s="2">
        <v>58</v>
      </c>
      <c r="X680" s="2">
        <v>12876</v>
      </c>
      <c r="Y680" s="2">
        <v>0</v>
      </c>
      <c r="Z680" s="2">
        <v>0</v>
      </c>
    </row>
    <row r="681" spans="1:26" s="2" customFormat="1" thickBot="1">
      <c r="A681" s="2">
        <v>710</v>
      </c>
      <c r="B681" s="2" t="s">
        <v>1312</v>
      </c>
      <c r="C681" s="2">
        <v>0</v>
      </c>
      <c r="E681" s="2" t="s">
        <v>48</v>
      </c>
      <c r="F681" s="2" t="s">
        <v>1311</v>
      </c>
      <c r="G681" s="2" t="s">
        <v>500</v>
      </c>
      <c r="I681" s="2">
        <v>1.5</v>
      </c>
      <c r="J681" s="2">
        <v>9625</v>
      </c>
      <c r="K681" s="2">
        <v>0</v>
      </c>
      <c r="L681" s="2">
        <v>9625</v>
      </c>
      <c r="M681" s="2">
        <v>0</v>
      </c>
      <c r="N681" s="2">
        <v>9625</v>
      </c>
      <c r="O681" s="2">
        <v>1</v>
      </c>
      <c r="P681" s="3">
        <v>41239</v>
      </c>
      <c r="Q681" s="2">
        <v>0</v>
      </c>
      <c r="R681" s="2">
        <v>2</v>
      </c>
      <c r="S681" s="2">
        <v>0</v>
      </c>
      <c r="T681" s="2">
        <v>0</v>
      </c>
      <c r="U681" s="2">
        <v>0</v>
      </c>
      <c r="V681" s="2">
        <v>0</v>
      </c>
      <c r="W681" s="2">
        <v>0</v>
      </c>
      <c r="X681" s="2">
        <v>0</v>
      </c>
      <c r="Y681" s="2">
        <v>1.5</v>
      </c>
      <c r="Z681" s="2">
        <v>9625</v>
      </c>
    </row>
    <row r="682" spans="1:26" s="2" customFormat="1" thickBot="1">
      <c r="A682" s="2">
        <v>711</v>
      </c>
      <c r="B682" s="2" t="s">
        <v>1310</v>
      </c>
      <c r="C682" s="2">
        <v>0</v>
      </c>
      <c r="E682" s="2" t="s">
        <v>1309</v>
      </c>
      <c r="F682" s="2" t="s">
        <v>1308</v>
      </c>
      <c r="G682" s="2" t="s">
        <v>645</v>
      </c>
      <c r="H682" s="2" t="s">
        <v>1307</v>
      </c>
      <c r="I682" s="2">
        <v>93</v>
      </c>
      <c r="J682" s="2">
        <v>19039</v>
      </c>
      <c r="K682" s="2">
        <v>0</v>
      </c>
      <c r="L682" s="2">
        <v>19039</v>
      </c>
      <c r="M682" s="2">
        <v>0</v>
      </c>
      <c r="N682" s="2">
        <v>19039</v>
      </c>
      <c r="O682" s="2">
        <v>1</v>
      </c>
      <c r="P682" s="3">
        <v>43864</v>
      </c>
      <c r="Q682" s="2">
        <v>55650</v>
      </c>
      <c r="R682" s="2">
        <v>1</v>
      </c>
      <c r="S682" s="2">
        <v>38</v>
      </c>
      <c r="T682" s="2">
        <v>7002</v>
      </c>
      <c r="U682" s="2">
        <v>26</v>
      </c>
      <c r="V682" s="2">
        <v>5599</v>
      </c>
      <c r="W682" s="2">
        <v>29</v>
      </c>
      <c r="X682" s="2">
        <v>6438</v>
      </c>
      <c r="Y682" s="2">
        <v>0</v>
      </c>
      <c r="Z682" s="2">
        <v>0</v>
      </c>
    </row>
    <row r="683" spans="1:26" s="2" customFormat="1" thickBot="1">
      <c r="A683" s="2">
        <v>712</v>
      </c>
      <c r="B683" s="2" t="s">
        <v>1034</v>
      </c>
      <c r="C683" s="2">
        <v>0</v>
      </c>
      <c r="E683" s="2" t="s">
        <v>1306</v>
      </c>
      <c r="F683" s="2" t="s">
        <v>1305</v>
      </c>
      <c r="G683" s="2" t="s">
        <v>221</v>
      </c>
      <c r="I683" s="2">
        <v>23</v>
      </c>
      <c r="J683" s="2">
        <v>20100</v>
      </c>
      <c r="K683" s="2">
        <v>0</v>
      </c>
      <c r="L683" s="2">
        <v>20100</v>
      </c>
      <c r="M683" s="2">
        <v>0</v>
      </c>
      <c r="N683" s="2">
        <v>20100</v>
      </c>
      <c r="O683" s="2">
        <v>1</v>
      </c>
      <c r="P683" s="3">
        <v>45198</v>
      </c>
      <c r="Q683" s="2">
        <v>12000</v>
      </c>
      <c r="R683" s="2">
        <v>8</v>
      </c>
      <c r="S683" s="2">
        <v>0</v>
      </c>
      <c r="T683" s="2">
        <v>0</v>
      </c>
      <c r="U683" s="2">
        <v>0</v>
      </c>
      <c r="V683" s="2">
        <v>0</v>
      </c>
      <c r="W683" s="2">
        <v>0</v>
      </c>
      <c r="X683" s="2">
        <v>0</v>
      </c>
      <c r="Y683" s="2">
        <v>23</v>
      </c>
      <c r="Z683" s="2">
        <v>20100</v>
      </c>
    </row>
    <row r="684" spans="1:26" s="2" customFormat="1" thickBot="1">
      <c r="A684" s="2">
        <v>713</v>
      </c>
      <c r="B684" s="2" t="s">
        <v>1066</v>
      </c>
      <c r="C684" s="2">
        <v>87</v>
      </c>
      <c r="E684" s="2" t="s">
        <v>655</v>
      </c>
      <c r="F684" s="2" t="s">
        <v>1304</v>
      </c>
      <c r="G684" s="2" t="s">
        <v>924</v>
      </c>
      <c r="I684" s="2">
        <v>65</v>
      </c>
      <c r="J684" s="2">
        <v>23768</v>
      </c>
      <c r="K684" s="2">
        <v>24500</v>
      </c>
      <c r="L684" s="2">
        <v>48268</v>
      </c>
      <c r="M684" s="2">
        <v>0</v>
      </c>
      <c r="N684" s="2">
        <v>48268</v>
      </c>
      <c r="O684" s="2">
        <v>0</v>
      </c>
      <c r="Q684" s="2">
        <v>0</v>
      </c>
      <c r="R684" s="2">
        <v>0</v>
      </c>
      <c r="S684" s="2">
        <v>0</v>
      </c>
      <c r="T684" s="2">
        <v>0</v>
      </c>
      <c r="U684" s="2">
        <v>29</v>
      </c>
      <c r="V684" s="2">
        <v>6245</v>
      </c>
      <c r="W684" s="2">
        <v>34</v>
      </c>
      <c r="X684" s="2">
        <v>7548</v>
      </c>
      <c r="Y684" s="2">
        <v>2</v>
      </c>
      <c r="Z684" s="2">
        <v>9975</v>
      </c>
    </row>
    <row r="685" spans="1:26" s="2" customFormat="1" thickBot="1">
      <c r="A685" s="2">
        <v>714</v>
      </c>
      <c r="B685" s="2" t="s">
        <v>1066</v>
      </c>
      <c r="C685" s="2">
        <v>109</v>
      </c>
      <c r="E685" s="2" t="s">
        <v>652</v>
      </c>
      <c r="F685" s="2" t="s">
        <v>1303</v>
      </c>
      <c r="G685" s="2" t="s">
        <v>55</v>
      </c>
      <c r="I685" s="2">
        <v>0.66</v>
      </c>
      <c r="J685" s="2">
        <v>16100</v>
      </c>
      <c r="K685" s="2">
        <v>64800</v>
      </c>
      <c r="L685" s="2">
        <v>80900</v>
      </c>
      <c r="M685" s="2">
        <v>0</v>
      </c>
      <c r="N685" s="2">
        <v>80900</v>
      </c>
      <c r="O685" s="2">
        <v>0</v>
      </c>
      <c r="Q685" s="2">
        <v>0</v>
      </c>
      <c r="R685" s="2">
        <v>0</v>
      </c>
      <c r="S685" s="2">
        <v>0</v>
      </c>
      <c r="T685" s="2">
        <v>0</v>
      </c>
      <c r="U685" s="2">
        <v>0</v>
      </c>
      <c r="V685" s="2">
        <v>0</v>
      </c>
      <c r="W685" s="2">
        <v>0</v>
      </c>
      <c r="X685" s="2">
        <v>0</v>
      </c>
      <c r="Y685" s="2">
        <v>0.66</v>
      </c>
      <c r="Z685" s="2">
        <v>16100</v>
      </c>
    </row>
    <row r="686" spans="1:26" s="2" customFormat="1" thickBot="1">
      <c r="A686" s="2">
        <v>715</v>
      </c>
      <c r="B686" s="2" t="s">
        <v>1302</v>
      </c>
      <c r="C686" s="2">
        <v>22</v>
      </c>
      <c r="E686" s="2" t="s">
        <v>180</v>
      </c>
      <c r="F686" s="2" t="s">
        <v>1301</v>
      </c>
      <c r="G686" s="2" t="s">
        <v>51</v>
      </c>
      <c r="I686" s="2">
        <v>40</v>
      </c>
      <c r="J686" s="2">
        <v>36600</v>
      </c>
      <c r="K686" s="2">
        <v>7400</v>
      </c>
      <c r="L686" s="2">
        <v>44000</v>
      </c>
      <c r="M686" s="2">
        <v>0</v>
      </c>
      <c r="N686" s="2">
        <v>44000</v>
      </c>
      <c r="O686" s="2">
        <v>2</v>
      </c>
      <c r="P686" s="3">
        <v>44670</v>
      </c>
      <c r="Q686" s="2">
        <v>110000</v>
      </c>
      <c r="R686" s="2">
        <v>1</v>
      </c>
      <c r="S686" s="2">
        <v>0</v>
      </c>
      <c r="T686" s="2">
        <v>0</v>
      </c>
      <c r="U686" s="2">
        <v>0</v>
      </c>
      <c r="V686" s="2">
        <v>0</v>
      </c>
      <c r="W686" s="2">
        <v>0</v>
      </c>
      <c r="X686" s="2">
        <v>0</v>
      </c>
      <c r="Y686" s="2">
        <v>40</v>
      </c>
      <c r="Z686" s="2">
        <v>36600</v>
      </c>
    </row>
    <row r="687" spans="1:26" s="2" customFormat="1" thickBot="1">
      <c r="A687" s="2">
        <v>716</v>
      </c>
      <c r="B687" s="2" t="s">
        <v>1300</v>
      </c>
      <c r="C687" s="2">
        <v>531</v>
      </c>
      <c r="E687" s="2" t="s">
        <v>613</v>
      </c>
      <c r="F687" s="2" t="s">
        <v>1299</v>
      </c>
      <c r="G687" s="2" t="s">
        <v>1</v>
      </c>
      <c r="I687" s="2">
        <v>2</v>
      </c>
      <c r="J687" s="2">
        <v>18700</v>
      </c>
      <c r="K687" s="2">
        <v>6000</v>
      </c>
      <c r="L687" s="2">
        <v>24700</v>
      </c>
      <c r="M687" s="2">
        <v>0</v>
      </c>
      <c r="N687" s="2">
        <v>24700</v>
      </c>
      <c r="O687" s="2">
        <v>2</v>
      </c>
      <c r="P687" s="3">
        <v>40480</v>
      </c>
      <c r="Q687" s="2">
        <v>35000</v>
      </c>
      <c r="R687" s="2">
        <v>1</v>
      </c>
      <c r="S687" s="2">
        <v>0</v>
      </c>
      <c r="T687" s="2">
        <v>0</v>
      </c>
      <c r="U687" s="2">
        <v>0</v>
      </c>
      <c r="V687" s="2">
        <v>0</v>
      </c>
      <c r="W687" s="2">
        <v>0</v>
      </c>
      <c r="X687" s="2">
        <v>0</v>
      </c>
      <c r="Y687" s="2">
        <v>2</v>
      </c>
      <c r="Z687" s="2">
        <v>18700</v>
      </c>
    </row>
    <row r="688" spans="1:26" s="2" customFormat="1" thickBot="1">
      <c r="A688" s="2">
        <v>717</v>
      </c>
      <c r="B688" s="2" t="s">
        <v>1298</v>
      </c>
      <c r="E688" s="2" t="s">
        <v>620</v>
      </c>
      <c r="F688" s="2" t="s">
        <v>1297</v>
      </c>
      <c r="G688" s="2" t="s">
        <v>775</v>
      </c>
      <c r="H688" s="2" t="s">
        <v>1296</v>
      </c>
      <c r="I688" s="2">
        <v>144</v>
      </c>
      <c r="J688" s="2">
        <v>40996</v>
      </c>
      <c r="K688" s="2">
        <v>16100</v>
      </c>
      <c r="L688" s="2">
        <v>57096</v>
      </c>
      <c r="M688" s="2">
        <v>0</v>
      </c>
      <c r="N688" s="2">
        <v>57096</v>
      </c>
      <c r="O688" s="2">
        <v>2</v>
      </c>
      <c r="P688" s="3">
        <v>42741</v>
      </c>
      <c r="Q688" s="2">
        <v>0</v>
      </c>
      <c r="R688" s="2">
        <v>2</v>
      </c>
      <c r="S688" s="2">
        <v>2</v>
      </c>
      <c r="T688" s="2">
        <v>369</v>
      </c>
      <c r="U688" s="2">
        <v>129</v>
      </c>
      <c r="V688" s="2">
        <v>27779</v>
      </c>
      <c r="W688" s="2">
        <v>9</v>
      </c>
      <c r="X688" s="2">
        <v>1998</v>
      </c>
      <c r="Y688" s="2">
        <v>4</v>
      </c>
      <c r="Z688" s="2">
        <v>10850</v>
      </c>
    </row>
    <row r="689" spans="1:26" s="2" customFormat="1" thickBot="1">
      <c r="A689" s="2">
        <v>718</v>
      </c>
      <c r="B689" s="2" t="s">
        <v>1295</v>
      </c>
      <c r="C689" s="2">
        <v>26</v>
      </c>
      <c r="E689" s="2" t="s">
        <v>277</v>
      </c>
      <c r="F689" s="2" t="s">
        <v>1294</v>
      </c>
      <c r="G689" s="2" t="s">
        <v>1293</v>
      </c>
      <c r="I689" s="2">
        <v>0.42</v>
      </c>
      <c r="J689" s="2">
        <v>14900</v>
      </c>
      <c r="K689" s="2">
        <v>0</v>
      </c>
      <c r="L689" s="2">
        <v>14900</v>
      </c>
      <c r="M689" s="2">
        <v>0</v>
      </c>
      <c r="N689" s="2">
        <v>14900</v>
      </c>
      <c r="O689" s="2">
        <v>2</v>
      </c>
      <c r="P689" s="3">
        <v>41305</v>
      </c>
      <c r="Q689" s="2">
        <v>0</v>
      </c>
      <c r="R689" s="2">
        <v>2</v>
      </c>
      <c r="S689" s="2">
        <v>0</v>
      </c>
      <c r="T689" s="2">
        <v>0</v>
      </c>
      <c r="U689" s="2">
        <v>0</v>
      </c>
      <c r="V689" s="2">
        <v>0</v>
      </c>
      <c r="W689" s="2">
        <v>0</v>
      </c>
      <c r="X689" s="2">
        <v>0</v>
      </c>
      <c r="Y689" s="2">
        <v>0.42</v>
      </c>
      <c r="Z689" s="2">
        <v>14900</v>
      </c>
    </row>
    <row r="690" spans="1:26" s="2" customFormat="1" thickBot="1">
      <c r="A690" s="2">
        <v>719</v>
      </c>
      <c r="B690" s="2" t="s">
        <v>1292</v>
      </c>
      <c r="C690" s="2">
        <v>240</v>
      </c>
      <c r="E690" s="2" t="s">
        <v>203</v>
      </c>
      <c r="F690" s="2" t="s">
        <v>1291</v>
      </c>
      <c r="G690" s="2" t="s">
        <v>753</v>
      </c>
      <c r="I690" s="2">
        <v>31</v>
      </c>
      <c r="J690" s="2">
        <v>23960</v>
      </c>
      <c r="K690" s="2">
        <v>79300</v>
      </c>
      <c r="L690" s="2">
        <v>103260</v>
      </c>
      <c r="M690" s="2">
        <v>18500</v>
      </c>
      <c r="N690" s="2">
        <v>84760</v>
      </c>
      <c r="O690" s="2">
        <v>0</v>
      </c>
      <c r="Q690" s="2">
        <v>0</v>
      </c>
      <c r="R690" s="2">
        <v>0</v>
      </c>
      <c r="S690" s="2">
        <v>0</v>
      </c>
      <c r="T690" s="2">
        <v>0</v>
      </c>
      <c r="U690" s="2">
        <v>30</v>
      </c>
      <c r="V690" s="2">
        <v>6460</v>
      </c>
      <c r="W690" s="2">
        <v>0</v>
      </c>
      <c r="X690" s="2">
        <v>0</v>
      </c>
      <c r="Y690" s="2">
        <v>1</v>
      </c>
      <c r="Z690" s="2">
        <v>17500</v>
      </c>
    </row>
    <row r="691" spans="1:26" s="2" customFormat="1" thickBot="1">
      <c r="A691" s="2">
        <v>720</v>
      </c>
      <c r="B691" s="2" t="s">
        <v>1290</v>
      </c>
      <c r="C691" s="2">
        <v>0</v>
      </c>
      <c r="E691" s="2" t="s">
        <v>1289</v>
      </c>
      <c r="F691" s="2" t="s">
        <v>1288</v>
      </c>
      <c r="G691" s="2" t="s">
        <v>1287</v>
      </c>
      <c r="H691" s="2" t="s">
        <v>1286</v>
      </c>
      <c r="I691" s="2">
        <v>50</v>
      </c>
      <c r="J691" s="2">
        <v>28400</v>
      </c>
      <c r="K691" s="2">
        <v>0</v>
      </c>
      <c r="L691" s="2">
        <v>28400</v>
      </c>
      <c r="M691" s="2">
        <v>0</v>
      </c>
      <c r="N691" s="2">
        <v>28400</v>
      </c>
      <c r="O691" s="2">
        <v>1</v>
      </c>
      <c r="P691" s="3">
        <v>42726</v>
      </c>
      <c r="Q691" s="2">
        <v>250000</v>
      </c>
      <c r="R691" s="2">
        <v>1</v>
      </c>
      <c r="S691" s="2">
        <v>0</v>
      </c>
      <c r="T691" s="2">
        <v>0</v>
      </c>
      <c r="U691" s="2">
        <v>0</v>
      </c>
      <c r="V691" s="2">
        <v>0</v>
      </c>
      <c r="W691" s="2">
        <v>0</v>
      </c>
      <c r="X691" s="2">
        <v>0</v>
      </c>
      <c r="Y691" s="2">
        <v>50</v>
      </c>
      <c r="Z691" s="2">
        <v>28350</v>
      </c>
    </row>
    <row r="692" spans="1:26" s="2" customFormat="1" thickBot="1">
      <c r="A692" s="2">
        <v>721</v>
      </c>
      <c r="B692" s="2" t="s">
        <v>1285</v>
      </c>
      <c r="C692" s="2">
        <v>7</v>
      </c>
      <c r="E692" s="2" t="s">
        <v>1284</v>
      </c>
      <c r="F692" s="2" t="s">
        <v>1283</v>
      </c>
      <c r="G692" s="2" t="s">
        <v>631</v>
      </c>
      <c r="I692" s="2">
        <v>40</v>
      </c>
      <c r="J692" s="2">
        <v>8458</v>
      </c>
      <c r="K692" s="2">
        <v>0</v>
      </c>
      <c r="L692" s="2">
        <v>8458</v>
      </c>
      <c r="M692" s="2">
        <v>0</v>
      </c>
      <c r="N692" s="2">
        <v>8458</v>
      </c>
      <c r="O692" s="2">
        <v>0</v>
      </c>
      <c r="P692" s="3">
        <v>23197</v>
      </c>
      <c r="Q692" s="2">
        <v>0</v>
      </c>
      <c r="R692" s="2">
        <v>0</v>
      </c>
      <c r="S692" s="2">
        <v>5</v>
      </c>
      <c r="T692" s="2">
        <v>921</v>
      </c>
      <c r="U692" s="2">
        <v>35</v>
      </c>
      <c r="V692" s="2">
        <v>7537</v>
      </c>
      <c r="W692" s="2">
        <v>0</v>
      </c>
      <c r="X692" s="2">
        <v>0</v>
      </c>
      <c r="Y692" s="2">
        <v>0</v>
      </c>
      <c r="Z692" s="2">
        <v>0</v>
      </c>
    </row>
    <row r="693" spans="1:26" s="2" customFormat="1" thickBot="1">
      <c r="A693" s="2">
        <v>722</v>
      </c>
      <c r="B693" s="2" t="s">
        <v>1282</v>
      </c>
      <c r="C693" s="2">
        <v>126</v>
      </c>
      <c r="E693" s="2" t="s">
        <v>859</v>
      </c>
      <c r="F693" s="2" t="s">
        <v>1281</v>
      </c>
      <c r="G693" s="2" t="s">
        <v>398</v>
      </c>
      <c r="I693" s="2">
        <v>37.57</v>
      </c>
      <c r="J693" s="2">
        <v>31200</v>
      </c>
      <c r="K693" s="2">
        <v>0</v>
      </c>
      <c r="L693" s="2">
        <v>31200</v>
      </c>
      <c r="M693" s="2">
        <v>0</v>
      </c>
      <c r="N693" s="2">
        <v>31200</v>
      </c>
      <c r="O693" s="2">
        <v>2</v>
      </c>
      <c r="P693" s="3">
        <v>39071</v>
      </c>
      <c r="Q693" s="2">
        <v>0</v>
      </c>
      <c r="R693" s="2">
        <v>2</v>
      </c>
      <c r="S693" s="2">
        <v>0</v>
      </c>
      <c r="T693" s="2">
        <v>0</v>
      </c>
      <c r="U693" s="2">
        <v>0</v>
      </c>
      <c r="V693" s="2">
        <v>0</v>
      </c>
      <c r="W693" s="2">
        <v>0</v>
      </c>
      <c r="X693" s="2">
        <v>0</v>
      </c>
      <c r="Y693" s="2">
        <v>37.57</v>
      </c>
      <c r="Z693" s="2">
        <v>31150</v>
      </c>
    </row>
    <row r="694" spans="1:26" s="2" customFormat="1" thickBot="1">
      <c r="A694" s="2">
        <v>723</v>
      </c>
      <c r="B694" s="2" t="s">
        <v>1280</v>
      </c>
      <c r="C694" s="2">
        <v>57</v>
      </c>
      <c r="E694" s="2" t="s">
        <v>226</v>
      </c>
      <c r="F694" s="2" t="s">
        <v>1279</v>
      </c>
      <c r="G694" s="2" t="s">
        <v>1096</v>
      </c>
      <c r="I694" s="2">
        <v>14</v>
      </c>
      <c r="J694" s="2">
        <v>22493</v>
      </c>
      <c r="K694" s="2">
        <v>84700</v>
      </c>
      <c r="L694" s="2">
        <v>107193</v>
      </c>
      <c r="M694" s="2">
        <v>18500</v>
      </c>
      <c r="N694" s="2">
        <v>88693</v>
      </c>
      <c r="O694" s="2">
        <v>2</v>
      </c>
      <c r="P694" s="3">
        <v>42977</v>
      </c>
      <c r="Q694" s="2">
        <v>0</v>
      </c>
      <c r="R694" s="2">
        <v>1</v>
      </c>
      <c r="S694" s="2">
        <v>0</v>
      </c>
      <c r="T694" s="2">
        <v>0</v>
      </c>
      <c r="U694" s="2">
        <v>11</v>
      </c>
      <c r="V694" s="2">
        <v>2369</v>
      </c>
      <c r="W694" s="2">
        <v>0</v>
      </c>
      <c r="X694" s="2">
        <v>0</v>
      </c>
      <c r="Y694" s="2">
        <v>3</v>
      </c>
      <c r="Z694" s="2">
        <v>20124</v>
      </c>
    </row>
    <row r="695" spans="1:26" s="2" customFormat="1" thickBot="1">
      <c r="A695" s="2">
        <v>724</v>
      </c>
      <c r="B695" s="2" t="s">
        <v>1278</v>
      </c>
      <c r="C695" s="2">
        <v>43</v>
      </c>
      <c r="E695" s="2" t="s">
        <v>734</v>
      </c>
      <c r="F695" s="2" t="s">
        <v>1277</v>
      </c>
      <c r="G695" s="2" t="s">
        <v>291</v>
      </c>
      <c r="I695" s="2">
        <v>28</v>
      </c>
      <c r="J695" s="2">
        <v>24319</v>
      </c>
      <c r="K695" s="2">
        <v>68500</v>
      </c>
      <c r="L695" s="2">
        <v>92819</v>
      </c>
      <c r="M695" s="2">
        <v>18500</v>
      </c>
      <c r="N695" s="2">
        <v>74319</v>
      </c>
      <c r="O695" s="2">
        <v>2</v>
      </c>
      <c r="P695" s="3">
        <v>43299</v>
      </c>
      <c r="Q695" s="2">
        <v>159000</v>
      </c>
      <c r="R695" s="2">
        <v>1</v>
      </c>
      <c r="S695" s="2">
        <v>0</v>
      </c>
      <c r="T695" s="2">
        <v>0</v>
      </c>
      <c r="U695" s="2">
        <v>26</v>
      </c>
      <c r="V695" s="2">
        <v>5599</v>
      </c>
      <c r="W695" s="2">
        <v>0</v>
      </c>
      <c r="X695" s="2">
        <v>0</v>
      </c>
      <c r="Y695" s="2">
        <v>2</v>
      </c>
      <c r="Z695" s="2">
        <v>18720</v>
      </c>
    </row>
    <row r="696" spans="1:26" s="2" customFormat="1" thickBot="1">
      <c r="A696" s="2">
        <v>725</v>
      </c>
      <c r="B696" s="2" t="s">
        <v>1276</v>
      </c>
      <c r="C696" s="2">
        <v>411</v>
      </c>
      <c r="E696" s="2" t="s">
        <v>112</v>
      </c>
      <c r="F696" s="2" t="s">
        <v>1275</v>
      </c>
      <c r="G696" s="2" t="s">
        <v>1274</v>
      </c>
      <c r="I696" s="2">
        <v>42.29</v>
      </c>
      <c r="J696" s="2">
        <v>46400</v>
      </c>
      <c r="K696" s="2">
        <v>107700</v>
      </c>
      <c r="L696" s="2">
        <v>154100</v>
      </c>
      <c r="M696" s="2">
        <v>18500</v>
      </c>
      <c r="N696" s="2">
        <v>135600</v>
      </c>
      <c r="O696" s="2">
        <v>0</v>
      </c>
      <c r="Q696" s="2">
        <v>0</v>
      </c>
      <c r="R696" s="2">
        <v>0</v>
      </c>
      <c r="S696" s="2">
        <v>0</v>
      </c>
      <c r="T696" s="2">
        <v>0</v>
      </c>
      <c r="U696" s="2">
        <v>0</v>
      </c>
      <c r="V696" s="2">
        <v>0</v>
      </c>
      <c r="W696" s="2">
        <v>0</v>
      </c>
      <c r="X696" s="2">
        <v>0</v>
      </c>
      <c r="Y696" s="2">
        <v>42.29</v>
      </c>
      <c r="Z696" s="2">
        <v>46375</v>
      </c>
    </row>
    <row r="697" spans="1:26" s="2" customFormat="1" thickBot="1">
      <c r="A697" s="2">
        <v>726</v>
      </c>
      <c r="B697" s="2" t="s">
        <v>1273</v>
      </c>
      <c r="C697" s="2">
        <v>25</v>
      </c>
      <c r="E697" s="2" t="s">
        <v>341</v>
      </c>
      <c r="F697" s="2" t="s">
        <v>1272</v>
      </c>
      <c r="G697" s="2" t="s">
        <v>176</v>
      </c>
      <c r="I697" s="2">
        <v>26</v>
      </c>
      <c r="J697" s="2">
        <v>34524</v>
      </c>
      <c r="K697" s="2">
        <v>119600</v>
      </c>
      <c r="L697" s="2">
        <v>154124</v>
      </c>
      <c r="M697" s="2">
        <v>0</v>
      </c>
      <c r="N697" s="2">
        <v>154124</v>
      </c>
      <c r="O697" s="2">
        <v>0</v>
      </c>
      <c r="Q697" s="2">
        <v>0</v>
      </c>
      <c r="R697" s="2">
        <v>0</v>
      </c>
      <c r="S697" s="2">
        <v>0</v>
      </c>
      <c r="T697" s="2">
        <v>0</v>
      </c>
      <c r="U697" s="2">
        <v>9.5</v>
      </c>
      <c r="V697" s="2">
        <v>2046</v>
      </c>
      <c r="W697" s="2">
        <v>11.5</v>
      </c>
      <c r="X697" s="2">
        <v>2553</v>
      </c>
      <c r="Y697" s="2">
        <v>5</v>
      </c>
      <c r="Z697" s="2">
        <v>29925</v>
      </c>
    </row>
    <row r="698" spans="1:26" s="2" customFormat="1" thickBot="1">
      <c r="A698" s="2">
        <v>728</v>
      </c>
      <c r="B698" s="2" t="s">
        <v>1271</v>
      </c>
      <c r="C698" s="2">
        <v>115</v>
      </c>
      <c r="E698" s="2" t="s">
        <v>1270</v>
      </c>
      <c r="F698" s="2" t="s">
        <v>1269</v>
      </c>
      <c r="G698" s="2" t="s">
        <v>221</v>
      </c>
      <c r="I698" s="2">
        <v>2</v>
      </c>
      <c r="J698" s="2">
        <v>5600</v>
      </c>
      <c r="K698" s="2">
        <v>0</v>
      </c>
      <c r="L698" s="2">
        <v>5600</v>
      </c>
      <c r="M698" s="2">
        <v>0</v>
      </c>
      <c r="N698" s="2">
        <v>5600</v>
      </c>
      <c r="O698" s="2">
        <v>0</v>
      </c>
      <c r="Q698" s="2">
        <v>0</v>
      </c>
      <c r="R698" s="2">
        <v>0</v>
      </c>
      <c r="S698" s="2">
        <v>0</v>
      </c>
      <c r="T698" s="2">
        <v>0</v>
      </c>
      <c r="U698" s="2">
        <v>0</v>
      </c>
      <c r="V698" s="2">
        <v>0</v>
      </c>
      <c r="W698" s="2">
        <v>0</v>
      </c>
      <c r="X698" s="2">
        <v>0</v>
      </c>
      <c r="Y698" s="2">
        <v>2</v>
      </c>
      <c r="Z698" s="2">
        <v>5600</v>
      </c>
    </row>
    <row r="699" spans="1:26" s="2" customFormat="1" thickBot="1">
      <c r="A699" s="2">
        <v>729</v>
      </c>
      <c r="B699" s="2" t="s">
        <v>1268</v>
      </c>
      <c r="C699" s="2">
        <v>24</v>
      </c>
      <c r="E699" s="2" t="s">
        <v>1267</v>
      </c>
      <c r="F699" s="2" t="s">
        <v>1266</v>
      </c>
      <c r="G699" s="2" t="s">
        <v>605</v>
      </c>
      <c r="I699" s="2">
        <v>87</v>
      </c>
      <c r="J699" s="2">
        <v>61400</v>
      </c>
      <c r="K699" s="2">
        <v>66080</v>
      </c>
      <c r="L699" s="2">
        <v>127480</v>
      </c>
      <c r="M699" s="2">
        <v>0</v>
      </c>
      <c r="N699" s="2">
        <v>127480</v>
      </c>
      <c r="O699" s="2">
        <v>0</v>
      </c>
      <c r="Q699" s="2">
        <v>0</v>
      </c>
      <c r="R699" s="2">
        <v>0</v>
      </c>
      <c r="S699" s="2">
        <v>0</v>
      </c>
      <c r="T699" s="2">
        <v>0</v>
      </c>
      <c r="U699" s="2">
        <v>0</v>
      </c>
      <c r="V699" s="2">
        <v>0</v>
      </c>
      <c r="W699" s="2">
        <v>0</v>
      </c>
      <c r="X699" s="2">
        <v>0</v>
      </c>
      <c r="Y699" s="2">
        <v>87</v>
      </c>
      <c r="Z699" s="2">
        <v>61400</v>
      </c>
    </row>
    <row r="700" spans="1:26" s="2" customFormat="1" thickBot="1">
      <c r="A700" s="2">
        <v>730</v>
      </c>
      <c r="B700" s="2" t="s">
        <v>1265</v>
      </c>
      <c r="C700" s="2">
        <v>24</v>
      </c>
      <c r="E700" s="2" t="s">
        <v>257</v>
      </c>
      <c r="F700" s="2" t="s">
        <v>1264</v>
      </c>
      <c r="G700" s="2" t="s">
        <v>1263</v>
      </c>
      <c r="I700" s="2">
        <v>54.56</v>
      </c>
      <c r="J700" s="2">
        <v>33153</v>
      </c>
      <c r="K700" s="2">
        <v>111100</v>
      </c>
      <c r="L700" s="2">
        <v>144253</v>
      </c>
      <c r="M700" s="2">
        <v>18500</v>
      </c>
      <c r="N700" s="2">
        <v>125753</v>
      </c>
      <c r="O700" s="2">
        <v>0</v>
      </c>
      <c r="Q700" s="2">
        <v>0</v>
      </c>
      <c r="R700" s="2">
        <v>0</v>
      </c>
      <c r="S700" s="2">
        <v>0</v>
      </c>
      <c r="T700" s="2">
        <v>0</v>
      </c>
      <c r="U700" s="2">
        <v>50</v>
      </c>
      <c r="V700" s="2">
        <v>10767</v>
      </c>
      <c r="W700" s="2">
        <v>0</v>
      </c>
      <c r="X700" s="2">
        <v>0</v>
      </c>
      <c r="Y700" s="2">
        <v>4.5599999999999996</v>
      </c>
      <c r="Z700" s="2">
        <v>22386</v>
      </c>
    </row>
    <row r="701" spans="1:26" s="2" customFormat="1" thickBot="1">
      <c r="A701" s="2">
        <v>731</v>
      </c>
      <c r="B701" s="2" t="s">
        <v>1262</v>
      </c>
      <c r="C701" s="2">
        <v>7</v>
      </c>
      <c r="E701" s="2" t="s">
        <v>1063</v>
      </c>
      <c r="F701" s="2" t="s">
        <v>1261</v>
      </c>
      <c r="G701" s="2" t="s">
        <v>126</v>
      </c>
      <c r="I701" s="2">
        <v>9</v>
      </c>
      <c r="J701" s="2">
        <v>26250</v>
      </c>
      <c r="K701" s="2">
        <v>39400</v>
      </c>
      <c r="L701" s="2">
        <v>65650</v>
      </c>
      <c r="M701" s="2">
        <v>0</v>
      </c>
      <c r="N701" s="2">
        <v>65650</v>
      </c>
      <c r="O701" s="2">
        <v>0</v>
      </c>
      <c r="Q701" s="2">
        <v>0</v>
      </c>
      <c r="R701" s="2">
        <v>0</v>
      </c>
      <c r="S701" s="2">
        <v>0</v>
      </c>
      <c r="T701" s="2">
        <v>0</v>
      </c>
      <c r="U701" s="2">
        <v>0</v>
      </c>
      <c r="V701" s="2">
        <v>0</v>
      </c>
      <c r="W701" s="2">
        <v>0</v>
      </c>
      <c r="X701" s="2">
        <v>0</v>
      </c>
      <c r="Y701" s="2">
        <v>9</v>
      </c>
      <c r="Z701" s="2">
        <v>26250</v>
      </c>
    </row>
    <row r="702" spans="1:26" s="2" customFormat="1" thickBot="1">
      <c r="A702" s="2">
        <v>732</v>
      </c>
      <c r="B702" s="2" t="s">
        <v>1260</v>
      </c>
      <c r="C702" s="2">
        <v>0</v>
      </c>
      <c r="E702" s="2" t="s">
        <v>1259</v>
      </c>
      <c r="F702" s="2" t="s">
        <v>1258</v>
      </c>
      <c r="G702" s="2" t="s">
        <v>259</v>
      </c>
      <c r="H702" s="2" t="s">
        <v>1257</v>
      </c>
      <c r="I702" s="2">
        <v>158</v>
      </c>
      <c r="J702" s="2">
        <v>54520</v>
      </c>
      <c r="K702" s="2">
        <v>29300</v>
      </c>
      <c r="L702" s="2">
        <v>83820</v>
      </c>
      <c r="M702" s="2">
        <v>0</v>
      </c>
      <c r="N702" s="2">
        <v>83820</v>
      </c>
      <c r="O702" s="2">
        <v>1</v>
      </c>
      <c r="P702" s="3">
        <v>44675</v>
      </c>
      <c r="Q702" s="2">
        <v>182500</v>
      </c>
      <c r="R702" s="2">
        <v>1</v>
      </c>
      <c r="S702" s="2">
        <v>0</v>
      </c>
      <c r="T702" s="2">
        <v>0</v>
      </c>
      <c r="U702" s="2">
        <v>131</v>
      </c>
      <c r="V702" s="2">
        <v>28210</v>
      </c>
      <c r="W702" s="2">
        <v>20</v>
      </c>
      <c r="X702" s="2">
        <v>4440</v>
      </c>
      <c r="Y702" s="2">
        <v>7</v>
      </c>
      <c r="Z702" s="2">
        <v>21870</v>
      </c>
    </row>
    <row r="703" spans="1:26" s="2" customFormat="1" thickBot="1">
      <c r="A703" s="2">
        <v>733</v>
      </c>
      <c r="B703" s="2" t="s">
        <v>1256</v>
      </c>
      <c r="C703" s="2">
        <v>170</v>
      </c>
      <c r="E703" s="2" t="s">
        <v>171</v>
      </c>
      <c r="F703" s="2" t="s">
        <v>1255</v>
      </c>
      <c r="G703" s="2" t="s">
        <v>1</v>
      </c>
      <c r="I703" s="2">
        <v>31</v>
      </c>
      <c r="J703" s="2">
        <v>31675</v>
      </c>
      <c r="K703" s="2">
        <v>45906</v>
      </c>
      <c r="L703" s="2">
        <v>77581</v>
      </c>
      <c r="M703" s="2">
        <v>0</v>
      </c>
      <c r="N703" s="2">
        <v>77581</v>
      </c>
      <c r="O703" s="2">
        <v>2</v>
      </c>
      <c r="P703" s="3">
        <v>38840</v>
      </c>
      <c r="Q703" s="2">
        <v>0</v>
      </c>
      <c r="R703" s="2">
        <v>2</v>
      </c>
      <c r="S703" s="2">
        <v>0</v>
      </c>
      <c r="T703" s="2">
        <v>0</v>
      </c>
      <c r="U703" s="2">
        <v>0</v>
      </c>
      <c r="V703" s="2">
        <v>0</v>
      </c>
      <c r="W703" s="2">
        <v>0</v>
      </c>
      <c r="X703" s="2">
        <v>0</v>
      </c>
      <c r="Y703" s="2">
        <v>31</v>
      </c>
      <c r="Z703" s="2">
        <v>31675</v>
      </c>
    </row>
    <row r="704" spans="1:26" s="2" customFormat="1" thickBot="1">
      <c r="A704" s="2">
        <v>734</v>
      </c>
      <c r="B704" s="2" t="s">
        <v>1254</v>
      </c>
      <c r="C704" s="2">
        <v>100</v>
      </c>
      <c r="E704" s="2" t="s">
        <v>1253</v>
      </c>
      <c r="F704" s="2" t="s">
        <v>1252</v>
      </c>
      <c r="G704" s="2" t="s">
        <v>810</v>
      </c>
      <c r="I704" s="2">
        <v>1</v>
      </c>
      <c r="J704" s="2">
        <v>4400</v>
      </c>
      <c r="K704" s="2">
        <v>8300</v>
      </c>
      <c r="L704" s="2">
        <v>12700</v>
      </c>
      <c r="M704" s="2">
        <v>0</v>
      </c>
      <c r="N704" s="2">
        <v>12700</v>
      </c>
      <c r="O704" s="2">
        <v>2</v>
      </c>
      <c r="P704" s="3">
        <v>45149</v>
      </c>
      <c r="Q704" s="2">
        <v>15000</v>
      </c>
      <c r="R704" s="2">
        <v>1</v>
      </c>
      <c r="S704" s="2">
        <v>0</v>
      </c>
      <c r="T704" s="2">
        <v>0</v>
      </c>
      <c r="U704" s="2">
        <v>0</v>
      </c>
      <c r="V704" s="2">
        <v>0</v>
      </c>
      <c r="W704" s="2">
        <v>0</v>
      </c>
      <c r="X704" s="2">
        <v>0</v>
      </c>
      <c r="Y704" s="2">
        <v>1</v>
      </c>
      <c r="Z704" s="2">
        <v>4400</v>
      </c>
    </row>
    <row r="705" spans="1:26" s="2" customFormat="1" thickBot="1">
      <c r="A705" s="2">
        <v>735</v>
      </c>
      <c r="B705" s="2" t="s">
        <v>1251</v>
      </c>
      <c r="C705" s="2">
        <v>80</v>
      </c>
      <c r="E705" s="2" t="s">
        <v>28</v>
      </c>
      <c r="F705" s="2" t="s">
        <v>1250</v>
      </c>
      <c r="G705" s="2" t="s">
        <v>737</v>
      </c>
      <c r="H705" s="2" t="s">
        <v>1249</v>
      </c>
      <c r="I705" s="2">
        <v>68</v>
      </c>
      <c r="J705" s="2">
        <v>31388</v>
      </c>
      <c r="K705" s="2">
        <v>5740</v>
      </c>
      <c r="L705" s="2">
        <v>37128</v>
      </c>
      <c r="M705" s="2">
        <v>0</v>
      </c>
      <c r="N705" s="2">
        <v>37128</v>
      </c>
      <c r="O705" s="2">
        <v>2</v>
      </c>
      <c r="P705" s="3">
        <v>40422</v>
      </c>
      <c r="Q705" s="2">
        <v>10738</v>
      </c>
      <c r="R705" s="2">
        <v>2</v>
      </c>
      <c r="S705" s="2">
        <v>21</v>
      </c>
      <c r="T705" s="2">
        <v>3869</v>
      </c>
      <c r="U705" s="2">
        <v>29</v>
      </c>
      <c r="V705" s="2">
        <v>6245</v>
      </c>
      <c r="W705" s="2">
        <v>17</v>
      </c>
      <c r="X705" s="2">
        <v>3774</v>
      </c>
      <c r="Y705" s="2">
        <v>1</v>
      </c>
      <c r="Z705" s="2">
        <v>17500</v>
      </c>
    </row>
    <row r="706" spans="1:26" s="2" customFormat="1" thickBot="1">
      <c r="A706" s="2">
        <v>736</v>
      </c>
      <c r="B706" s="2" t="s">
        <v>258</v>
      </c>
      <c r="C706" s="2">
        <v>23</v>
      </c>
      <c r="E706" s="2" t="s">
        <v>1248</v>
      </c>
      <c r="F706" s="2" t="s">
        <v>1247</v>
      </c>
      <c r="G706" s="2" t="s">
        <v>622</v>
      </c>
      <c r="I706" s="2">
        <v>20.3</v>
      </c>
      <c r="J706" s="2">
        <v>34500</v>
      </c>
      <c r="K706" s="2">
        <v>106400</v>
      </c>
      <c r="L706" s="2">
        <v>140900</v>
      </c>
      <c r="M706" s="2">
        <v>0</v>
      </c>
      <c r="N706" s="2">
        <v>140900</v>
      </c>
      <c r="O706" s="2">
        <v>2</v>
      </c>
      <c r="P706" s="3">
        <v>41141</v>
      </c>
      <c r="Q706" s="2">
        <v>146500</v>
      </c>
      <c r="R706" s="2">
        <v>1</v>
      </c>
      <c r="S706" s="2">
        <v>0</v>
      </c>
      <c r="T706" s="2">
        <v>0</v>
      </c>
      <c r="U706" s="2">
        <v>0</v>
      </c>
      <c r="V706" s="2">
        <v>0</v>
      </c>
      <c r="W706" s="2">
        <v>0</v>
      </c>
      <c r="X706" s="2">
        <v>0</v>
      </c>
      <c r="Y706" s="2">
        <v>20.3</v>
      </c>
      <c r="Z706" s="2">
        <v>34500</v>
      </c>
    </row>
    <row r="707" spans="1:26" s="2" customFormat="1" thickBot="1">
      <c r="A707" s="2">
        <v>737</v>
      </c>
      <c r="B707" s="2" t="s">
        <v>1246</v>
      </c>
      <c r="C707" s="2">
        <v>0</v>
      </c>
      <c r="E707" s="2" t="s">
        <v>28</v>
      </c>
      <c r="F707" s="2" t="s">
        <v>1245</v>
      </c>
      <c r="G707" s="2" t="s">
        <v>873</v>
      </c>
      <c r="I707" s="2">
        <v>29</v>
      </c>
      <c r="J707" s="2">
        <v>31100</v>
      </c>
      <c r="K707" s="2">
        <v>0</v>
      </c>
      <c r="L707" s="2">
        <v>31100</v>
      </c>
      <c r="M707" s="2">
        <v>0</v>
      </c>
      <c r="N707" s="2">
        <v>31100</v>
      </c>
      <c r="O707" s="2">
        <v>1</v>
      </c>
      <c r="P707" s="3">
        <v>42926</v>
      </c>
      <c r="Q707" s="2">
        <v>25000</v>
      </c>
      <c r="R707" s="2">
        <v>1</v>
      </c>
      <c r="S707" s="2">
        <v>0</v>
      </c>
      <c r="T707" s="2">
        <v>0</v>
      </c>
      <c r="U707" s="2">
        <v>0</v>
      </c>
      <c r="V707" s="2">
        <v>0</v>
      </c>
      <c r="W707" s="2">
        <v>0</v>
      </c>
      <c r="X707" s="2">
        <v>0</v>
      </c>
      <c r="Y707" s="2">
        <v>29</v>
      </c>
      <c r="Z707" s="2">
        <v>31100</v>
      </c>
    </row>
    <row r="708" spans="1:26" s="2" customFormat="1" thickBot="1">
      <c r="A708" s="2">
        <v>738</v>
      </c>
      <c r="B708" s="2" t="s">
        <v>1244</v>
      </c>
      <c r="C708" s="2">
        <v>0</v>
      </c>
      <c r="E708" s="2" t="s">
        <v>112</v>
      </c>
      <c r="F708" s="2" t="s">
        <v>1243</v>
      </c>
      <c r="G708" s="2" t="s">
        <v>686</v>
      </c>
      <c r="I708" s="2">
        <v>0.5</v>
      </c>
      <c r="J708" s="2">
        <v>7400</v>
      </c>
      <c r="K708" s="2">
        <v>0</v>
      </c>
      <c r="L708" s="2">
        <v>7400</v>
      </c>
      <c r="M708" s="2">
        <v>0</v>
      </c>
      <c r="N708" s="2">
        <v>7400</v>
      </c>
      <c r="O708" s="2">
        <v>1</v>
      </c>
      <c r="P708" s="3">
        <v>41404</v>
      </c>
      <c r="Q708" s="2">
        <v>20000</v>
      </c>
      <c r="R708" s="2">
        <v>1</v>
      </c>
      <c r="S708" s="2">
        <v>0</v>
      </c>
      <c r="T708" s="2">
        <v>0</v>
      </c>
      <c r="U708" s="2">
        <v>0</v>
      </c>
      <c r="V708" s="2">
        <v>0</v>
      </c>
      <c r="W708" s="2">
        <v>0</v>
      </c>
      <c r="X708" s="2">
        <v>0</v>
      </c>
      <c r="Y708" s="2">
        <v>0.5</v>
      </c>
      <c r="Z708" s="2">
        <v>7350</v>
      </c>
    </row>
    <row r="709" spans="1:26" s="2" customFormat="1" thickBot="1">
      <c r="A709" s="2">
        <v>739</v>
      </c>
      <c r="B709" s="2" t="s">
        <v>1241</v>
      </c>
      <c r="C709" s="2">
        <v>0</v>
      </c>
      <c r="E709" s="2" t="s">
        <v>355</v>
      </c>
      <c r="F709" s="2" t="s">
        <v>1242</v>
      </c>
      <c r="G709" s="2" t="s">
        <v>823</v>
      </c>
      <c r="I709" s="2">
        <v>2.12</v>
      </c>
      <c r="J709" s="2">
        <v>10100</v>
      </c>
      <c r="K709" s="2">
        <v>0</v>
      </c>
      <c r="L709" s="2">
        <v>10100</v>
      </c>
      <c r="M709" s="2">
        <v>0</v>
      </c>
      <c r="N709" s="2">
        <v>10100</v>
      </c>
      <c r="O709" s="2">
        <v>1</v>
      </c>
      <c r="P709" s="3">
        <v>44875</v>
      </c>
      <c r="Q709" s="2">
        <v>0</v>
      </c>
      <c r="R709" s="2">
        <v>8</v>
      </c>
      <c r="S709" s="2">
        <v>0</v>
      </c>
      <c r="T709" s="2">
        <v>0</v>
      </c>
      <c r="U709" s="2">
        <v>0</v>
      </c>
      <c r="V709" s="2">
        <v>0</v>
      </c>
      <c r="W709" s="2">
        <v>0</v>
      </c>
      <c r="X709" s="2">
        <v>0</v>
      </c>
      <c r="Y709" s="2">
        <v>2.12</v>
      </c>
      <c r="Z709" s="2">
        <v>10100</v>
      </c>
    </row>
    <row r="710" spans="1:26" s="2" customFormat="1" thickBot="1">
      <c r="A710" s="2">
        <v>740</v>
      </c>
      <c r="B710" s="2" t="s">
        <v>1241</v>
      </c>
      <c r="C710" s="2">
        <v>16</v>
      </c>
      <c r="E710" s="2" t="s">
        <v>1240</v>
      </c>
      <c r="F710" s="2" t="s">
        <v>1239</v>
      </c>
      <c r="G710" s="2" t="s">
        <v>395</v>
      </c>
      <c r="I710" s="2">
        <v>1.18</v>
      </c>
      <c r="J710" s="2">
        <v>18200</v>
      </c>
      <c r="K710" s="2">
        <v>150500</v>
      </c>
      <c r="L710" s="2">
        <v>168700</v>
      </c>
      <c r="M710" s="2">
        <v>0</v>
      </c>
      <c r="N710" s="2">
        <v>168700</v>
      </c>
      <c r="O710" s="2">
        <v>2</v>
      </c>
      <c r="P710" s="3">
        <v>44875</v>
      </c>
      <c r="Q710" s="2">
        <v>0</v>
      </c>
      <c r="R710" s="2">
        <v>8</v>
      </c>
      <c r="S710" s="2">
        <v>0</v>
      </c>
      <c r="T710" s="2">
        <v>0</v>
      </c>
      <c r="U710" s="2">
        <v>0</v>
      </c>
      <c r="V710" s="2">
        <v>0</v>
      </c>
      <c r="W710" s="2">
        <v>0</v>
      </c>
      <c r="X710" s="2">
        <v>0</v>
      </c>
      <c r="Y710" s="2">
        <v>1.18</v>
      </c>
      <c r="Z710" s="2">
        <v>18200</v>
      </c>
    </row>
    <row r="711" spans="1:26" s="2" customFormat="1" thickBot="1">
      <c r="A711" s="2">
        <v>741</v>
      </c>
      <c r="B711" s="2" t="s">
        <v>1238</v>
      </c>
      <c r="C711" s="2">
        <v>0</v>
      </c>
      <c r="E711" s="2" t="s">
        <v>32</v>
      </c>
      <c r="F711" s="2" t="s">
        <v>1237</v>
      </c>
      <c r="G711" s="2" t="s">
        <v>561</v>
      </c>
      <c r="I711" s="2">
        <v>3.26</v>
      </c>
      <c r="J711" s="2">
        <v>11600</v>
      </c>
      <c r="K711" s="2">
        <v>0</v>
      </c>
      <c r="L711" s="2">
        <v>11600</v>
      </c>
      <c r="M711" s="2">
        <v>0</v>
      </c>
      <c r="N711" s="2">
        <v>11600</v>
      </c>
      <c r="O711" s="2">
        <v>1</v>
      </c>
      <c r="P711" s="3">
        <v>42577</v>
      </c>
      <c r="Q711" s="2">
        <v>0</v>
      </c>
      <c r="R711" s="2">
        <v>8</v>
      </c>
      <c r="S711" s="2">
        <v>0</v>
      </c>
      <c r="T711" s="2">
        <v>0</v>
      </c>
      <c r="U711" s="2">
        <v>0</v>
      </c>
      <c r="V711" s="2">
        <v>0</v>
      </c>
      <c r="W711" s="2">
        <v>0</v>
      </c>
      <c r="X711" s="2">
        <v>0</v>
      </c>
      <c r="Y711" s="2">
        <v>3.26</v>
      </c>
      <c r="Z711" s="2">
        <v>11550</v>
      </c>
    </row>
    <row r="712" spans="1:26" s="2" customFormat="1" thickBot="1">
      <c r="A712" s="2">
        <v>742</v>
      </c>
      <c r="B712" s="2" t="s">
        <v>1236</v>
      </c>
      <c r="C712" s="2">
        <v>405</v>
      </c>
      <c r="E712" s="2" t="s">
        <v>112</v>
      </c>
      <c r="F712" s="2" t="s">
        <v>1235</v>
      </c>
      <c r="G712" s="2" t="s">
        <v>1234</v>
      </c>
      <c r="H712" s="2" t="s">
        <v>1233</v>
      </c>
      <c r="I712" s="2">
        <v>2.5</v>
      </c>
      <c r="J712" s="2">
        <v>19200</v>
      </c>
      <c r="K712" s="2">
        <v>65200</v>
      </c>
      <c r="L712" s="2">
        <v>84400</v>
      </c>
      <c r="M712" s="2">
        <v>18500</v>
      </c>
      <c r="N712" s="2">
        <v>65900</v>
      </c>
      <c r="O712" s="2">
        <v>2</v>
      </c>
      <c r="P712" s="3">
        <v>43967</v>
      </c>
      <c r="Q712" s="2">
        <v>0</v>
      </c>
      <c r="R712" s="2">
        <v>2</v>
      </c>
      <c r="S712" s="2">
        <v>0</v>
      </c>
      <c r="T712" s="2">
        <v>0</v>
      </c>
      <c r="U712" s="2">
        <v>0</v>
      </c>
      <c r="V712" s="2">
        <v>0</v>
      </c>
      <c r="W712" s="2">
        <v>0</v>
      </c>
      <c r="X712" s="2">
        <v>0</v>
      </c>
      <c r="Y712" s="2">
        <v>2.5</v>
      </c>
      <c r="Z712" s="2">
        <v>19200</v>
      </c>
    </row>
    <row r="713" spans="1:26" s="2" customFormat="1" thickBot="1">
      <c r="A713" s="2">
        <v>743</v>
      </c>
      <c r="B713" s="2" t="s">
        <v>1231</v>
      </c>
      <c r="C713" s="2">
        <v>375</v>
      </c>
      <c r="E713" s="2" t="s">
        <v>112</v>
      </c>
      <c r="F713" s="2" t="s">
        <v>1232</v>
      </c>
      <c r="G713" s="2" t="s">
        <v>561</v>
      </c>
      <c r="I713" s="2">
        <v>1.65</v>
      </c>
      <c r="J713" s="2">
        <v>18600</v>
      </c>
      <c r="K713" s="2">
        <v>20020</v>
      </c>
      <c r="L713" s="2">
        <v>38620</v>
      </c>
      <c r="M713" s="2">
        <v>0</v>
      </c>
      <c r="N713" s="2">
        <v>38620</v>
      </c>
      <c r="O713" s="2">
        <v>2</v>
      </c>
      <c r="P713" s="3">
        <v>40851</v>
      </c>
      <c r="Q713" s="2">
        <v>39000</v>
      </c>
      <c r="R713" s="2">
        <v>1</v>
      </c>
      <c r="S713" s="2">
        <v>0</v>
      </c>
      <c r="T713" s="2">
        <v>0</v>
      </c>
      <c r="U713" s="2">
        <v>0</v>
      </c>
      <c r="V713" s="2">
        <v>0</v>
      </c>
      <c r="W713" s="2">
        <v>0</v>
      </c>
      <c r="X713" s="2">
        <v>0</v>
      </c>
      <c r="Y713" s="2">
        <v>1.65</v>
      </c>
      <c r="Z713" s="2">
        <v>18550</v>
      </c>
    </row>
    <row r="714" spans="1:26" s="2" customFormat="1" thickBot="1">
      <c r="A714" s="2">
        <v>744</v>
      </c>
      <c r="B714" s="2" t="s">
        <v>1231</v>
      </c>
      <c r="C714" s="2">
        <v>391</v>
      </c>
      <c r="E714" s="2" t="s">
        <v>112</v>
      </c>
      <c r="F714" s="2" t="s">
        <v>1230</v>
      </c>
      <c r="G714" s="2" t="s">
        <v>205</v>
      </c>
      <c r="I714" s="2">
        <v>3.96</v>
      </c>
      <c r="J714" s="2">
        <v>21200</v>
      </c>
      <c r="K714" s="2">
        <v>11760</v>
      </c>
      <c r="L714" s="2">
        <v>32960</v>
      </c>
      <c r="M714" s="2">
        <v>0</v>
      </c>
      <c r="N714" s="2">
        <v>32960</v>
      </c>
      <c r="O714" s="2">
        <v>2</v>
      </c>
      <c r="P714" s="3">
        <v>40851</v>
      </c>
      <c r="Q714" s="2">
        <v>33000</v>
      </c>
      <c r="R714" s="2">
        <v>1</v>
      </c>
      <c r="S714" s="2">
        <v>0</v>
      </c>
      <c r="T714" s="2">
        <v>0</v>
      </c>
      <c r="U714" s="2">
        <v>0</v>
      </c>
      <c r="V714" s="2">
        <v>0</v>
      </c>
      <c r="W714" s="2">
        <v>0</v>
      </c>
      <c r="X714" s="2">
        <v>0</v>
      </c>
      <c r="Y714" s="2">
        <v>3.96</v>
      </c>
      <c r="Z714" s="2">
        <v>21175</v>
      </c>
    </row>
    <row r="715" spans="1:26" s="2" customFormat="1" thickBot="1">
      <c r="A715" s="2">
        <v>745</v>
      </c>
      <c r="B715" s="2" t="s">
        <v>1229</v>
      </c>
      <c r="C715" s="2">
        <v>369</v>
      </c>
      <c r="E715" s="2" t="s">
        <v>112</v>
      </c>
      <c r="F715" s="2" t="s">
        <v>1228</v>
      </c>
      <c r="G715" s="2" t="s">
        <v>600</v>
      </c>
      <c r="I715" s="2">
        <v>19</v>
      </c>
      <c r="J715" s="2">
        <v>24800</v>
      </c>
      <c r="K715" s="2">
        <v>0</v>
      </c>
      <c r="L715" s="2">
        <v>24800</v>
      </c>
      <c r="M715" s="2">
        <v>0</v>
      </c>
      <c r="N715" s="2">
        <v>24800</v>
      </c>
      <c r="O715" s="2">
        <v>1</v>
      </c>
      <c r="P715" s="3">
        <v>44152</v>
      </c>
      <c r="Q715" s="2">
        <v>20000</v>
      </c>
      <c r="R715" s="2">
        <v>1</v>
      </c>
      <c r="S715" s="2">
        <v>0</v>
      </c>
      <c r="T715" s="2">
        <v>0</v>
      </c>
      <c r="U715" s="2">
        <v>0</v>
      </c>
      <c r="V715" s="2">
        <v>0</v>
      </c>
      <c r="W715" s="2">
        <v>0</v>
      </c>
      <c r="X715" s="2">
        <v>0</v>
      </c>
      <c r="Y715" s="2">
        <v>19</v>
      </c>
      <c r="Z715" s="2">
        <v>24800</v>
      </c>
    </row>
    <row r="716" spans="1:26" s="2" customFormat="1" thickBot="1">
      <c r="A716" s="2">
        <v>746</v>
      </c>
      <c r="B716" s="2" t="s">
        <v>1227</v>
      </c>
      <c r="C716" s="2">
        <v>0</v>
      </c>
      <c r="E716" s="2" t="s">
        <v>60</v>
      </c>
      <c r="F716" s="2" t="s">
        <v>1226</v>
      </c>
      <c r="G716" s="2" t="s">
        <v>561</v>
      </c>
      <c r="I716" s="2">
        <v>10.5</v>
      </c>
      <c r="J716" s="2">
        <v>17675</v>
      </c>
      <c r="K716" s="2">
        <v>0</v>
      </c>
      <c r="L716" s="2">
        <v>17675</v>
      </c>
      <c r="M716" s="2">
        <v>0</v>
      </c>
      <c r="N716" s="2">
        <v>17675</v>
      </c>
      <c r="O716" s="2">
        <v>0</v>
      </c>
      <c r="Q716" s="2">
        <v>0</v>
      </c>
      <c r="R716" s="2">
        <v>0</v>
      </c>
      <c r="S716" s="2">
        <v>0</v>
      </c>
      <c r="T716" s="2">
        <v>0</v>
      </c>
      <c r="U716" s="2">
        <v>0</v>
      </c>
      <c r="V716" s="2">
        <v>0</v>
      </c>
      <c r="W716" s="2">
        <v>0</v>
      </c>
      <c r="X716" s="2">
        <v>0</v>
      </c>
      <c r="Y716" s="2">
        <v>10.5</v>
      </c>
      <c r="Z716" s="2">
        <v>17675</v>
      </c>
    </row>
    <row r="717" spans="1:26" s="2" customFormat="1" thickBot="1">
      <c r="A717" s="2">
        <v>748</v>
      </c>
      <c r="B717" s="2" t="s">
        <v>1225</v>
      </c>
      <c r="C717" s="2">
        <v>60</v>
      </c>
      <c r="E717" s="2" t="s">
        <v>1224</v>
      </c>
      <c r="F717" s="2" t="s">
        <v>1223</v>
      </c>
      <c r="G717" s="2" t="s">
        <v>450</v>
      </c>
      <c r="I717" s="2">
        <v>128</v>
      </c>
      <c r="J717" s="2">
        <v>44785</v>
      </c>
      <c r="K717" s="2">
        <v>7100</v>
      </c>
      <c r="L717" s="2">
        <v>51885</v>
      </c>
      <c r="M717" s="2">
        <v>0</v>
      </c>
      <c r="N717" s="2">
        <v>51885</v>
      </c>
      <c r="O717" s="2">
        <v>2</v>
      </c>
      <c r="P717" s="3">
        <v>42137</v>
      </c>
      <c r="Q717" s="2">
        <v>100000</v>
      </c>
      <c r="R717" s="2">
        <v>1</v>
      </c>
      <c r="S717" s="2">
        <v>0</v>
      </c>
      <c r="T717" s="2">
        <v>0</v>
      </c>
      <c r="U717" s="2">
        <v>112.4</v>
      </c>
      <c r="V717" s="2">
        <v>24204</v>
      </c>
      <c r="W717" s="2">
        <v>0</v>
      </c>
      <c r="X717" s="2">
        <v>0</v>
      </c>
      <c r="Y717" s="2">
        <v>15.6</v>
      </c>
      <c r="Z717" s="2">
        <v>20581</v>
      </c>
    </row>
    <row r="718" spans="1:26" s="2" customFormat="1" thickBot="1">
      <c r="A718" s="2">
        <v>749</v>
      </c>
      <c r="B718" s="2" t="s">
        <v>761</v>
      </c>
      <c r="C718" s="2">
        <v>0</v>
      </c>
      <c r="E718" s="2" t="s">
        <v>207</v>
      </c>
      <c r="F718" s="2" t="s">
        <v>1222</v>
      </c>
      <c r="G718" s="2" t="s">
        <v>534</v>
      </c>
      <c r="H718" s="2" t="s">
        <v>1221</v>
      </c>
      <c r="I718" s="2">
        <v>8</v>
      </c>
      <c r="J718" s="2">
        <v>7400</v>
      </c>
      <c r="K718" s="2">
        <v>0</v>
      </c>
      <c r="L718" s="2">
        <v>7400</v>
      </c>
      <c r="M718" s="2">
        <v>0</v>
      </c>
      <c r="N718" s="2">
        <v>7400</v>
      </c>
      <c r="O718" s="2">
        <v>0</v>
      </c>
      <c r="Q718" s="2">
        <v>0</v>
      </c>
      <c r="R718" s="2">
        <v>0</v>
      </c>
      <c r="S718" s="2">
        <v>0</v>
      </c>
      <c r="T718" s="2">
        <v>0</v>
      </c>
      <c r="U718" s="2">
        <v>0</v>
      </c>
      <c r="V718" s="2">
        <v>0</v>
      </c>
      <c r="W718" s="2">
        <v>0</v>
      </c>
      <c r="X718" s="2">
        <v>0</v>
      </c>
      <c r="Y718" s="2">
        <v>8</v>
      </c>
      <c r="Z718" s="2">
        <v>7350</v>
      </c>
    </row>
    <row r="719" spans="1:26" s="2" customFormat="1" thickBot="1">
      <c r="A719" s="2">
        <v>750</v>
      </c>
      <c r="B719" s="2" t="s">
        <v>1220</v>
      </c>
      <c r="C719" s="2">
        <v>56</v>
      </c>
      <c r="E719" s="2" t="s">
        <v>226</v>
      </c>
      <c r="F719" s="2" t="s">
        <v>1219</v>
      </c>
      <c r="G719" s="2" t="s">
        <v>494</v>
      </c>
      <c r="I719" s="2">
        <v>40</v>
      </c>
      <c r="J719" s="2">
        <v>45325</v>
      </c>
      <c r="K719" s="2">
        <v>231280</v>
      </c>
      <c r="L719" s="2">
        <v>276605</v>
      </c>
      <c r="M719" s="2">
        <v>22940</v>
      </c>
      <c r="N719" s="2">
        <v>253665</v>
      </c>
      <c r="O719" s="2">
        <v>2</v>
      </c>
      <c r="P719" s="3">
        <v>39086</v>
      </c>
      <c r="Q719" s="2">
        <v>0</v>
      </c>
      <c r="R719" s="2">
        <v>2</v>
      </c>
      <c r="S719" s="2">
        <v>0</v>
      </c>
      <c r="T719" s="2">
        <v>0</v>
      </c>
      <c r="U719" s="2">
        <v>0</v>
      </c>
      <c r="V719" s="2">
        <v>0</v>
      </c>
      <c r="W719" s="2">
        <v>0</v>
      </c>
      <c r="X719" s="2">
        <v>0</v>
      </c>
      <c r="Y719" s="2">
        <v>40</v>
      </c>
      <c r="Z719" s="2">
        <v>45325</v>
      </c>
    </row>
    <row r="720" spans="1:26" s="2" customFormat="1" thickBot="1">
      <c r="A720" s="2">
        <v>751</v>
      </c>
      <c r="B720" s="2" t="s">
        <v>1218</v>
      </c>
      <c r="C720" s="2">
        <v>119</v>
      </c>
      <c r="E720" s="2" t="s">
        <v>112</v>
      </c>
      <c r="F720" s="2" t="s">
        <v>1217</v>
      </c>
      <c r="G720" s="2" t="s">
        <v>661</v>
      </c>
      <c r="I720" s="2">
        <v>2.5</v>
      </c>
      <c r="J720" s="2">
        <v>19300</v>
      </c>
      <c r="K720" s="2">
        <v>108388</v>
      </c>
      <c r="L720" s="2">
        <v>127688</v>
      </c>
      <c r="M720" s="2">
        <v>18500</v>
      </c>
      <c r="N720" s="2">
        <v>109188</v>
      </c>
      <c r="O720" s="2">
        <v>0</v>
      </c>
      <c r="Q720" s="2">
        <v>0</v>
      </c>
      <c r="R720" s="2">
        <v>0</v>
      </c>
      <c r="S720" s="2">
        <v>0</v>
      </c>
      <c r="T720" s="2">
        <v>0</v>
      </c>
      <c r="U720" s="2">
        <v>0</v>
      </c>
      <c r="V720" s="2">
        <v>0</v>
      </c>
      <c r="W720" s="2">
        <v>0</v>
      </c>
      <c r="X720" s="2">
        <v>0</v>
      </c>
      <c r="Y720" s="2">
        <v>2.5</v>
      </c>
      <c r="Z720" s="2">
        <v>19338</v>
      </c>
    </row>
    <row r="721" spans="1:26" s="2" customFormat="1" thickBot="1">
      <c r="A721" s="2">
        <v>752</v>
      </c>
      <c r="B721" s="2" t="s">
        <v>1215</v>
      </c>
      <c r="C721" s="2">
        <v>19</v>
      </c>
      <c r="E721" s="2" t="s">
        <v>999</v>
      </c>
      <c r="F721" s="2" t="s">
        <v>1216</v>
      </c>
      <c r="G721" s="2" t="s">
        <v>188</v>
      </c>
      <c r="I721" s="2">
        <v>6.33</v>
      </c>
      <c r="J721" s="2">
        <v>23900</v>
      </c>
      <c r="K721" s="2">
        <v>87100</v>
      </c>
      <c r="L721" s="2">
        <v>111000</v>
      </c>
      <c r="M721" s="2">
        <v>0</v>
      </c>
      <c r="N721" s="2">
        <v>111000</v>
      </c>
      <c r="O721" s="2">
        <v>2</v>
      </c>
      <c r="P721" s="3">
        <v>41886</v>
      </c>
      <c r="Q721" s="2">
        <v>0</v>
      </c>
      <c r="R721" s="2">
        <v>2</v>
      </c>
      <c r="S721" s="2">
        <v>0</v>
      </c>
      <c r="T721" s="2">
        <v>0</v>
      </c>
      <c r="U721" s="2">
        <v>0</v>
      </c>
      <c r="V721" s="2">
        <v>0</v>
      </c>
      <c r="W721" s="2">
        <v>0</v>
      </c>
      <c r="X721" s="2">
        <v>0</v>
      </c>
      <c r="Y721" s="2">
        <v>6.33</v>
      </c>
      <c r="Z721" s="2">
        <v>23900</v>
      </c>
    </row>
    <row r="722" spans="1:26" s="2" customFormat="1" thickBot="1">
      <c r="A722" s="2">
        <v>753</v>
      </c>
      <c r="B722" s="2" t="s">
        <v>1215</v>
      </c>
      <c r="C722" s="2">
        <v>0</v>
      </c>
      <c r="E722" s="2" t="s">
        <v>999</v>
      </c>
      <c r="F722" s="2" t="s">
        <v>1214</v>
      </c>
      <c r="G722" s="2" t="s">
        <v>126</v>
      </c>
      <c r="I722" s="2">
        <v>5.27</v>
      </c>
      <c r="J722" s="2">
        <v>14000</v>
      </c>
      <c r="K722" s="2">
        <v>0</v>
      </c>
      <c r="L722" s="2">
        <v>14000</v>
      </c>
      <c r="M722" s="2">
        <v>0</v>
      </c>
      <c r="N722" s="2">
        <v>14000</v>
      </c>
      <c r="O722" s="2">
        <v>1</v>
      </c>
      <c r="P722" s="3">
        <v>41886</v>
      </c>
      <c r="Q722" s="2">
        <v>0</v>
      </c>
      <c r="R722" s="2">
        <v>2</v>
      </c>
      <c r="S722" s="2">
        <v>0</v>
      </c>
      <c r="T722" s="2">
        <v>0</v>
      </c>
      <c r="U722" s="2">
        <v>0</v>
      </c>
      <c r="V722" s="2">
        <v>0</v>
      </c>
      <c r="W722" s="2">
        <v>0</v>
      </c>
      <c r="X722" s="2">
        <v>0</v>
      </c>
      <c r="Y722" s="2">
        <v>5.27</v>
      </c>
      <c r="Z722" s="2">
        <v>14000</v>
      </c>
    </row>
    <row r="723" spans="1:26" s="2" customFormat="1" thickBot="1">
      <c r="A723" s="2">
        <v>754</v>
      </c>
      <c r="B723" s="2" t="s">
        <v>1213</v>
      </c>
      <c r="C723" s="2">
        <v>22</v>
      </c>
      <c r="E723" s="2" t="s">
        <v>536</v>
      </c>
      <c r="F723" s="2" t="s">
        <v>1212</v>
      </c>
      <c r="G723" s="2" t="s">
        <v>545</v>
      </c>
      <c r="I723" s="2">
        <v>2.13</v>
      </c>
      <c r="J723" s="2">
        <v>18900</v>
      </c>
      <c r="K723" s="2">
        <v>88500</v>
      </c>
      <c r="L723" s="2">
        <v>107400</v>
      </c>
      <c r="M723" s="2">
        <v>0</v>
      </c>
      <c r="N723" s="2">
        <v>107400</v>
      </c>
      <c r="O723" s="2">
        <v>2</v>
      </c>
      <c r="P723" s="3">
        <v>44462</v>
      </c>
      <c r="Q723" s="2">
        <v>70000</v>
      </c>
      <c r="R723" s="2">
        <v>1</v>
      </c>
      <c r="S723" s="2">
        <v>0</v>
      </c>
      <c r="T723" s="2">
        <v>0</v>
      </c>
      <c r="U723" s="2">
        <v>0</v>
      </c>
      <c r="V723" s="2">
        <v>0</v>
      </c>
      <c r="W723" s="2">
        <v>0</v>
      </c>
      <c r="X723" s="2">
        <v>0</v>
      </c>
      <c r="Y723" s="2">
        <v>2.13</v>
      </c>
      <c r="Z723" s="2">
        <v>18900</v>
      </c>
    </row>
    <row r="724" spans="1:26" s="2" customFormat="1" thickBot="1">
      <c r="A724" s="2">
        <v>755</v>
      </c>
      <c r="B724" s="2" t="s">
        <v>1211</v>
      </c>
      <c r="C724" s="2">
        <v>0</v>
      </c>
      <c r="E724" s="2" t="s">
        <v>611</v>
      </c>
      <c r="F724" s="2" t="s">
        <v>1210</v>
      </c>
      <c r="G724" s="2" t="s">
        <v>561</v>
      </c>
      <c r="H724" s="2" t="s">
        <v>1209</v>
      </c>
      <c r="I724" s="2">
        <v>35</v>
      </c>
      <c r="J724" s="2">
        <v>34300</v>
      </c>
      <c r="K724" s="2">
        <v>0</v>
      </c>
      <c r="L724" s="2">
        <v>34300</v>
      </c>
      <c r="M724" s="2">
        <v>0</v>
      </c>
      <c r="N724" s="2">
        <v>34300</v>
      </c>
      <c r="O724" s="2">
        <v>1</v>
      </c>
      <c r="P724" s="3">
        <v>39737</v>
      </c>
      <c r="Q724" s="2">
        <v>0</v>
      </c>
      <c r="R724" s="2">
        <v>2</v>
      </c>
      <c r="S724" s="2">
        <v>0</v>
      </c>
      <c r="T724" s="2">
        <v>0</v>
      </c>
      <c r="U724" s="2">
        <v>0</v>
      </c>
      <c r="V724" s="2">
        <v>0</v>
      </c>
      <c r="W724" s="2">
        <v>0</v>
      </c>
      <c r="X724" s="2">
        <v>0</v>
      </c>
      <c r="Y724" s="2">
        <v>35</v>
      </c>
      <c r="Z724" s="2">
        <v>34300</v>
      </c>
    </row>
    <row r="725" spans="1:26" s="2" customFormat="1" thickBot="1">
      <c r="A725" s="2">
        <v>756</v>
      </c>
      <c r="B725" s="2" t="s">
        <v>1208</v>
      </c>
      <c r="C725" s="2">
        <v>262</v>
      </c>
      <c r="E725" s="2" t="s">
        <v>613</v>
      </c>
      <c r="F725" s="2" t="s">
        <v>1207</v>
      </c>
      <c r="G725" s="2" t="s">
        <v>307</v>
      </c>
      <c r="I725" s="2">
        <v>0.55000000000000004</v>
      </c>
      <c r="J725" s="2">
        <v>7300</v>
      </c>
      <c r="K725" s="2">
        <v>17800</v>
      </c>
      <c r="L725" s="2">
        <v>25100</v>
      </c>
      <c r="M725" s="2">
        <v>0</v>
      </c>
      <c r="N725" s="2">
        <v>25100</v>
      </c>
      <c r="O725" s="2">
        <v>2</v>
      </c>
      <c r="P725" s="3">
        <v>44158</v>
      </c>
      <c r="Q725" s="2">
        <v>24000</v>
      </c>
      <c r="R725" s="2">
        <v>1</v>
      </c>
      <c r="S725" s="2">
        <v>0</v>
      </c>
      <c r="T725" s="2">
        <v>0</v>
      </c>
      <c r="U725" s="2">
        <v>0</v>
      </c>
      <c r="V725" s="2">
        <v>0</v>
      </c>
      <c r="W725" s="2">
        <v>0</v>
      </c>
      <c r="X725" s="2">
        <v>0</v>
      </c>
      <c r="Y725" s="2">
        <v>0.55000000000000004</v>
      </c>
      <c r="Z725" s="2">
        <v>7300</v>
      </c>
    </row>
    <row r="726" spans="1:26" s="2" customFormat="1" thickBot="1">
      <c r="A726" s="2">
        <v>757</v>
      </c>
      <c r="B726" s="2" t="s">
        <v>1206</v>
      </c>
      <c r="C726" s="2">
        <v>0</v>
      </c>
      <c r="E726" s="2" t="s">
        <v>41</v>
      </c>
      <c r="F726" s="2" t="s">
        <v>1205</v>
      </c>
      <c r="G726" s="2" t="s">
        <v>741</v>
      </c>
      <c r="I726" s="2">
        <v>18</v>
      </c>
      <c r="J726" s="2">
        <v>23975</v>
      </c>
      <c r="K726" s="2">
        <v>0</v>
      </c>
      <c r="L726" s="2">
        <v>23975</v>
      </c>
      <c r="M726" s="2">
        <v>0</v>
      </c>
      <c r="N726" s="2">
        <v>23975</v>
      </c>
      <c r="O726" s="2">
        <v>0</v>
      </c>
      <c r="Q726" s="2">
        <v>0</v>
      </c>
      <c r="R726" s="2">
        <v>0</v>
      </c>
      <c r="S726" s="2">
        <v>0</v>
      </c>
      <c r="T726" s="2">
        <v>0</v>
      </c>
      <c r="U726" s="2">
        <v>0</v>
      </c>
      <c r="V726" s="2">
        <v>0</v>
      </c>
      <c r="W726" s="2">
        <v>0</v>
      </c>
      <c r="X726" s="2">
        <v>0</v>
      </c>
      <c r="Y726" s="2">
        <v>18</v>
      </c>
      <c r="Z726" s="2">
        <v>23975</v>
      </c>
    </row>
    <row r="727" spans="1:26" s="2" customFormat="1" thickBot="1">
      <c r="A727" s="2">
        <v>758</v>
      </c>
      <c r="B727" s="2" t="s">
        <v>1204</v>
      </c>
      <c r="C727" s="2">
        <v>0</v>
      </c>
      <c r="E727" s="2" t="s">
        <v>171</v>
      </c>
      <c r="F727" s="2" t="s">
        <v>1203</v>
      </c>
      <c r="G727" s="2" t="s">
        <v>558</v>
      </c>
      <c r="I727" s="2">
        <v>1</v>
      </c>
      <c r="J727" s="2">
        <v>8700</v>
      </c>
      <c r="K727" s="2">
        <v>0</v>
      </c>
      <c r="L727" s="2">
        <v>8700</v>
      </c>
      <c r="M727" s="2">
        <v>0</v>
      </c>
      <c r="N727" s="2">
        <v>8700</v>
      </c>
      <c r="O727" s="2">
        <v>1</v>
      </c>
      <c r="P727" s="3">
        <v>44610</v>
      </c>
      <c r="Q727" s="2">
        <v>0</v>
      </c>
      <c r="R727" s="2">
        <v>2</v>
      </c>
      <c r="S727" s="2">
        <v>0</v>
      </c>
      <c r="T727" s="2">
        <v>0</v>
      </c>
      <c r="U727" s="2">
        <v>0</v>
      </c>
      <c r="V727" s="2">
        <v>0</v>
      </c>
      <c r="W727" s="2">
        <v>0</v>
      </c>
      <c r="X727" s="2">
        <v>0</v>
      </c>
      <c r="Y727" s="2">
        <v>1</v>
      </c>
      <c r="Z727" s="2">
        <v>8700</v>
      </c>
    </row>
    <row r="728" spans="1:26" s="2" customFormat="1" thickBot="1">
      <c r="A728" s="2">
        <v>760</v>
      </c>
      <c r="B728" s="2" t="s">
        <v>1202</v>
      </c>
      <c r="C728" s="2">
        <v>0</v>
      </c>
      <c r="E728" s="2" t="s">
        <v>171</v>
      </c>
      <c r="F728" s="2" t="s">
        <v>1201</v>
      </c>
      <c r="G728" s="2" t="s">
        <v>637</v>
      </c>
      <c r="I728" s="2">
        <v>1.25</v>
      </c>
      <c r="J728" s="2">
        <v>9400</v>
      </c>
      <c r="K728" s="2">
        <v>0</v>
      </c>
      <c r="L728" s="2">
        <v>9400</v>
      </c>
      <c r="M728" s="2">
        <v>0</v>
      </c>
      <c r="N728" s="2">
        <v>9400</v>
      </c>
      <c r="O728" s="2">
        <v>1</v>
      </c>
      <c r="P728" s="3">
        <v>43762</v>
      </c>
      <c r="Q728" s="2">
        <v>0</v>
      </c>
      <c r="R728" s="2">
        <v>2</v>
      </c>
      <c r="S728" s="2">
        <v>0</v>
      </c>
      <c r="T728" s="2">
        <v>0</v>
      </c>
      <c r="U728" s="2">
        <v>0</v>
      </c>
      <c r="V728" s="2">
        <v>0</v>
      </c>
      <c r="W728" s="2">
        <v>0</v>
      </c>
      <c r="X728" s="2">
        <v>0</v>
      </c>
      <c r="Y728" s="2">
        <v>1.25</v>
      </c>
      <c r="Z728" s="2">
        <v>9400</v>
      </c>
    </row>
    <row r="729" spans="1:26" s="2" customFormat="1" thickBot="1">
      <c r="A729" s="2">
        <v>761</v>
      </c>
      <c r="B729" s="2" t="s">
        <v>1200</v>
      </c>
      <c r="C729" s="2">
        <v>0</v>
      </c>
      <c r="E729" s="2" t="s">
        <v>171</v>
      </c>
      <c r="F729" s="2" t="s">
        <v>1199</v>
      </c>
      <c r="G729" s="2" t="s">
        <v>725</v>
      </c>
      <c r="I729" s="2">
        <v>17</v>
      </c>
      <c r="J729" s="2">
        <v>3628</v>
      </c>
      <c r="K729" s="2">
        <v>0</v>
      </c>
      <c r="L729" s="2">
        <v>3628</v>
      </c>
      <c r="M729" s="2">
        <v>0</v>
      </c>
      <c r="N729" s="2">
        <v>3628</v>
      </c>
      <c r="O729" s="2">
        <v>0</v>
      </c>
      <c r="Q729" s="2">
        <v>0</v>
      </c>
      <c r="R729" s="2">
        <v>0</v>
      </c>
      <c r="S729" s="2">
        <v>3</v>
      </c>
      <c r="T729" s="2">
        <v>553</v>
      </c>
      <c r="U729" s="2">
        <v>5</v>
      </c>
      <c r="V729" s="2">
        <v>1077</v>
      </c>
      <c r="W729" s="2">
        <v>9</v>
      </c>
      <c r="X729" s="2">
        <v>1998</v>
      </c>
      <c r="Y729" s="2">
        <v>0</v>
      </c>
      <c r="Z729" s="2">
        <v>0</v>
      </c>
    </row>
    <row r="730" spans="1:26" s="2" customFormat="1" thickBot="1">
      <c r="A730" s="2">
        <v>762</v>
      </c>
      <c r="B730" s="2" t="s">
        <v>1198</v>
      </c>
      <c r="C730" s="2">
        <v>38</v>
      </c>
      <c r="E730" s="2" t="s">
        <v>171</v>
      </c>
      <c r="F730" s="2" t="s">
        <v>1197</v>
      </c>
      <c r="G730" s="2" t="s">
        <v>89</v>
      </c>
      <c r="H730" s="2" t="s">
        <v>1196</v>
      </c>
      <c r="I730" s="2">
        <v>13</v>
      </c>
      <c r="J730" s="2">
        <v>24700</v>
      </c>
      <c r="K730" s="2">
        <v>25800</v>
      </c>
      <c r="L730" s="2">
        <v>50500</v>
      </c>
      <c r="M730" s="2">
        <v>0</v>
      </c>
      <c r="N730" s="2">
        <v>50500</v>
      </c>
      <c r="O730" s="2">
        <v>0</v>
      </c>
      <c r="Q730" s="2">
        <v>0</v>
      </c>
      <c r="R730" s="2">
        <v>0</v>
      </c>
      <c r="S730" s="2">
        <v>0</v>
      </c>
      <c r="T730" s="2">
        <v>0</v>
      </c>
      <c r="U730" s="2">
        <v>0</v>
      </c>
      <c r="V730" s="2">
        <v>0</v>
      </c>
      <c r="W730" s="2">
        <v>0</v>
      </c>
      <c r="X730" s="2">
        <v>0</v>
      </c>
      <c r="Y730" s="2">
        <v>13</v>
      </c>
      <c r="Z730" s="2">
        <v>24700</v>
      </c>
    </row>
    <row r="731" spans="1:26" s="2" customFormat="1" thickBot="1">
      <c r="A731" s="2">
        <v>763</v>
      </c>
      <c r="B731" s="2" t="s">
        <v>1195</v>
      </c>
      <c r="C731" s="2">
        <v>75</v>
      </c>
      <c r="E731" s="2" t="s">
        <v>1194</v>
      </c>
      <c r="F731" s="2" t="s">
        <v>1193</v>
      </c>
      <c r="G731" s="2" t="s">
        <v>545</v>
      </c>
      <c r="H731" s="2" t="s">
        <v>592</v>
      </c>
      <c r="I731" s="2">
        <v>0.7</v>
      </c>
      <c r="J731" s="2">
        <v>16100</v>
      </c>
      <c r="K731" s="2">
        <v>79700</v>
      </c>
      <c r="L731" s="2">
        <v>95800</v>
      </c>
      <c r="M731" s="2">
        <v>0</v>
      </c>
      <c r="N731" s="2">
        <v>95800</v>
      </c>
      <c r="O731" s="2">
        <v>2</v>
      </c>
      <c r="P731" s="3">
        <v>43080</v>
      </c>
      <c r="Q731" s="2">
        <v>0</v>
      </c>
      <c r="R731" s="2">
        <v>8</v>
      </c>
      <c r="S731" s="2">
        <v>0</v>
      </c>
      <c r="T731" s="2">
        <v>0</v>
      </c>
      <c r="U731" s="2">
        <v>0</v>
      </c>
      <c r="V731" s="2">
        <v>0</v>
      </c>
      <c r="W731" s="2">
        <v>0</v>
      </c>
      <c r="X731" s="2">
        <v>0</v>
      </c>
      <c r="Y731" s="2">
        <v>0.7</v>
      </c>
      <c r="Z731" s="2">
        <v>16100</v>
      </c>
    </row>
    <row r="732" spans="1:26" s="2" customFormat="1" thickBot="1">
      <c r="A732" s="2">
        <v>764</v>
      </c>
      <c r="B732" s="2" t="s">
        <v>1192</v>
      </c>
      <c r="C732" s="2">
        <v>8</v>
      </c>
      <c r="E732" s="2" t="s">
        <v>81</v>
      </c>
      <c r="F732" s="2" t="s">
        <v>1191</v>
      </c>
      <c r="G732" s="2" t="s">
        <v>637</v>
      </c>
      <c r="I732" s="2">
        <v>3.5</v>
      </c>
      <c r="J732" s="2">
        <v>20500</v>
      </c>
      <c r="K732" s="2">
        <v>87000</v>
      </c>
      <c r="L732" s="2">
        <v>107500</v>
      </c>
      <c r="M732" s="2">
        <v>18500</v>
      </c>
      <c r="N732" s="2">
        <v>89000</v>
      </c>
      <c r="O732" s="2">
        <v>2</v>
      </c>
      <c r="P732" s="3">
        <v>39332</v>
      </c>
      <c r="Q732" s="2">
        <v>110000</v>
      </c>
      <c r="R732" s="2">
        <v>1</v>
      </c>
      <c r="S732" s="2">
        <v>0</v>
      </c>
      <c r="T732" s="2">
        <v>0</v>
      </c>
      <c r="U732" s="2">
        <v>0</v>
      </c>
      <c r="V732" s="2">
        <v>0</v>
      </c>
      <c r="W732" s="2">
        <v>0</v>
      </c>
      <c r="X732" s="2">
        <v>0</v>
      </c>
      <c r="Y732" s="2">
        <v>3.5</v>
      </c>
      <c r="Z732" s="2">
        <v>20500</v>
      </c>
    </row>
    <row r="733" spans="1:26" s="2" customFormat="1" thickBot="1">
      <c r="A733" s="2">
        <v>765</v>
      </c>
      <c r="B733" s="2" t="s">
        <v>1190</v>
      </c>
      <c r="C733" s="2">
        <v>0</v>
      </c>
      <c r="E733" s="2" t="s">
        <v>81</v>
      </c>
      <c r="F733" s="2" t="s">
        <v>1189</v>
      </c>
      <c r="G733" s="2" t="s">
        <v>741</v>
      </c>
      <c r="I733" s="2">
        <v>6</v>
      </c>
      <c r="J733" s="2">
        <v>14875</v>
      </c>
      <c r="K733" s="2">
        <v>0</v>
      </c>
      <c r="L733" s="2">
        <v>14875</v>
      </c>
      <c r="M733" s="2">
        <v>0</v>
      </c>
      <c r="N733" s="2">
        <v>14875</v>
      </c>
      <c r="O733" s="2">
        <v>1</v>
      </c>
      <c r="P733" s="3">
        <v>40204</v>
      </c>
      <c r="Q733" s="2">
        <v>0</v>
      </c>
      <c r="R733" s="2">
        <v>7</v>
      </c>
      <c r="S733" s="2">
        <v>0</v>
      </c>
      <c r="T733" s="2">
        <v>0</v>
      </c>
      <c r="U733" s="2">
        <v>0</v>
      </c>
      <c r="V733" s="2">
        <v>0</v>
      </c>
      <c r="W733" s="2">
        <v>0</v>
      </c>
      <c r="X733" s="2">
        <v>0</v>
      </c>
      <c r="Y733" s="2">
        <v>6</v>
      </c>
      <c r="Z733" s="2">
        <v>14875</v>
      </c>
    </row>
    <row r="734" spans="1:26" s="2" customFormat="1" thickBot="1">
      <c r="A734" s="2">
        <v>766</v>
      </c>
      <c r="B734" s="2" t="s">
        <v>1188</v>
      </c>
      <c r="C734" s="2">
        <v>0</v>
      </c>
      <c r="E734" s="2" t="s">
        <v>48</v>
      </c>
      <c r="F734" s="2" t="s">
        <v>1187</v>
      </c>
      <c r="G734" s="2" t="s">
        <v>500</v>
      </c>
      <c r="H734" s="2" t="s">
        <v>1186</v>
      </c>
      <c r="I734" s="2">
        <v>2</v>
      </c>
      <c r="J734" s="2">
        <v>2500</v>
      </c>
      <c r="K734" s="2">
        <v>0</v>
      </c>
      <c r="L734" s="2">
        <v>2500</v>
      </c>
      <c r="M734" s="2">
        <v>0</v>
      </c>
      <c r="N734" s="2">
        <v>2500</v>
      </c>
      <c r="O734" s="2">
        <v>1</v>
      </c>
      <c r="P734" s="3">
        <v>40204</v>
      </c>
      <c r="Q734" s="2">
        <v>0</v>
      </c>
      <c r="R734" s="2">
        <v>7</v>
      </c>
      <c r="S734" s="2">
        <v>0</v>
      </c>
      <c r="T734" s="2">
        <v>0</v>
      </c>
      <c r="U734" s="2">
        <v>0</v>
      </c>
      <c r="V734" s="2">
        <v>0</v>
      </c>
      <c r="W734" s="2">
        <v>0</v>
      </c>
      <c r="X734" s="2">
        <v>0</v>
      </c>
      <c r="Y734" s="2">
        <v>2</v>
      </c>
      <c r="Z734" s="2">
        <v>2450</v>
      </c>
    </row>
    <row r="735" spans="1:26" s="2" customFormat="1" thickBot="1">
      <c r="A735" s="2">
        <v>767</v>
      </c>
      <c r="B735" s="2" t="s">
        <v>1185</v>
      </c>
      <c r="C735" s="2">
        <v>47</v>
      </c>
      <c r="E735" s="2" t="s">
        <v>620</v>
      </c>
      <c r="F735" s="2" t="s">
        <v>1184</v>
      </c>
      <c r="G735" s="2" t="s">
        <v>1183</v>
      </c>
      <c r="H735" s="2" t="s">
        <v>1182</v>
      </c>
      <c r="I735" s="2">
        <v>1.4</v>
      </c>
      <c r="J735" s="2">
        <v>16380</v>
      </c>
      <c r="K735" s="2">
        <v>42700</v>
      </c>
      <c r="L735" s="2">
        <v>59080</v>
      </c>
      <c r="M735" s="2">
        <v>0</v>
      </c>
      <c r="N735" s="2">
        <v>59080</v>
      </c>
      <c r="O735" s="2">
        <v>2</v>
      </c>
      <c r="P735" s="3">
        <v>41696</v>
      </c>
      <c r="Q735" s="2">
        <v>0</v>
      </c>
      <c r="R735" s="2">
        <v>2</v>
      </c>
      <c r="S735" s="2">
        <v>0</v>
      </c>
      <c r="T735" s="2">
        <v>0</v>
      </c>
      <c r="U735" s="2">
        <v>0</v>
      </c>
      <c r="V735" s="2">
        <v>0</v>
      </c>
      <c r="W735" s="2">
        <v>0</v>
      </c>
      <c r="X735" s="2">
        <v>0</v>
      </c>
      <c r="Y735" s="2">
        <v>1.4</v>
      </c>
      <c r="Z735" s="2">
        <v>16380</v>
      </c>
    </row>
    <row r="736" spans="1:26" s="2" customFormat="1" thickBot="1">
      <c r="A736" s="2">
        <v>768</v>
      </c>
      <c r="B736" s="2" t="s">
        <v>1181</v>
      </c>
      <c r="C736" s="2">
        <v>0</v>
      </c>
      <c r="E736" s="2" t="s">
        <v>620</v>
      </c>
      <c r="F736" s="2" t="s">
        <v>1180</v>
      </c>
      <c r="G736" s="2" t="s">
        <v>637</v>
      </c>
      <c r="I736" s="2">
        <v>2.6</v>
      </c>
      <c r="J736" s="2">
        <v>18700</v>
      </c>
      <c r="K736" s="2">
        <v>30310</v>
      </c>
      <c r="L736" s="2">
        <v>49010</v>
      </c>
      <c r="M736" s="2">
        <v>0</v>
      </c>
      <c r="N736" s="2">
        <v>49010</v>
      </c>
      <c r="O736" s="2">
        <v>0</v>
      </c>
      <c r="Q736" s="2">
        <v>0</v>
      </c>
      <c r="R736" s="2">
        <v>0</v>
      </c>
      <c r="S736" s="2">
        <v>0</v>
      </c>
      <c r="T736" s="2">
        <v>0</v>
      </c>
      <c r="U736" s="2">
        <v>0</v>
      </c>
      <c r="V736" s="2">
        <v>0</v>
      </c>
      <c r="W736" s="2">
        <v>0</v>
      </c>
      <c r="X736" s="2">
        <v>0</v>
      </c>
      <c r="Y736" s="2">
        <v>2.6</v>
      </c>
      <c r="Z736" s="2">
        <v>18700</v>
      </c>
    </row>
    <row r="737" spans="1:26" s="2" customFormat="1" thickBot="1">
      <c r="A737" s="2">
        <v>769</v>
      </c>
      <c r="B737" s="2" t="s">
        <v>1046</v>
      </c>
      <c r="C737" s="2">
        <v>0</v>
      </c>
      <c r="E737" s="2" t="s">
        <v>41</v>
      </c>
      <c r="F737" s="2" t="s">
        <v>1179</v>
      </c>
      <c r="G737" s="2" t="s">
        <v>450</v>
      </c>
      <c r="H737" s="2" t="s">
        <v>1178</v>
      </c>
      <c r="I737" s="2">
        <v>115</v>
      </c>
      <c r="J737" s="2">
        <v>118837</v>
      </c>
      <c r="K737" s="2">
        <v>0</v>
      </c>
      <c r="L737" s="2">
        <v>118837</v>
      </c>
      <c r="M737" s="2">
        <v>0</v>
      </c>
      <c r="N737" s="2">
        <v>118837</v>
      </c>
      <c r="O737" s="2">
        <v>0</v>
      </c>
      <c r="Q737" s="2">
        <v>0</v>
      </c>
      <c r="R737" s="2">
        <v>0</v>
      </c>
      <c r="S737" s="2">
        <v>0</v>
      </c>
      <c r="T737" s="2">
        <v>0</v>
      </c>
      <c r="U737" s="2">
        <v>94</v>
      </c>
      <c r="V737" s="2">
        <v>20242</v>
      </c>
      <c r="W737" s="2">
        <v>10</v>
      </c>
      <c r="X737" s="2">
        <v>2220</v>
      </c>
      <c r="Y737" s="2">
        <v>11</v>
      </c>
      <c r="Z737" s="2">
        <v>96375</v>
      </c>
    </row>
    <row r="738" spans="1:26" s="2" customFormat="1" thickBot="1">
      <c r="A738" s="2">
        <v>770</v>
      </c>
      <c r="B738" s="2" t="s">
        <v>1177</v>
      </c>
      <c r="C738" s="2">
        <v>99</v>
      </c>
      <c r="E738" s="2" t="s">
        <v>620</v>
      </c>
      <c r="F738" s="2" t="s">
        <v>1176</v>
      </c>
      <c r="G738" s="2" t="s">
        <v>741</v>
      </c>
      <c r="I738" s="2">
        <v>1</v>
      </c>
      <c r="J738" s="2">
        <v>17500</v>
      </c>
      <c r="K738" s="2">
        <v>23300</v>
      </c>
      <c r="L738" s="2">
        <v>40800</v>
      </c>
      <c r="M738" s="2">
        <v>0</v>
      </c>
      <c r="N738" s="2">
        <v>40800</v>
      </c>
      <c r="O738" s="2">
        <v>1</v>
      </c>
      <c r="P738" s="3">
        <v>41103</v>
      </c>
      <c r="Q738" s="2">
        <v>12000</v>
      </c>
      <c r="R738" s="2">
        <v>1</v>
      </c>
      <c r="S738" s="2">
        <v>0</v>
      </c>
      <c r="T738" s="2">
        <v>0</v>
      </c>
      <c r="U738" s="2">
        <v>0</v>
      </c>
      <c r="V738" s="2">
        <v>0</v>
      </c>
      <c r="W738" s="2">
        <v>0</v>
      </c>
      <c r="X738" s="2">
        <v>0</v>
      </c>
      <c r="Y738" s="2">
        <v>1</v>
      </c>
      <c r="Z738" s="2">
        <v>17500</v>
      </c>
    </row>
    <row r="739" spans="1:26" s="2" customFormat="1" thickBot="1">
      <c r="A739" s="2">
        <v>771</v>
      </c>
      <c r="B739" s="2" t="s">
        <v>1175</v>
      </c>
      <c r="C739" s="2">
        <v>105</v>
      </c>
      <c r="E739" s="2" t="s">
        <v>620</v>
      </c>
      <c r="F739" s="2" t="s">
        <v>1174</v>
      </c>
      <c r="G739" s="2" t="s">
        <v>558</v>
      </c>
      <c r="I739" s="2">
        <v>1.3</v>
      </c>
      <c r="J739" s="2">
        <v>18200</v>
      </c>
      <c r="K739" s="2">
        <v>84700</v>
      </c>
      <c r="L739" s="2">
        <v>102900</v>
      </c>
      <c r="M739" s="2">
        <v>0</v>
      </c>
      <c r="N739" s="2">
        <v>102900</v>
      </c>
      <c r="O739" s="2">
        <v>2</v>
      </c>
      <c r="P739" s="3">
        <v>44131</v>
      </c>
      <c r="Q739" s="2">
        <v>114000</v>
      </c>
      <c r="R739" s="2">
        <v>1</v>
      </c>
      <c r="S739" s="2">
        <v>0</v>
      </c>
      <c r="T739" s="2">
        <v>0</v>
      </c>
      <c r="U739" s="2">
        <v>0</v>
      </c>
      <c r="V739" s="2">
        <v>0</v>
      </c>
      <c r="W739" s="2">
        <v>0</v>
      </c>
      <c r="X739" s="2">
        <v>0</v>
      </c>
      <c r="Y739" s="2">
        <v>1.3</v>
      </c>
      <c r="Z739" s="2">
        <v>18200</v>
      </c>
    </row>
    <row r="740" spans="1:26" s="2" customFormat="1" thickBot="1">
      <c r="A740" s="2">
        <v>773</v>
      </c>
      <c r="B740" s="2" t="s">
        <v>1173</v>
      </c>
      <c r="C740" s="2">
        <v>18</v>
      </c>
      <c r="E740" s="2" t="s">
        <v>387</v>
      </c>
      <c r="F740" s="2" t="s">
        <v>1172</v>
      </c>
      <c r="G740" s="2" t="s">
        <v>55</v>
      </c>
      <c r="I740" s="2">
        <v>0.22</v>
      </c>
      <c r="J740" s="2">
        <v>12600</v>
      </c>
      <c r="K740" s="2">
        <v>67340</v>
      </c>
      <c r="L740" s="2">
        <v>79940</v>
      </c>
      <c r="M740" s="2">
        <v>18500</v>
      </c>
      <c r="N740" s="2">
        <v>61440</v>
      </c>
      <c r="O740" s="2">
        <v>2</v>
      </c>
      <c r="P740" s="3">
        <v>41870</v>
      </c>
      <c r="Q740" s="2">
        <v>0</v>
      </c>
      <c r="R740" s="2">
        <v>2</v>
      </c>
      <c r="S740" s="2">
        <v>0</v>
      </c>
      <c r="T740" s="2">
        <v>0</v>
      </c>
      <c r="U740" s="2">
        <v>0</v>
      </c>
      <c r="V740" s="2">
        <v>0</v>
      </c>
      <c r="W740" s="2">
        <v>0</v>
      </c>
      <c r="X740" s="2">
        <v>0</v>
      </c>
      <c r="Y740" s="2">
        <v>0.22</v>
      </c>
      <c r="Z740" s="2">
        <v>12600</v>
      </c>
    </row>
    <row r="741" spans="1:26" s="2" customFormat="1" thickBot="1">
      <c r="A741" s="2">
        <v>774</v>
      </c>
      <c r="B741" s="2" t="s">
        <v>1171</v>
      </c>
      <c r="C741" s="2">
        <v>1840</v>
      </c>
      <c r="E741" s="2" t="s">
        <v>48</v>
      </c>
      <c r="F741" s="2" t="s">
        <v>1170</v>
      </c>
      <c r="G741" s="2" t="s">
        <v>732</v>
      </c>
      <c r="I741" s="2">
        <v>11.5</v>
      </c>
      <c r="J741" s="2">
        <v>27300</v>
      </c>
      <c r="K741" s="2">
        <v>149600</v>
      </c>
      <c r="L741" s="2">
        <v>176900</v>
      </c>
      <c r="M741" s="2">
        <v>0</v>
      </c>
      <c r="N741" s="2">
        <v>176900</v>
      </c>
      <c r="O741" s="2">
        <v>0</v>
      </c>
      <c r="Q741" s="2">
        <v>0</v>
      </c>
      <c r="R741" s="2">
        <v>0</v>
      </c>
      <c r="S741" s="2">
        <v>0</v>
      </c>
      <c r="T741" s="2">
        <v>0</v>
      </c>
      <c r="U741" s="2">
        <v>0</v>
      </c>
      <c r="V741" s="2">
        <v>0</v>
      </c>
      <c r="W741" s="2">
        <v>0</v>
      </c>
      <c r="X741" s="2">
        <v>0</v>
      </c>
      <c r="Y741" s="2">
        <v>11.5</v>
      </c>
      <c r="Z741" s="2">
        <v>27300</v>
      </c>
    </row>
    <row r="742" spans="1:26" s="2" customFormat="1" thickBot="1">
      <c r="A742" s="2">
        <v>775</v>
      </c>
      <c r="B742" s="2" t="s">
        <v>1169</v>
      </c>
      <c r="C742" s="2">
        <v>0</v>
      </c>
      <c r="E742" s="2" t="s">
        <v>28</v>
      </c>
      <c r="F742" s="2" t="s">
        <v>1168</v>
      </c>
      <c r="G742" s="2" t="s">
        <v>582</v>
      </c>
      <c r="I742" s="2">
        <v>2</v>
      </c>
      <c r="J742" s="2">
        <v>9975</v>
      </c>
      <c r="K742" s="2">
        <v>0</v>
      </c>
      <c r="L742" s="2">
        <v>9975</v>
      </c>
      <c r="M742" s="2">
        <v>0</v>
      </c>
      <c r="N742" s="2">
        <v>9975</v>
      </c>
      <c r="O742" s="2">
        <v>0</v>
      </c>
      <c r="Q742" s="2">
        <v>0</v>
      </c>
      <c r="R742" s="2">
        <v>0</v>
      </c>
      <c r="S742" s="2">
        <v>0</v>
      </c>
      <c r="T742" s="2">
        <v>0</v>
      </c>
      <c r="U742" s="2">
        <v>0</v>
      </c>
      <c r="V742" s="2">
        <v>0</v>
      </c>
      <c r="W742" s="2">
        <v>0</v>
      </c>
      <c r="X742" s="2">
        <v>0</v>
      </c>
      <c r="Y742" s="2">
        <v>2</v>
      </c>
      <c r="Z742" s="2">
        <v>9975</v>
      </c>
    </row>
    <row r="743" spans="1:26" s="2" customFormat="1" thickBot="1">
      <c r="A743" s="2">
        <v>777</v>
      </c>
      <c r="B743" s="2" t="s">
        <v>1167</v>
      </c>
      <c r="C743" s="2">
        <v>0</v>
      </c>
      <c r="E743" s="2" t="s">
        <v>1166</v>
      </c>
      <c r="F743" s="2" t="s">
        <v>1165</v>
      </c>
      <c r="G743" s="2" t="s">
        <v>120</v>
      </c>
      <c r="I743" s="2">
        <v>330</v>
      </c>
      <c r="J743" s="2">
        <v>73266</v>
      </c>
      <c r="K743" s="2">
        <v>0</v>
      </c>
      <c r="L743" s="2">
        <v>73266</v>
      </c>
      <c r="M743" s="2">
        <v>73266</v>
      </c>
      <c r="N743" s="2">
        <v>0</v>
      </c>
      <c r="O743" s="2">
        <v>1</v>
      </c>
      <c r="P743" s="3">
        <v>44035</v>
      </c>
      <c r="Q743" s="2">
        <v>0</v>
      </c>
      <c r="R743" s="2">
        <v>8</v>
      </c>
      <c r="S743" s="2">
        <v>45</v>
      </c>
      <c r="T743" s="2">
        <v>8292</v>
      </c>
      <c r="U743" s="2">
        <v>187</v>
      </c>
      <c r="V743" s="2">
        <v>40269</v>
      </c>
      <c r="W743" s="2">
        <v>90</v>
      </c>
      <c r="X743" s="2">
        <v>19980</v>
      </c>
      <c r="Y743" s="2">
        <v>8</v>
      </c>
      <c r="Z743" s="2">
        <v>4725</v>
      </c>
    </row>
    <row r="744" spans="1:26" s="2" customFormat="1" thickBot="1">
      <c r="A744" s="2">
        <v>778</v>
      </c>
      <c r="B744" s="2" t="s">
        <v>1164</v>
      </c>
      <c r="C744" s="2">
        <v>63</v>
      </c>
      <c r="E744" s="2" t="s">
        <v>277</v>
      </c>
      <c r="F744" s="2" t="s">
        <v>1163</v>
      </c>
      <c r="G744" s="2" t="s">
        <v>89</v>
      </c>
      <c r="I744" s="2">
        <v>1.07</v>
      </c>
      <c r="J744" s="2">
        <v>18200</v>
      </c>
      <c r="K744" s="2">
        <v>68300</v>
      </c>
      <c r="L744" s="2">
        <v>86500</v>
      </c>
      <c r="M744" s="2">
        <v>0</v>
      </c>
      <c r="N744" s="2">
        <v>86500</v>
      </c>
      <c r="O744" s="2">
        <v>2</v>
      </c>
      <c r="P744" s="3">
        <v>44272</v>
      </c>
      <c r="Q744" s="2">
        <v>92000</v>
      </c>
      <c r="R744" s="2">
        <v>1</v>
      </c>
      <c r="S744" s="2">
        <v>0</v>
      </c>
      <c r="T744" s="2">
        <v>0</v>
      </c>
      <c r="U744" s="2">
        <v>0</v>
      </c>
      <c r="V744" s="2">
        <v>0</v>
      </c>
      <c r="W744" s="2">
        <v>0</v>
      </c>
      <c r="X744" s="2">
        <v>0</v>
      </c>
      <c r="Y744" s="2">
        <v>1.07</v>
      </c>
      <c r="Z744" s="2">
        <v>18200</v>
      </c>
    </row>
    <row r="745" spans="1:26" s="2" customFormat="1" thickBot="1">
      <c r="A745" s="2">
        <v>779</v>
      </c>
      <c r="B745" s="2" t="s">
        <v>1162</v>
      </c>
      <c r="C745" s="2">
        <v>0</v>
      </c>
      <c r="E745" s="2" t="s">
        <v>48</v>
      </c>
      <c r="F745" s="2" t="s">
        <v>1161</v>
      </c>
      <c r="G745" s="2" t="s">
        <v>205</v>
      </c>
      <c r="I745" s="2">
        <v>0.25</v>
      </c>
      <c r="J745" s="2">
        <v>700</v>
      </c>
      <c r="K745" s="2">
        <v>0</v>
      </c>
      <c r="L745" s="2">
        <v>700</v>
      </c>
      <c r="M745" s="2">
        <v>0</v>
      </c>
      <c r="N745" s="2">
        <v>700</v>
      </c>
      <c r="O745" s="2">
        <v>0</v>
      </c>
      <c r="Q745" s="2">
        <v>0</v>
      </c>
      <c r="R745" s="2">
        <v>0</v>
      </c>
      <c r="S745" s="2">
        <v>0</v>
      </c>
      <c r="T745" s="2">
        <v>0</v>
      </c>
      <c r="U745" s="2">
        <v>0</v>
      </c>
      <c r="V745" s="2">
        <v>0</v>
      </c>
      <c r="W745" s="2">
        <v>0</v>
      </c>
      <c r="X745" s="2">
        <v>0</v>
      </c>
      <c r="Y745" s="2">
        <v>0.25</v>
      </c>
      <c r="Z745" s="2">
        <v>700</v>
      </c>
    </row>
    <row r="746" spans="1:26" s="2" customFormat="1" thickBot="1">
      <c r="A746" s="2">
        <v>780</v>
      </c>
      <c r="B746" s="2" t="s">
        <v>1160</v>
      </c>
      <c r="C746" s="2">
        <v>362</v>
      </c>
      <c r="E746" s="2" t="s">
        <v>203</v>
      </c>
      <c r="F746" s="2" t="s">
        <v>1159</v>
      </c>
      <c r="G746" s="2" t="s">
        <v>637</v>
      </c>
      <c r="I746" s="2">
        <v>4.9000000000000004</v>
      </c>
      <c r="J746" s="2">
        <v>22300</v>
      </c>
      <c r="K746" s="2">
        <v>30600</v>
      </c>
      <c r="L746" s="2">
        <v>52900</v>
      </c>
      <c r="M746" s="2">
        <v>0</v>
      </c>
      <c r="N746" s="2">
        <v>52900</v>
      </c>
      <c r="O746" s="2">
        <v>1</v>
      </c>
      <c r="P746" s="3">
        <v>44834</v>
      </c>
      <c r="Q746" s="2">
        <v>0</v>
      </c>
      <c r="R746" s="2">
        <v>2</v>
      </c>
      <c r="S746" s="2">
        <v>0</v>
      </c>
      <c r="T746" s="2">
        <v>0</v>
      </c>
      <c r="U746" s="2">
        <v>0</v>
      </c>
      <c r="V746" s="2">
        <v>0</v>
      </c>
      <c r="W746" s="2">
        <v>0</v>
      </c>
      <c r="X746" s="2">
        <v>0</v>
      </c>
      <c r="Y746" s="2">
        <v>4.9000000000000004</v>
      </c>
      <c r="Z746" s="2">
        <v>22300</v>
      </c>
    </row>
    <row r="747" spans="1:26" s="2" customFormat="1" thickBot="1">
      <c r="A747" s="2">
        <v>781</v>
      </c>
      <c r="B747" s="2" t="s">
        <v>1158</v>
      </c>
      <c r="C747" s="2">
        <v>191</v>
      </c>
      <c r="E747" s="2" t="s">
        <v>620</v>
      </c>
      <c r="F747" s="2" t="s">
        <v>1157</v>
      </c>
      <c r="G747" s="2" t="s">
        <v>1156</v>
      </c>
      <c r="H747" s="2" t="s">
        <v>976</v>
      </c>
      <c r="I747" s="2">
        <v>0.25</v>
      </c>
      <c r="J747" s="2">
        <v>9400</v>
      </c>
      <c r="K747" s="2">
        <v>29900</v>
      </c>
      <c r="L747" s="2">
        <v>39300</v>
      </c>
      <c r="M747" s="2">
        <v>0</v>
      </c>
      <c r="N747" s="2">
        <v>39300</v>
      </c>
      <c r="O747" s="2">
        <v>2</v>
      </c>
      <c r="P747" s="3">
        <v>43027</v>
      </c>
      <c r="Q747" s="2">
        <v>45000</v>
      </c>
      <c r="R747" s="2">
        <v>1</v>
      </c>
      <c r="S747" s="2">
        <v>0</v>
      </c>
      <c r="T747" s="2">
        <v>0</v>
      </c>
      <c r="U747" s="2">
        <v>0</v>
      </c>
      <c r="V747" s="2">
        <v>0</v>
      </c>
      <c r="W747" s="2">
        <v>0</v>
      </c>
      <c r="X747" s="2">
        <v>0</v>
      </c>
      <c r="Y747" s="2">
        <v>0.25</v>
      </c>
      <c r="Z747" s="2">
        <v>9400</v>
      </c>
    </row>
    <row r="748" spans="1:26" s="2" customFormat="1" thickBot="1">
      <c r="A748" s="2">
        <v>782</v>
      </c>
      <c r="B748" s="2" t="s">
        <v>1155</v>
      </c>
      <c r="C748" s="2">
        <v>66</v>
      </c>
      <c r="E748" s="2" t="s">
        <v>643</v>
      </c>
      <c r="F748" s="2" t="s">
        <v>1154</v>
      </c>
      <c r="G748" s="2" t="s">
        <v>561</v>
      </c>
      <c r="I748" s="2">
        <v>0.6</v>
      </c>
      <c r="J748" s="2">
        <v>14875</v>
      </c>
      <c r="K748" s="2">
        <v>25760</v>
      </c>
      <c r="L748" s="2">
        <v>40635</v>
      </c>
      <c r="M748" s="2">
        <v>0</v>
      </c>
      <c r="N748" s="2">
        <v>40635</v>
      </c>
      <c r="O748" s="2">
        <v>2</v>
      </c>
      <c r="P748" s="3">
        <v>42446</v>
      </c>
      <c r="Q748" s="2">
        <v>0</v>
      </c>
      <c r="R748" s="2">
        <v>2</v>
      </c>
      <c r="S748" s="2">
        <v>0</v>
      </c>
      <c r="T748" s="2">
        <v>0</v>
      </c>
      <c r="U748" s="2">
        <v>0</v>
      </c>
      <c r="V748" s="2">
        <v>0</v>
      </c>
      <c r="W748" s="2">
        <v>0</v>
      </c>
      <c r="X748" s="2">
        <v>0</v>
      </c>
      <c r="Y748" s="2">
        <v>0.6</v>
      </c>
      <c r="Z748" s="2">
        <v>14875</v>
      </c>
    </row>
    <row r="749" spans="1:26" s="2" customFormat="1" thickBot="1">
      <c r="A749" s="2">
        <v>783</v>
      </c>
      <c r="B749" s="2" t="s">
        <v>1153</v>
      </c>
      <c r="C749" s="2">
        <v>2106</v>
      </c>
      <c r="E749" s="2" t="s">
        <v>48</v>
      </c>
      <c r="F749" s="2" t="s">
        <v>1152</v>
      </c>
      <c r="G749" s="2" t="s">
        <v>558</v>
      </c>
      <c r="I749" s="2">
        <v>2.7</v>
      </c>
      <c r="J749" s="2">
        <v>15200</v>
      </c>
      <c r="K749" s="2">
        <v>19180</v>
      </c>
      <c r="L749" s="2">
        <v>34380</v>
      </c>
      <c r="M749" s="2">
        <v>0</v>
      </c>
      <c r="N749" s="2">
        <v>34380</v>
      </c>
      <c r="O749" s="2">
        <v>2</v>
      </c>
      <c r="P749" s="3">
        <v>41082</v>
      </c>
      <c r="Q749" s="2">
        <v>23000</v>
      </c>
      <c r="R749" s="2">
        <v>2</v>
      </c>
      <c r="S749" s="2">
        <v>0</v>
      </c>
      <c r="T749" s="2">
        <v>0</v>
      </c>
      <c r="U749" s="2">
        <v>0</v>
      </c>
      <c r="V749" s="2">
        <v>0</v>
      </c>
      <c r="W749" s="2">
        <v>0</v>
      </c>
      <c r="X749" s="2">
        <v>0</v>
      </c>
      <c r="Y749" s="2">
        <v>2.7</v>
      </c>
      <c r="Z749" s="2">
        <v>15225</v>
      </c>
    </row>
    <row r="750" spans="1:26" s="2" customFormat="1" thickBot="1">
      <c r="A750" s="2">
        <v>784</v>
      </c>
      <c r="B750" s="2" t="s">
        <v>1151</v>
      </c>
      <c r="C750" s="2">
        <v>16</v>
      </c>
      <c r="E750" s="2" t="s">
        <v>655</v>
      </c>
      <c r="F750" s="2" t="s">
        <v>1150</v>
      </c>
      <c r="G750" s="2" t="s">
        <v>567</v>
      </c>
      <c r="I750" s="2">
        <v>8</v>
      </c>
      <c r="J750" s="2">
        <v>25400</v>
      </c>
      <c r="K750" s="2">
        <v>125500</v>
      </c>
      <c r="L750" s="2">
        <v>150900</v>
      </c>
      <c r="M750" s="2">
        <v>0</v>
      </c>
      <c r="N750" s="2">
        <v>150900</v>
      </c>
      <c r="O750" s="2">
        <v>2</v>
      </c>
      <c r="P750" s="3">
        <v>45013</v>
      </c>
      <c r="Q750" s="2">
        <v>0</v>
      </c>
      <c r="R750" s="2">
        <v>2</v>
      </c>
      <c r="S750" s="2">
        <v>0</v>
      </c>
      <c r="T750" s="2">
        <v>0</v>
      </c>
      <c r="U750" s="2">
        <v>0</v>
      </c>
      <c r="V750" s="2">
        <v>0</v>
      </c>
      <c r="W750" s="2">
        <v>0</v>
      </c>
      <c r="X750" s="2">
        <v>0</v>
      </c>
      <c r="Y750" s="2">
        <v>8</v>
      </c>
      <c r="Z750" s="2">
        <v>25400</v>
      </c>
    </row>
    <row r="751" spans="1:26" s="2" customFormat="1" thickBot="1">
      <c r="A751" s="2">
        <v>785</v>
      </c>
      <c r="B751" s="2" t="s">
        <v>1149</v>
      </c>
      <c r="C751" s="2">
        <v>0</v>
      </c>
      <c r="E751" s="2" t="s">
        <v>293</v>
      </c>
      <c r="F751" s="2" t="s">
        <v>1148</v>
      </c>
      <c r="G751" s="2" t="s">
        <v>561</v>
      </c>
      <c r="I751" s="2">
        <v>28</v>
      </c>
      <c r="J751" s="2">
        <v>30625</v>
      </c>
      <c r="K751" s="2">
        <v>0</v>
      </c>
      <c r="L751" s="2">
        <v>30625</v>
      </c>
      <c r="M751" s="2">
        <v>0</v>
      </c>
      <c r="N751" s="2">
        <v>30625</v>
      </c>
      <c r="O751" s="2">
        <v>0</v>
      </c>
      <c r="Q751" s="2">
        <v>0</v>
      </c>
      <c r="R751" s="2">
        <v>0</v>
      </c>
      <c r="S751" s="2">
        <v>0</v>
      </c>
      <c r="T751" s="2">
        <v>0</v>
      </c>
      <c r="U751" s="2">
        <v>0</v>
      </c>
      <c r="V751" s="2">
        <v>0</v>
      </c>
      <c r="W751" s="2">
        <v>0</v>
      </c>
      <c r="X751" s="2">
        <v>0</v>
      </c>
      <c r="Y751" s="2">
        <v>28</v>
      </c>
      <c r="Z751" s="2">
        <v>30625</v>
      </c>
    </row>
    <row r="752" spans="1:26" s="2" customFormat="1" thickBot="1">
      <c r="A752" s="2">
        <v>786</v>
      </c>
      <c r="B752" s="2" t="s">
        <v>1147</v>
      </c>
      <c r="C752" s="2">
        <v>0</v>
      </c>
      <c r="E752" s="2" t="s">
        <v>1146</v>
      </c>
      <c r="F752" s="2" t="s">
        <v>1145</v>
      </c>
      <c r="G752" s="2" t="s">
        <v>500</v>
      </c>
      <c r="I752" s="2">
        <v>50</v>
      </c>
      <c r="J752" s="2">
        <v>37100</v>
      </c>
      <c r="K752" s="2">
        <v>51400</v>
      </c>
      <c r="L752" s="2">
        <v>88500</v>
      </c>
      <c r="M752" s="2">
        <v>0</v>
      </c>
      <c r="N752" s="2">
        <v>88500</v>
      </c>
      <c r="O752" s="2">
        <v>1</v>
      </c>
      <c r="P752" s="3">
        <v>44062</v>
      </c>
      <c r="Q752" s="2">
        <v>37000</v>
      </c>
      <c r="R752" s="2">
        <v>1</v>
      </c>
      <c r="S752" s="2">
        <v>0</v>
      </c>
      <c r="T752" s="2">
        <v>0</v>
      </c>
      <c r="U752" s="2">
        <v>0</v>
      </c>
      <c r="V752" s="2">
        <v>0</v>
      </c>
      <c r="W752" s="2">
        <v>0</v>
      </c>
      <c r="X752" s="2">
        <v>0</v>
      </c>
      <c r="Y752" s="2">
        <v>50</v>
      </c>
      <c r="Z752" s="2">
        <v>37100</v>
      </c>
    </row>
    <row r="753" spans="1:26" s="2" customFormat="1" thickBot="1">
      <c r="A753" s="2">
        <v>787</v>
      </c>
      <c r="B753" s="2" t="s">
        <v>1144</v>
      </c>
      <c r="C753" s="2">
        <v>268</v>
      </c>
      <c r="E753" s="2" t="s">
        <v>60</v>
      </c>
      <c r="F753" s="2" t="s">
        <v>1143</v>
      </c>
      <c r="G753" s="2" t="s">
        <v>240</v>
      </c>
      <c r="I753" s="2">
        <v>26</v>
      </c>
      <c r="J753" s="2">
        <v>33900</v>
      </c>
      <c r="K753" s="2">
        <v>35000</v>
      </c>
      <c r="L753" s="2">
        <v>68900</v>
      </c>
      <c r="M753" s="2">
        <v>0</v>
      </c>
      <c r="N753" s="2">
        <v>68900</v>
      </c>
      <c r="O753" s="2">
        <v>2</v>
      </c>
      <c r="P753" s="3">
        <v>44294</v>
      </c>
      <c r="Q753" s="2">
        <v>135000</v>
      </c>
      <c r="R753" s="2">
        <v>1</v>
      </c>
      <c r="S753" s="2">
        <v>0</v>
      </c>
      <c r="T753" s="2">
        <v>0</v>
      </c>
      <c r="U753" s="2">
        <v>0</v>
      </c>
      <c r="V753" s="2">
        <v>0</v>
      </c>
      <c r="W753" s="2">
        <v>0</v>
      </c>
      <c r="X753" s="2">
        <v>0</v>
      </c>
      <c r="Y753" s="2">
        <v>26</v>
      </c>
      <c r="Z753" s="2">
        <v>33900</v>
      </c>
    </row>
    <row r="754" spans="1:26" s="2" customFormat="1" thickBot="1">
      <c r="A754" s="2">
        <v>788</v>
      </c>
      <c r="B754" s="2" t="s">
        <v>1142</v>
      </c>
      <c r="C754" s="2">
        <v>21</v>
      </c>
      <c r="E754" s="2" t="s">
        <v>699</v>
      </c>
      <c r="F754" s="2" t="s">
        <v>1141</v>
      </c>
      <c r="G754" s="2" t="s">
        <v>326</v>
      </c>
      <c r="H754" s="2" t="s">
        <v>1140</v>
      </c>
      <c r="I754" s="2">
        <v>9</v>
      </c>
      <c r="J754" s="2">
        <v>17500</v>
      </c>
      <c r="K754" s="2">
        <v>0</v>
      </c>
      <c r="L754" s="2">
        <v>17500</v>
      </c>
      <c r="M754" s="2">
        <v>0</v>
      </c>
      <c r="N754" s="2">
        <v>17500</v>
      </c>
      <c r="O754" s="2">
        <v>0</v>
      </c>
      <c r="Q754" s="2">
        <v>0</v>
      </c>
      <c r="R754" s="2">
        <v>2</v>
      </c>
      <c r="S754" s="2">
        <v>0</v>
      </c>
      <c r="T754" s="2">
        <v>0</v>
      </c>
      <c r="U754" s="2">
        <v>0</v>
      </c>
      <c r="V754" s="2">
        <v>0</v>
      </c>
      <c r="W754" s="2">
        <v>0</v>
      </c>
      <c r="X754" s="2">
        <v>0</v>
      </c>
      <c r="Y754" s="2">
        <v>9</v>
      </c>
      <c r="Z754" s="2">
        <v>17500</v>
      </c>
    </row>
    <row r="755" spans="1:26" s="2" customFormat="1" thickBot="1">
      <c r="A755" s="2">
        <v>789</v>
      </c>
      <c r="B755" s="2" t="s">
        <v>1139</v>
      </c>
      <c r="C755" s="2">
        <v>0</v>
      </c>
      <c r="E755" s="2" t="s">
        <v>708</v>
      </c>
      <c r="F755" s="2" t="s">
        <v>1138</v>
      </c>
      <c r="G755" s="2" t="s">
        <v>240</v>
      </c>
      <c r="I755" s="2">
        <v>91</v>
      </c>
      <c r="J755" s="2">
        <v>53400</v>
      </c>
      <c r="K755" s="2">
        <v>0</v>
      </c>
      <c r="L755" s="2">
        <v>53400</v>
      </c>
      <c r="M755" s="2">
        <v>0</v>
      </c>
      <c r="N755" s="2">
        <v>53400</v>
      </c>
      <c r="O755" s="2">
        <v>0</v>
      </c>
      <c r="Q755" s="2">
        <v>0</v>
      </c>
      <c r="R755" s="2">
        <v>0</v>
      </c>
      <c r="S755" s="2">
        <v>0</v>
      </c>
      <c r="T755" s="2">
        <v>0</v>
      </c>
      <c r="U755" s="2">
        <v>0</v>
      </c>
      <c r="V755" s="2">
        <v>0</v>
      </c>
      <c r="W755" s="2">
        <v>0</v>
      </c>
      <c r="X755" s="2">
        <v>0</v>
      </c>
      <c r="Y755" s="2">
        <v>91</v>
      </c>
      <c r="Z755" s="2">
        <v>53400</v>
      </c>
    </row>
    <row r="756" spans="1:26" s="2" customFormat="1" thickBot="1">
      <c r="A756" s="2">
        <v>790</v>
      </c>
      <c r="B756" s="2" t="s">
        <v>1137</v>
      </c>
      <c r="C756" s="2">
        <v>66</v>
      </c>
      <c r="E756" s="2" t="s">
        <v>708</v>
      </c>
      <c r="F756" s="2" t="s">
        <v>1136</v>
      </c>
      <c r="G756" s="2" t="s">
        <v>320</v>
      </c>
      <c r="H756" s="2" t="s">
        <v>1135</v>
      </c>
      <c r="I756" s="2">
        <v>80</v>
      </c>
      <c r="J756" s="2">
        <v>26767</v>
      </c>
      <c r="K756" s="2">
        <v>23400</v>
      </c>
      <c r="L756" s="2">
        <v>50167</v>
      </c>
      <c r="M756" s="2">
        <v>0</v>
      </c>
      <c r="N756" s="2">
        <v>50167</v>
      </c>
      <c r="O756" s="2">
        <v>2</v>
      </c>
      <c r="P756" s="3">
        <v>44867</v>
      </c>
      <c r="Q756" s="2">
        <v>325000</v>
      </c>
      <c r="R756" s="2">
        <v>1</v>
      </c>
      <c r="S756" s="2">
        <v>0</v>
      </c>
      <c r="T756" s="2">
        <v>0</v>
      </c>
      <c r="U756" s="2">
        <v>78</v>
      </c>
      <c r="V756" s="2">
        <v>16797</v>
      </c>
      <c r="W756" s="2">
        <v>0</v>
      </c>
      <c r="X756" s="2">
        <v>0</v>
      </c>
      <c r="Y756" s="2">
        <v>2</v>
      </c>
      <c r="Z756" s="2">
        <v>9970</v>
      </c>
    </row>
    <row r="757" spans="1:26" s="2" customFormat="1" thickBot="1">
      <c r="A757" s="2">
        <v>792</v>
      </c>
      <c r="B757" s="2" t="s">
        <v>1134</v>
      </c>
      <c r="C757" s="2">
        <v>133</v>
      </c>
      <c r="E757" s="2" t="s">
        <v>171</v>
      </c>
      <c r="F757" s="2" t="s">
        <v>1131</v>
      </c>
      <c r="G757" s="2" t="s">
        <v>567</v>
      </c>
      <c r="H757" s="2" t="s">
        <v>1133</v>
      </c>
      <c r="I757" s="2">
        <v>0</v>
      </c>
      <c r="J757" s="2">
        <v>0</v>
      </c>
      <c r="K757" s="2">
        <v>3360</v>
      </c>
      <c r="L757" s="2">
        <v>3360</v>
      </c>
      <c r="M757" s="2">
        <v>0</v>
      </c>
      <c r="N757" s="2">
        <v>3360</v>
      </c>
      <c r="O757" s="2">
        <v>0</v>
      </c>
      <c r="Q757" s="2">
        <v>0</v>
      </c>
      <c r="R757" s="2">
        <v>0</v>
      </c>
      <c r="S757" s="2">
        <v>0</v>
      </c>
      <c r="T757" s="2">
        <v>0</v>
      </c>
      <c r="U757" s="2">
        <v>0</v>
      </c>
      <c r="V757" s="2">
        <v>0</v>
      </c>
      <c r="W757" s="2">
        <v>0</v>
      </c>
      <c r="X757" s="2">
        <v>0</v>
      </c>
      <c r="Y757" s="2">
        <v>0</v>
      </c>
      <c r="Z757" s="2">
        <v>0</v>
      </c>
    </row>
    <row r="758" spans="1:26" s="2" customFormat="1" thickBot="1">
      <c r="A758" s="2">
        <v>793</v>
      </c>
      <c r="B758" s="2" t="s">
        <v>1132</v>
      </c>
      <c r="C758" s="2">
        <v>133</v>
      </c>
      <c r="E758" s="2" t="s">
        <v>171</v>
      </c>
      <c r="F758" s="2" t="s">
        <v>1131</v>
      </c>
      <c r="G758" s="2" t="s">
        <v>291</v>
      </c>
      <c r="I758" s="2">
        <v>154</v>
      </c>
      <c r="J758" s="2">
        <v>43464</v>
      </c>
      <c r="K758" s="2">
        <v>4300</v>
      </c>
      <c r="L758" s="2">
        <v>47764</v>
      </c>
      <c r="M758" s="2">
        <v>0</v>
      </c>
      <c r="N758" s="2">
        <v>47764</v>
      </c>
      <c r="O758" s="2">
        <v>2</v>
      </c>
      <c r="P758" s="3">
        <v>39701</v>
      </c>
      <c r="Q758" s="2">
        <v>0</v>
      </c>
      <c r="R758" s="2">
        <v>2</v>
      </c>
      <c r="S758" s="2">
        <v>0</v>
      </c>
      <c r="T758" s="2">
        <v>0</v>
      </c>
      <c r="U758" s="2">
        <v>94</v>
      </c>
      <c r="V758" s="2">
        <v>20242</v>
      </c>
      <c r="W758" s="2">
        <v>51</v>
      </c>
      <c r="X758" s="2">
        <v>11322</v>
      </c>
      <c r="Y758" s="2">
        <v>9</v>
      </c>
      <c r="Z758" s="2">
        <v>11900</v>
      </c>
    </row>
    <row r="759" spans="1:26" s="2" customFormat="1" thickBot="1">
      <c r="A759" s="2">
        <v>794</v>
      </c>
      <c r="B759" s="2" t="s">
        <v>1130</v>
      </c>
      <c r="C759" s="2">
        <v>124</v>
      </c>
      <c r="E759" s="2" t="s">
        <v>652</v>
      </c>
      <c r="F759" s="2" t="s">
        <v>1129</v>
      </c>
      <c r="G759" s="2" t="s">
        <v>732</v>
      </c>
      <c r="I759" s="2">
        <v>1</v>
      </c>
      <c r="J759" s="2">
        <v>24100</v>
      </c>
      <c r="K759" s="2">
        <v>203700</v>
      </c>
      <c r="L759" s="2">
        <v>227800</v>
      </c>
      <c r="M759" s="2">
        <v>227800</v>
      </c>
      <c r="N759" s="2">
        <v>0</v>
      </c>
      <c r="O759" s="2">
        <v>2</v>
      </c>
      <c r="P759" s="3">
        <v>43277</v>
      </c>
      <c r="Q759" s="2">
        <v>0</v>
      </c>
      <c r="R759" s="2">
        <v>0</v>
      </c>
      <c r="S759" s="2">
        <v>0</v>
      </c>
      <c r="T759" s="2">
        <v>0</v>
      </c>
      <c r="U759" s="2">
        <v>0</v>
      </c>
      <c r="V759" s="2">
        <v>0</v>
      </c>
      <c r="W759" s="2">
        <v>0</v>
      </c>
      <c r="X759" s="2">
        <v>0</v>
      </c>
      <c r="Y759" s="2">
        <v>1</v>
      </c>
      <c r="Z759" s="2">
        <v>24100</v>
      </c>
    </row>
    <row r="760" spans="1:26" s="2" customFormat="1" thickBot="1">
      <c r="A760" s="2">
        <v>795</v>
      </c>
      <c r="B760" s="2" t="s">
        <v>1128</v>
      </c>
      <c r="C760" s="2">
        <v>94</v>
      </c>
      <c r="E760" s="2" t="s">
        <v>293</v>
      </c>
      <c r="F760" s="2" t="s">
        <v>1127</v>
      </c>
      <c r="G760" s="2" t="s">
        <v>1126</v>
      </c>
      <c r="I760" s="2">
        <v>20.05</v>
      </c>
      <c r="J760" s="2">
        <v>30100</v>
      </c>
      <c r="K760" s="2">
        <v>0</v>
      </c>
      <c r="L760" s="2">
        <v>30100</v>
      </c>
      <c r="M760" s="2">
        <v>0</v>
      </c>
      <c r="N760" s="2">
        <v>30100</v>
      </c>
      <c r="O760" s="2">
        <v>0</v>
      </c>
      <c r="Q760" s="2">
        <v>0</v>
      </c>
      <c r="R760" s="2">
        <v>0</v>
      </c>
      <c r="S760" s="2">
        <v>0</v>
      </c>
      <c r="T760" s="2">
        <v>0</v>
      </c>
      <c r="U760" s="2">
        <v>0</v>
      </c>
      <c r="V760" s="2">
        <v>0</v>
      </c>
      <c r="W760" s="2">
        <v>0</v>
      </c>
      <c r="X760" s="2">
        <v>0</v>
      </c>
      <c r="Y760" s="2">
        <v>20.05</v>
      </c>
      <c r="Z760" s="2">
        <v>30100</v>
      </c>
    </row>
    <row r="761" spans="1:26" s="2" customFormat="1" thickBot="1">
      <c r="A761" s="2">
        <v>796</v>
      </c>
      <c r="B761" s="2" t="s">
        <v>1125</v>
      </c>
      <c r="C761" s="2">
        <v>0</v>
      </c>
      <c r="E761" s="2" t="s">
        <v>620</v>
      </c>
      <c r="F761" s="2" t="s">
        <v>1124</v>
      </c>
      <c r="G761" s="2" t="s">
        <v>500</v>
      </c>
      <c r="H761" s="2" t="s">
        <v>1123</v>
      </c>
      <c r="I761" s="2">
        <v>1.4</v>
      </c>
      <c r="J761" s="2">
        <v>9600</v>
      </c>
      <c r="K761" s="2">
        <v>0</v>
      </c>
      <c r="L761" s="2">
        <v>9600</v>
      </c>
      <c r="M761" s="2">
        <v>0</v>
      </c>
      <c r="N761" s="2">
        <v>9600</v>
      </c>
      <c r="O761" s="2">
        <v>1</v>
      </c>
      <c r="P761" s="3">
        <v>45267</v>
      </c>
      <c r="Q761" s="2">
        <v>15000</v>
      </c>
      <c r="R761" s="2">
        <v>1</v>
      </c>
      <c r="S761" s="2">
        <v>0</v>
      </c>
      <c r="T761" s="2">
        <v>0</v>
      </c>
      <c r="U761" s="2">
        <v>0</v>
      </c>
      <c r="V761" s="2">
        <v>0</v>
      </c>
      <c r="W761" s="2">
        <v>0</v>
      </c>
      <c r="X761" s="2">
        <v>0</v>
      </c>
      <c r="Y761" s="2">
        <v>1.4</v>
      </c>
      <c r="Z761" s="2">
        <v>9600</v>
      </c>
    </row>
    <row r="762" spans="1:26" s="2" customFormat="1" thickBot="1">
      <c r="A762" s="2">
        <v>797</v>
      </c>
      <c r="B762" s="2" t="s">
        <v>1122</v>
      </c>
      <c r="C762" s="2">
        <v>85</v>
      </c>
      <c r="E762" s="2" t="s">
        <v>620</v>
      </c>
      <c r="F762" s="2" t="s">
        <v>1121</v>
      </c>
      <c r="G762" s="2" t="s">
        <v>600</v>
      </c>
      <c r="H762" s="2" t="s">
        <v>1120</v>
      </c>
      <c r="I762" s="2">
        <v>1.3</v>
      </c>
      <c r="J762" s="2">
        <v>18200</v>
      </c>
      <c r="K762" s="2">
        <v>95900</v>
      </c>
      <c r="L762" s="2">
        <v>114100</v>
      </c>
      <c r="M762" s="2">
        <v>0</v>
      </c>
      <c r="N762" s="2">
        <v>114100</v>
      </c>
      <c r="O762" s="2">
        <v>2</v>
      </c>
      <c r="P762" s="3">
        <v>44761</v>
      </c>
      <c r="Q762" s="2">
        <v>250000</v>
      </c>
      <c r="R762" s="2">
        <v>1</v>
      </c>
      <c r="S762" s="2">
        <v>0</v>
      </c>
      <c r="T762" s="2">
        <v>0</v>
      </c>
      <c r="U762" s="2">
        <v>0</v>
      </c>
      <c r="V762" s="2">
        <v>0</v>
      </c>
      <c r="W762" s="2">
        <v>0</v>
      </c>
      <c r="X762" s="2">
        <v>0</v>
      </c>
      <c r="Y762" s="2">
        <v>1.3</v>
      </c>
      <c r="Z762" s="2">
        <v>18200</v>
      </c>
    </row>
    <row r="763" spans="1:26" s="2" customFormat="1" thickBot="1">
      <c r="A763" s="2">
        <v>798</v>
      </c>
      <c r="B763" s="2" t="s">
        <v>1119</v>
      </c>
      <c r="C763" s="2">
        <v>95</v>
      </c>
      <c r="E763" s="2" t="s">
        <v>620</v>
      </c>
      <c r="F763" s="2" t="s">
        <v>1118</v>
      </c>
      <c r="G763" s="2" t="s">
        <v>810</v>
      </c>
      <c r="I763" s="2">
        <v>1.3</v>
      </c>
      <c r="J763" s="2">
        <v>18200</v>
      </c>
      <c r="K763" s="2">
        <v>75500</v>
      </c>
      <c r="L763" s="2">
        <v>93700</v>
      </c>
      <c r="M763" s="2">
        <v>0</v>
      </c>
      <c r="N763" s="2">
        <v>93700</v>
      </c>
      <c r="O763" s="2">
        <v>2</v>
      </c>
      <c r="P763" s="3">
        <v>44718</v>
      </c>
      <c r="Q763" s="2">
        <v>166000</v>
      </c>
      <c r="R763" s="2">
        <v>1</v>
      </c>
      <c r="S763" s="2">
        <v>0</v>
      </c>
      <c r="T763" s="2">
        <v>0</v>
      </c>
      <c r="U763" s="2">
        <v>0</v>
      </c>
      <c r="V763" s="2">
        <v>0</v>
      </c>
      <c r="W763" s="2">
        <v>0</v>
      </c>
      <c r="X763" s="2">
        <v>0</v>
      </c>
      <c r="Y763" s="2">
        <v>1.3</v>
      </c>
      <c r="Z763" s="2">
        <v>18200</v>
      </c>
    </row>
    <row r="764" spans="1:26" s="2" customFormat="1" thickBot="1">
      <c r="A764" s="2">
        <v>799</v>
      </c>
      <c r="B764" s="2" t="s">
        <v>1117</v>
      </c>
      <c r="C764" s="2">
        <v>0</v>
      </c>
      <c r="E764" s="2" t="s">
        <v>620</v>
      </c>
      <c r="F764" s="2" t="s">
        <v>1116</v>
      </c>
      <c r="G764" s="2" t="s">
        <v>758</v>
      </c>
      <c r="H764" s="2" t="s">
        <v>1115</v>
      </c>
      <c r="I764" s="2">
        <v>2.4</v>
      </c>
      <c r="J764" s="2">
        <v>10500</v>
      </c>
      <c r="K764" s="2">
        <v>0</v>
      </c>
      <c r="L764" s="2">
        <v>10500</v>
      </c>
      <c r="M764" s="2">
        <v>0</v>
      </c>
      <c r="N764" s="2">
        <v>10500</v>
      </c>
      <c r="O764" s="2">
        <v>1</v>
      </c>
      <c r="P764" s="3">
        <v>39318</v>
      </c>
      <c r="Q764" s="2">
        <v>21000</v>
      </c>
      <c r="R764" s="2">
        <v>1</v>
      </c>
      <c r="S764" s="2">
        <v>0</v>
      </c>
      <c r="T764" s="2">
        <v>0</v>
      </c>
      <c r="U764" s="2">
        <v>0</v>
      </c>
      <c r="V764" s="2">
        <v>0</v>
      </c>
      <c r="W764" s="2">
        <v>0</v>
      </c>
      <c r="X764" s="2">
        <v>0</v>
      </c>
      <c r="Y764" s="2">
        <v>2.4</v>
      </c>
      <c r="Z764" s="2">
        <v>10500</v>
      </c>
    </row>
    <row r="765" spans="1:26" s="2" customFormat="1" thickBot="1">
      <c r="A765" s="2">
        <v>800</v>
      </c>
      <c r="B765" s="2" t="s">
        <v>1114</v>
      </c>
      <c r="C765" s="2">
        <v>147</v>
      </c>
      <c r="E765" s="2" t="s">
        <v>345</v>
      </c>
      <c r="F765" s="2" t="s">
        <v>1113</v>
      </c>
      <c r="G765" s="2" t="s">
        <v>422</v>
      </c>
      <c r="I765" s="2">
        <v>65</v>
      </c>
      <c r="J765" s="2">
        <v>57800</v>
      </c>
      <c r="K765" s="2">
        <v>268520</v>
      </c>
      <c r="L765" s="2">
        <v>326320</v>
      </c>
      <c r="M765" s="2">
        <v>0</v>
      </c>
      <c r="N765" s="2">
        <v>326320</v>
      </c>
      <c r="O765" s="2">
        <v>2</v>
      </c>
      <c r="P765" s="3">
        <v>42591</v>
      </c>
      <c r="Q765" s="2">
        <v>0</v>
      </c>
      <c r="R765" s="2">
        <v>2</v>
      </c>
      <c r="S765" s="2">
        <v>0</v>
      </c>
      <c r="T765" s="2">
        <v>0</v>
      </c>
      <c r="U765" s="2">
        <v>0</v>
      </c>
      <c r="V765" s="2">
        <v>0</v>
      </c>
      <c r="W765" s="2">
        <v>0</v>
      </c>
      <c r="X765" s="2">
        <v>0</v>
      </c>
      <c r="Y765" s="2">
        <v>65</v>
      </c>
      <c r="Z765" s="2">
        <v>57750</v>
      </c>
    </row>
    <row r="766" spans="1:26" s="2" customFormat="1" thickBot="1">
      <c r="A766" s="2">
        <v>801</v>
      </c>
      <c r="B766" s="2" t="s">
        <v>1112</v>
      </c>
      <c r="C766" s="2">
        <v>0</v>
      </c>
      <c r="E766" s="2" t="s">
        <v>1094</v>
      </c>
      <c r="F766" s="2" t="s">
        <v>1111</v>
      </c>
      <c r="G766" s="2" t="s">
        <v>924</v>
      </c>
      <c r="I766" s="2">
        <v>87</v>
      </c>
      <c r="J766" s="2">
        <v>30094</v>
      </c>
      <c r="K766" s="2">
        <v>34500</v>
      </c>
      <c r="L766" s="2">
        <v>64594</v>
      </c>
      <c r="M766" s="2">
        <v>0</v>
      </c>
      <c r="N766" s="2">
        <v>64594</v>
      </c>
      <c r="O766" s="2">
        <v>1</v>
      </c>
      <c r="P766" s="3">
        <v>38895</v>
      </c>
      <c r="Q766" s="2">
        <v>24500</v>
      </c>
      <c r="R766" s="2">
        <v>0</v>
      </c>
      <c r="S766" s="2">
        <v>0</v>
      </c>
      <c r="T766" s="2">
        <v>0</v>
      </c>
      <c r="U766" s="2">
        <v>0</v>
      </c>
      <c r="V766" s="2">
        <v>0</v>
      </c>
      <c r="W766" s="2">
        <v>82</v>
      </c>
      <c r="X766" s="2">
        <v>18204</v>
      </c>
      <c r="Y766" s="2">
        <v>5</v>
      </c>
      <c r="Z766" s="2">
        <v>11890</v>
      </c>
    </row>
    <row r="767" spans="1:26" s="2" customFormat="1" thickBot="1">
      <c r="A767" s="2">
        <v>802</v>
      </c>
      <c r="B767" s="2" t="s">
        <v>1110</v>
      </c>
      <c r="C767" s="2">
        <v>148</v>
      </c>
      <c r="E767" s="2" t="s">
        <v>180</v>
      </c>
      <c r="F767" s="2" t="s">
        <v>1109</v>
      </c>
      <c r="G767" s="2" t="s">
        <v>1108</v>
      </c>
      <c r="H767" s="2" t="s">
        <v>1107</v>
      </c>
      <c r="I767" s="2">
        <v>376</v>
      </c>
      <c r="J767" s="2">
        <v>100646</v>
      </c>
      <c r="K767" s="2">
        <v>17400</v>
      </c>
      <c r="L767" s="2">
        <v>118046</v>
      </c>
      <c r="M767" s="2">
        <v>0</v>
      </c>
      <c r="N767" s="2">
        <v>118046</v>
      </c>
      <c r="O767" s="2">
        <v>2</v>
      </c>
      <c r="P767" s="3">
        <v>41822</v>
      </c>
      <c r="Q767" s="2">
        <v>443900</v>
      </c>
      <c r="R767" s="2">
        <v>1</v>
      </c>
      <c r="S767" s="2">
        <v>0</v>
      </c>
      <c r="T767" s="2">
        <v>0</v>
      </c>
      <c r="U767" s="2">
        <v>93</v>
      </c>
      <c r="V767" s="2">
        <v>20027</v>
      </c>
      <c r="W767" s="2">
        <v>252</v>
      </c>
      <c r="X767" s="2">
        <v>55944</v>
      </c>
      <c r="Y767" s="2">
        <v>31</v>
      </c>
      <c r="Z767" s="2">
        <v>24675</v>
      </c>
    </row>
    <row r="768" spans="1:26" s="2" customFormat="1" thickBot="1">
      <c r="A768" s="2">
        <v>803</v>
      </c>
      <c r="B768" s="2" t="s">
        <v>1106</v>
      </c>
      <c r="C768" s="2">
        <v>9</v>
      </c>
      <c r="E768" s="2" t="s">
        <v>180</v>
      </c>
      <c r="F768" s="2" t="s">
        <v>423</v>
      </c>
      <c r="G768" s="2" t="s">
        <v>1105</v>
      </c>
      <c r="H768" s="2" t="s">
        <v>1104</v>
      </c>
      <c r="I768" s="2">
        <v>0</v>
      </c>
      <c r="J768" s="2">
        <v>0</v>
      </c>
      <c r="K768" s="2">
        <v>6580</v>
      </c>
      <c r="L768" s="2">
        <v>6580</v>
      </c>
      <c r="M768" s="2">
        <v>0</v>
      </c>
      <c r="N768" s="2">
        <v>6580</v>
      </c>
      <c r="O768" s="2">
        <v>1</v>
      </c>
      <c r="P768" s="3">
        <v>41873</v>
      </c>
      <c r="Q768" s="2">
        <v>4000</v>
      </c>
      <c r="R768" s="2">
        <v>1</v>
      </c>
      <c r="S768" s="2">
        <v>0</v>
      </c>
      <c r="T768" s="2">
        <v>0</v>
      </c>
      <c r="U768" s="2">
        <v>0</v>
      </c>
      <c r="V768" s="2">
        <v>0</v>
      </c>
      <c r="W768" s="2">
        <v>0</v>
      </c>
      <c r="X768" s="2">
        <v>0</v>
      </c>
      <c r="Y768" s="2">
        <v>0</v>
      </c>
      <c r="Z768" s="2">
        <v>0</v>
      </c>
    </row>
    <row r="769" spans="1:26" s="2" customFormat="1" thickBot="1">
      <c r="A769" s="2">
        <v>804</v>
      </c>
      <c r="B769" s="2" t="s">
        <v>1103</v>
      </c>
      <c r="C769" s="2">
        <v>258</v>
      </c>
      <c r="E769" s="2" t="s">
        <v>655</v>
      </c>
      <c r="F769" s="2" t="s">
        <v>1102</v>
      </c>
      <c r="G769" s="2" t="s">
        <v>450</v>
      </c>
      <c r="I769" s="2">
        <v>21</v>
      </c>
      <c r="J769" s="2">
        <v>15607</v>
      </c>
      <c r="K769" s="2">
        <v>8000</v>
      </c>
      <c r="L769" s="2">
        <v>23607</v>
      </c>
      <c r="M769" s="2">
        <v>0</v>
      </c>
      <c r="N769" s="2">
        <v>23607</v>
      </c>
      <c r="O769" s="2">
        <v>1</v>
      </c>
      <c r="P769" s="3">
        <v>44221</v>
      </c>
      <c r="Q769" s="2">
        <v>43500</v>
      </c>
      <c r="R769" s="2">
        <v>1</v>
      </c>
      <c r="S769" s="2">
        <v>0</v>
      </c>
      <c r="T769" s="2">
        <v>0</v>
      </c>
      <c r="U769" s="2">
        <v>5</v>
      </c>
      <c r="V769" s="2">
        <v>1077</v>
      </c>
      <c r="W769" s="2">
        <v>15</v>
      </c>
      <c r="X769" s="2">
        <v>3330</v>
      </c>
      <c r="Y769" s="2">
        <v>1</v>
      </c>
      <c r="Z769" s="2">
        <v>11200</v>
      </c>
    </row>
    <row r="770" spans="1:26" s="2" customFormat="1" thickBot="1">
      <c r="A770" s="2">
        <v>805</v>
      </c>
      <c r="B770" s="2" t="s">
        <v>1101</v>
      </c>
      <c r="C770" s="2">
        <v>117</v>
      </c>
      <c r="E770" s="2" t="s">
        <v>1100</v>
      </c>
      <c r="F770" s="2" t="s">
        <v>1099</v>
      </c>
      <c r="G770" s="2" t="s">
        <v>561</v>
      </c>
      <c r="I770" s="2">
        <v>163</v>
      </c>
      <c r="J770" s="2">
        <v>105700</v>
      </c>
      <c r="K770" s="2">
        <v>158060</v>
      </c>
      <c r="L770" s="2">
        <v>263760</v>
      </c>
      <c r="M770" s="2">
        <v>0</v>
      </c>
      <c r="N770" s="2">
        <v>263760</v>
      </c>
      <c r="O770" s="2">
        <v>0</v>
      </c>
      <c r="Q770" s="2">
        <v>0</v>
      </c>
      <c r="R770" s="2">
        <v>0</v>
      </c>
      <c r="S770" s="2">
        <v>0</v>
      </c>
      <c r="T770" s="2">
        <v>0</v>
      </c>
      <c r="U770" s="2">
        <v>0</v>
      </c>
      <c r="V770" s="2">
        <v>0</v>
      </c>
      <c r="W770" s="2">
        <v>0</v>
      </c>
      <c r="X770" s="2">
        <v>0</v>
      </c>
      <c r="Y770" s="2">
        <v>163</v>
      </c>
      <c r="Z770" s="2">
        <v>105700</v>
      </c>
    </row>
    <row r="771" spans="1:26" s="2" customFormat="1" thickBot="1">
      <c r="A771" s="2">
        <v>806</v>
      </c>
      <c r="B771" s="2" t="s">
        <v>1098</v>
      </c>
      <c r="C771" s="2">
        <v>0</v>
      </c>
      <c r="E771" s="2" t="s">
        <v>171</v>
      </c>
      <c r="F771" s="2" t="s">
        <v>1097</v>
      </c>
      <c r="G771" s="2" t="s">
        <v>1096</v>
      </c>
      <c r="I771" s="2">
        <v>3</v>
      </c>
      <c r="J771" s="2">
        <v>11200</v>
      </c>
      <c r="K771" s="2">
        <v>0</v>
      </c>
      <c r="L771" s="2">
        <v>11200</v>
      </c>
      <c r="M771" s="2">
        <v>0</v>
      </c>
      <c r="N771" s="2">
        <v>11200</v>
      </c>
      <c r="O771" s="2">
        <v>1</v>
      </c>
      <c r="P771" s="3">
        <v>44066</v>
      </c>
      <c r="Q771" s="2">
        <v>0</v>
      </c>
      <c r="R771" s="2">
        <v>2</v>
      </c>
      <c r="S771" s="2">
        <v>0</v>
      </c>
      <c r="T771" s="2">
        <v>0</v>
      </c>
      <c r="U771" s="2">
        <v>0</v>
      </c>
      <c r="V771" s="2">
        <v>0</v>
      </c>
      <c r="W771" s="2">
        <v>0</v>
      </c>
      <c r="X771" s="2">
        <v>0</v>
      </c>
      <c r="Y771" s="2">
        <v>3</v>
      </c>
      <c r="Z771" s="2">
        <v>11200</v>
      </c>
    </row>
    <row r="772" spans="1:26" s="2" customFormat="1" thickBot="1">
      <c r="A772" s="2">
        <v>807</v>
      </c>
      <c r="B772" s="2" t="s">
        <v>1095</v>
      </c>
      <c r="C772" s="2">
        <v>99</v>
      </c>
      <c r="E772" s="2" t="s">
        <v>1094</v>
      </c>
      <c r="F772" s="2" t="s">
        <v>1093</v>
      </c>
      <c r="G772" s="2" t="s">
        <v>792</v>
      </c>
      <c r="I772" s="2">
        <v>111</v>
      </c>
      <c r="J772" s="2">
        <v>32437</v>
      </c>
      <c r="K772" s="2">
        <v>52900</v>
      </c>
      <c r="L772" s="2">
        <v>85337</v>
      </c>
      <c r="M772" s="2">
        <v>0</v>
      </c>
      <c r="N772" s="2">
        <v>85337</v>
      </c>
      <c r="O772" s="2">
        <v>2</v>
      </c>
      <c r="P772" s="3">
        <v>39906</v>
      </c>
      <c r="Q772" s="2">
        <v>0</v>
      </c>
      <c r="R772" s="2">
        <v>2</v>
      </c>
      <c r="S772" s="2">
        <v>0</v>
      </c>
      <c r="T772" s="2">
        <v>0</v>
      </c>
      <c r="U772" s="2">
        <v>110</v>
      </c>
      <c r="V772" s="2">
        <v>23687</v>
      </c>
      <c r="W772" s="2">
        <v>0</v>
      </c>
      <c r="X772" s="2">
        <v>0</v>
      </c>
      <c r="Y772" s="2">
        <v>1</v>
      </c>
      <c r="Z772" s="2">
        <v>8750</v>
      </c>
    </row>
    <row r="773" spans="1:26" s="2" customFormat="1" thickBot="1">
      <c r="A773" s="2">
        <v>808</v>
      </c>
      <c r="B773" s="2" t="s">
        <v>1092</v>
      </c>
      <c r="C773" s="2">
        <v>477</v>
      </c>
      <c r="E773" s="2" t="s">
        <v>613</v>
      </c>
      <c r="F773" s="2" t="s">
        <v>1091</v>
      </c>
      <c r="G773" s="2" t="s">
        <v>823</v>
      </c>
      <c r="I773" s="2">
        <v>92</v>
      </c>
      <c r="J773" s="2">
        <v>67700</v>
      </c>
      <c r="K773" s="2">
        <v>27900</v>
      </c>
      <c r="L773" s="2">
        <v>95600</v>
      </c>
      <c r="M773" s="2">
        <v>0</v>
      </c>
      <c r="N773" s="2">
        <v>95600</v>
      </c>
      <c r="O773" s="2">
        <v>2</v>
      </c>
      <c r="P773" s="3">
        <v>41288</v>
      </c>
      <c r="Q773" s="2">
        <v>0</v>
      </c>
      <c r="R773" s="2">
        <v>2</v>
      </c>
      <c r="S773" s="2">
        <v>0</v>
      </c>
      <c r="T773" s="2">
        <v>0</v>
      </c>
      <c r="U773" s="2">
        <v>0</v>
      </c>
      <c r="V773" s="2">
        <v>0</v>
      </c>
      <c r="W773" s="2">
        <v>0</v>
      </c>
      <c r="X773" s="2">
        <v>0</v>
      </c>
      <c r="Y773" s="2">
        <v>92</v>
      </c>
      <c r="Z773" s="2">
        <v>67700</v>
      </c>
    </row>
    <row r="774" spans="1:26" s="2" customFormat="1" thickBot="1">
      <c r="A774" s="2">
        <v>809</v>
      </c>
      <c r="B774" s="2" t="s">
        <v>1090</v>
      </c>
      <c r="C774" s="2">
        <v>0</v>
      </c>
      <c r="E774" s="2" t="s">
        <v>655</v>
      </c>
      <c r="F774" s="2" t="s">
        <v>1089</v>
      </c>
      <c r="G774" s="2" t="s">
        <v>1088</v>
      </c>
      <c r="H774" s="2" t="s">
        <v>592</v>
      </c>
      <c r="I774" s="2">
        <v>1</v>
      </c>
      <c r="J774" s="2">
        <v>8750</v>
      </c>
      <c r="K774" s="2">
        <v>0</v>
      </c>
      <c r="L774" s="2">
        <v>8750</v>
      </c>
      <c r="M774" s="2">
        <v>0</v>
      </c>
      <c r="N774" s="2">
        <v>8750</v>
      </c>
      <c r="O774" s="2">
        <v>0</v>
      </c>
      <c r="Q774" s="2">
        <v>0</v>
      </c>
      <c r="R774" s="2">
        <v>0</v>
      </c>
      <c r="S774" s="2">
        <v>0</v>
      </c>
      <c r="T774" s="2">
        <v>0</v>
      </c>
      <c r="U774" s="2">
        <v>0</v>
      </c>
      <c r="V774" s="2">
        <v>0</v>
      </c>
      <c r="W774" s="2">
        <v>0</v>
      </c>
      <c r="X774" s="2">
        <v>0</v>
      </c>
      <c r="Y774" s="2">
        <v>1</v>
      </c>
      <c r="Z774" s="2">
        <v>8750</v>
      </c>
    </row>
    <row r="775" spans="1:26" s="2" customFormat="1" thickBot="1">
      <c r="A775" s="2">
        <v>810</v>
      </c>
      <c r="B775" s="2" t="s">
        <v>1087</v>
      </c>
      <c r="C775" s="2">
        <v>151</v>
      </c>
      <c r="E775" s="2" t="s">
        <v>611</v>
      </c>
      <c r="F775" s="2" t="s">
        <v>1086</v>
      </c>
      <c r="G775" s="2" t="s">
        <v>494</v>
      </c>
      <c r="I775" s="2">
        <v>40</v>
      </c>
      <c r="J775" s="2">
        <v>42175</v>
      </c>
      <c r="K775" s="2">
        <v>96740</v>
      </c>
      <c r="L775" s="2">
        <v>138915</v>
      </c>
      <c r="M775" s="2">
        <v>0</v>
      </c>
      <c r="N775" s="2">
        <v>138915</v>
      </c>
      <c r="O775" s="2">
        <v>0</v>
      </c>
      <c r="Q775" s="2">
        <v>0</v>
      </c>
      <c r="R775" s="2">
        <v>0</v>
      </c>
      <c r="S775" s="2">
        <v>0</v>
      </c>
      <c r="T775" s="2">
        <v>0</v>
      </c>
      <c r="U775" s="2">
        <v>0</v>
      </c>
      <c r="V775" s="2">
        <v>0</v>
      </c>
      <c r="W775" s="2">
        <v>0</v>
      </c>
      <c r="X775" s="2">
        <v>0</v>
      </c>
      <c r="Y775" s="2">
        <v>40</v>
      </c>
      <c r="Z775" s="2">
        <v>42175</v>
      </c>
    </row>
    <row r="776" spans="1:26" s="2" customFormat="1" thickBot="1">
      <c r="A776" s="2">
        <v>811</v>
      </c>
      <c r="B776" s="2" t="s">
        <v>1085</v>
      </c>
      <c r="C776" s="2">
        <v>133</v>
      </c>
      <c r="E776" s="2" t="s">
        <v>28</v>
      </c>
      <c r="F776" s="2" t="s">
        <v>1084</v>
      </c>
      <c r="G776" s="2" t="s">
        <v>291</v>
      </c>
      <c r="I776" s="2">
        <v>28</v>
      </c>
      <c r="J776" s="2">
        <v>19999</v>
      </c>
      <c r="K776" s="2">
        <v>32700</v>
      </c>
      <c r="L776" s="2">
        <v>52699</v>
      </c>
      <c r="M776" s="2">
        <v>0</v>
      </c>
      <c r="N776" s="2">
        <v>52699</v>
      </c>
      <c r="O776" s="2">
        <v>2</v>
      </c>
      <c r="P776" s="3">
        <v>43803</v>
      </c>
      <c r="Q776" s="2">
        <v>93000</v>
      </c>
      <c r="R776" s="2">
        <v>1</v>
      </c>
      <c r="S776" s="2">
        <v>0</v>
      </c>
      <c r="T776" s="2">
        <v>0</v>
      </c>
      <c r="U776" s="2">
        <v>26</v>
      </c>
      <c r="V776" s="2">
        <v>5599</v>
      </c>
      <c r="W776" s="2">
        <v>0</v>
      </c>
      <c r="X776" s="2">
        <v>0</v>
      </c>
      <c r="Y776" s="2">
        <v>2</v>
      </c>
      <c r="Z776" s="2">
        <v>14400</v>
      </c>
    </row>
    <row r="777" spans="1:26" s="2" customFormat="1" thickBot="1">
      <c r="A777" s="2">
        <v>812</v>
      </c>
      <c r="B777" s="2" t="s">
        <v>1083</v>
      </c>
      <c r="C777" s="2">
        <v>190</v>
      </c>
      <c r="E777" s="2" t="s">
        <v>611</v>
      </c>
      <c r="F777" s="2" t="s">
        <v>1082</v>
      </c>
      <c r="G777" s="2" t="s">
        <v>545</v>
      </c>
      <c r="I777" s="2">
        <v>5</v>
      </c>
      <c r="J777" s="2">
        <v>13600</v>
      </c>
      <c r="K777" s="2">
        <v>53100</v>
      </c>
      <c r="L777" s="2">
        <v>66700</v>
      </c>
      <c r="M777" s="2">
        <v>0</v>
      </c>
      <c r="N777" s="2">
        <v>66700</v>
      </c>
      <c r="O777" s="2">
        <v>2</v>
      </c>
      <c r="P777" s="3">
        <v>43927</v>
      </c>
      <c r="Q777" s="2">
        <v>71500</v>
      </c>
      <c r="R777" s="2">
        <v>1</v>
      </c>
      <c r="S777" s="2">
        <v>0</v>
      </c>
      <c r="T777" s="2">
        <v>0</v>
      </c>
      <c r="U777" s="2">
        <v>0</v>
      </c>
      <c r="V777" s="2">
        <v>0</v>
      </c>
      <c r="W777" s="2">
        <v>0</v>
      </c>
      <c r="X777" s="2">
        <v>0</v>
      </c>
      <c r="Y777" s="2">
        <v>5</v>
      </c>
      <c r="Z777" s="2">
        <v>13600</v>
      </c>
    </row>
    <row r="778" spans="1:26" s="2" customFormat="1" thickBot="1">
      <c r="A778" s="2">
        <v>813</v>
      </c>
      <c r="B778" s="2" t="s">
        <v>1081</v>
      </c>
      <c r="C778" s="2">
        <v>0</v>
      </c>
      <c r="E778" s="2" t="s">
        <v>180</v>
      </c>
      <c r="F778" s="2" t="s">
        <v>1080</v>
      </c>
      <c r="G778" s="2" t="s">
        <v>530</v>
      </c>
      <c r="H778" s="2" t="s">
        <v>1039</v>
      </c>
      <c r="I778" s="2">
        <v>55</v>
      </c>
      <c r="J778" s="2">
        <v>24750</v>
      </c>
      <c r="K778" s="2">
        <v>0</v>
      </c>
      <c r="L778" s="2">
        <v>24750</v>
      </c>
      <c r="M778" s="2">
        <v>0</v>
      </c>
      <c r="N778" s="2">
        <v>24750</v>
      </c>
      <c r="O778" s="2">
        <v>1</v>
      </c>
      <c r="P778" s="3">
        <v>42093</v>
      </c>
      <c r="Q778" s="2">
        <v>75000</v>
      </c>
      <c r="R778" s="2">
        <v>1</v>
      </c>
      <c r="S778" s="2">
        <v>0</v>
      </c>
      <c r="T778" s="2">
        <v>0</v>
      </c>
      <c r="U778" s="2">
        <v>0</v>
      </c>
      <c r="V778" s="2">
        <v>0</v>
      </c>
      <c r="W778" s="2">
        <v>50</v>
      </c>
      <c r="X778" s="2">
        <v>11100</v>
      </c>
      <c r="Y778" s="2">
        <v>5</v>
      </c>
      <c r="Z778" s="2">
        <v>13650</v>
      </c>
    </row>
    <row r="779" spans="1:26" s="2" customFormat="1" thickBot="1">
      <c r="A779" s="2">
        <v>814</v>
      </c>
      <c r="B779" s="2" t="s">
        <v>1079</v>
      </c>
      <c r="E779" s="2" t="s">
        <v>532</v>
      </c>
      <c r="F779" s="2" t="s">
        <v>1078</v>
      </c>
      <c r="G779" s="2" t="s">
        <v>1077</v>
      </c>
      <c r="H779" s="2" t="s">
        <v>1076</v>
      </c>
      <c r="I779" s="2">
        <v>3</v>
      </c>
      <c r="J779" s="2">
        <v>11200</v>
      </c>
      <c r="K779" s="2">
        <v>0</v>
      </c>
      <c r="L779" s="2">
        <v>11200</v>
      </c>
      <c r="M779" s="2">
        <v>0</v>
      </c>
      <c r="N779" s="2">
        <v>11200</v>
      </c>
      <c r="O779" s="2">
        <v>0</v>
      </c>
      <c r="Q779" s="2">
        <v>0</v>
      </c>
      <c r="R779" s="2">
        <v>0</v>
      </c>
      <c r="S779" s="2">
        <v>0</v>
      </c>
      <c r="T779" s="2">
        <v>0</v>
      </c>
      <c r="U779" s="2">
        <v>0</v>
      </c>
      <c r="V779" s="2">
        <v>0</v>
      </c>
      <c r="W779" s="2">
        <v>0</v>
      </c>
      <c r="X779" s="2">
        <v>0</v>
      </c>
      <c r="Y779" s="2">
        <v>3</v>
      </c>
      <c r="Z779" s="2">
        <v>11200</v>
      </c>
    </row>
    <row r="780" spans="1:26" s="2" customFormat="1" thickBot="1">
      <c r="A780" s="2">
        <v>815</v>
      </c>
      <c r="B780" s="2" t="s">
        <v>1075</v>
      </c>
      <c r="C780" s="2">
        <v>0</v>
      </c>
      <c r="E780" s="2" t="s">
        <v>293</v>
      </c>
      <c r="F780" s="2" t="s">
        <v>1074</v>
      </c>
      <c r="G780" s="2" t="s">
        <v>637</v>
      </c>
      <c r="I780" s="2">
        <v>57</v>
      </c>
      <c r="J780" s="2">
        <v>49200</v>
      </c>
      <c r="K780" s="2">
        <v>51400</v>
      </c>
      <c r="L780" s="2">
        <v>100600</v>
      </c>
      <c r="M780" s="2">
        <v>18500</v>
      </c>
      <c r="N780" s="2">
        <v>82100</v>
      </c>
      <c r="O780" s="2">
        <v>1</v>
      </c>
      <c r="P780" s="3">
        <v>44181</v>
      </c>
      <c r="Q780" s="2">
        <v>60000</v>
      </c>
      <c r="R780" s="2">
        <v>1</v>
      </c>
      <c r="S780" s="2">
        <v>0</v>
      </c>
      <c r="T780" s="2">
        <v>0</v>
      </c>
      <c r="U780" s="2">
        <v>0</v>
      </c>
      <c r="V780" s="2">
        <v>0</v>
      </c>
      <c r="W780" s="2">
        <v>0</v>
      </c>
      <c r="X780" s="2">
        <v>0</v>
      </c>
      <c r="Y780" s="2">
        <v>57</v>
      </c>
      <c r="Z780" s="2">
        <v>49200</v>
      </c>
    </row>
    <row r="781" spans="1:26" s="2" customFormat="1" thickBot="1">
      <c r="A781" s="2">
        <v>816</v>
      </c>
      <c r="B781" s="2" t="s">
        <v>1073</v>
      </c>
      <c r="C781" s="2">
        <v>0</v>
      </c>
      <c r="E781" s="2" t="s">
        <v>48</v>
      </c>
      <c r="F781" s="2" t="s">
        <v>1072</v>
      </c>
      <c r="G781" s="2" t="s">
        <v>645</v>
      </c>
      <c r="I781" s="2">
        <v>122</v>
      </c>
      <c r="J781" s="2">
        <v>26022</v>
      </c>
      <c r="K781" s="2">
        <v>0</v>
      </c>
      <c r="L781" s="2">
        <v>26022</v>
      </c>
      <c r="M781" s="2">
        <v>0</v>
      </c>
      <c r="N781" s="2">
        <v>26022</v>
      </c>
      <c r="O781" s="2">
        <v>1</v>
      </c>
      <c r="P781" s="3">
        <v>41683</v>
      </c>
      <c r="Q781" s="2">
        <v>0</v>
      </c>
      <c r="R781" s="2">
        <v>6</v>
      </c>
      <c r="S781" s="2">
        <v>0</v>
      </c>
      <c r="T781" s="2">
        <v>0</v>
      </c>
      <c r="U781" s="2">
        <v>103</v>
      </c>
      <c r="V781" s="2">
        <v>22180</v>
      </c>
      <c r="W781" s="2">
        <v>11</v>
      </c>
      <c r="X781" s="2">
        <v>2442</v>
      </c>
      <c r="Y781" s="2">
        <v>8</v>
      </c>
      <c r="Z781" s="2">
        <v>1400</v>
      </c>
    </row>
    <row r="782" spans="1:26" s="2" customFormat="1" thickBot="1">
      <c r="A782" s="2">
        <v>817</v>
      </c>
      <c r="B782" s="2" t="s">
        <v>1071</v>
      </c>
      <c r="C782" s="2">
        <v>103</v>
      </c>
      <c r="E782" s="2" t="s">
        <v>699</v>
      </c>
      <c r="F782" s="2" t="s">
        <v>1070</v>
      </c>
      <c r="G782" s="2" t="s">
        <v>307</v>
      </c>
      <c r="I782" s="2">
        <v>1.1000000000000001</v>
      </c>
      <c r="J782" s="2">
        <v>9450</v>
      </c>
      <c r="K782" s="2">
        <v>0</v>
      </c>
      <c r="L782" s="2">
        <v>9450</v>
      </c>
      <c r="M782" s="2">
        <v>0</v>
      </c>
      <c r="N782" s="2">
        <v>9450</v>
      </c>
      <c r="O782" s="2">
        <v>0</v>
      </c>
      <c r="Q782" s="2">
        <v>0</v>
      </c>
      <c r="R782" s="2">
        <v>0</v>
      </c>
      <c r="S782" s="2">
        <v>0</v>
      </c>
      <c r="T782" s="2">
        <v>0</v>
      </c>
      <c r="U782" s="2">
        <v>0</v>
      </c>
      <c r="V782" s="2">
        <v>0</v>
      </c>
      <c r="W782" s="2">
        <v>0</v>
      </c>
      <c r="X782" s="2">
        <v>0</v>
      </c>
      <c r="Y782" s="2">
        <v>1.1000000000000001</v>
      </c>
      <c r="Z782" s="2">
        <v>9450</v>
      </c>
    </row>
    <row r="783" spans="1:26" s="2" customFormat="1" thickBot="1">
      <c r="A783" s="2">
        <v>818</v>
      </c>
      <c r="B783" s="2" t="s">
        <v>1069</v>
      </c>
      <c r="C783" s="2">
        <v>17</v>
      </c>
      <c r="E783" s="2" t="s">
        <v>203</v>
      </c>
      <c r="F783" s="2" t="s">
        <v>1068</v>
      </c>
      <c r="G783" s="2" t="s">
        <v>221</v>
      </c>
      <c r="I783" s="2">
        <v>0.55000000000000004</v>
      </c>
      <c r="J783" s="2">
        <v>14875</v>
      </c>
      <c r="K783" s="2">
        <v>61040</v>
      </c>
      <c r="L783" s="2">
        <v>75915</v>
      </c>
      <c r="M783" s="2">
        <v>0</v>
      </c>
      <c r="N783" s="2">
        <v>75915</v>
      </c>
      <c r="O783" s="2">
        <v>2</v>
      </c>
      <c r="P783" s="3">
        <v>44404</v>
      </c>
      <c r="Q783" s="2">
        <v>64000</v>
      </c>
      <c r="R783" s="2">
        <v>1</v>
      </c>
      <c r="S783" s="2">
        <v>0</v>
      </c>
      <c r="T783" s="2">
        <v>0</v>
      </c>
      <c r="U783" s="2">
        <v>0</v>
      </c>
      <c r="V783" s="2">
        <v>0</v>
      </c>
      <c r="W783" s="2">
        <v>0</v>
      </c>
      <c r="X783" s="2">
        <v>0</v>
      </c>
      <c r="Y783" s="2">
        <v>0.55000000000000004</v>
      </c>
      <c r="Z783" s="2">
        <v>14875</v>
      </c>
    </row>
    <row r="784" spans="1:26" s="2" customFormat="1" thickBot="1">
      <c r="A784" s="2">
        <v>819</v>
      </c>
      <c r="B784" s="2" t="s">
        <v>768</v>
      </c>
      <c r="C784" s="2">
        <v>0</v>
      </c>
      <c r="E784" s="2" t="s">
        <v>60</v>
      </c>
      <c r="F784" s="2" t="s">
        <v>1067</v>
      </c>
      <c r="G784" s="2" t="s">
        <v>924</v>
      </c>
      <c r="I784" s="2">
        <v>43</v>
      </c>
      <c r="J784" s="2">
        <v>9453</v>
      </c>
      <c r="K784" s="2">
        <v>0</v>
      </c>
      <c r="L784" s="2">
        <v>9453</v>
      </c>
      <c r="M784" s="2">
        <v>0</v>
      </c>
      <c r="N784" s="2">
        <v>9453</v>
      </c>
      <c r="O784" s="2">
        <v>0</v>
      </c>
      <c r="Q784" s="2">
        <v>0</v>
      </c>
      <c r="R784" s="2">
        <v>0</v>
      </c>
      <c r="S784" s="2">
        <v>0</v>
      </c>
      <c r="T784" s="2">
        <v>0</v>
      </c>
      <c r="U784" s="2">
        <v>14</v>
      </c>
      <c r="V784" s="2">
        <v>3015</v>
      </c>
      <c r="W784" s="2">
        <v>29</v>
      </c>
      <c r="X784" s="2">
        <v>6438</v>
      </c>
      <c r="Y784" s="2">
        <v>0</v>
      </c>
      <c r="Z784" s="2">
        <v>0</v>
      </c>
    </row>
    <row r="785" spans="1:26" s="2" customFormat="1" thickBot="1">
      <c r="A785" s="2">
        <v>820</v>
      </c>
      <c r="B785" s="2" t="s">
        <v>1066</v>
      </c>
      <c r="C785" s="2">
        <v>86</v>
      </c>
      <c r="E785" s="2" t="s">
        <v>277</v>
      </c>
      <c r="F785" s="2" t="s">
        <v>1065</v>
      </c>
      <c r="G785" s="2" t="s">
        <v>545</v>
      </c>
      <c r="I785" s="2">
        <v>0.49</v>
      </c>
      <c r="J785" s="2">
        <v>14900</v>
      </c>
      <c r="K785" s="2">
        <v>63400</v>
      </c>
      <c r="L785" s="2">
        <v>78300</v>
      </c>
      <c r="M785" s="2">
        <v>0</v>
      </c>
      <c r="N785" s="2">
        <v>78300</v>
      </c>
      <c r="O785" s="2">
        <v>0</v>
      </c>
      <c r="Q785" s="2">
        <v>0</v>
      </c>
      <c r="R785" s="2">
        <v>0</v>
      </c>
      <c r="S785" s="2">
        <v>0</v>
      </c>
      <c r="T785" s="2">
        <v>0</v>
      </c>
      <c r="U785" s="2">
        <v>0</v>
      </c>
      <c r="V785" s="2">
        <v>0</v>
      </c>
      <c r="W785" s="2">
        <v>0</v>
      </c>
      <c r="X785" s="2">
        <v>0</v>
      </c>
      <c r="Y785" s="2">
        <v>0.49</v>
      </c>
      <c r="Z785" s="2">
        <v>14900</v>
      </c>
    </row>
    <row r="786" spans="1:26" s="2" customFormat="1" thickBot="1">
      <c r="A786" s="2">
        <v>821</v>
      </c>
      <c r="B786" s="2" t="s">
        <v>1064</v>
      </c>
      <c r="C786" s="2">
        <v>128</v>
      </c>
      <c r="E786" s="2" t="s">
        <v>1063</v>
      </c>
      <c r="F786" s="2" t="s">
        <v>1062</v>
      </c>
      <c r="G786" s="2" t="s">
        <v>221</v>
      </c>
      <c r="I786" s="2">
        <v>37.020000000000003</v>
      </c>
      <c r="J786" s="2">
        <v>44100</v>
      </c>
      <c r="K786" s="2">
        <v>32600</v>
      </c>
      <c r="L786" s="2">
        <v>76700</v>
      </c>
      <c r="M786" s="2">
        <v>0</v>
      </c>
      <c r="N786" s="2">
        <v>76700</v>
      </c>
      <c r="O786" s="2">
        <v>2</v>
      </c>
      <c r="P786" s="3">
        <v>42753</v>
      </c>
      <c r="Q786" s="2">
        <v>37000</v>
      </c>
      <c r="R786" s="2">
        <v>1</v>
      </c>
      <c r="S786" s="2">
        <v>0</v>
      </c>
      <c r="T786" s="2">
        <v>0</v>
      </c>
      <c r="U786" s="2">
        <v>0</v>
      </c>
      <c r="V786" s="2">
        <v>0</v>
      </c>
      <c r="W786" s="2">
        <v>0</v>
      </c>
      <c r="X786" s="2">
        <v>0</v>
      </c>
      <c r="Y786" s="2">
        <v>37.020000000000003</v>
      </c>
      <c r="Z786" s="2">
        <v>44100</v>
      </c>
    </row>
    <row r="787" spans="1:26" s="2" customFormat="1" thickBot="1">
      <c r="A787" s="2">
        <v>822</v>
      </c>
      <c r="B787" s="2" t="s">
        <v>544</v>
      </c>
      <c r="C787" s="2">
        <v>0</v>
      </c>
      <c r="E787" s="2" t="s">
        <v>53</v>
      </c>
      <c r="F787" s="2" t="s">
        <v>1061</v>
      </c>
      <c r="G787" s="2" t="s">
        <v>637</v>
      </c>
      <c r="I787" s="2">
        <v>2</v>
      </c>
      <c r="J787" s="2">
        <v>5600</v>
      </c>
      <c r="K787" s="2">
        <v>0</v>
      </c>
      <c r="L787" s="2">
        <v>5600</v>
      </c>
      <c r="M787" s="2">
        <v>5600</v>
      </c>
      <c r="N787" s="2">
        <v>0</v>
      </c>
      <c r="O787" s="2">
        <v>1</v>
      </c>
      <c r="P787" s="3">
        <v>43831</v>
      </c>
      <c r="Q787" s="2">
        <v>0</v>
      </c>
      <c r="R787" s="2">
        <v>8</v>
      </c>
      <c r="S787" s="2">
        <v>0</v>
      </c>
      <c r="T787" s="2">
        <v>0</v>
      </c>
      <c r="U787" s="2">
        <v>0</v>
      </c>
      <c r="V787" s="2">
        <v>0</v>
      </c>
      <c r="W787" s="2">
        <v>0</v>
      </c>
      <c r="X787" s="2">
        <v>0</v>
      </c>
      <c r="Y787" s="2">
        <v>2</v>
      </c>
      <c r="Z787" s="2">
        <v>5600</v>
      </c>
    </row>
    <row r="788" spans="1:26" s="2" customFormat="1" thickBot="1">
      <c r="A788" s="2">
        <v>823</v>
      </c>
      <c r="B788" s="2" t="s">
        <v>1060</v>
      </c>
      <c r="C788" s="2">
        <v>75</v>
      </c>
      <c r="E788" s="2" t="s">
        <v>60</v>
      </c>
      <c r="F788" s="2" t="s">
        <v>1059</v>
      </c>
      <c r="G788" s="2" t="s">
        <v>307</v>
      </c>
      <c r="I788" s="2">
        <v>33</v>
      </c>
      <c r="J788" s="2">
        <v>37600</v>
      </c>
      <c r="K788" s="2">
        <v>4480</v>
      </c>
      <c r="L788" s="2">
        <v>42080</v>
      </c>
      <c r="M788" s="2">
        <v>0</v>
      </c>
      <c r="N788" s="2">
        <v>42080</v>
      </c>
      <c r="O788" s="2">
        <v>0</v>
      </c>
      <c r="Q788" s="2">
        <v>0</v>
      </c>
      <c r="R788" s="2">
        <v>0</v>
      </c>
      <c r="S788" s="2">
        <v>0</v>
      </c>
      <c r="T788" s="2">
        <v>0</v>
      </c>
      <c r="U788" s="2">
        <v>0</v>
      </c>
      <c r="V788" s="2">
        <v>0</v>
      </c>
      <c r="W788" s="2">
        <v>0</v>
      </c>
      <c r="X788" s="2">
        <v>0</v>
      </c>
      <c r="Y788" s="2">
        <v>33</v>
      </c>
      <c r="Z788" s="2">
        <v>37625</v>
      </c>
    </row>
    <row r="789" spans="1:26" s="2" customFormat="1" thickBot="1">
      <c r="A789" s="2">
        <v>824</v>
      </c>
      <c r="B789" s="2" t="s">
        <v>1058</v>
      </c>
      <c r="C789" s="2">
        <v>125</v>
      </c>
      <c r="E789" s="2" t="s">
        <v>190</v>
      </c>
      <c r="F789" s="2" t="s">
        <v>1057</v>
      </c>
      <c r="G789" s="2" t="s">
        <v>545</v>
      </c>
      <c r="I789" s="2">
        <v>20.34</v>
      </c>
      <c r="J789" s="2">
        <v>34500</v>
      </c>
      <c r="K789" s="2">
        <v>156100</v>
      </c>
      <c r="L789" s="2">
        <v>190600</v>
      </c>
      <c r="M789" s="2">
        <v>0</v>
      </c>
      <c r="N789" s="2">
        <v>190600</v>
      </c>
      <c r="O789" s="2">
        <v>2</v>
      </c>
      <c r="P789" s="3">
        <v>43895</v>
      </c>
      <c r="Q789" s="2">
        <v>220000</v>
      </c>
      <c r="R789" s="2">
        <v>1</v>
      </c>
      <c r="S789" s="2">
        <v>0</v>
      </c>
      <c r="T789" s="2">
        <v>0</v>
      </c>
      <c r="U789" s="2">
        <v>0</v>
      </c>
      <c r="V789" s="2">
        <v>0</v>
      </c>
      <c r="W789" s="2">
        <v>0</v>
      </c>
      <c r="X789" s="2">
        <v>0</v>
      </c>
      <c r="Y789" s="2">
        <v>20.34</v>
      </c>
      <c r="Z789" s="2">
        <v>34500</v>
      </c>
    </row>
    <row r="790" spans="1:26" s="2" customFormat="1" thickBot="1">
      <c r="A790" s="2">
        <v>825</v>
      </c>
      <c r="B790" s="2" t="s">
        <v>1056</v>
      </c>
      <c r="C790" s="2">
        <v>17</v>
      </c>
      <c r="E790" s="2" t="s">
        <v>1055</v>
      </c>
      <c r="F790" s="2" t="s">
        <v>1054</v>
      </c>
      <c r="G790" s="2" t="s">
        <v>622</v>
      </c>
      <c r="I790" s="2">
        <v>14.36</v>
      </c>
      <c r="J790" s="2">
        <v>21200</v>
      </c>
      <c r="K790" s="2">
        <v>5500</v>
      </c>
      <c r="L790" s="2">
        <v>26700</v>
      </c>
      <c r="M790" s="2">
        <v>0</v>
      </c>
      <c r="N790" s="2">
        <v>26700</v>
      </c>
      <c r="O790" s="2">
        <v>1</v>
      </c>
      <c r="P790" s="3">
        <v>44680</v>
      </c>
      <c r="Q790" s="2">
        <v>45000</v>
      </c>
      <c r="R790" s="2">
        <v>1</v>
      </c>
      <c r="S790" s="2">
        <v>0</v>
      </c>
      <c r="T790" s="2">
        <v>0</v>
      </c>
      <c r="U790" s="2">
        <v>0</v>
      </c>
      <c r="V790" s="2">
        <v>0</v>
      </c>
      <c r="W790" s="2">
        <v>0</v>
      </c>
      <c r="X790" s="2">
        <v>0</v>
      </c>
      <c r="Y790" s="2">
        <v>14.36</v>
      </c>
      <c r="Z790" s="2">
        <v>21200</v>
      </c>
    </row>
    <row r="791" spans="1:26" s="2" customFormat="1" thickBot="1">
      <c r="A791" s="2">
        <v>826</v>
      </c>
      <c r="B791" s="2" t="s">
        <v>1053</v>
      </c>
      <c r="C791" s="2">
        <v>364</v>
      </c>
      <c r="E791" s="2" t="s">
        <v>32</v>
      </c>
      <c r="F791" s="2" t="s">
        <v>1052</v>
      </c>
      <c r="G791" s="2" t="s">
        <v>494</v>
      </c>
      <c r="I791" s="2">
        <v>0.7</v>
      </c>
      <c r="J791" s="2">
        <v>8000</v>
      </c>
      <c r="K791" s="2">
        <v>12300</v>
      </c>
      <c r="L791" s="2">
        <v>20300</v>
      </c>
      <c r="M791" s="2">
        <v>0</v>
      </c>
      <c r="N791" s="2">
        <v>20300</v>
      </c>
      <c r="O791" s="2">
        <v>2</v>
      </c>
      <c r="P791" s="3">
        <v>44090</v>
      </c>
      <c r="Q791" s="2">
        <v>8800</v>
      </c>
      <c r="R791" s="2">
        <v>7</v>
      </c>
      <c r="S791" s="2">
        <v>0</v>
      </c>
      <c r="T791" s="2">
        <v>0</v>
      </c>
      <c r="U791" s="2">
        <v>0</v>
      </c>
      <c r="V791" s="2">
        <v>0</v>
      </c>
      <c r="W791" s="2">
        <v>0</v>
      </c>
      <c r="X791" s="2">
        <v>0</v>
      </c>
      <c r="Y791" s="2">
        <v>0.7</v>
      </c>
      <c r="Z791" s="2">
        <v>8000</v>
      </c>
    </row>
    <row r="792" spans="1:26" s="2" customFormat="1" thickBot="1">
      <c r="A792" s="2">
        <v>827</v>
      </c>
      <c r="B792" s="2" t="s">
        <v>1051</v>
      </c>
      <c r="E792" s="2" t="s">
        <v>32</v>
      </c>
      <c r="F792" s="2" t="s">
        <v>1050</v>
      </c>
      <c r="G792" s="2" t="s">
        <v>605</v>
      </c>
      <c r="I792" s="2">
        <v>28.8</v>
      </c>
      <c r="J792" s="2">
        <v>31100</v>
      </c>
      <c r="K792" s="2">
        <v>0</v>
      </c>
      <c r="L792" s="2">
        <v>31100</v>
      </c>
      <c r="M792" s="2">
        <v>0</v>
      </c>
      <c r="N792" s="2">
        <v>31100</v>
      </c>
      <c r="O792" s="2">
        <v>1</v>
      </c>
      <c r="P792" s="3">
        <v>42009</v>
      </c>
      <c r="Q792" s="2">
        <v>24121</v>
      </c>
      <c r="R792" s="2">
        <v>1</v>
      </c>
      <c r="S792" s="2">
        <v>0</v>
      </c>
      <c r="T792" s="2">
        <v>0</v>
      </c>
      <c r="U792" s="2">
        <v>0</v>
      </c>
      <c r="V792" s="2">
        <v>0</v>
      </c>
      <c r="W792" s="2">
        <v>0</v>
      </c>
      <c r="X792" s="2">
        <v>0</v>
      </c>
      <c r="Y792" s="2">
        <v>28.8</v>
      </c>
      <c r="Z792" s="2">
        <v>31100</v>
      </c>
    </row>
    <row r="793" spans="1:26" s="2" customFormat="1" thickBot="1">
      <c r="A793" s="2">
        <v>828</v>
      </c>
      <c r="B793" s="2" t="s">
        <v>1049</v>
      </c>
      <c r="C793" s="2">
        <v>2350</v>
      </c>
      <c r="E793" s="2" t="s">
        <v>48</v>
      </c>
      <c r="F793" s="2" t="s">
        <v>1048</v>
      </c>
      <c r="G793" s="2" t="s">
        <v>1047</v>
      </c>
      <c r="I793" s="2">
        <v>20.6</v>
      </c>
      <c r="J793" s="2">
        <v>21743</v>
      </c>
      <c r="K793" s="2">
        <v>82100</v>
      </c>
      <c r="L793" s="2">
        <v>103843</v>
      </c>
      <c r="M793" s="2">
        <v>18500</v>
      </c>
      <c r="N793" s="2">
        <v>85343</v>
      </c>
      <c r="O793" s="2">
        <v>0</v>
      </c>
      <c r="Q793" s="2">
        <v>0</v>
      </c>
      <c r="R793" s="2">
        <v>0</v>
      </c>
      <c r="S793" s="2">
        <v>2</v>
      </c>
      <c r="T793" s="2">
        <v>369</v>
      </c>
      <c r="U793" s="2">
        <v>5</v>
      </c>
      <c r="V793" s="2">
        <v>1077</v>
      </c>
      <c r="W793" s="2">
        <v>12.6</v>
      </c>
      <c r="X793" s="2">
        <v>2797</v>
      </c>
      <c r="Y793" s="2">
        <v>1</v>
      </c>
      <c r="Z793" s="2">
        <v>17500</v>
      </c>
    </row>
    <row r="794" spans="1:26" s="2" customFormat="1" thickBot="1">
      <c r="A794" s="2">
        <v>829</v>
      </c>
      <c r="B794" s="2" t="s">
        <v>1046</v>
      </c>
      <c r="C794" s="2">
        <v>0</v>
      </c>
      <c r="E794" s="2" t="s">
        <v>699</v>
      </c>
      <c r="F794" s="2" t="s">
        <v>1045</v>
      </c>
      <c r="G794" s="2" t="s">
        <v>545</v>
      </c>
      <c r="I794" s="2">
        <v>8</v>
      </c>
      <c r="J794" s="2">
        <v>16600</v>
      </c>
      <c r="K794" s="2">
        <v>0</v>
      </c>
      <c r="L794" s="2">
        <v>16600</v>
      </c>
      <c r="M794" s="2">
        <v>0</v>
      </c>
      <c r="N794" s="2">
        <v>16600</v>
      </c>
      <c r="O794" s="2">
        <v>0</v>
      </c>
      <c r="Q794" s="2">
        <v>0</v>
      </c>
      <c r="R794" s="2">
        <v>0</v>
      </c>
      <c r="S794" s="2">
        <v>0</v>
      </c>
      <c r="T794" s="2">
        <v>0</v>
      </c>
      <c r="U794" s="2">
        <v>0</v>
      </c>
      <c r="V794" s="2">
        <v>0</v>
      </c>
      <c r="W794" s="2">
        <v>0</v>
      </c>
      <c r="X794" s="2">
        <v>0</v>
      </c>
      <c r="Y794" s="2">
        <v>8</v>
      </c>
      <c r="Z794" s="2">
        <v>16625</v>
      </c>
    </row>
    <row r="795" spans="1:26" s="2" customFormat="1" thickBot="1">
      <c r="A795" s="2">
        <v>830</v>
      </c>
      <c r="B795" s="2" t="s">
        <v>1044</v>
      </c>
      <c r="C795" s="2">
        <v>61</v>
      </c>
      <c r="E795" s="2" t="s">
        <v>807</v>
      </c>
      <c r="F795" s="2" t="s">
        <v>1043</v>
      </c>
      <c r="G795" s="2" t="s">
        <v>732</v>
      </c>
      <c r="H795" s="2" t="s">
        <v>1042</v>
      </c>
      <c r="I795" s="2">
        <v>0.6</v>
      </c>
      <c r="J795" s="2">
        <v>22225</v>
      </c>
      <c r="K795" s="2">
        <v>21980</v>
      </c>
      <c r="L795" s="2">
        <v>44205</v>
      </c>
      <c r="M795" s="2">
        <v>0</v>
      </c>
      <c r="N795" s="2">
        <v>44205</v>
      </c>
      <c r="O795" s="2">
        <v>2</v>
      </c>
      <c r="P795" s="3">
        <v>39580</v>
      </c>
      <c r="Q795" s="2">
        <v>0</v>
      </c>
      <c r="R795" s="2">
        <v>1</v>
      </c>
      <c r="S795" s="2">
        <v>0</v>
      </c>
      <c r="T795" s="2">
        <v>0</v>
      </c>
      <c r="U795" s="2">
        <v>0</v>
      </c>
      <c r="V795" s="2">
        <v>0</v>
      </c>
      <c r="W795" s="2">
        <v>0</v>
      </c>
      <c r="X795" s="2">
        <v>0</v>
      </c>
      <c r="Y795" s="2">
        <v>0.6</v>
      </c>
      <c r="Z795" s="2">
        <v>22225</v>
      </c>
    </row>
    <row r="796" spans="1:26" s="2" customFormat="1" thickBot="1">
      <c r="A796" s="2">
        <v>831</v>
      </c>
      <c r="B796" s="2" t="s">
        <v>1041</v>
      </c>
      <c r="C796" s="2">
        <v>151</v>
      </c>
      <c r="E796" s="2" t="s">
        <v>180</v>
      </c>
      <c r="F796" s="2" t="s">
        <v>1040</v>
      </c>
      <c r="G796" s="2" t="s">
        <v>450</v>
      </c>
      <c r="H796" s="2" t="s">
        <v>1039</v>
      </c>
      <c r="I796" s="2">
        <v>296</v>
      </c>
      <c r="J796" s="2">
        <v>90679</v>
      </c>
      <c r="K796" s="2">
        <v>0</v>
      </c>
      <c r="L796" s="2">
        <v>90679</v>
      </c>
      <c r="M796" s="2">
        <v>0</v>
      </c>
      <c r="N796" s="2">
        <v>90679</v>
      </c>
      <c r="O796" s="2">
        <v>1</v>
      </c>
      <c r="P796" s="3">
        <v>40753</v>
      </c>
      <c r="Q796" s="2">
        <v>250000</v>
      </c>
      <c r="R796" s="2">
        <v>1</v>
      </c>
      <c r="S796" s="2">
        <v>8</v>
      </c>
      <c r="T796" s="2">
        <v>1474</v>
      </c>
      <c r="U796" s="2">
        <v>45</v>
      </c>
      <c r="V796" s="2">
        <v>9690</v>
      </c>
      <c r="W796" s="2">
        <v>195</v>
      </c>
      <c r="X796" s="2">
        <v>43290</v>
      </c>
      <c r="Y796" s="2">
        <v>48</v>
      </c>
      <c r="Z796" s="2">
        <v>36225</v>
      </c>
    </row>
    <row r="797" spans="1:26" s="2" customFormat="1" thickBot="1">
      <c r="A797" s="2">
        <v>832</v>
      </c>
      <c r="B797" s="2" t="s">
        <v>1038</v>
      </c>
      <c r="C797" s="2">
        <v>225</v>
      </c>
      <c r="E797" s="2" t="s">
        <v>190</v>
      </c>
      <c r="F797" s="2" t="s">
        <v>1037</v>
      </c>
      <c r="G797" s="2" t="s">
        <v>1036</v>
      </c>
      <c r="H797" s="2" t="s">
        <v>1035</v>
      </c>
      <c r="I797" s="2">
        <v>5</v>
      </c>
      <c r="J797" s="2">
        <v>22400</v>
      </c>
      <c r="K797" s="2">
        <v>45900</v>
      </c>
      <c r="L797" s="2">
        <v>68300</v>
      </c>
      <c r="M797" s="2">
        <v>0</v>
      </c>
      <c r="N797" s="2">
        <v>68300</v>
      </c>
      <c r="O797" s="2">
        <v>2</v>
      </c>
      <c r="P797" s="3">
        <v>43776</v>
      </c>
      <c r="Q797" s="2">
        <v>35000</v>
      </c>
      <c r="R797" s="2">
        <v>1</v>
      </c>
      <c r="S797" s="2">
        <v>0</v>
      </c>
      <c r="T797" s="2">
        <v>0</v>
      </c>
      <c r="U797" s="2">
        <v>0</v>
      </c>
      <c r="V797" s="2">
        <v>0</v>
      </c>
      <c r="W797" s="2">
        <v>0</v>
      </c>
      <c r="X797" s="2">
        <v>0</v>
      </c>
      <c r="Y797" s="2">
        <v>5</v>
      </c>
      <c r="Z797" s="2">
        <v>22400</v>
      </c>
    </row>
    <row r="798" spans="1:26" s="2" customFormat="1" thickBot="1">
      <c r="A798" s="2">
        <v>833</v>
      </c>
      <c r="B798" s="2" t="s">
        <v>1034</v>
      </c>
      <c r="C798" s="2">
        <v>0</v>
      </c>
      <c r="E798" s="2" t="s">
        <v>1033</v>
      </c>
      <c r="F798" s="2" t="s">
        <v>1032</v>
      </c>
      <c r="G798" s="2" t="s">
        <v>1031</v>
      </c>
      <c r="I798" s="2">
        <v>50</v>
      </c>
      <c r="J798" s="2">
        <v>33250</v>
      </c>
      <c r="K798" s="2">
        <v>0</v>
      </c>
      <c r="L798" s="2">
        <v>33250</v>
      </c>
      <c r="M798" s="2">
        <v>0</v>
      </c>
      <c r="N798" s="2">
        <v>33250</v>
      </c>
      <c r="O798" s="2">
        <v>1</v>
      </c>
      <c r="P798" s="3">
        <v>45198</v>
      </c>
      <c r="Q798" s="2">
        <v>0</v>
      </c>
      <c r="R798" s="2">
        <v>8</v>
      </c>
      <c r="S798" s="2">
        <v>0</v>
      </c>
      <c r="T798" s="2">
        <v>0</v>
      </c>
      <c r="U798" s="2">
        <v>0</v>
      </c>
      <c r="V798" s="2">
        <v>0</v>
      </c>
      <c r="W798" s="2">
        <v>0</v>
      </c>
      <c r="X798" s="2">
        <v>0</v>
      </c>
      <c r="Y798" s="2">
        <v>50</v>
      </c>
      <c r="Z798" s="2">
        <v>33250</v>
      </c>
    </row>
    <row r="799" spans="1:26" s="2" customFormat="1" thickBot="1">
      <c r="A799" s="2">
        <v>834</v>
      </c>
      <c r="B799" s="2" t="s">
        <v>1030</v>
      </c>
      <c r="C799" s="2">
        <v>88</v>
      </c>
      <c r="E799" s="2" t="s">
        <v>207</v>
      </c>
      <c r="F799" s="2" t="s">
        <v>1029</v>
      </c>
      <c r="G799" s="2" t="s">
        <v>1028</v>
      </c>
      <c r="H799" s="2" t="s">
        <v>1027</v>
      </c>
      <c r="I799" s="2">
        <v>61</v>
      </c>
      <c r="J799" s="2">
        <v>46900</v>
      </c>
      <c r="K799" s="2">
        <v>69580</v>
      </c>
      <c r="L799" s="2">
        <v>116480</v>
      </c>
      <c r="M799" s="2">
        <v>18500</v>
      </c>
      <c r="N799" s="2">
        <v>97980</v>
      </c>
      <c r="O799" s="2">
        <v>0</v>
      </c>
      <c r="Q799" s="2">
        <v>0</v>
      </c>
      <c r="R799" s="2">
        <v>0</v>
      </c>
      <c r="S799" s="2">
        <v>0</v>
      </c>
      <c r="T799" s="2">
        <v>0</v>
      </c>
      <c r="U799" s="2">
        <v>0</v>
      </c>
      <c r="V799" s="2">
        <v>0</v>
      </c>
      <c r="W799" s="2">
        <v>0</v>
      </c>
      <c r="X799" s="2">
        <v>0</v>
      </c>
      <c r="Y799" s="2">
        <v>61</v>
      </c>
      <c r="Z799" s="2">
        <v>46900</v>
      </c>
    </row>
    <row r="800" spans="1:26" s="2" customFormat="1" thickBot="1">
      <c r="A800" s="2">
        <v>835</v>
      </c>
      <c r="B800" s="2" t="s">
        <v>1026</v>
      </c>
      <c r="C800" s="2">
        <v>152</v>
      </c>
      <c r="E800" s="2" t="s">
        <v>53</v>
      </c>
      <c r="F800" s="2" t="s">
        <v>1025</v>
      </c>
      <c r="G800" s="2" t="s">
        <v>259</v>
      </c>
      <c r="H800" s="2" t="s">
        <v>1024</v>
      </c>
      <c r="I800" s="2">
        <v>48</v>
      </c>
      <c r="J800" s="2">
        <v>14715</v>
      </c>
      <c r="K800" s="2">
        <v>13580</v>
      </c>
      <c r="L800" s="2">
        <v>28295</v>
      </c>
      <c r="M800" s="2">
        <v>0</v>
      </c>
      <c r="N800" s="2">
        <v>28295</v>
      </c>
      <c r="O800" s="2">
        <v>0</v>
      </c>
      <c r="Q800" s="2">
        <v>0</v>
      </c>
      <c r="R800" s="2">
        <v>0</v>
      </c>
      <c r="S800" s="2">
        <v>0</v>
      </c>
      <c r="T800" s="2">
        <v>0</v>
      </c>
      <c r="U800" s="2">
        <v>0</v>
      </c>
      <c r="V800" s="2">
        <v>0</v>
      </c>
      <c r="W800" s="2">
        <v>45</v>
      </c>
      <c r="X800" s="2">
        <v>9990</v>
      </c>
      <c r="Y800" s="2">
        <v>3</v>
      </c>
      <c r="Z800" s="2">
        <v>4725</v>
      </c>
    </row>
    <row r="801" spans="1:26" s="2" customFormat="1" thickBot="1">
      <c r="A801" s="2">
        <v>836</v>
      </c>
      <c r="B801" s="2" t="s">
        <v>1023</v>
      </c>
      <c r="C801" s="2">
        <v>0</v>
      </c>
      <c r="E801" s="2" t="s">
        <v>226</v>
      </c>
      <c r="F801" s="2" t="s">
        <v>1022</v>
      </c>
      <c r="G801" s="2" t="s">
        <v>823</v>
      </c>
      <c r="I801" s="2">
        <v>10.1</v>
      </c>
      <c r="J801" s="2">
        <v>17700</v>
      </c>
      <c r="K801" s="2">
        <v>0</v>
      </c>
      <c r="L801" s="2">
        <v>17700</v>
      </c>
      <c r="M801" s="2">
        <v>0</v>
      </c>
      <c r="N801" s="2">
        <v>17700</v>
      </c>
      <c r="O801" s="2">
        <v>1</v>
      </c>
      <c r="P801" s="3">
        <v>44581</v>
      </c>
      <c r="Q801" s="2">
        <v>0</v>
      </c>
      <c r="R801" s="2">
        <v>2</v>
      </c>
      <c r="S801" s="2">
        <v>0</v>
      </c>
      <c r="T801" s="2">
        <v>0</v>
      </c>
      <c r="U801" s="2">
        <v>0</v>
      </c>
      <c r="V801" s="2">
        <v>0</v>
      </c>
      <c r="W801" s="2">
        <v>0</v>
      </c>
      <c r="X801" s="2">
        <v>0</v>
      </c>
      <c r="Y801" s="2">
        <v>10.1</v>
      </c>
      <c r="Z801" s="2">
        <v>17700</v>
      </c>
    </row>
    <row r="802" spans="1:26" s="2" customFormat="1" thickBot="1">
      <c r="A802" s="2">
        <v>837</v>
      </c>
      <c r="B802" s="2" t="s">
        <v>1021</v>
      </c>
      <c r="C802" s="2">
        <v>0</v>
      </c>
      <c r="E802" s="2" t="s">
        <v>171</v>
      </c>
      <c r="F802" s="2" t="s">
        <v>1020</v>
      </c>
      <c r="G802" s="2" t="s">
        <v>924</v>
      </c>
      <c r="I802" s="2">
        <v>539</v>
      </c>
      <c r="J802" s="2">
        <v>146460</v>
      </c>
      <c r="K802" s="2">
        <v>0</v>
      </c>
      <c r="L802" s="2">
        <v>146460</v>
      </c>
      <c r="M802" s="2">
        <v>0</v>
      </c>
      <c r="N802" s="2">
        <v>146460</v>
      </c>
      <c r="O802" s="2">
        <v>0</v>
      </c>
      <c r="Q802" s="2">
        <v>0</v>
      </c>
      <c r="R802" s="2">
        <v>0</v>
      </c>
      <c r="S802" s="2">
        <v>13</v>
      </c>
      <c r="T802" s="2">
        <v>2395</v>
      </c>
      <c r="U802" s="2">
        <v>98</v>
      </c>
      <c r="V802" s="2">
        <v>21103</v>
      </c>
      <c r="W802" s="2">
        <v>386</v>
      </c>
      <c r="X802" s="2">
        <v>85692</v>
      </c>
      <c r="Y802" s="2">
        <v>42</v>
      </c>
      <c r="Z802" s="2">
        <v>37270</v>
      </c>
    </row>
    <row r="803" spans="1:26" s="2" customFormat="1" thickBot="1">
      <c r="A803" s="2">
        <v>838</v>
      </c>
      <c r="B803" s="2" t="s">
        <v>1019</v>
      </c>
      <c r="C803" s="2">
        <v>272</v>
      </c>
      <c r="E803" s="2" t="s">
        <v>60</v>
      </c>
      <c r="F803" s="2" t="s">
        <v>1018</v>
      </c>
      <c r="G803" s="2" t="s">
        <v>120</v>
      </c>
      <c r="I803" s="2">
        <v>70</v>
      </c>
      <c r="J803" s="2">
        <v>26258</v>
      </c>
      <c r="K803" s="2">
        <v>1800</v>
      </c>
      <c r="L803" s="2">
        <v>28058</v>
      </c>
      <c r="M803" s="2">
        <v>0</v>
      </c>
      <c r="N803" s="2">
        <v>28058</v>
      </c>
      <c r="O803" s="2">
        <v>1</v>
      </c>
      <c r="P803" s="3">
        <v>41894</v>
      </c>
      <c r="Q803" s="2">
        <v>56000</v>
      </c>
      <c r="R803" s="2">
        <v>1</v>
      </c>
      <c r="S803" s="2">
        <v>0</v>
      </c>
      <c r="T803" s="2">
        <v>0</v>
      </c>
      <c r="U803" s="2">
        <v>32</v>
      </c>
      <c r="V803" s="2">
        <v>6891</v>
      </c>
      <c r="W803" s="2">
        <v>36</v>
      </c>
      <c r="X803" s="2">
        <v>7992</v>
      </c>
      <c r="Y803" s="2">
        <v>2</v>
      </c>
      <c r="Z803" s="2">
        <v>11375</v>
      </c>
    </row>
    <row r="804" spans="1:26" s="2" customFormat="1" thickBot="1">
      <c r="A804" s="2">
        <v>839</v>
      </c>
      <c r="B804" s="2" t="s">
        <v>1017</v>
      </c>
      <c r="C804" s="2">
        <v>1293</v>
      </c>
      <c r="E804" s="2" t="s">
        <v>41</v>
      </c>
      <c r="F804" s="2" t="s">
        <v>1016</v>
      </c>
      <c r="G804" s="2" t="s">
        <v>798</v>
      </c>
      <c r="H804" s="2" t="s">
        <v>1015</v>
      </c>
      <c r="I804" s="2">
        <v>80</v>
      </c>
      <c r="J804" s="2">
        <v>151000</v>
      </c>
      <c r="K804" s="2">
        <v>0</v>
      </c>
      <c r="L804" s="2">
        <v>151000</v>
      </c>
      <c r="M804" s="2">
        <v>0</v>
      </c>
      <c r="N804" s="2">
        <v>151000</v>
      </c>
      <c r="O804" s="2">
        <v>0</v>
      </c>
      <c r="Q804" s="2">
        <v>0</v>
      </c>
      <c r="R804" s="2">
        <v>0</v>
      </c>
      <c r="S804" s="2">
        <v>0</v>
      </c>
      <c r="T804" s="2">
        <v>0</v>
      </c>
      <c r="U804" s="2">
        <v>0</v>
      </c>
      <c r="V804" s="2">
        <v>0</v>
      </c>
      <c r="W804" s="2">
        <v>0</v>
      </c>
      <c r="X804" s="2">
        <v>0</v>
      </c>
      <c r="Y804" s="2">
        <v>80</v>
      </c>
      <c r="Z804" s="2">
        <v>151000</v>
      </c>
    </row>
    <row r="805" spans="1:26" s="2" customFormat="1" thickBot="1">
      <c r="A805" s="2">
        <v>840</v>
      </c>
      <c r="B805" s="2" t="s">
        <v>163</v>
      </c>
      <c r="C805" s="2">
        <v>0</v>
      </c>
      <c r="E805" s="2" t="s">
        <v>60</v>
      </c>
      <c r="F805" s="2" t="s">
        <v>1014</v>
      </c>
      <c r="G805" s="2" t="s">
        <v>1013</v>
      </c>
      <c r="H805" s="2" t="s">
        <v>1012</v>
      </c>
      <c r="I805" s="2">
        <v>0</v>
      </c>
      <c r="J805" s="2">
        <v>80700</v>
      </c>
      <c r="K805" s="2">
        <v>0</v>
      </c>
      <c r="L805" s="2">
        <v>80700</v>
      </c>
      <c r="M805" s="2">
        <v>80700</v>
      </c>
      <c r="N805" s="2">
        <v>0</v>
      </c>
      <c r="O805" s="2">
        <v>0</v>
      </c>
      <c r="Q805" s="2">
        <v>0</v>
      </c>
      <c r="R805" s="2">
        <v>0</v>
      </c>
      <c r="S805" s="2">
        <v>0</v>
      </c>
      <c r="T805" s="2">
        <v>0</v>
      </c>
      <c r="U805" s="2">
        <v>0</v>
      </c>
      <c r="V805" s="2">
        <v>0</v>
      </c>
      <c r="W805" s="2">
        <v>0</v>
      </c>
      <c r="X805" s="2">
        <v>0</v>
      </c>
      <c r="Y805" s="2">
        <v>0</v>
      </c>
      <c r="Z805" s="2">
        <v>80700</v>
      </c>
    </row>
    <row r="806" spans="1:26" s="2" customFormat="1" thickBot="1">
      <c r="A806" s="2">
        <v>841</v>
      </c>
      <c r="B806" s="2" t="s">
        <v>1011</v>
      </c>
      <c r="C806" s="2">
        <v>32</v>
      </c>
      <c r="E806" s="2" t="s">
        <v>1010</v>
      </c>
      <c r="F806" s="2" t="s">
        <v>1009</v>
      </c>
      <c r="G806" s="2" t="s">
        <v>1008</v>
      </c>
      <c r="I806" s="2">
        <v>6</v>
      </c>
      <c r="J806" s="2">
        <v>10500</v>
      </c>
      <c r="K806" s="2">
        <v>25060</v>
      </c>
      <c r="L806" s="2">
        <v>35560</v>
      </c>
      <c r="M806" s="2">
        <v>0</v>
      </c>
      <c r="N806" s="2">
        <v>35560</v>
      </c>
      <c r="O806" s="2">
        <v>0</v>
      </c>
      <c r="Q806" s="2">
        <v>0</v>
      </c>
      <c r="R806" s="2">
        <v>0</v>
      </c>
      <c r="S806" s="2">
        <v>0</v>
      </c>
      <c r="T806" s="2">
        <v>0</v>
      </c>
      <c r="U806" s="2">
        <v>0</v>
      </c>
      <c r="V806" s="2">
        <v>0</v>
      </c>
      <c r="W806" s="2">
        <v>0</v>
      </c>
      <c r="X806" s="2">
        <v>0</v>
      </c>
      <c r="Y806" s="2">
        <v>6</v>
      </c>
      <c r="Z806" s="2">
        <v>10500</v>
      </c>
    </row>
    <row r="807" spans="1:26" s="2" customFormat="1" thickBot="1">
      <c r="A807" s="2">
        <v>842</v>
      </c>
      <c r="B807" s="2" t="s">
        <v>1007</v>
      </c>
      <c r="C807" s="2">
        <v>0</v>
      </c>
      <c r="E807" s="2" t="s">
        <v>48</v>
      </c>
      <c r="F807" s="2" t="s">
        <v>1006</v>
      </c>
      <c r="G807" s="2" t="s">
        <v>494</v>
      </c>
      <c r="I807" s="2">
        <v>5.2</v>
      </c>
      <c r="J807" s="2">
        <v>11700</v>
      </c>
      <c r="K807" s="2">
        <v>5460</v>
      </c>
      <c r="L807" s="2">
        <v>17160</v>
      </c>
      <c r="M807" s="2">
        <v>0</v>
      </c>
      <c r="N807" s="2">
        <v>17160</v>
      </c>
      <c r="O807" s="2">
        <v>0</v>
      </c>
      <c r="Q807" s="2">
        <v>0</v>
      </c>
      <c r="R807" s="2">
        <v>0</v>
      </c>
      <c r="S807" s="2">
        <v>0</v>
      </c>
      <c r="T807" s="2">
        <v>0</v>
      </c>
      <c r="U807" s="2">
        <v>0</v>
      </c>
      <c r="V807" s="2">
        <v>0</v>
      </c>
      <c r="W807" s="2">
        <v>0</v>
      </c>
      <c r="X807" s="2">
        <v>0</v>
      </c>
      <c r="Y807" s="2">
        <v>5.2</v>
      </c>
      <c r="Z807" s="2">
        <v>11725</v>
      </c>
    </row>
    <row r="808" spans="1:26" s="2" customFormat="1" thickBot="1">
      <c r="A808" s="2">
        <v>843</v>
      </c>
      <c r="B808" s="2" t="s">
        <v>1005</v>
      </c>
      <c r="C808" s="2">
        <v>100</v>
      </c>
      <c r="E808" s="2" t="s">
        <v>60</v>
      </c>
      <c r="F808" s="2" t="s">
        <v>1004</v>
      </c>
      <c r="G808" s="2" t="s">
        <v>775</v>
      </c>
      <c r="I808" s="2">
        <v>55</v>
      </c>
      <c r="J808" s="2">
        <v>40045</v>
      </c>
      <c r="K808" s="2">
        <v>78120</v>
      </c>
      <c r="L808" s="2">
        <v>118165</v>
      </c>
      <c r="M808" s="2">
        <v>18500</v>
      </c>
      <c r="N808" s="2">
        <v>99665</v>
      </c>
      <c r="O808" s="2">
        <v>0</v>
      </c>
      <c r="Q808" s="2">
        <v>0</v>
      </c>
      <c r="R808" s="2">
        <v>0</v>
      </c>
      <c r="S808" s="2">
        <v>0</v>
      </c>
      <c r="T808" s="2">
        <v>0</v>
      </c>
      <c r="U808" s="2">
        <v>22</v>
      </c>
      <c r="V808" s="2">
        <v>4737</v>
      </c>
      <c r="W808" s="2">
        <v>14</v>
      </c>
      <c r="X808" s="2">
        <v>3108</v>
      </c>
      <c r="Y808" s="2">
        <v>19</v>
      </c>
      <c r="Z808" s="2">
        <v>32200</v>
      </c>
    </row>
    <row r="809" spans="1:26" s="2" customFormat="1" thickBot="1">
      <c r="A809" s="2">
        <v>844</v>
      </c>
      <c r="B809" s="2" t="s">
        <v>1003</v>
      </c>
      <c r="C809" s="2">
        <v>177</v>
      </c>
      <c r="E809" s="2" t="s">
        <v>190</v>
      </c>
      <c r="F809" s="2" t="s">
        <v>1002</v>
      </c>
      <c r="G809" s="2" t="s">
        <v>1001</v>
      </c>
      <c r="I809" s="2">
        <v>25</v>
      </c>
      <c r="J809" s="2">
        <v>29400</v>
      </c>
      <c r="K809" s="2">
        <v>23100</v>
      </c>
      <c r="L809" s="2">
        <v>52500</v>
      </c>
      <c r="M809" s="2">
        <v>0</v>
      </c>
      <c r="N809" s="2">
        <v>52500</v>
      </c>
      <c r="O809" s="2">
        <v>0</v>
      </c>
      <c r="Q809" s="2">
        <v>0</v>
      </c>
      <c r="R809" s="2">
        <v>0</v>
      </c>
      <c r="S809" s="2">
        <v>0</v>
      </c>
      <c r="T809" s="2">
        <v>0</v>
      </c>
      <c r="U809" s="2">
        <v>0</v>
      </c>
      <c r="V809" s="2">
        <v>0</v>
      </c>
      <c r="W809" s="2">
        <v>0</v>
      </c>
      <c r="X809" s="2">
        <v>0</v>
      </c>
      <c r="Y809" s="2">
        <v>25</v>
      </c>
      <c r="Z809" s="2">
        <v>29400</v>
      </c>
    </row>
    <row r="810" spans="1:26" s="2" customFormat="1" thickBot="1">
      <c r="A810" s="2">
        <v>845</v>
      </c>
      <c r="B810" s="2" t="s">
        <v>1000</v>
      </c>
      <c r="C810" s="2">
        <v>4</v>
      </c>
      <c r="E810" s="2" t="s">
        <v>999</v>
      </c>
      <c r="F810" s="2" t="s">
        <v>998</v>
      </c>
      <c r="G810" s="2" t="s">
        <v>55</v>
      </c>
      <c r="I810" s="2">
        <v>14.35</v>
      </c>
      <c r="J810" s="2">
        <v>29925</v>
      </c>
      <c r="K810" s="2">
        <v>45500</v>
      </c>
      <c r="L810" s="2">
        <v>75425</v>
      </c>
      <c r="M810" s="2">
        <v>0</v>
      </c>
      <c r="N810" s="2">
        <v>75425</v>
      </c>
      <c r="O810" s="2">
        <v>0</v>
      </c>
      <c r="Q810" s="2">
        <v>0</v>
      </c>
      <c r="R810" s="2">
        <v>0</v>
      </c>
      <c r="S810" s="2">
        <v>0</v>
      </c>
      <c r="T810" s="2">
        <v>0</v>
      </c>
      <c r="U810" s="2">
        <v>0</v>
      </c>
      <c r="V810" s="2">
        <v>0</v>
      </c>
      <c r="W810" s="2">
        <v>0</v>
      </c>
      <c r="X810" s="2">
        <v>0</v>
      </c>
      <c r="Y810" s="2">
        <v>14.35</v>
      </c>
      <c r="Z810" s="2">
        <v>29925</v>
      </c>
    </row>
    <row r="811" spans="1:26" s="2" customFormat="1" thickBot="1">
      <c r="A811" s="2">
        <v>846</v>
      </c>
      <c r="B811" s="2" t="s">
        <v>997</v>
      </c>
      <c r="C811" s="2">
        <v>1899</v>
      </c>
      <c r="E811" s="2" t="s">
        <v>607</v>
      </c>
      <c r="F811" s="2" t="s">
        <v>996</v>
      </c>
      <c r="G811" s="2" t="s">
        <v>701</v>
      </c>
      <c r="I811" s="2">
        <v>2</v>
      </c>
      <c r="J811" s="2">
        <v>26200</v>
      </c>
      <c r="K811" s="2">
        <v>9800</v>
      </c>
      <c r="L811" s="2">
        <v>36000</v>
      </c>
      <c r="M811" s="2">
        <v>0</v>
      </c>
      <c r="N811" s="2">
        <v>36000</v>
      </c>
      <c r="O811" s="2">
        <v>0</v>
      </c>
      <c r="Q811" s="2">
        <v>0</v>
      </c>
      <c r="R811" s="2">
        <v>0</v>
      </c>
      <c r="S811" s="2">
        <v>0</v>
      </c>
      <c r="T811" s="2">
        <v>0</v>
      </c>
      <c r="U811" s="2">
        <v>0</v>
      </c>
      <c r="V811" s="2">
        <v>0</v>
      </c>
      <c r="W811" s="2">
        <v>0</v>
      </c>
      <c r="X811" s="2">
        <v>0</v>
      </c>
      <c r="Y811" s="2">
        <v>2</v>
      </c>
      <c r="Z811" s="2">
        <v>26200</v>
      </c>
    </row>
    <row r="812" spans="1:26" s="2" customFormat="1" thickBot="1">
      <c r="A812" s="2">
        <v>847</v>
      </c>
      <c r="B812" s="2" t="s">
        <v>995</v>
      </c>
      <c r="C812" s="2">
        <v>1</v>
      </c>
      <c r="E812" s="2" t="s">
        <v>994</v>
      </c>
      <c r="F812" s="2" t="s">
        <v>993</v>
      </c>
      <c r="G812" s="2" t="s">
        <v>661</v>
      </c>
      <c r="I812" s="2">
        <v>0.5</v>
      </c>
      <c r="J812" s="2">
        <v>11200</v>
      </c>
      <c r="K812" s="2">
        <v>26040</v>
      </c>
      <c r="L812" s="2">
        <v>37240</v>
      </c>
      <c r="M812" s="2">
        <v>0</v>
      </c>
      <c r="N812" s="2">
        <v>37240</v>
      </c>
      <c r="O812" s="2">
        <v>0</v>
      </c>
      <c r="Q812" s="2">
        <v>0</v>
      </c>
      <c r="R812" s="2">
        <v>0</v>
      </c>
      <c r="S812" s="2">
        <v>0</v>
      </c>
      <c r="T812" s="2">
        <v>0</v>
      </c>
      <c r="U812" s="2">
        <v>0</v>
      </c>
      <c r="V812" s="2">
        <v>0</v>
      </c>
      <c r="W812" s="2">
        <v>0</v>
      </c>
      <c r="X812" s="2">
        <v>0</v>
      </c>
      <c r="Y812" s="2">
        <v>0.5</v>
      </c>
      <c r="Z812" s="2">
        <v>11200</v>
      </c>
    </row>
    <row r="813" spans="1:26" s="2" customFormat="1" thickBot="1">
      <c r="A813" s="2">
        <v>848</v>
      </c>
      <c r="B813" s="2" t="s">
        <v>992</v>
      </c>
      <c r="C813" s="2">
        <v>109</v>
      </c>
      <c r="E813" s="2" t="s">
        <v>991</v>
      </c>
      <c r="F813" s="2" t="s">
        <v>990</v>
      </c>
      <c r="G813" s="2" t="s">
        <v>732</v>
      </c>
      <c r="I813" s="2">
        <v>1</v>
      </c>
      <c r="J813" s="2">
        <v>4400</v>
      </c>
      <c r="K813" s="2">
        <v>15100</v>
      </c>
      <c r="L813" s="2">
        <v>19500</v>
      </c>
      <c r="M813" s="2">
        <v>0</v>
      </c>
      <c r="N813" s="2">
        <v>19500</v>
      </c>
      <c r="O813" s="2">
        <v>2</v>
      </c>
      <c r="P813" s="3">
        <v>44337</v>
      </c>
      <c r="Q813" s="2">
        <v>0</v>
      </c>
      <c r="R813" s="2">
        <v>2</v>
      </c>
      <c r="S813" s="2">
        <v>0</v>
      </c>
      <c r="T813" s="2">
        <v>0</v>
      </c>
      <c r="U813" s="2">
        <v>0</v>
      </c>
      <c r="V813" s="2">
        <v>0</v>
      </c>
      <c r="W813" s="2">
        <v>0</v>
      </c>
      <c r="X813" s="2">
        <v>0</v>
      </c>
      <c r="Y813" s="2">
        <v>1</v>
      </c>
      <c r="Z813" s="2">
        <v>4400</v>
      </c>
    </row>
    <row r="814" spans="1:26" s="2" customFormat="1" thickBot="1">
      <c r="A814" s="2">
        <v>849</v>
      </c>
      <c r="B814" s="2" t="s">
        <v>989</v>
      </c>
      <c r="C814" s="2">
        <v>74</v>
      </c>
      <c r="E814" s="2" t="s">
        <v>171</v>
      </c>
      <c r="F814" s="2" t="s">
        <v>988</v>
      </c>
      <c r="G814" s="2" t="s">
        <v>500</v>
      </c>
      <c r="H814" s="2" t="s">
        <v>987</v>
      </c>
      <c r="I814" s="2">
        <v>27.8</v>
      </c>
      <c r="J814" s="2">
        <v>26100</v>
      </c>
      <c r="K814" s="2">
        <v>0</v>
      </c>
      <c r="L814" s="2">
        <v>26100</v>
      </c>
      <c r="M814" s="2">
        <v>0</v>
      </c>
      <c r="N814" s="2">
        <v>26100</v>
      </c>
      <c r="O814" s="2">
        <v>0</v>
      </c>
      <c r="Q814" s="2">
        <v>0</v>
      </c>
      <c r="R814" s="2">
        <v>0</v>
      </c>
      <c r="S814" s="2">
        <v>0</v>
      </c>
      <c r="T814" s="2">
        <v>0</v>
      </c>
      <c r="U814" s="2">
        <v>0</v>
      </c>
      <c r="V814" s="2">
        <v>0</v>
      </c>
      <c r="W814" s="2">
        <v>0</v>
      </c>
      <c r="X814" s="2">
        <v>0</v>
      </c>
      <c r="Y814" s="2">
        <v>27.8</v>
      </c>
      <c r="Z814" s="2">
        <v>26100</v>
      </c>
    </row>
    <row r="815" spans="1:26" s="2" customFormat="1" thickBot="1">
      <c r="A815" s="2">
        <v>850</v>
      </c>
      <c r="B815" s="2" t="s">
        <v>986</v>
      </c>
      <c r="C815" s="2">
        <v>0</v>
      </c>
      <c r="E815" s="2" t="s">
        <v>180</v>
      </c>
      <c r="F815" s="2" t="s">
        <v>985</v>
      </c>
      <c r="G815" s="2" t="s">
        <v>984</v>
      </c>
      <c r="I815" s="2">
        <v>11</v>
      </c>
      <c r="J815" s="2">
        <v>10675</v>
      </c>
      <c r="K815" s="2">
        <v>0</v>
      </c>
      <c r="L815" s="2">
        <v>10675</v>
      </c>
      <c r="M815" s="2">
        <v>0</v>
      </c>
      <c r="N815" s="2">
        <v>10675</v>
      </c>
      <c r="O815" s="2">
        <v>0</v>
      </c>
      <c r="Q815" s="2">
        <v>0</v>
      </c>
      <c r="R815" s="2">
        <v>0</v>
      </c>
      <c r="S815" s="2">
        <v>0</v>
      </c>
      <c r="T815" s="2">
        <v>0</v>
      </c>
      <c r="U815" s="2">
        <v>0</v>
      </c>
      <c r="V815" s="2">
        <v>0</v>
      </c>
      <c r="W815" s="2">
        <v>0</v>
      </c>
      <c r="X815" s="2">
        <v>0</v>
      </c>
      <c r="Y815" s="2">
        <v>11</v>
      </c>
      <c r="Z815" s="2">
        <v>10675</v>
      </c>
    </row>
    <row r="816" spans="1:26" s="2" customFormat="1" thickBot="1">
      <c r="A816" s="2">
        <v>851</v>
      </c>
      <c r="B816" s="2" t="s">
        <v>983</v>
      </c>
      <c r="C816" s="2">
        <v>14</v>
      </c>
      <c r="E816" s="2" t="s">
        <v>25</v>
      </c>
      <c r="F816" s="2" t="s">
        <v>982</v>
      </c>
      <c r="G816" s="2" t="s">
        <v>637</v>
      </c>
      <c r="I816" s="2">
        <v>0.42</v>
      </c>
      <c r="J816" s="2">
        <v>14900</v>
      </c>
      <c r="K816" s="2">
        <v>83720</v>
      </c>
      <c r="L816" s="2">
        <v>98620</v>
      </c>
      <c r="M816" s="2">
        <v>0</v>
      </c>
      <c r="N816" s="2">
        <v>98620</v>
      </c>
      <c r="O816" s="2">
        <v>0</v>
      </c>
      <c r="Q816" s="2">
        <v>0</v>
      </c>
      <c r="R816" s="2">
        <v>0</v>
      </c>
      <c r="S816" s="2">
        <v>0</v>
      </c>
      <c r="T816" s="2">
        <v>0</v>
      </c>
      <c r="U816" s="2">
        <v>0</v>
      </c>
      <c r="V816" s="2">
        <v>0</v>
      </c>
      <c r="W816" s="2">
        <v>0</v>
      </c>
      <c r="X816" s="2">
        <v>0</v>
      </c>
      <c r="Y816" s="2">
        <v>0.42</v>
      </c>
      <c r="Z816" s="2">
        <v>14875</v>
      </c>
    </row>
    <row r="817" spans="1:26" s="2" customFormat="1" thickBot="1">
      <c r="A817" s="2">
        <v>852</v>
      </c>
      <c r="B817" s="2" t="s">
        <v>981</v>
      </c>
      <c r="C817" s="2">
        <v>0</v>
      </c>
      <c r="E817" s="2" t="s">
        <v>144</v>
      </c>
      <c r="F817" s="2" t="s">
        <v>980</v>
      </c>
      <c r="G817" s="2" t="s">
        <v>395</v>
      </c>
      <c r="I817" s="2">
        <v>8.6999999999999993</v>
      </c>
      <c r="J817" s="2">
        <v>17200</v>
      </c>
      <c r="K817" s="2">
        <v>0</v>
      </c>
      <c r="L817" s="2">
        <v>17200</v>
      </c>
      <c r="M817" s="2">
        <v>0</v>
      </c>
      <c r="N817" s="2">
        <v>17200</v>
      </c>
      <c r="O817" s="2">
        <v>1</v>
      </c>
      <c r="P817" s="3">
        <v>41333</v>
      </c>
      <c r="Q817" s="2">
        <v>0</v>
      </c>
      <c r="R817" s="2">
        <v>2</v>
      </c>
      <c r="S817" s="2">
        <v>0</v>
      </c>
      <c r="T817" s="2">
        <v>0</v>
      </c>
      <c r="U817" s="2">
        <v>0</v>
      </c>
      <c r="V817" s="2">
        <v>0</v>
      </c>
      <c r="W817" s="2">
        <v>0</v>
      </c>
      <c r="X817" s="2">
        <v>0</v>
      </c>
      <c r="Y817" s="2">
        <v>8.6999999999999993</v>
      </c>
      <c r="Z817" s="2">
        <v>17150</v>
      </c>
    </row>
    <row r="818" spans="1:26" s="2" customFormat="1" thickBot="1">
      <c r="A818" s="2">
        <v>853</v>
      </c>
      <c r="B818" s="2" t="s">
        <v>979</v>
      </c>
      <c r="C818" s="2">
        <v>50</v>
      </c>
      <c r="E818" s="2" t="s">
        <v>28</v>
      </c>
      <c r="F818" s="2" t="s">
        <v>978</v>
      </c>
      <c r="G818" s="2" t="s">
        <v>977</v>
      </c>
      <c r="H818" s="2" t="s">
        <v>976</v>
      </c>
      <c r="I818" s="2">
        <v>0.34</v>
      </c>
      <c r="J818" s="2">
        <v>6300</v>
      </c>
      <c r="K818" s="2">
        <v>17500</v>
      </c>
      <c r="L818" s="2">
        <v>23800</v>
      </c>
      <c r="M818" s="2">
        <v>0</v>
      </c>
      <c r="N818" s="2">
        <v>23800</v>
      </c>
      <c r="O818" s="2">
        <v>0</v>
      </c>
      <c r="Q818" s="2">
        <v>0</v>
      </c>
      <c r="R818" s="2">
        <v>0</v>
      </c>
      <c r="S818" s="2">
        <v>0</v>
      </c>
      <c r="T818" s="2">
        <v>0</v>
      </c>
      <c r="U818" s="2">
        <v>0</v>
      </c>
      <c r="V818" s="2">
        <v>0</v>
      </c>
      <c r="W818" s="2">
        <v>0</v>
      </c>
      <c r="X818" s="2">
        <v>0</v>
      </c>
      <c r="Y818" s="2">
        <v>0.34</v>
      </c>
      <c r="Z818" s="2">
        <v>6300</v>
      </c>
    </row>
    <row r="819" spans="1:26" s="2" customFormat="1" thickBot="1">
      <c r="A819" s="2">
        <v>854</v>
      </c>
      <c r="B819" s="2" t="s">
        <v>975</v>
      </c>
      <c r="C819" s="2">
        <v>0</v>
      </c>
      <c r="E819" s="2" t="s">
        <v>144</v>
      </c>
      <c r="F819" s="2" t="s">
        <v>974</v>
      </c>
      <c r="G819" s="2" t="s">
        <v>973</v>
      </c>
      <c r="H819" s="2" t="s">
        <v>972</v>
      </c>
      <c r="I819" s="2">
        <v>6.8</v>
      </c>
      <c r="J819" s="2">
        <v>15600</v>
      </c>
      <c r="K819" s="2">
        <v>0</v>
      </c>
      <c r="L819" s="2">
        <v>15600</v>
      </c>
      <c r="M819" s="2">
        <v>0</v>
      </c>
      <c r="N819" s="2">
        <v>15600</v>
      </c>
      <c r="O819" s="2">
        <v>1</v>
      </c>
      <c r="P819" s="3">
        <v>45310</v>
      </c>
      <c r="Q819" s="2">
        <v>10000</v>
      </c>
      <c r="R819" s="2">
        <v>1</v>
      </c>
      <c r="S819" s="2">
        <v>0</v>
      </c>
      <c r="T819" s="2">
        <v>0</v>
      </c>
      <c r="U819" s="2">
        <v>0</v>
      </c>
      <c r="V819" s="2">
        <v>0</v>
      </c>
      <c r="W819" s="2">
        <v>0</v>
      </c>
      <c r="X819" s="2">
        <v>0</v>
      </c>
      <c r="Y819" s="2">
        <v>6.8</v>
      </c>
      <c r="Z819" s="2">
        <v>15600</v>
      </c>
    </row>
    <row r="820" spans="1:26" s="2" customFormat="1" thickBot="1">
      <c r="A820" s="2">
        <v>855</v>
      </c>
      <c r="B820" s="2" t="s">
        <v>971</v>
      </c>
      <c r="C820" s="2">
        <v>61</v>
      </c>
      <c r="E820" s="2" t="s">
        <v>81</v>
      </c>
      <c r="F820" s="2" t="s">
        <v>970</v>
      </c>
      <c r="G820" s="2" t="s">
        <v>221</v>
      </c>
      <c r="H820" s="2" t="s">
        <v>969</v>
      </c>
      <c r="I820" s="2">
        <v>1</v>
      </c>
      <c r="J820" s="2">
        <v>8750</v>
      </c>
      <c r="K820" s="2">
        <v>3640</v>
      </c>
      <c r="L820" s="2">
        <v>12390</v>
      </c>
      <c r="M820" s="2">
        <v>0</v>
      </c>
      <c r="N820" s="2">
        <v>12390</v>
      </c>
      <c r="O820" s="2">
        <v>0</v>
      </c>
      <c r="Q820" s="2">
        <v>0</v>
      </c>
      <c r="R820" s="2">
        <v>0</v>
      </c>
      <c r="S820" s="2">
        <v>0</v>
      </c>
      <c r="T820" s="2">
        <v>0</v>
      </c>
      <c r="U820" s="2">
        <v>0</v>
      </c>
      <c r="V820" s="2">
        <v>0</v>
      </c>
      <c r="W820" s="2">
        <v>0</v>
      </c>
      <c r="X820" s="2">
        <v>0</v>
      </c>
      <c r="Y820" s="2">
        <v>1</v>
      </c>
      <c r="Z820" s="2">
        <v>8750</v>
      </c>
    </row>
    <row r="821" spans="1:26" s="2" customFormat="1" thickBot="1">
      <c r="A821" s="2">
        <v>856</v>
      </c>
      <c r="B821" s="2" t="s">
        <v>968</v>
      </c>
      <c r="C821" s="2">
        <v>17</v>
      </c>
      <c r="E821" s="2" t="s">
        <v>387</v>
      </c>
      <c r="F821" s="2" t="s">
        <v>967</v>
      </c>
      <c r="G821" s="2" t="s">
        <v>798</v>
      </c>
      <c r="I821" s="2">
        <v>0.69</v>
      </c>
      <c r="J821" s="2">
        <v>16100</v>
      </c>
      <c r="K821" s="2">
        <v>49200</v>
      </c>
      <c r="L821" s="2">
        <v>65300</v>
      </c>
      <c r="M821" s="2">
        <v>18500</v>
      </c>
      <c r="N821" s="2">
        <v>46800</v>
      </c>
      <c r="O821" s="2">
        <v>2</v>
      </c>
      <c r="P821" s="3">
        <v>43628</v>
      </c>
      <c r="Q821" s="2">
        <v>25000</v>
      </c>
      <c r="R821" s="2">
        <v>3</v>
      </c>
      <c r="S821" s="2">
        <v>0</v>
      </c>
      <c r="T821" s="2">
        <v>0</v>
      </c>
      <c r="U821" s="2">
        <v>0</v>
      </c>
      <c r="V821" s="2">
        <v>0</v>
      </c>
      <c r="W821" s="2">
        <v>0</v>
      </c>
      <c r="X821" s="2">
        <v>0</v>
      </c>
      <c r="Y821" s="2">
        <v>0.69</v>
      </c>
      <c r="Z821" s="2">
        <v>16100</v>
      </c>
    </row>
    <row r="822" spans="1:26" s="2" customFormat="1" thickBot="1">
      <c r="A822" s="2">
        <v>857</v>
      </c>
      <c r="B822" s="2" t="s">
        <v>966</v>
      </c>
      <c r="C822" s="2">
        <v>0</v>
      </c>
      <c r="E822" s="2" t="s">
        <v>965</v>
      </c>
      <c r="F822" s="2" t="s">
        <v>964</v>
      </c>
      <c r="G822" s="2" t="s">
        <v>494</v>
      </c>
      <c r="I822" s="2">
        <v>10</v>
      </c>
      <c r="J822" s="2">
        <v>13300</v>
      </c>
      <c r="K822" s="2">
        <v>0</v>
      </c>
      <c r="L822" s="2">
        <v>13300</v>
      </c>
      <c r="M822" s="2">
        <v>0</v>
      </c>
      <c r="N822" s="2">
        <v>13300</v>
      </c>
      <c r="O822" s="2">
        <v>1</v>
      </c>
      <c r="P822" s="3">
        <v>39870</v>
      </c>
      <c r="Q822" s="2">
        <v>15000</v>
      </c>
      <c r="R822" s="2">
        <v>1</v>
      </c>
      <c r="S822" s="2">
        <v>0</v>
      </c>
      <c r="T822" s="2">
        <v>0</v>
      </c>
      <c r="U822" s="2">
        <v>0</v>
      </c>
      <c r="V822" s="2">
        <v>0</v>
      </c>
      <c r="W822" s="2">
        <v>0</v>
      </c>
      <c r="X822" s="2">
        <v>0</v>
      </c>
      <c r="Y822" s="2">
        <v>10</v>
      </c>
      <c r="Z822" s="2">
        <v>13300</v>
      </c>
    </row>
    <row r="823" spans="1:26" s="2" customFormat="1" thickBot="1">
      <c r="A823" s="2">
        <v>858</v>
      </c>
      <c r="B823" s="2" t="s">
        <v>963</v>
      </c>
      <c r="C823" s="2">
        <v>16</v>
      </c>
      <c r="E823" s="2" t="s">
        <v>962</v>
      </c>
      <c r="F823" s="2" t="s">
        <v>961</v>
      </c>
      <c r="G823" s="2" t="s">
        <v>873</v>
      </c>
      <c r="I823" s="2">
        <v>8.26</v>
      </c>
      <c r="J823" s="2">
        <v>25600</v>
      </c>
      <c r="K823" s="2">
        <v>62720</v>
      </c>
      <c r="L823" s="2">
        <v>88320</v>
      </c>
      <c r="M823" s="2">
        <v>18500</v>
      </c>
      <c r="N823" s="2">
        <v>69820</v>
      </c>
      <c r="O823" s="2">
        <v>2</v>
      </c>
      <c r="P823" s="3">
        <v>42068</v>
      </c>
      <c r="Q823" s="2">
        <v>58000</v>
      </c>
      <c r="R823" s="2">
        <v>1</v>
      </c>
      <c r="S823" s="2">
        <v>0</v>
      </c>
      <c r="T823" s="2">
        <v>0</v>
      </c>
      <c r="U823" s="2">
        <v>0</v>
      </c>
      <c r="V823" s="2">
        <v>0</v>
      </c>
      <c r="W823" s="2">
        <v>0</v>
      </c>
      <c r="X823" s="2">
        <v>0</v>
      </c>
      <c r="Y823" s="2">
        <v>8.26</v>
      </c>
      <c r="Z823" s="2">
        <v>25550</v>
      </c>
    </row>
    <row r="824" spans="1:26" s="2" customFormat="1" thickBot="1">
      <c r="A824" s="2">
        <v>859</v>
      </c>
      <c r="B824" s="2" t="s">
        <v>960</v>
      </c>
      <c r="C824" s="2">
        <v>0</v>
      </c>
      <c r="E824" s="2" t="s">
        <v>226</v>
      </c>
      <c r="F824" s="2" t="s">
        <v>959</v>
      </c>
      <c r="G824" s="2" t="s">
        <v>741</v>
      </c>
      <c r="I824" s="2">
        <v>11.4</v>
      </c>
      <c r="J824" s="2">
        <v>18600</v>
      </c>
      <c r="K824" s="2">
        <v>0</v>
      </c>
      <c r="L824" s="2">
        <v>18600</v>
      </c>
      <c r="M824" s="2">
        <v>0</v>
      </c>
      <c r="N824" s="2">
        <v>18600</v>
      </c>
      <c r="O824" s="2">
        <v>0</v>
      </c>
      <c r="Q824" s="2">
        <v>0</v>
      </c>
      <c r="R824" s="2">
        <v>0</v>
      </c>
      <c r="S824" s="2">
        <v>0</v>
      </c>
      <c r="T824" s="2">
        <v>0</v>
      </c>
      <c r="U824" s="2">
        <v>0</v>
      </c>
      <c r="V824" s="2">
        <v>0</v>
      </c>
      <c r="W824" s="2">
        <v>0</v>
      </c>
      <c r="X824" s="2">
        <v>0</v>
      </c>
      <c r="Y824" s="2">
        <v>11.4</v>
      </c>
      <c r="Z824" s="2">
        <v>18600</v>
      </c>
    </row>
    <row r="825" spans="1:26" s="2" customFormat="1" thickBot="1">
      <c r="A825" s="2">
        <v>860</v>
      </c>
      <c r="B825" s="2" t="s">
        <v>958</v>
      </c>
      <c r="C825" s="2">
        <v>37</v>
      </c>
      <c r="E825" s="2" t="s">
        <v>807</v>
      </c>
      <c r="F825" s="2" t="s">
        <v>957</v>
      </c>
      <c r="G825" s="2" t="s">
        <v>686</v>
      </c>
      <c r="I825" s="2">
        <v>3.1</v>
      </c>
      <c r="J825" s="2">
        <v>20100</v>
      </c>
      <c r="K825" s="2">
        <v>100000</v>
      </c>
      <c r="L825" s="2">
        <v>120100</v>
      </c>
      <c r="M825" s="2">
        <v>18500</v>
      </c>
      <c r="N825" s="2">
        <v>101600</v>
      </c>
      <c r="O825" s="2">
        <v>2</v>
      </c>
      <c r="P825" s="3">
        <v>40149</v>
      </c>
      <c r="Q825" s="2">
        <v>48000</v>
      </c>
      <c r="R825" s="2">
        <v>1</v>
      </c>
      <c r="S825" s="2">
        <v>0</v>
      </c>
      <c r="T825" s="2">
        <v>0</v>
      </c>
      <c r="U825" s="2">
        <v>0</v>
      </c>
      <c r="V825" s="2">
        <v>0</v>
      </c>
      <c r="W825" s="2">
        <v>0</v>
      </c>
      <c r="X825" s="2">
        <v>0</v>
      </c>
      <c r="Y825" s="2">
        <v>3.1</v>
      </c>
      <c r="Z825" s="2">
        <v>20100</v>
      </c>
    </row>
    <row r="826" spans="1:26" s="2" customFormat="1" thickBot="1">
      <c r="A826" s="2">
        <v>861</v>
      </c>
      <c r="B826" s="2" t="s">
        <v>956</v>
      </c>
      <c r="C826" s="2">
        <v>16</v>
      </c>
      <c r="E826" s="2" t="s">
        <v>955</v>
      </c>
      <c r="F826" s="2" t="s">
        <v>954</v>
      </c>
      <c r="G826" s="2" t="s">
        <v>55</v>
      </c>
      <c r="I826" s="2">
        <v>0.45</v>
      </c>
      <c r="J826" s="2">
        <v>14900</v>
      </c>
      <c r="K826" s="2">
        <v>94100</v>
      </c>
      <c r="L826" s="2">
        <v>109000</v>
      </c>
      <c r="M826" s="2">
        <v>18500</v>
      </c>
      <c r="N826" s="2">
        <v>90500</v>
      </c>
      <c r="O826" s="2">
        <v>2</v>
      </c>
      <c r="P826" s="3">
        <v>40395</v>
      </c>
      <c r="Q826" s="2">
        <v>19000</v>
      </c>
      <c r="R826" s="2">
        <v>1</v>
      </c>
      <c r="S826" s="2">
        <v>0</v>
      </c>
      <c r="T826" s="2">
        <v>0</v>
      </c>
      <c r="U826" s="2">
        <v>0</v>
      </c>
      <c r="V826" s="2">
        <v>0</v>
      </c>
      <c r="W826" s="2">
        <v>0</v>
      </c>
      <c r="X826" s="2">
        <v>0</v>
      </c>
      <c r="Y826" s="2">
        <v>0.45</v>
      </c>
      <c r="Z826" s="2">
        <v>14900</v>
      </c>
    </row>
    <row r="827" spans="1:26" s="2" customFormat="1" thickBot="1">
      <c r="A827" s="2">
        <v>862</v>
      </c>
      <c r="B827" s="2" t="s">
        <v>953</v>
      </c>
      <c r="C827" s="2">
        <v>0</v>
      </c>
      <c r="E827" s="2" t="s">
        <v>48</v>
      </c>
      <c r="F827" s="2" t="s">
        <v>952</v>
      </c>
      <c r="G827" s="2" t="s">
        <v>561</v>
      </c>
      <c r="I827" s="2">
        <v>0.92</v>
      </c>
      <c r="J827" s="2">
        <v>1225</v>
      </c>
      <c r="K827" s="2">
        <v>0</v>
      </c>
      <c r="L827" s="2">
        <v>1225</v>
      </c>
      <c r="M827" s="2">
        <v>0</v>
      </c>
      <c r="N827" s="2">
        <v>1225</v>
      </c>
      <c r="O827" s="2">
        <v>1</v>
      </c>
      <c r="P827" s="3">
        <v>45335</v>
      </c>
      <c r="Q827" s="2">
        <v>0</v>
      </c>
      <c r="R827" s="2">
        <v>7</v>
      </c>
      <c r="S827" s="2">
        <v>0</v>
      </c>
      <c r="T827" s="2">
        <v>0</v>
      </c>
      <c r="U827" s="2">
        <v>0</v>
      </c>
      <c r="V827" s="2">
        <v>0</v>
      </c>
      <c r="W827" s="2">
        <v>0</v>
      </c>
      <c r="X827" s="2">
        <v>0</v>
      </c>
      <c r="Y827" s="2">
        <v>0.92</v>
      </c>
      <c r="Z827" s="2">
        <v>1225</v>
      </c>
    </row>
    <row r="828" spans="1:26" s="2" customFormat="1" thickBot="1">
      <c r="A828" s="2">
        <v>863</v>
      </c>
      <c r="B828" s="2" t="s">
        <v>951</v>
      </c>
      <c r="C828" s="2">
        <v>85</v>
      </c>
      <c r="E828" s="2" t="s">
        <v>171</v>
      </c>
      <c r="F828" s="2" t="s">
        <v>950</v>
      </c>
      <c r="G828" s="2" t="s">
        <v>558</v>
      </c>
      <c r="I828" s="2">
        <v>2</v>
      </c>
      <c r="J828" s="2">
        <v>7700</v>
      </c>
      <c r="K828" s="2">
        <v>26700</v>
      </c>
      <c r="L828" s="2">
        <v>34400</v>
      </c>
      <c r="M828" s="2">
        <v>0</v>
      </c>
      <c r="N828" s="2">
        <v>34400</v>
      </c>
      <c r="O828" s="2">
        <v>2</v>
      </c>
      <c r="P828" s="3">
        <v>42115</v>
      </c>
      <c r="Q828" s="2">
        <v>0</v>
      </c>
      <c r="R828" s="2">
        <v>2</v>
      </c>
      <c r="S828" s="2">
        <v>0</v>
      </c>
      <c r="T828" s="2">
        <v>0</v>
      </c>
      <c r="U828" s="2">
        <v>0</v>
      </c>
      <c r="V828" s="2">
        <v>0</v>
      </c>
      <c r="W828" s="2">
        <v>0</v>
      </c>
      <c r="X828" s="2">
        <v>0</v>
      </c>
      <c r="Y828" s="2">
        <v>2</v>
      </c>
      <c r="Z828" s="2">
        <v>7700</v>
      </c>
    </row>
    <row r="829" spans="1:26" s="2" customFormat="1" thickBot="1">
      <c r="A829" s="2">
        <v>864</v>
      </c>
      <c r="B829" s="2" t="s">
        <v>239</v>
      </c>
      <c r="C829" s="2">
        <v>0</v>
      </c>
      <c r="E829" s="2" t="s">
        <v>949</v>
      </c>
      <c r="F829" s="2" t="s">
        <v>948</v>
      </c>
      <c r="G829" s="2" t="s">
        <v>775</v>
      </c>
      <c r="I829" s="2">
        <v>43.4</v>
      </c>
      <c r="J829" s="2">
        <v>9616</v>
      </c>
      <c r="K829" s="2">
        <v>0</v>
      </c>
      <c r="L829" s="2">
        <v>9616</v>
      </c>
      <c r="M829" s="2">
        <v>0</v>
      </c>
      <c r="N829" s="2">
        <v>9616</v>
      </c>
      <c r="O829" s="2">
        <v>2</v>
      </c>
      <c r="P829" s="3">
        <v>42262</v>
      </c>
      <c r="Q829" s="2">
        <v>33000</v>
      </c>
      <c r="R829" s="2">
        <v>1</v>
      </c>
      <c r="S829" s="2">
        <v>0</v>
      </c>
      <c r="T829" s="2">
        <v>0</v>
      </c>
      <c r="U829" s="2">
        <v>0</v>
      </c>
      <c r="V829" s="2">
        <v>0</v>
      </c>
      <c r="W829" s="2">
        <v>43</v>
      </c>
      <c r="X829" s="2">
        <v>9546</v>
      </c>
      <c r="Y829" s="2">
        <v>0.4</v>
      </c>
      <c r="Z829" s="2">
        <v>70</v>
      </c>
    </row>
    <row r="830" spans="1:26" s="2" customFormat="1" thickBot="1">
      <c r="A830" s="2">
        <v>865</v>
      </c>
      <c r="B830" s="2" t="s">
        <v>947</v>
      </c>
      <c r="C830" s="2">
        <v>58</v>
      </c>
      <c r="E830" s="2" t="s">
        <v>171</v>
      </c>
      <c r="F830" s="2" t="s">
        <v>946</v>
      </c>
      <c r="G830" s="2" t="s">
        <v>494</v>
      </c>
      <c r="I830" s="2">
        <v>2</v>
      </c>
      <c r="J830" s="2">
        <v>18725</v>
      </c>
      <c r="K830" s="2">
        <v>4760</v>
      </c>
      <c r="L830" s="2">
        <v>23485</v>
      </c>
      <c r="M830" s="2">
        <v>0</v>
      </c>
      <c r="N830" s="2">
        <v>23485</v>
      </c>
      <c r="O830" s="2">
        <v>0</v>
      </c>
      <c r="Q830" s="2">
        <v>0</v>
      </c>
      <c r="R830" s="2">
        <v>0</v>
      </c>
      <c r="S830" s="2">
        <v>0</v>
      </c>
      <c r="T830" s="2">
        <v>0</v>
      </c>
      <c r="U830" s="2">
        <v>0</v>
      </c>
      <c r="V830" s="2">
        <v>0</v>
      </c>
      <c r="W830" s="2">
        <v>0</v>
      </c>
      <c r="X830" s="2">
        <v>0</v>
      </c>
      <c r="Y830" s="2">
        <v>2</v>
      </c>
      <c r="Z830" s="2">
        <v>18725</v>
      </c>
    </row>
    <row r="831" spans="1:26" s="2" customFormat="1" thickBot="1">
      <c r="A831" s="2">
        <v>866</v>
      </c>
      <c r="B831" s="2" t="s">
        <v>945</v>
      </c>
      <c r="C831" s="2">
        <v>177</v>
      </c>
      <c r="E831" s="2" t="s">
        <v>60</v>
      </c>
      <c r="F831" s="2" t="s">
        <v>944</v>
      </c>
      <c r="G831" s="2" t="s">
        <v>701</v>
      </c>
      <c r="I831" s="2">
        <v>1</v>
      </c>
      <c r="J831" s="2">
        <v>13100</v>
      </c>
      <c r="K831" s="2">
        <v>17600</v>
      </c>
      <c r="L831" s="2">
        <v>30700</v>
      </c>
      <c r="M831" s="2">
        <v>0</v>
      </c>
      <c r="N831" s="2">
        <v>30700</v>
      </c>
      <c r="O831" s="2">
        <v>2</v>
      </c>
      <c r="P831" s="3">
        <v>44888</v>
      </c>
      <c r="Q831" s="2">
        <v>0</v>
      </c>
      <c r="R831" s="2">
        <v>2</v>
      </c>
      <c r="S831" s="2">
        <v>0</v>
      </c>
      <c r="T831" s="2">
        <v>0</v>
      </c>
      <c r="U831" s="2">
        <v>0</v>
      </c>
      <c r="V831" s="2">
        <v>0</v>
      </c>
      <c r="W831" s="2">
        <v>0</v>
      </c>
      <c r="X831" s="2">
        <v>0</v>
      </c>
      <c r="Y831" s="2">
        <v>1</v>
      </c>
      <c r="Z831" s="2">
        <v>13100</v>
      </c>
    </row>
    <row r="832" spans="1:26" s="2" customFormat="1" thickBot="1">
      <c r="A832" s="2">
        <v>867</v>
      </c>
      <c r="B832" s="2" t="s">
        <v>943</v>
      </c>
      <c r="C832" s="2">
        <v>26</v>
      </c>
      <c r="E832" s="2" t="s">
        <v>60</v>
      </c>
      <c r="F832" s="2" t="s">
        <v>942</v>
      </c>
      <c r="G832" s="2" t="s">
        <v>939</v>
      </c>
      <c r="I832" s="2">
        <v>29.35</v>
      </c>
      <c r="J832" s="2">
        <v>40000</v>
      </c>
      <c r="K832" s="2">
        <v>220500</v>
      </c>
      <c r="L832" s="2">
        <v>260500</v>
      </c>
      <c r="M832" s="2">
        <v>0</v>
      </c>
      <c r="N832" s="2">
        <v>260500</v>
      </c>
      <c r="O832" s="2">
        <v>2</v>
      </c>
      <c r="P832" s="3">
        <v>40463</v>
      </c>
      <c r="Q832" s="2">
        <v>315000</v>
      </c>
      <c r="R832" s="2">
        <v>1</v>
      </c>
      <c r="S832" s="2">
        <v>0</v>
      </c>
      <c r="T832" s="2">
        <v>0</v>
      </c>
      <c r="U832" s="2">
        <v>0</v>
      </c>
      <c r="V832" s="2">
        <v>0</v>
      </c>
      <c r="W832" s="2">
        <v>0</v>
      </c>
      <c r="X832" s="2">
        <v>0</v>
      </c>
      <c r="Y832" s="2">
        <v>29.35</v>
      </c>
      <c r="Z832" s="2">
        <v>40000</v>
      </c>
    </row>
    <row r="833" spans="1:26" s="2" customFormat="1" thickBot="1">
      <c r="A833" s="2">
        <v>868</v>
      </c>
      <c r="B833" s="2" t="s">
        <v>941</v>
      </c>
      <c r="C833" s="2">
        <v>20</v>
      </c>
      <c r="E833" s="2" t="s">
        <v>60</v>
      </c>
      <c r="F833" s="2" t="s">
        <v>940</v>
      </c>
      <c r="G833" s="2" t="s">
        <v>939</v>
      </c>
      <c r="I833" s="2">
        <v>11</v>
      </c>
      <c r="J833" s="2">
        <v>27300</v>
      </c>
      <c r="K833" s="2">
        <v>117300</v>
      </c>
      <c r="L833" s="2">
        <v>144600</v>
      </c>
      <c r="M833" s="2">
        <v>0</v>
      </c>
      <c r="N833" s="2">
        <v>144600</v>
      </c>
      <c r="O833" s="2">
        <v>1</v>
      </c>
      <c r="P833" s="3">
        <v>39597</v>
      </c>
      <c r="Q833" s="2">
        <v>42000</v>
      </c>
      <c r="R833" s="2">
        <v>1</v>
      </c>
      <c r="S833" s="2">
        <v>0</v>
      </c>
      <c r="T833" s="2">
        <v>0</v>
      </c>
      <c r="U833" s="2">
        <v>0</v>
      </c>
      <c r="V833" s="2">
        <v>0</v>
      </c>
      <c r="W833" s="2">
        <v>0</v>
      </c>
      <c r="X833" s="2">
        <v>0</v>
      </c>
      <c r="Y833" s="2">
        <v>11</v>
      </c>
      <c r="Z833" s="2">
        <v>27300</v>
      </c>
    </row>
    <row r="834" spans="1:26" s="2" customFormat="1" thickBot="1">
      <c r="A834" s="2">
        <v>869</v>
      </c>
      <c r="B834" s="2" t="s">
        <v>938</v>
      </c>
      <c r="C834" s="2">
        <v>182</v>
      </c>
      <c r="E834" s="2" t="s">
        <v>937</v>
      </c>
      <c r="F834" s="2" t="s">
        <v>936</v>
      </c>
      <c r="G834" s="2" t="s">
        <v>873</v>
      </c>
      <c r="I834" s="2">
        <v>39.700000000000003</v>
      </c>
      <c r="J834" s="2">
        <v>40400</v>
      </c>
      <c r="K834" s="2">
        <v>52000</v>
      </c>
      <c r="L834" s="2">
        <v>92400</v>
      </c>
      <c r="M834" s="2">
        <v>0</v>
      </c>
      <c r="N834" s="2">
        <v>92400</v>
      </c>
      <c r="O834" s="2">
        <v>2</v>
      </c>
      <c r="P834" s="3">
        <v>45121</v>
      </c>
      <c r="Q834" s="2">
        <v>0</v>
      </c>
      <c r="R834" s="2">
        <v>2</v>
      </c>
      <c r="S834" s="2">
        <v>0</v>
      </c>
      <c r="T834" s="2">
        <v>0</v>
      </c>
      <c r="U834" s="2">
        <v>0</v>
      </c>
      <c r="V834" s="2">
        <v>0</v>
      </c>
      <c r="W834" s="2">
        <v>0</v>
      </c>
      <c r="X834" s="2">
        <v>0</v>
      </c>
      <c r="Y834" s="2">
        <v>39.700000000000003</v>
      </c>
      <c r="Z834" s="2">
        <v>40400</v>
      </c>
    </row>
    <row r="835" spans="1:26" s="2" customFormat="1" thickBot="1">
      <c r="A835" s="2">
        <v>870</v>
      </c>
      <c r="B835" s="2" t="s">
        <v>935</v>
      </c>
      <c r="C835" s="2">
        <v>164</v>
      </c>
      <c r="E835" s="2" t="s">
        <v>183</v>
      </c>
      <c r="F835" s="2" t="s">
        <v>934</v>
      </c>
      <c r="G835" s="2" t="s">
        <v>933</v>
      </c>
      <c r="H835" s="2" t="s">
        <v>592</v>
      </c>
      <c r="I835" s="2">
        <v>1</v>
      </c>
      <c r="J835" s="2">
        <v>17500</v>
      </c>
      <c r="K835" s="2">
        <v>200400</v>
      </c>
      <c r="L835" s="2">
        <v>217900</v>
      </c>
      <c r="M835" s="2">
        <v>18500</v>
      </c>
      <c r="N835" s="2">
        <v>199400</v>
      </c>
      <c r="O835" s="2">
        <v>0</v>
      </c>
      <c r="Q835" s="2">
        <v>0</v>
      </c>
      <c r="R835" s="2">
        <v>0</v>
      </c>
      <c r="S835" s="2">
        <v>0</v>
      </c>
      <c r="T835" s="2">
        <v>0</v>
      </c>
      <c r="U835" s="2">
        <v>0</v>
      </c>
      <c r="V835" s="2">
        <v>0</v>
      </c>
      <c r="W835" s="2">
        <v>0</v>
      </c>
      <c r="X835" s="2">
        <v>0</v>
      </c>
      <c r="Y835" s="2">
        <v>1</v>
      </c>
      <c r="Z835" s="2">
        <v>17500</v>
      </c>
    </row>
    <row r="836" spans="1:26" s="2" customFormat="1" thickBot="1">
      <c r="A836" s="2">
        <v>871</v>
      </c>
      <c r="B836" s="2" t="s">
        <v>932</v>
      </c>
      <c r="C836" s="2">
        <v>165</v>
      </c>
      <c r="E836" s="2" t="s">
        <v>183</v>
      </c>
      <c r="F836" s="2" t="s">
        <v>931</v>
      </c>
      <c r="G836" s="2" t="s">
        <v>930</v>
      </c>
      <c r="H836" s="2" t="s">
        <v>929</v>
      </c>
      <c r="I836" s="2">
        <v>26</v>
      </c>
      <c r="J836" s="2">
        <v>29575</v>
      </c>
      <c r="K836" s="2">
        <v>700</v>
      </c>
      <c r="L836" s="2">
        <v>30275</v>
      </c>
      <c r="M836" s="2">
        <v>0</v>
      </c>
      <c r="N836" s="2">
        <v>30275</v>
      </c>
      <c r="O836" s="2">
        <v>0</v>
      </c>
      <c r="Q836" s="2">
        <v>0</v>
      </c>
      <c r="R836" s="2">
        <v>0</v>
      </c>
      <c r="S836" s="2">
        <v>0</v>
      </c>
      <c r="T836" s="2">
        <v>0</v>
      </c>
      <c r="U836" s="2">
        <v>0</v>
      </c>
      <c r="V836" s="2">
        <v>0</v>
      </c>
      <c r="W836" s="2">
        <v>0</v>
      </c>
      <c r="X836" s="2">
        <v>0</v>
      </c>
      <c r="Y836" s="2">
        <v>26</v>
      </c>
      <c r="Z836" s="2">
        <v>29575</v>
      </c>
    </row>
    <row r="837" spans="1:26" s="2" customFormat="1" thickBot="1">
      <c r="A837" s="2">
        <v>872</v>
      </c>
      <c r="B837" s="2" t="s">
        <v>928</v>
      </c>
      <c r="C837" s="2">
        <v>139</v>
      </c>
      <c r="E837" s="2" t="s">
        <v>190</v>
      </c>
      <c r="F837" s="2" t="s">
        <v>927</v>
      </c>
      <c r="G837" s="2" t="s">
        <v>326</v>
      </c>
      <c r="I837" s="2">
        <v>42.5</v>
      </c>
      <c r="J837" s="2">
        <v>46400</v>
      </c>
      <c r="K837" s="2">
        <v>44380</v>
      </c>
      <c r="L837" s="2">
        <v>90780</v>
      </c>
      <c r="M837" s="2">
        <v>18500</v>
      </c>
      <c r="N837" s="2">
        <v>72280</v>
      </c>
      <c r="O837" s="2">
        <v>2</v>
      </c>
      <c r="P837" s="3">
        <v>39464</v>
      </c>
      <c r="Q837" s="2">
        <v>175000</v>
      </c>
      <c r="R837" s="2">
        <v>1</v>
      </c>
      <c r="S837" s="2">
        <v>0</v>
      </c>
      <c r="T837" s="2">
        <v>0</v>
      </c>
      <c r="U837" s="2">
        <v>0</v>
      </c>
      <c r="V837" s="2">
        <v>0</v>
      </c>
      <c r="W837" s="2">
        <v>0</v>
      </c>
      <c r="X837" s="2">
        <v>0</v>
      </c>
      <c r="Y837" s="2">
        <v>42.5</v>
      </c>
      <c r="Z837" s="2">
        <v>46375</v>
      </c>
    </row>
    <row r="838" spans="1:26" s="2" customFormat="1" thickBot="1">
      <c r="A838" s="2">
        <v>873</v>
      </c>
      <c r="B838" s="2" t="s">
        <v>926</v>
      </c>
      <c r="C838" s="2">
        <v>0</v>
      </c>
      <c r="E838" s="2" t="s">
        <v>81</v>
      </c>
      <c r="F838" s="2" t="s">
        <v>925</v>
      </c>
      <c r="G838" s="2" t="s">
        <v>924</v>
      </c>
      <c r="I838" s="2">
        <v>36</v>
      </c>
      <c r="J838" s="2">
        <v>18333</v>
      </c>
      <c r="K838" s="2">
        <v>0</v>
      </c>
      <c r="L838" s="2">
        <v>18333</v>
      </c>
      <c r="M838" s="2">
        <v>0</v>
      </c>
      <c r="N838" s="2">
        <v>18333</v>
      </c>
      <c r="O838" s="2">
        <v>0</v>
      </c>
      <c r="Q838" s="2">
        <v>0</v>
      </c>
      <c r="R838" s="2">
        <v>0</v>
      </c>
      <c r="S838" s="2">
        <v>0</v>
      </c>
      <c r="T838" s="2">
        <v>0</v>
      </c>
      <c r="U838" s="2">
        <v>29</v>
      </c>
      <c r="V838" s="2">
        <v>6245</v>
      </c>
      <c r="W838" s="2">
        <v>4</v>
      </c>
      <c r="X838" s="2">
        <v>888</v>
      </c>
      <c r="Y838" s="2">
        <v>3</v>
      </c>
      <c r="Z838" s="2">
        <v>11200</v>
      </c>
    </row>
    <row r="839" spans="1:26" s="2" customFormat="1" thickBot="1">
      <c r="A839" s="2">
        <v>874</v>
      </c>
      <c r="B839" s="2" t="s">
        <v>923</v>
      </c>
      <c r="C839" s="2">
        <v>42</v>
      </c>
      <c r="E839" s="2" t="s">
        <v>922</v>
      </c>
      <c r="F839" s="2" t="s">
        <v>921</v>
      </c>
      <c r="G839" s="2" t="s">
        <v>920</v>
      </c>
      <c r="H839" s="2" t="s">
        <v>919</v>
      </c>
      <c r="I839" s="2">
        <v>1.5</v>
      </c>
      <c r="J839" s="2">
        <v>18400</v>
      </c>
      <c r="K839" s="2">
        <v>130620</v>
      </c>
      <c r="L839" s="2">
        <v>149020</v>
      </c>
      <c r="M839" s="2">
        <v>0</v>
      </c>
      <c r="N839" s="2">
        <v>149020</v>
      </c>
      <c r="O839" s="2">
        <v>0</v>
      </c>
      <c r="Q839" s="2">
        <v>0</v>
      </c>
      <c r="R839" s="2">
        <v>0</v>
      </c>
      <c r="S839" s="2">
        <v>0</v>
      </c>
      <c r="T839" s="2">
        <v>0</v>
      </c>
      <c r="U839" s="2">
        <v>0</v>
      </c>
      <c r="V839" s="2">
        <v>0</v>
      </c>
      <c r="W839" s="2">
        <v>0</v>
      </c>
      <c r="X839" s="2">
        <v>0</v>
      </c>
      <c r="Y839" s="2">
        <v>1.5</v>
      </c>
      <c r="Z839" s="2">
        <v>18375</v>
      </c>
    </row>
    <row r="840" spans="1:26" s="2" customFormat="1" thickBot="1">
      <c r="A840" s="2">
        <v>875</v>
      </c>
      <c r="B840" s="2" t="s">
        <v>918</v>
      </c>
      <c r="C840" s="2">
        <v>0</v>
      </c>
      <c r="E840" s="2" t="s">
        <v>607</v>
      </c>
      <c r="F840" s="2" t="s">
        <v>917</v>
      </c>
      <c r="G840" s="2" t="s">
        <v>1</v>
      </c>
      <c r="H840" s="2" t="s">
        <v>916</v>
      </c>
      <c r="I840" s="2">
        <v>1</v>
      </c>
      <c r="J840" s="2">
        <v>8750</v>
      </c>
      <c r="K840" s="2">
        <v>0</v>
      </c>
      <c r="L840" s="2">
        <v>8750</v>
      </c>
      <c r="M840" s="2">
        <v>0</v>
      </c>
      <c r="N840" s="2">
        <v>8750</v>
      </c>
      <c r="O840" s="2">
        <v>0</v>
      </c>
      <c r="Q840" s="2">
        <v>0</v>
      </c>
      <c r="R840" s="2">
        <v>0</v>
      </c>
      <c r="S840" s="2">
        <v>0</v>
      </c>
      <c r="T840" s="2">
        <v>0</v>
      </c>
      <c r="U840" s="2">
        <v>0</v>
      </c>
      <c r="V840" s="2">
        <v>0</v>
      </c>
      <c r="W840" s="2">
        <v>0</v>
      </c>
      <c r="X840" s="2">
        <v>0</v>
      </c>
      <c r="Y840" s="2">
        <v>1</v>
      </c>
      <c r="Z840" s="2">
        <v>8750</v>
      </c>
    </row>
    <row r="841" spans="1:26" s="2" customFormat="1" thickBot="1">
      <c r="A841" s="2">
        <v>876</v>
      </c>
      <c r="B841" s="2" t="s">
        <v>915</v>
      </c>
      <c r="C841" s="2">
        <v>1433</v>
      </c>
      <c r="E841" s="2" t="s">
        <v>607</v>
      </c>
      <c r="F841" s="2" t="s">
        <v>914</v>
      </c>
      <c r="G841" s="2" t="s">
        <v>913</v>
      </c>
      <c r="H841" s="2" t="s">
        <v>912</v>
      </c>
      <c r="I841" s="2">
        <v>3</v>
      </c>
      <c r="J841" s="2">
        <v>15600</v>
      </c>
      <c r="K841" s="2">
        <v>29100</v>
      </c>
      <c r="L841" s="2">
        <v>44700</v>
      </c>
      <c r="M841" s="2">
        <v>0</v>
      </c>
      <c r="N841" s="2">
        <v>44700</v>
      </c>
      <c r="O841" s="2">
        <v>0</v>
      </c>
      <c r="Q841" s="2">
        <v>0</v>
      </c>
      <c r="R841" s="2">
        <v>0</v>
      </c>
      <c r="S841" s="2">
        <v>0</v>
      </c>
      <c r="T841" s="2">
        <v>0</v>
      </c>
      <c r="U841" s="2">
        <v>0</v>
      </c>
      <c r="V841" s="2">
        <v>0</v>
      </c>
      <c r="W841" s="2">
        <v>0</v>
      </c>
      <c r="X841" s="2">
        <v>0</v>
      </c>
      <c r="Y841" s="2">
        <v>3</v>
      </c>
      <c r="Z841" s="2">
        <v>15600</v>
      </c>
    </row>
    <row r="842" spans="1:26" s="2" customFormat="1" thickBot="1">
      <c r="A842" s="2">
        <v>877</v>
      </c>
      <c r="B842" s="2" t="s">
        <v>911</v>
      </c>
      <c r="C842" s="2">
        <v>4</v>
      </c>
      <c r="E842" s="2" t="s">
        <v>910</v>
      </c>
      <c r="F842" s="2" t="s">
        <v>909</v>
      </c>
      <c r="G842" s="2" t="s">
        <v>534</v>
      </c>
      <c r="I842" s="2">
        <v>1</v>
      </c>
      <c r="J842" s="2">
        <v>17500</v>
      </c>
      <c r="K842" s="2">
        <v>28420</v>
      </c>
      <c r="L842" s="2">
        <v>45920</v>
      </c>
      <c r="M842" s="2">
        <v>0</v>
      </c>
      <c r="N842" s="2">
        <v>45920</v>
      </c>
      <c r="O842" s="2">
        <v>1</v>
      </c>
      <c r="P842" s="3">
        <v>43315</v>
      </c>
      <c r="Q842" s="2">
        <v>0</v>
      </c>
      <c r="R842" s="2">
        <v>2</v>
      </c>
      <c r="S842" s="2">
        <v>0</v>
      </c>
      <c r="T842" s="2">
        <v>0</v>
      </c>
      <c r="U842" s="2">
        <v>0</v>
      </c>
      <c r="V842" s="2">
        <v>0</v>
      </c>
      <c r="W842" s="2">
        <v>0</v>
      </c>
      <c r="X842" s="2">
        <v>0</v>
      </c>
      <c r="Y842" s="2">
        <v>1</v>
      </c>
      <c r="Z842" s="2">
        <v>17500</v>
      </c>
    </row>
    <row r="843" spans="1:26" s="2" customFormat="1" thickBot="1">
      <c r="A843" s="2">
        <v>878</v>
      </c>
      <c r="B843" s="2" t="s">
        <v>908</v>
      </c>
      <c r="C843" s="2">
        <v>0</v>
      </c>
      <c r="E843" s="2" t="s">
        <v>590</v>
      </c>
      <c r="F843" s="2" t="s">
        <v>907</v>
      </c>
      <c r="G843" s="2" t="s">
        <v>848</v>
      </c>
      <c r="I843" s="2">
        <v>53</v>
      </c>
      <c r="J843" s="2">
        <v>11355</v>
      </c>
      <c r="K843" s="2">
        <v>0</v>
      </c>
      <c r="L843" s="2">
        <v>11355</v>
      </c>
      <c r="M843" s="2">
        <v>0</v>
      </c>
      <c r="N843" s="2">
        <v>11355</v>
      </c>
      <c r="O843" s="2">
        <v>0</v>
      </c>
      <c r="Q843" s="2">
        <v>0</v>
      </c>
      <c r="R843" s="2">
        <v>0</v>
      </c>
      <c r="S843" s="2">
        <v>1</v>
      </c>
      <c r="T843" s="2">
        <v>184</v>
      </c>
      <c r="U843" s="2">
        <v>49</v>
      </c>
      <c r="V843" s="2">
        <v>10552</v>
      </c>
      <c r="W843" s="2">
        <v>2</v>
      </c>
      <c r="X843" s="2">
        <v>444</v>
      </c>
      <c r="Y843" s="2">
        <v>1</v>
      </c>
      <c r="Z843" s="2">
        <v>175</v>
      </c>
    </row>
    <row r="844" spans="1:26" s="2" customFormat="1" thickBot="1">
      <c r="A844" s="2">
        <v>879</v>
      </c>
      <c r="B844" s="2" t="s">
        <v>906</v>
      </c>
      <c r="C844" s="2">
        <v>127</v>
      </c>
      <c r="E844" s="2" t="s">
        <v>590</v>
      </c>
      <c r="F844" s="2" t="s">
        <v>905</v>
      </c>
      <c r="G844" s="2" t="s">
        <v>645</v>
      </c>
      <c r="I844" s="2">
        <v>106.5</v>
      </c>
      <c r="J844" s="2">
        <v>61145</v>
      </c>
      <c r="K844" s="2">
        <v>91600</v>
      </c>
      <c r="L844" s="2">
        <v>152745</v>
      </c>
      <c r="M844" s="2">
        <v>22940</v>
      </c>
      <c r="N844" s="2">
        <v>129805</v>
      </c>
      <c r="O844" s="2">
        <v>0</v>
      </c>
      <c r="Q844" s="2">
        <v>0</v>
      </c>
      <c r="R844" s="2">
        <v>0</v>
      </c>
      <c r="S844" s="2">
        <v>0</v>
      </c>
      <c r="T844" s="2">
        <v>0</v>
      </c>
      <c r="U844" s="2">
        <v>33</v>
      </c>
      <c r="V844" s="2">
        <v>7106</v>
      </c>
      <c r="W844" s="2">
        <v>49.5</v>
      </c>
      <c r="X844" s="2">
        <v>10989</v>
      </c>
      <c r="Y844" s="2">
        <v>24</v>
      </c>
      <c r="Z844" s="2">
        <v>43050</v>
      </c>
    </row>
    <row r="845" spans="1:26" s="2" customFormat="1" thickBot="1">
      <c r="A845" s="2">
        <v>880</v>
      </c>
      <c r="B845" s="2" t="s">
        <v>904</v>
      </c>
      <c r="C845" s="2">
        <v>6</v>
      </c>
      <c r="E845" s="2" t="s">
        <v>678</v>
      </c>
      <c r="F845" s="2" t="s">
        <v>903</v>
      </c>
      <c r="G845" s="2" t="s">
        <v>600</v>
      </c>
      <c r="H845" s="2" t="s">
        <v>902</v>
      </c>
      <c r="I845" s="2">
        <v>0.47</v>
      </c>
      <c r="J845" s="2">
        <v>14900</v>
      </c>
      <c r="K845" s="2">
        <v>70800</v>
      </c>
      <c r="L845" s="2">
        <v>85700</v>
      </c>
      <c r="M845" s="2">
        <v>22940</v>
      </c>
      <c r="N845" s="2">
        <v>62760</v>
      </c>
      <c r="O845" s="2">
        <v>2</v>
      </c>
      <c r="P845" s="3">
        <v>44914</v>
      </c>
      <c r="Q845" s="2">
        <v>193400</v>
      </c>
      <c r="R845" s="2">
        <v>1</v>
      </c>
      <c r="S845" s="2">
        <v>0</v>
      </c>
      <c r="T845" s="2">
        <v>0</v>
      </c>
      <c r="U845" s="2">
        <v>0</v>
      </c>
      <c r="V845" s="2">
        <v>0</v>
      </c>
      <c r="W845" s="2">
        <v>0</v>
      </c>
      <c r="X845" s="2">
        <v>0</v>
      </c>
      <c r="Y845" s="2">
        <v>0.47</v>
      </c>
      <c r="Z845" s="2">
        <v>14900</v>
      </c>
    </row>
    <row r="846" spans="1:26" s="2" customFormat="1" thickBot="1">
      <c r="A846" s="2">
        <v>881</v>
      </c>
      <c r="B846" s="2" t="s">
        <v>901</v>
      </c>
      <c r="C846" s="2">
        <v>0</v>
      </c>
      <c r="E846" s="2" t="s">
        <v>900</v>
      </c>
      <c r="F846" s="2" t="s">
        <v>899</v>
      </c>
      <c r="G846" s="2" t="s">
        <v>561</v>
      </c>
      <c r="H846" s="2" t="s">
        <v>898</v>
      </c>
      <c r="I846" s="2">
        <v>0.45</v>
      </c>
      <c r="J846" s="2">
        <v>4000</v>
      </c>
      <c r="K846" s="2">
        <v>0</v>
      </c>
      <c r="L846" s="2">
        <v>4000</v>
      </c>
      <c r="M846" s="2">
        <v>0</v>
      </c>
      <c r="N846" s="2">
        <v>4000</v>
      </c>
      <c r="O846" s="2">
        <v>1</v>
      </c>
      <c r="P846" s="3">
        <v>44915</v>
      </c>
      <c r="Q846" s="2">
        <v>0</v>
      </c>
      <c r="R846" s="2">
        <v>8</v>
      </c>
      <c r="S846" s="2">
        <v>0</v>
      </c>
      <c r="T846" s="2">
        <v>0</v>
      </c>
      <c r="U846" s="2">
        <v>0</v>
      </c>
      <c r="V846" s="2">
        <v>0</v>
      </c>
      <c r="W846" s="2">
        <v>0</v>
      </c>
      <c r="X846" s="2">
        <v>0</v>
      </c>
      <c r="Y846" s="2">
        <v>0.45</v>
      </c>
      <c r="Z846" s="2">
        <v>4000</v>
      </c>
    </row>
    <row r="847" spans="1:26" s="2" customFormat="1" thickBot="1">
      <c r="A847" s="2">
        <v>882</v>
      </c>
      <c r="B847" s="2" t="s">
        <v>896</v>
      </c>
      <c r="C847" s="2">
        <v>97</v>
      </c>
      <c r="E847" s="2" t="s">
        <v>532</v>
      </c>
      <c r="F847" s="2" t="s">
        <v>897</v>
      </c>
      <c r="G847" s="2" t="s">
        <v>126</v>
      </c>
      <c r="I847" s="2">
        <v>220</v>
      </c>
      <c r="J847" s="2">
        <v>139475</v>
      </c>
      <c r="K847" s="2">
        <v>97720</v>
      </c>
      <c r="L847" s="2">
        <v>237195</v>
      </c>
      <c r="M847" s="2">
        <v>0</v>
      </c>
      <c r="N847" s="2">
        <v>237195</v>
      </c>
      <c r="O847" s="2">
        <v>0</v>
      </c>
      <c r="Q847" s="2">
        <v>0</v>
      </c>
      <c r="R847" s="2">
        <v>0</v>
      </c>
      <c r="S847" s="2">
        <v>0</v>
      </c>
      <c r="T847" s="2">
        <v>0</v>
      </c>
      <c r="U847" s="2">
        <v>0</v>
      </c>
      <c r="V847" s="2">
        <v>0</v>
      </c>
      <c r="W847" s="2">
        <v>0</v>
      </c>
      <c r="X847" s="2">
        <v>0</v>
      </c>
      <c r="Y847" s="2">
        <v>220</v>
      </c>
      <c r="Z847" s="2">
        <v>139475</v>
      </c>
    </row>
    <row r="848" spans="1:26" s="2" customFormat="1" thickBot="1">
      <c r="A848" s="2">
        <v>883</v>
      </c>
      <c r="B848" s="2" t="s">
        <v>896</v>
      </c>
      <c r="C848" s="2">
        <v>96</v>
      </c>
      <c r="E848" s="2" t="s">
        <v>532</v>
      </c>
      <c r="F848" s="2" t="s">
        <v>895</v>
      </c>
      <c r="G848" s="2" t="s">
        <v>307</v>
      </c>
      <c r="I848" s="2">
        <v>13</v>
      </c>
      <c r="J848" s="2">
        <v>20300</v>
      </c>
      <c r="K848" s="2">
        <v>8540</v>
      </c>
      <c r="L848" s="2">
        <v>28840</v>
      </c>
      <c r="M848" s="2">
        <v>0</v>
      </c>
      <c r="N848" s="2">
        <v>28840</v>
      </c>
      <c r="O848" s="2">
        <v>0</v>
      </c>
      <c r="Q848" s="2">
        <v>0</v>
      </c>
      <c r="R848" s="2">
        <v>0</v>
      </c>
      <c r="S848" s="2">
        <v>0</v>
      </c>
      <c r="T848" s="2">
        <v>0</v>
      </c>
      <c r="U848" s="2">
        <v>0</v>
      </c>
      <c r="V848" s="2">
        <v>0</v>
      </c>
      <c r="W848" s="2">
        <v>0</v>
      </c>
      <c r="X848" s="2">
        <v>0</v>
      </c>
      <c r="Y848" s="2">
        <v>13</v>
      </c>
      <c r="Z848" s="2">
        <v>20300</v>
      </c>
    </row>
    <row r="849" spans="1:26" s="2" customFormat="1" thickBot="1">
      <c r="A849" s="2">
        <v>884</v>
      </c>
      <c r="B849" s="2" t="s">
        <v>150</v>
      </c>
      <c r="C849" s="2">
        <v>0</v>
      </c>
      <c r="E849" s="2" t="s">
        <v>193</v>
      </c>
      <c r="F849" s="2" t="s">
        <v>894</v>
      </c>
      <c r="G849" s="2" t="s">
        <v>605</v>
      </c>
      <c r="I849" s="2">
        <v>2.72</v>
      </c>
      <c r="J849" s="2">
        <v>8700</v>
      </c>
      <c r="K849" s="2">
        <v>0</v>
      </c>
      <c r="L849" s="2">
        <v>8700</v>
      </c>
      <c r="M849" s="2">
        <v>0</v>
      </c>
      <c r="N849" s="2">
        <v>8700</v>
      </c>
      <c r="O849" s="2">
        <v>1</v>
      </c>
      <c r="P849" s="3">
        <v>41913</v>
      </c>
      <c r="Q849" s="2">
        <v>0</v>
      </c>
      <c r="R849" s="2">
        <v>4</v>
      </c>
      <c r="S849" s="2">
        <v>0</v>
      </c>
      <c r="T849" s="2">
        <v>0</v>
      </c>
      <c r="U849" s="2">
        <v>0</v>
      </c>
      <c r="V849" s="2">
        <v>0</v>
      </c>
      <c r="W849" s="2">
        <v>0</v>
      </c>
      <c r="X849" s="2">
        <v>0</v>
      </c>
      <c r="Y849" s="2">
        <v>2.72</v>
      </c>
      <c r="Z849" s="2">
        <v>8700</v>
      </c>
    </row>
    <row r="850" spans="1:26" s="2" customFormat="1" thickBot="1">
      <c r="A850" s="2">
        <v>885</v>
      </c>
      <c r="B850" s="2" t="s">
        <v>150</v>
      </c>
      <c r="C850" s="2">
        <v>0</v>
      </c>
      <c r="E850" s="2" t="s">
        <v>193</v>
      </c>
      <c r="F850" s="2" t="s">
        <v>893</v>
      </c>
      <c r="G850" s="2" t="s">
        <v>205</v>
      </c>
      <c r="I850" s="2">
        <v>2.25</v>
      </c>
      <c r="J850" s="2">
        <v>8000</v>
      </c>
      <c r="K850" s="2">
        <v>0</v>
      </c>
      <c r="L850" s="2">
        <v>8000</v>
      </c>
      <c r="M850" s="2">
        <v>0</v>
      </c>
      <c r="N850" s="2">
        <v>8000</v>
      </c>
      <c r="O850" s="2">
        <v>1</v>
      </c>
      <c r="P850" s="3">
        <v>41913</v>
      </c>
      <c r="Q850" s="2">
        <v>0</v>
      </c>
      <c r="R850" s="2">
        <v>4</v>
      </c>
      <c r="S850" s="2">
        <v>0</v>
      </c>
      <c r="T850" s="2">
        <v>0</v>
      </c>
      <c r="U850" s="2">
        <v>0</v>
      </c>
      <c r="V850" s="2">
        <v>0</v>
      </c>
      <c r="W850" s="2">
        <v>0</v>
      </c>
      <c r="X850" s="2">
        <v>0</v>
      </c>
      <c r="Y850" s="2">
        <v>2.25</v>
      </c>
      <c r="Z850" s="2">
        <v>8000</v>
      </c>
    </row>
    <row r="851" spans="1:26" s="2" customFormat="1" thickBot="1">
      <c r="A851" s="2">
        <v>886</v>
      </c>
      <c r="B851" s="2" t="s">
        <v>150</v>
      </c>
      <c r="C851" s="2">
        <v>0</v>
      </c>
      <c r="E851" s="2" t="s">
        <v>193</v>
      </c>
      <c r="F851" s="2" t="s">
        <v>892</v>
      </c>
      <c r="G851" s="2" t="s">
        <v>398</v>
      </c>
      <c r="H851" s="2" t="s">
        <v>891</v>
      </c>
      <c r="I851" s="2">
        <v>2.84</v>
      </c>
      <c r="J851" s="2">
        <v>8800</v>
      </c>
      <c r="K851" s="2">
        <v>0</v>
      </c>
      <c r="L851" s="2">
        <v>8800</v>
      </c>
      <c r="M851" s="2">
        <v>0</v>
      </c>
      <c r="N851" s="2">
        <v>8800</v>
      </c>
      <c r="O851" s="2">
        <v>1</v>
      </c>
      <c r="P851" s="3">
        <v>41913</v>
      </c>
      <c r="Q851" s="2">
        <v>0</v>
      </c>
      <c r="R851" s="2">
        <v>4</v>
      </c>
      <c r="S851" s="2">
        <v>0</v>
      </c>
      <c r="T851" s="2">
        <v>0</v>
      </c>
      <c r="U851" s="2">
        <v>0</v>
      </c>
      <c r="V851" s="2">
        <v>0</v>
      </c>
      <c r="W851" s="2">
        <v>0</v>
      </c>
      <c r="X851" s="2">
        <v>0</v>
      </c>
      <c r="Y851" s="2">
        <v>2.84</v>
      </c>
      <c r="Z851" s="2">
        <v>8800</v>
      </c>
    </row>
    <row r="852" spans="1:26" s="2" customFormat="1" thickBot="1">
      <c r="A852" s="2">
        <v>887</v>
      </c>
      <c r="B852" s="2" t="s">
        <v>150</v>
      </c>
      <c r="C852" s="2">
        <v>0</v>
      </c>
      <c r="E852" s="2" t="s">
        <v>193</v>
      </c>
      <c r="F852" s="2" t="s">
        <v>890</v>
      </c>
      <c r="G852" s="2" t="s">
        <v>240</v>
      </c>
      <c r="H852" s="2" t="s">
        <v>889</v>
      </c>
      <c r="I852" s="2">
        <v>2.1</v>
      </c>
      <c r="J852" s="2">
        <v>7900</v>
      </c>
      <c r="K852" s="2">
        <v>0</v>
      </c>
      <c r="L852" s="2">
        <v>7900</v>
      </c>
      <c r="M852" s="2">
        <v>0</v>
      </c>
      <c r="N852" s="2">
        <v>7900</v>
      </c>
      <c r="O852" s="2">
        <v>1</v>
      </c>
      <c r="P852" s="3">
        <v>41913</v>
      </c>
      <c r="Q852" s="2">
        <v>0</v>
      </c>
      <c r="R852" s="2">
        <v>4</v>
      </c>
      <c r="S852" s="2">
        <v>0</v>
      </c>
      <c r="T852" s="2">
        <v>0</v>
      </c>
      <c r="U852" s="2">
        <v>0</v>
      </c>
      <c r="V852" s="2">
        <v>0</v>
      </c>
      <c r="W852" s="2">
        <v>0</v>
      </c>
      <c r="X852" s="2">
        <v>0</v>
      </c>
      <c r="Y852" s="2">
        <v>2.1</v>
      </c>
      <c r="Z852" s="2">
        <v>7900</v>
      </c>
    </row>
    <row r="853" spans="1:26" s="2" customFormat="1" thickBot="1">
      <c r="A853" s="2">
        <v>888</v>
      </c>
      <c r="B853" s="2" t="s">
        <v>150</v>
      </c>
      <c r="C853" s="2">
        <v>0</v>
      </c>
      <c r="E853" s="2" t="s">
        <v>888</v>
      </c>
      <c r="F853" s="2" t="s">
        <v>887</v>
      </c>
      <c r="G853" s="2" t="s">
        <v>126</v>
      </c>
      <c r="I853" s="2">
        <v>1.7</v>
      </c>
      <c r="J853" s="2">
        <v>7400</v>
      </c>
      <c r="K853" s="2">
        <v>0</v>
      </c>
      <c r="L853" s="2">
        <v>7400</v>
      </c>
      <c r="M853" s="2">
        <v>0</v>
      </c>
      <c r="N853" s="2">
        <v>7400</v>
      </c>
      <c r="O853" s="2">
        <v>1</v>
      </c>
      <c r="P853" s="3">
        <v>41913</v>
      </c>
      <c r="Q853" s="2">
        <v>0</v>
      </c>
      <c r="R853" s="2">
        <v>4</v>
      </c>
      <c r="S853" s="2">
        <v>0</v>
      </c>
      <c r="T853" s="2">
        <v>0</v>
      </c>
      <c r="U853" s="2">
        <v>0</v>
      </c>
      <c r="V853" s="2">
        <v>0</v>
      </c>
      <c r="W853" s="2">
        <v>0</v>
      </c>
      <c r="X853" s="2">
        <v>0</v>
      </c>
      <c r="Y853" s="2">
        <v>1.7</v>
      </c>
      <c r="Z853" s="2">
        <v>7400</v>
      </c>
    </row>
    <row r="854" spans="1:26" s="2" customFormat="1" thickBot="1">
      <c r="A854" s="2">
        <v>889</v>
      </c>
      <c r="B854" s="2" t="s">
        <v>150</v>
      </c>
      <c r="C854" s="2">
        <v>0</v>
      </c>
      <c r="E854" s="2" t="s">
        <v>193</v>
      </c>
      <c r="F854" s="2" t="s">
        <v>886</v>
      </c>
      <c r="G854" s="2" t="s">
        <v>422</v>
      </c>
      <c r="H854" s="2" t="s">
        <v>885</v>
      </c>
      <c r="I854" s="2">
        <v>2</v>
      </c>
      <c r="J854" s="2">
        <v>7800</v>
      </c>
      <c r="K854" s="2">
        <v>0</v>
      </c>
      <c r="L854" s="2">
        <v>7800</v>
      </c>
      <c r="M854" s="2">
        <v>0</v>
      </c>
      <c r="N854" s="2">
        <v>7800</v>
      </c>
      <c r="O854" s="2">
        <v>1</v>
      </c>
      <c r="P854" s="3">
        <v>41913</v>
      </c>
      <c r="Q854" s="2">
        <v>0</v>
      </c>
      <c r="R854" s="2">
        <v>4</v>
      </c>
      <c r="S854" s="2">
        <v>0</v>
      </c>
      <c r="T854" s="2">
        <v>0</v>
      </c>
      <c r="U854" s="2">
        <v>0</v>
      </c>
      <c r="V854" s="2">
        <v>0</v>
      </c>
      <c r="W854" s="2">
        <v>0</v>
      </c>
      <c r="X854" s="2">
        <v>0</v>
      </c>
      <c r="Y854" s="2">
        <v>2</v>
      </c>
      <c r="Z854" s="2">
        <v>7800</v>
      </c>
    </row>
    <row r="855" spans="1:26" s="2" customFormat="1" thickBot="1">
      <c r="A855" s="2">
        <v>890</v>
      </c>
      <c r="B855" s="2" t="s">
        <v>150</v>
      </c>
      <c r="C855" s="2">
        <v>0</v>
      </c>
      <c r="E855" s="2" t="s">
        <v>193</v>
      </c>
      <c r="F855" s="2" t="s">
        <v>884</v>
      </c>
      <c r="G855" s="2" t="s">
        <v>173</v>
      </c>
      <c r="I855" s="2">
        <v>1.9</v>
      </c>
      <c r="J855" s="2">
        <v>7700</v>
      </c>
      <c r="K855" s="2">
        <v>0</v>
      </c>
      <c r="L855" s="2">
        <v>7700</v>
      </c>
      <c r="M855" s="2">
        <v>0</v>
      </c>
      <c r="N855" s="2">
        <v>7700</v>
      </c>
      <c r="O855" s="2">
        <v>1</v>
      </c>
      <c r="P855" s="3">
        <v>41913</v>
      </c>
      <c r="Q855" s="2">
        <v>0</v>
      </c>
      <c r="R855" s="2">
        <v>4</v>
      </c>
      <c r="S855" s="2">
        <v>0</v>
      </c>
      <c r="T855" s="2">
        <v>0</v>
      </c>
      <c r="U855" s="2">
        <v>0</v>
      </c>
      <c r="V855" s="2">
        <v>0</v>
      </c>
      <c r="W855" s="2">
        <v>0</v>
      </c>
      <c r="X855" s="2">
        <v>0</v>
      </c>
      <c r="Y855" s="2">
        <v>1.9</v>
      </c>
      <c r="Z855" s="2">
        <v>7700</v>
      </c>
    </row>
    <row r="856" spans="1:26" s="2" customFormat="1" thickBot="1">
      <c r="A856" s="2">
        <v>891</v>
      </c>
      <c r="B856" s="2" t="s">
        <v>150</v>
      </c>
      <c r="C856" s="2">
        <v>0</v>
      </c>
      <c r="E856" s="2" t="s">
        <v>193</v>
      </c>
      <c r="F856" s="2" t="s">
        <v>883</v>
      </c>
      <c r="G856" s="2" t="s">
        <v>240</v>
      </c>
      <c r="H856" s="2" t="s">
        <v>882</v>
      </c>
      <c r="I856" s="2">
        <v>2.7</v>
      </c>
      <c r="J856" s="2">
        <v>8600</v>
      </c>
      <c r="K856" s="2">
        <v>0</v>
      </c>
      <c r="L856" s="2">
        <v>8600</v>
      </c>
      <c r="M856" s="2">
        <v>0</v>
      </c>
      <c r="N856" s="2">
        <v>8600</v>
      </c>
      <c r="O856" s="2">
        <v>1</v>
      </c>
      <c r="P856" s="3">
        <v>41913</v>
      </c>
      <c r="Q856" s="2">
        <v>0</v>
      </c>
      <c r="R856" s="2">
        <v>4</v>
      </c>
      <c r="S856" s="2">
        <v>0</v>
      </c>
      <c r="T856" s="2">
        <v>0</v>
      </c>
      <c r="U856" s="2">
        <v>0</v>
      </c>
      <c r="V856" s="2">
        <v>0</v>
      </c>
      <c r="W856" s="2">
        <v>0</v>
      </c>
      <c r="X856" s="2">
        <v>0</v>
      </c>
      <c r="Y856" s="2">
        <v>2.7</v>
      </c>
      <c r="Z856" s="2">
        <v>8600</v>
      </c>
    </row>
    <row r="857" spans="1:26" s="2" customFormat="1" thickBot="1">
      <c r="A857" s="2">
        <v>892</v>
      </c>
      <c r="B857" s="2" t="s">
        <v>878</v>
      </c>
      <c r="C857" s="2">
        <v>0</v>
      </c>
      <c r="E857" s="2" t="s">
        <v>620</v>
      </c>
      <c r="F857" s="2" t="s">
        <v>881</v>
      </c>
      <c r="G857" s="2" t="s">
        <v>880</v>
      </c>
      <c r="H857" s="2" t="s">
        <v>879</v>
      </c>
      <c r="I857" s="2">
        <v>158</v>
      </c>
      <c r="J857" s="2">
        <v>94325</v>
      </c>
      <c r="K857" s="2">
        <v>0</v>
      </c>
      <c r="L857" s="2">
        <v>94325</v>
      </c>
      <c r="M857" s="2">
        <v>0</v>
      </c>
      <c r="N857" s="2">
        <v>94325</v>
      </c>
      <c r="O857" s="2">
        <v>1</v>
      </c>
      <c r="P857" s="3">
        <v>42327</v>
      </c>
      <c r="Q857" s="2">
        <v>120000</v>
      </c>
      <c r="R857" s="2">
        <v>1</v>
      </c>
      <c r="S857" s="2">
        <v>0</v>
      </c>
      <c r="T857" s="2">
        <v>0</v>
      </c>
      <c r="U857" s="2">
        <v>0</v>
      </c>
      <c r="V857" s="2">
        <v>0</v>
      </c>
      <c r="W857" s="2">
        <v>0</v>
      </c>
      <c r="X857" s="2">
        <v>0</v>
      </c>
      <c r="Y857" s="2">
        <v>158</v>
      </c>
      <c r="Z857" s="2">
        <v>94325</v>
      </c>
    </row>
    <row r="858" spans="1:26" s="2" customFormat="1" thickBot="1">
      <c r="A858" s="2">
        <v>893</v>
      </c>
      <c r="B858" s="2" t="s">
        <v>878</v>
      </c>
      <c r="E858" s="2" t="s">
        <v>620</v>
      </c>
      <c r="F858" s="2" t="s">
        <v>877</v>
      </c>
      <c r="G858" s="2" t="s">
        <v>600</v>
      </c>
      <c r="H858" s="2" t="s">
        <v>876</v>
      </c>
      <c r="I858" s="2">
        <v>1.8</v>
      </c>
      <c r="J858" s="2">
        <v>9800</v>
      </c>
      <c r="K858" s="2">
        <v>0</v>
      </c>
      <c r="L858" s="2">
        <v>9800</v>
      </c>
      <c r="M858" s="2">
        <v>0</v>
      </c>
      <c r="N858" s="2">
        <v>9800</v>
      </c>
      <c r="O858" s="2">
        <v>0</v>
      </c>
      <c r="Q858" s="2">
        <v>0</v>
      </c>
      <c r="R858" s="2">
        <v>0</v>
      </c>
      <c r="S858" s="2">
        <v>0</v>
      </c>
      <c r="T858" s="2">
        <v>0</v>
      </c>
      <c r="U858" s="2">
        <v>0</v>
      </c>
      <c r="V858" s="2">
        <v>0</v>
      </c>
      <c r="W858" s="2">
        <v>0</v>
      </c>
      <c r="X858" s="2">
        <v>0</v>
      </c>
      <c r="Y858" s="2">
        <v>1.8</v>
      </c>
      <c r="Z858" s="2">
        <v>9800</v>
      </c>
    </row>
    <row r="859" spans="1:26" s="2" customFormat="1" thickBot="1">
      <c r="A859" s="2">
        <v>894</v>
      </c>
      <c r="B859" s="2" t="s">
        <v>875</v>
      </c>
      <c r="C859" s="2">
        <v>9</v>
      </c>
      <c r="E859" s="2" t="s">
        <v>387</v>
      </c>
      <c r="F859" s="2" t="s">
        <v>874</v>
      </c>
      <c r="G859" s="2" t="s">
        <v>873</v>
      </c>
      <c r="I859" s="2">
        <v>0.47</v>
      </c>
      <c r="J859" s="2">
        <v>14900</v>
      </c>
      <c r="K859" s="2">
        <v>88480</v>
      </c>
      <c r="L859" s="2">
        <v>103380</v>
      </c>
      <c r="M859" s="2">
        <v>18500</v>
      </c>
      <c r="N859" s="2">
        <v>84880</v>
      </c>
      <c r="O859" s="2">
        <v>2</v>
      </c>
      <c r="P859" s="3">
        <v>39346</v>
      </c>
      <c r="Q859" s="2">
        <v>73000</v>
      </c>
      <c r="R859" s="2">
        <v>1</v>
      </c>
      <c r="S859" s="2">
        <v>0</v>
      </c>
      <c r="T859" s="2">
        <v>0</v>
      </c>
      <c r="U859" s="2">
        <v>0</v>
      </c>
      <c r="V859" s="2">
        <v>0</v>
      </c>
      <c r="W859" s="2">
        <v>0</v>
      </c>
      <c r="X859" s="2">
        <v>0</v>
      </c>
      <c r="Y859" s="2">
        <v>0.47</v>
      </c>
      <c r="Z859" s="2">
        <v>14875</v>
      </c>
    </row>
    <row r="860" spans="1:26" s="2" customFormat="1" thickBot="1">
      <c r="A860" s="2">
        <v>895</v>
      </c>
      <c r="B860" s="2" t="s">
        <v>872</v>
      </c>
      <c r="C860" s="2">
        <v>68</v>
      </c>
      <c r="E860" s="2" t="s">
        <v>277</v>
      </c>
      <c r="F860" s="2" t="s">
        <v>871</v>
      </c>
      <c r="G860" s="2" t="s">
        <v>534</v>
      </c>
      <c r="I860" s="2">
        <v>0.3</v>
      </c>
      <c r="J860" s="2">
        <v>18900</v>
      </c>
      <c r="K860" s="2">
        <v>124000</v>
      </c>
      <c r="L860" s="2">
        <v>142900</v>
      </c>
      <c r="M860" s="2">
        <v>0</v>
      </c>
      <c r="N860" s="2">
        <v>142900</v>
      </c>
      <c r="O860" s="2">
        <v>0</v>
      </c>
      <c r="Q860" s="2">
        <v>0</v>
      </c>
      <c r="R860" s="2">
        <v>0</v>
      </c>
      <c r="S860" s="2">
        <v>0</v>
      </c>
      <c r="T860" s="2">
        <v>0</v>
      </c>
      <c r="U860" s="2">
        <v>0</v>
      </c>
      <c r="V860" s="2">
        <v>0</v>
      </c>
      <c r="W860" s="2">
        <v>0</v>
      </c>
      <c r="X860" s="2">
        <v>0</v>
      </c>
      <c r="Y860" s="2">
        <v>0.3</v>
      </c>
      <c r="Z860" s="2">
        <v>18900</v>
      </c>
    </row>
    <row r="861" spans="1:26" s="2" customFormat="1" thickBot="1">
      <c r="A861" s="2">
        <v>896</v>
      </c>
      <c r="B861" s="2" t="s">
        <v>870</v>
      </c>
      <c r="C861" s="2">
        <v>83</v>
      </c>
      <c r="E861" s="2" t="s">
        <v>869</v>
      </c>
      <c r="F861" s="2" t="s">
        <v>868</v>
      </c>
      <c r="G861" s="2" t="s">
        <v>732</v>
      </c>
      <c r="I861" s="2">
        <v>0.46</v>
      </c>
      <c r="J861" s="2">
        <v>14875</v>
      </c>
      <c r="K861" s="2">
        <v>57000</v>
      </c>
      <c r="L861" s="2">
        <v>71875</v>
      </c>
      <c r="M861" s="2">
        <v>18500</v>
      </c>
      <c r="N861" s="2">
        <v>53375</v>
      </c>
      <c r="O861" s="2">
        <v>2</v>
      </c>
      <c r="P861" s="3">
        <v>39490</v>
      </c>
      <c r="Q861" s="2">
        <v>36600</v>
      </c>
      <c r="R861" s="2">
        <v>3</v>
      </c>
      <c r="S861" s="2">
        <v>0</v>
      </c>
      <c r="T861" s="2">
        <v>0</v>
      </c>
      <c r="U861" s="2">
        <v>0</v>
      </c>
      <c r="V861" s="2">
        <v>0</v>
      </c>
      <c r="W861" s="2">
        <v>0</v>
      </c>
      <c r="X861" s="2">
        <v>0</v>
      </c>
      <c r="Y861" s="2">
        <v>0.46</v>
      </c>
      <c r="Z861" s="2">
        <v>14875</v>
      </c>
    </row>
    <row r="862" spans="1:26" s="2" customFormat="1" thickBot="1">
      <c r="A862" s="2">
        <v>897</v>
      </c>
      <c r="B862" s="2" t="s">
        <v>867</v>
      </c>
      <c r="C862" s="2">
        <v>80</v>
      </c>
      <c r="E862" s="2" t="s">
        <v>293</v>
      </c>
      <c r="F862" s="2" t="s">
        <v>866</v>
      </c>
      <c r="G862" s="2" t="s">
        <v>205</v>
      </c>
      <c r="I862" s="2">
        <v>23.7</v>
      </c>
      <c r="J862" s="2">
        <v>24467</v>
      </c>
      <c r="K862" s="2">
        <v>22400</v>
      </c>
      <c r="L862" s="2">
        <v>46867</v>
      </c>
      <c r="M862" s="2">
        <v>0</v>
      </c>
      <c r="N862" s="2">
        <v>46867</v>
      </c>
      <c r="O862" s="2">
        <v>2</v>
      </c>
      <c r="P862" s="3">
        <v>44999</v>
      </c>
      <c r="Q862" s="2">
        <v>21500</v>
      </c>
      <c r="R862" s="2">
        <v>8</v>
      </c>
      <c r="S862" s="2">
        <v>0</v>
      </c>
      <c r="T862" s="2">
        <v>0</v>
      </c>
      <c r="U862" s="2">
        <v>11.7</v>
      </c>
      <c r="V862" s="2">
        <v>2519</v>
      </c>
      <c r="W862" s="2">
        <v>9</v>
      </c>
      <c r="X862" s="2">
        <v>1998</v>
      </c>
      <c r="Y862" s="2">
        <v>3</v>
      </c>
      <c r="Z862" s="2">
        <v>19950</v>
      </c>
    </row>
    <row r="863" spans="1:26" s="2" customFormat="1" thickBot="1">
      <c r="A863" s="2">
        <v>898</v>
      </c>
      <c r="B863" s="2" t="s">
        <v>865</v>
      </c>
      <c r="C863" s="2">
        <v>0</v>
      </c>
      <c r="E863" s="2" t="s">
        <v>864</v>
      </c>
      <c r="F863" s="2" t="s">
        <v>863</v>
      </c>
      <c r="G863" s="2" t="s">
        <v>205</v>
      </c>
      <c r="I863" s="2">
        <v>3</v>
      </c>
      <c r="J863" s="2">
        <v>11200</v>
      </c>
      <c r="K863" s="2">
        <v>0</v>
      </c>
      <c r="L863" s="2">
        <v>11200</v>
      </c>
      <c r="M863" s="2">
        <v>0</v>
      </c>
      <c r="N863" s="2">
        <v>11200</v>
      </c>
      <c r="O863" s="2">
        <v>1</v>
      </c>
      <c r="P863" s="3">
        <v>40305</v>
      </c>
      <c r="Q863" s="2">
        <v>11500</v>
      </c>
      <c r="R863" s="2">
        <v>2</v>
      </c>
      <c r="S863" s="2">
        <v>0</v>
      </c>
      <c r="T863" s="2">
        <v>0</v>
      </c>
      <c r="U863" s="2">
        <v>0</v>
      </c>
      <c r="V863" s="2">
        <v>0</v>
      </c>
      <c r="W863" s="2">
        <v>0</v>
      </c>
      <c r="X863" s="2">
        <v>0</v>
      </c>
      <c r="Y863" s="2">
        <v>3</v>
      </c>
      <c r="Z863" s="2">
        <v>11200</v>
      </c>
    </row>
    <row r="864" spans="1:26" s="2" customFormat="1" thickBot="1">
      <c r="A864" s="2">
        <v>899</v>
      </c>
      <c r="B864" s="2" t="s">
        <v>862</v>
      </c>
      <c r="C864" s="2">
        <v>61</v>
      </c>
      <c r="E864" s="2" t="s">
        <v>859</v>
      </c>
      <c r="F864" s="2" t="s">
        <v>861</v>
      </c>
      <c r="G864" s="2" t="s">
        <v>545</v>
      </c>
      <c r="I864" s="2">
        <v>20</v>
      </c>
      <c r="J864" s="2">
        <v>21300</v>
      </c>
      <c r="K864" s="2">
        <v>5700</v>
      </c>
      <c r="L864" s="2">
        <v>27000</v>
      </c>
      <c r="M864" s="2">
        <v>0</v>
      </c>
      <c r="N864" s="2">
        <v>27000</v>
      </c>
      <c r="O864" s="2">
        <v>2</v>
      </c>
      <c r="P864" s="3">
        <v>43116</v>
      </c>
      <c r="Q864" s="2">
        <v>280000</v>
      </c>
      <c r="R864" s="2">
        <v>1</v>
      </c>
      <c r="S864" s="2">
        <v>0</v>
      </c>
      <c r="T864" s="2">
        <v>0</v>
      </c>
      <c r="U864" s="2">
        <v>0</v>
      </c>
      <c r="V864" s="2">
        <v>0</v>
      </c>
      <c r="W864" s="2">
        <v>0</v>
      </c>
      <c r="X864" s="2">
        <v>0</v>
      </c>
      <c r="Y864" s="2">
        <v>20</v>
      </c>
      <c r="Z864" s="2">
        <v>21300</v>
      </c>
    </row>
    <row r="865" spans="1:26" s="2" customFormat="1" thickBot="1">
      <c r="A865" s="2">
        <v>900</v>
      </c>
      <c r="B865" s="2" t="s">
        <v>860</v>
      </c>
      <c r="C865" s="2">
        <v>68</v>
      </c>
      <c r="E865" s="2" t="s">
        <v>859</v>
      </c>
      <c r="F865" s="2" t="s">
        <v>858</v>
      </c>
      <c r="G865" s="2" t="s">
        <v>545</v>
      </c>
      <c r="I865" s="2">
        <v>45</v>
      </c>
      <c r="J865" s="2">
        <v>43600</v>
      </c>
      <c r="K865" s="2">
        <v>73400</v>
      </c>
      <c r="L865" s="2">
        <v>117000</v>
      </c>
      <c r="M865" s="2">
        <v>18500</v>
      </c>
      <c r="N865" s="2">
        <v>98500</v>
      </c>
      <c r="O865" s="2">
        <v>1</v>
      </c>
      <c r="P865" s="3">
        <v>39759</v>
      </c>
      <c r="Q865" s="2">
        <v>77500</v>
      </c>
      <c r="R865" s="2">
        <v>1</v>
      </c>
      <c r="S865" s="2">
        <v>0</v>
      </c>
      <c r="T865" s="2">
        <v>0</v>
      </c>
      <c r="U865" s="2">
        <v>0</v>
      </c>
      <c r="V865" s="2">
        <v>0</v>
      </c>
      <c r="W865" s="2">
        <v>0</v>
      </c>
      <c r="X865" s="2">
        <v>0</v>
      </c>
      <c r="Y865" s="2">
        <v>45</v>
      </c>
      <c r="Z865" s="2">
        <v>43600</v>
      </c>
    </row>
    <row r="866" spans="1:26" s="2" customFormat="1" thickBot="1">
      <c r="A866" s="2">
        <v>901</v>
      </c>
      <c r="B866" s="2" t="s">
        <v>857</v>
      </c>
      <c r="C866" s="2">
        <v>0</v>
      </c>
      <c r="E866" s="2" t="s">
        <v>345</v>
      </c>
      <c r="F866" s="2" t="s">
        <v>856</v>
      </c>
      <c r="G866" s="2" t="s">
        <v>855</v>
      </c>
      <c r="I866" s="2">
        <v>65</v>
      </c>
      <c r="J866" s="2">
        <v>21808</v>
      </c>
      <c r="K866" s="2">
        <v>0</v>
      </c>
      <c r="L866" s="2">
        <v>21808</v>
      </c>
      <c r="M866" s="2">
        <v>0</v>
      </c>
      <c r="N866" s="2">
        <v>21808</v>
      </c>
      <c r="O866" s="2">
        <v>1</v>
      </c>
      <c r="P866" s="3">
        <v>43864</v>
      </c>
      <c r="Q866" s="2">
        <v>0</v>
      </c>
      <c r="R866" s="2">
        <v>2</v>
      </c>
      <c r="S866" s="2">
        <v>28</v>
      </c>
      <c r="T866" s="2">
        <v>5159</v>
      </c>
      <c r="U866" s="2">
        <v>14</v>
      </c>
      <c r="V866" s="2">
        <v>3015</v>
      </c>
      <c r="W866" s="2">
        <v>22</v>
      </c>
      <c r="X866" s="2">
        <v>4884</v>
      </c>
      <c r="Y866" s="2">
        <v>1</v>
      </c>
      <c r="Z866" s="2">
        <v>8750</v>
      </c>
    </row>
    <row r="867" spans="1:26" s="2" customFormat="1" thickBot="1">
      <c r="A867" s="2">
        <v>902</v>
      </c>
      <c r="B867" s="2" t="s">
        <v>854</v>
      </c>
      <c r="C867" s="2">
        <v>99</v>
      </c>
      <c r="E867" s="2" t="s">
        <v>28</v>
      </c>
      <c r="F867" s="2" t="s">
        <v>853</v>
      </c>
      <c r="G867" s="2" t="s">
        <v>84</v>
      </c>
      <c r="H867" s="2" t="s">
        <v>852</v>
      </c>
      <c r="I867" s="2">
        <v>50</v>
      </c>
      <c r="J867" s="2">
        <v>29070</v>
      </c>
      <c r="K867" s="2">
        <v>247100</v>
      </c>
      <c r="L867" s="2">
        <v>276170</v>
      </c>
      <c r="M867" s="2">
        <v>18500</v>
      </c>
      <c r="N867" s="2">
        <v>257670</v>
      </c>
      <c r="O867" s="2">
        <v>1</v>
      </c>
      <c r="P867" s="3">
        <v>44099</v>
      </c>
      <c r="Q867" s="2">
        <v>60000</v>
      </c>
      <c r="R867" s="2">
        <v>1</v>
      </c>
      <c r="S867" s="2">
        <v>0</v>
      </c>
      <c r="T867" s="2">
        <v>0</v>
      </c>
      <c r="U867" s="2">
        <v>18.5</v>
      </c>
      <c r="V867" s="2">
        <v>3984</v>
      </c>
      <c r="W867" s="2">
        <v>25.5</v>
      </c>
      <c r="X867" s="2">
        <v>5661</v>
      </c>
      <c r="Y867" s="2">
        <v>6</v>
      </c>
      <c r="Z867" s="2">
        <v>19425</v>
      </c>
    </row>
    <row r="868" spans="1:26" s="2" customFormat="1" thickBot="1">
      <c r="A868" s="2">
        <v>903</v>
      </c>
      <c r="B868" s="2" t="s">
        <v>851</v>
      </c>
      <c r="C868" s="2">
        <v>0</v>
      </c>
      <c r="E868" s="2" t="s">
        <v>850</v>
      </c>
      <c r="F868" s="2" t="s">
        <v>849</v>
      </c>
      <c r="G868" s="2" t="s">
        <v>848</v>
      </c>
      <c r="I868" s="2">
        <v>66</v>
      </c>
      <c r="J868" s="2">
        <v>24833</v>
      </c>
      <c r="K868" s="2">
        <v>7000</v>
      </c>
      <c r="L868" s="2">
        <v>31833</v>
      </c>
      <c r="M868" s="2">
        <v>0</v>
      </c>
      <c r="N868" s="2">
        <v>31833</v>
      </c>
      <c r="O868" s="2">
        <v>1</v>
      </c>
      <c r="P868" s="3">
        <v>44267</v>
      </c>
      <c r="Q868" s="2">
        <v>39331</v>
      </c>
      <c r="R868" s="2">
        <v>1</v>
      </c>
      <c r="S868" s="2">
        <v>0</v>
      </c>
      <c r="T868" s="2">
        <v>0</v>
      </c>
      <c r="U868" s="2">
        <v>53</v>
      </c>
      <c r="V868" s="2">
        <v>11413</v>
      </c>
      <c r="W868" s="2">
        <v>10</v>
      </c>
      <c r="X868" s="2">
        <v>2220</v>
      </c>
      <c r="Y868" s="2">
        <v>3</v>
      </c>
      <c r="Z868" s="2">
        <v>11200</v>
      </c>
    </row>
    <row r="869" spans="1:26" s="2" customFormat="1" thickBot="1">
      <c r="A869" s="2">
        <v>904</v>
      </c>
      <c r="B869" s="2" t="s">
        <v>847</v>
      </c>
      <c r="C869" s="2">
        <v>263</v>
      </c>
      <c r="E869" s="2" t="s">
        <v>655</v>
      </c>
      <c r="F869" s="2" t="s">
        <v>846</v>
      </c>
      <c r="G869" s="2" t="s">
        <v>661</v>
      </c>
      <c r="I869" s="2">
        <v>10</v>
      </c>
      <c r="J869" s="2">
        <v>26400</v>
      </c>
      <c r="K869" s="2">
        <v>41000</v>
      </c>
      <c r="L869" s="2">
        <v>67400</v>
      </c>
      <c r="M869" s="2">
        <v>0</v>
      </c>
      <c r="N869" s="2">
        <v>67400</v>
      </c>
      <c r="O869" s="2">
        <v>2</v>
      </c>
      <c r="P869" s="3">
        <v>44225</v>
      </c>
      <c r="Q869" s="2">
        <v>122000</v>
      </c>
      <c r="R869" s="2">
        <v>1</v>
      </c>
      <c r="S869" s="2">
        <v>0</v>
      </c>
      <c r="T869" s="2">
        <v>0</v>
      </c>
      <c r="U869" s="2">
        <v>0</v>
      </c>
      <c r="V869" s="2">
        <v>0</v>
      </c>
      <c r="W869" s="2">
        <v>0</v>
      </c>
      <c r="X869" s="2">
        <v>0</v>
      </c>
      <c r="Y869" s="2">
        <v>10</v>
      </c>
      <c r="Z869" s="2">
        <v>26400</v>
      </c>
    </row>
    <row r="870" spans="1:26" s="2" customFormat="1" thickBot="1">
      <c r="A870" s="2">
        <v>905</v>
      </c>
      <c r="B870" s="2" t="s">
        <v>845</v>
      </c>
      <c r="C870" s="2">
        <v>0</v>
      </c>
      <c r="E870" s="2" t="s">
        <v>655</v>
      </c>
      <c r="F870" s="2" t="s">
        <v>844</v>
      </c>
      <c r="G870" s="2" t="s">
        <v>534</v>
      </c>
      <c r="I870" s="2">
        <v>28</v>
      </c>
      <c r="J870" s="2">
        <v>30600</v>
      </c>
      <c r="K870" s="2">
        <v>0</v>
      </c>
      <c r="L870" s="2">
        <v>30600</v>
      </c>
      <c r="M870" s="2">
        <v>0</v>
      </c>
      <c r="N870" s="2">
        <v>30600</v>
      </c>
      <c r="O870" s="2">
        <v>0</v>
      </c>
      <c r="Q870" s="2">
        <v>0</v>
      </c>
      <c r="R870" s="2">
        <v>0</v>
      </c>
      <c r="S870" s="2">
        <v>0</v>
      </c>
      <c r="T870" s="2">
        <v>0</v>
      </c>
      <c r="U870" s="2">
        <v>0</v>
      </c>
      <c r="V870" s="2">
        <v>0</v>
      </c>
      <c r="W870" s="2">
        <v>0</v>
      </c>
      <c r="X870" s="2">
        <v>0</v>
      </c>
      <c r="Y870" s="2">
        <v>28</v>
      </c>
      <c r="Z870" s="2">
        <v>30625</v>
      </c>
    </row>
    <row r="871" spans="1:26" s="2" customFormat="1" thickBot="1">
      <c r="A871" s="2">
        <v>906</v>
      </c>
      <c r="B871" s="2" t="s">
        <v>843</v>
      </c>
      <c r="C871" s="2">
        <v>0</v>
      </c>
      <c r="E871" s="2" t="s">
        <v>203</v>
      </c>
      <c r="F871" s="2" t="s">
        <v>842</v>
      </c>
      <c r="G871" s="2" t="s">
        <v>701</v>
      </c>
      <c r="I871" s="2">
        <v>12.3</v>
      </c>
      <c r="J871" s="2">
        <v>19400</v>
      </c>
      <c r="K871" s="2">
        <v>0</v>
      </c>
      <c r="L871" s="2">
        <v>19400</v>
      </c>
      <c r="M871" s="2">
        <v>0</v>
      </c>
      <c r="N871" s="2">
        <v>19400</v>
      </c>
      <c r="O871" s="2">
        <v>0</v>
      </c>
      <c r="Q871" s="2">
        <v>0</v>
      </c>
      <c r="R871" s="2">
        <v>0</v>
      </c>
      <c r="S871" s="2">
        <v>0</v>
      </c>
      <c r="T871" s="2">
        <v>0</v>
      </c>
      <c r="U871" s="2">
        <v>0</v>
      </c>
      <c r="V871" s="2">
        <v>0</v>
      </c>
      <c r="W871" s="2">
        <v>0</v>
      </c>
      <c r="X871" s="2">
        <v>0</v>
      </c>
      <c r="Y871" s="2">
        <v>12.3</v>
      </c>
      <c r="Z871" s="2">
        <v>19400</v>
      </c>
    </row>
    <row r="872" spans="1:26" s="2" customFormat="1" thickBot="1">
      <c r="A872" s="2">
        <v>907</v>
      </c>
      <c r="B872" s="2" t="s">
        <v>841</v>
      </c>
      <c r="C872" s="2">
        <v>20</v>
      </c>
      <c r="E872" s="2" t="s">
        <v>840</v>
      </c>
      <c r="F872" s="2" t="s">
        <v>839</v>
      </c>
      <c r="G872" s="2" t="s">
        <v>450</v>
      </c>
      <c r="I872" s="2">
        <v>121</v>
      </c>
      <c r="J872" s="2">
        <v>61344</v>
      </c>
      <c r="K872" s="2">
        <v>285500</v>
      </c>
      <c r="L872" s="2">
        <v>346844</v>
      </c>
      <c r="M872" s="2">
        <v>0</v>
      </c>
      <c r="N872" s="2">
        <v>346844</v>
      </c>
      <c r="O872" s="2">
        <v>2</v>
      </c>
      <c r="P872" s="3">
        <v>44462</v>
      </c>
      <c r="Q872" s="2">
        <v>300000</v>
      </c>
      <c r="R872" s="2">
        <v>1</v>
      </c>
      <c r="S872" s="2">
        <v>0</v>
      </c>
      <c r="T872" s="2">
        <v>0</v>
      </c>
      <c r="U872" s="2">
        <v>107.7</v>
      </c>
      <c r="V872" s="2">
        <v>23192</v>
      </c>
      <c r="W872" s="2">
        <v>6</v>
      </c>
      <c r="X872" s="2">
        <v>1332</v>
      </c>
      <c r="Y872" s="2">
        <v>7.3</v>
      </c>
      <c r="Z872" s="2">
        <v>36820</v>
      </c>
    </row>
    <row r="873" spans="1:26" s="2" customFormat="1" thickBot="1">
      <c r="A873" s="2">
        <v>908</v>
      </c>
      <c r="B873" s="2" t="s">
        <v>838</v>
      </c>
      <c r="C873" s="2">
        <v>32</v>
      </c>
      <c r="E873" s="2" t="s">
        <v>60</v>
      </c>
      <c r="F873" s="2" t="s">
        <v>837</v>
      </c>
      <c r="G873" s="2" t="s">
        <v>500</v>
      </c>
      <c r="I873" s="2">
        <v>40</v>
      </c>
      <c r="J873" s="2">
        <v>45300</v>
      </c>
      <c r="K873" s="2">
        <v>95300</v>
      </c>
      <c r="L873" s="2">
        <v>140600</v>
      </c>
      <c r="M873" s="2">
        <v>18500</v>
      </c>
      <c r="N873" s="2">
        <v>122100</v>
      </c>
      <c r="O873" s="2">
        <v>2</v>
      </c>
      <c r="P873" s="3">
        <v>45190</v>
      </c>
      <c r="Q873" s="2">
        <v>425000</v>
      </c>
      <c r="R873" s="2">
        <v>1</v>
      </c>
      <c r="S873" s="2">
        <v>0</v>
      </c>
      <c r="T873" s="2">
        <v>0</v>
      </c>
      <c r="U873" s="2">
        <v>0</v>
      </c>
      <c r="V873" s="2">
        <v>0</v>
      </c>
      <c r="W873" s="2">
        <v>0</v>
      </c>
      <c r="X873" s="2">
        <v>0</v>
      </c>
      <c r="Y873" s="2">
        <v>40</v>
      </c>
      <c r="Z873" s="2">
        <v>45300</v>
      </c>
    </row>
    <row r="874" spans="1:26" s="2" customFormat="1" thickBot="1">
      <c r="A874" s="2">
        <v>909</v>
      </c>
      <c r="B874" s="2" t="s">
        <v>836</v>
      </c>
      <c r="C874" s="2">
        <v>1886</v>
      </c>
      <c r="E874" s="2" t="s">
        <v>48</v>
      </c>
      <c r="F874" s="2" t="s">
        <v>835</v>
      </c>
      <c r="G874" s="2" t="s">
        <v>661</v>
      </c>
      <c r="I874" s="2">
        <v>10.5</v>
      </c>
      <c r="J874" s="2">
        <v>27500</v>
      </c>
      <c r="K874" s="2">
        <v>199800</v>
      </c>
      <c r="L874" s="2">
        <v>227300</v>
      </c>
      <c r="M874" s="2">
        <v>0</v>
      </c>
      <c r="N874" s="2">
        <v>227300</v>
      </c>
      <c r="O874" s="2">
        <v>0</v>
      </c>
      <c r="Q874" s="2">
        <v>0</v>
      </c>
      <c r="R874" s="2">
        <v>0</v>
      </c>
      <c r="S874" s="2">
        <v>0</v>
      </c>
      <c r="T874" s="2">
        <v>0</v>
      </c>
      <c r="U874" s="2">
        <v>0</v>
      </c>
      <c r="V874" s="2">
        <v>0</v>
      </c>
      <c r="W874" s="2">
        <v>0</v>
      </c>
      <c r="X874" s="2">
        <v>0</v>
      </c>
      <c r="Y874" s="2">
        <v>10.5</v>
      </c>
      <c r="Z874" s="2">
        <v>27470</v>
      </c>
    </row>
    <row r="875" spans="1:26" s="2" customFormat="1" thickBot="1">
      <c r="A875" s="2">
        <v>910</v>
      </c>
      <c r="B875" s="2" t="s">
        <v>831</v>
      </c>
      <c r="C875" s="2">
        <v>1272</v>
      </c>
      <c r="E875" s="2" t="s">
        <v>607</v>
      </c>
      <c r="F875" s="2" t="s">
        <v>834</v>
      </c>
      <c r="G875" s="2" t="s">
        <v>833</v>
      </c>
      <c r="H875" s="2" t="s">
        <v>832</v>
      </c>
      <c r="I875" s="2">
        <v>36</v>
      </c>
      <c r="J875" s="2">
        <v>43575</v>
      </c>
      <c r="K875" s="2">
        <v>105100</v>
      </c>
      <c r="L875" s="2">
        <v>148675</v>
      </c>
      <c r="M875" s="2">
        <v>22940</v>
      </c>
      <c r="N875" s="2">
        <v>125735</v>
      </c>
      <c r="O875" s="2">
        <v>2</v>
      </c>
      <c r="P875" s="3">
        <v>40247</v>
      </c>
      <c r="Q875" s="2">
        <v>0</v>
      </c>
      <c r="R875" s="2">
        <v>1</v>
      </c>
      <c r="S875" s="2">
        <v>0</v>
      </c>
      <c r="T875" s="2">
        <v>0</v>
      </c>
      <c r="U875" s="2">
        <v>0</v>
      </c>
      <c r="V875" s="2">
        <v>0</v>
      </c>
      <c r="W875" s="2">
        <v>0</v>
      </c>
      <c r="X875" s="2">
        <v>0</v>
      </c>
      <c r="Y875" s="2">
        <v>36</v>
      </c>
      <c r="Z875" s="2">
        <v>43575</v>
      </c>
    </row>
    <row r="876" spans="1:26" s="2" customFormat="1" thickBot="1">
      <c r="A876" s="2">
        <v>911</v>
      </c>
      <c r="B876" s="2" t="s">
        <v>831</v>
      </c>
      <c r="C876" s="2">
        <v>0</v>
      </c>
      <c r="E876" s="2" t="s">
        <v>607</v>
      </c>
      <c r="F876" s="2" t="s">
        <v>830</v>
      </c>
      <c r="G876" s="2" t="s">
        <v>829</v>
      </c>
      <c r="H876" s="2" t="s">
        <v>716</v>
      </c>
      <c r="I876" s="2">
        <v>7</v>
      </c>
      <c r="J876" s="2">
        <v>15800</v>
      </c>
      <c r="K876" s="2">
        <v>0</v>
      </c>
      <c r="L876" s="2">
        <v>15800</v>
      </c>
      <c r="M876" s="2">
        <v>0</v>
      </c>
      <c r="N876" s="2">
        <v>15800</v>
      </c>
      <c r="O876" s="2">
        <v>1</v>
      </c>
      <c r="P876" s="3">
        <v>40247</v>
      </c>
      <c r="Q876" s="2">
        <v>0</v>
      </c>
      <c r="R876" s="2">
        <v>1</v>
      </c>
      <c r="S876" s="2">
        <v>0</v>
      </c>
      <c r="T876" s="2">
        <v>0</v>
      </c>
      <c r="U876" s="2">
        <v>0</v>
      </c>
      <c r="V876" s="2">
        <v>0</v>
      </c>
      <c r="W876" s="2">
        <v>0</v>
      </c>
      <c r="X876" s="2">
        <v>0</v>
      </c>
      <c r="Y876" s="2">
        <v>7</v>
      </c>
      <c r="Z876" s="2">
        <v>15750</v>
      </c>
    </row>
    <row r="877" spans="1:26" s="2" customFormat="1" thickBot="1">
      <c r="A877" s="2">
        <v>913</v>
      </c>
      <c r="B877" s="2" t="s">
        <v>828</v>
      </c>
      <c r="C877" s="2">
        <v>93</v>
      </c>
      <c r="E877" s="2" t="s">
        <v>652</v>
      </c>
      <c r="F877" s="2" t="s">
        <v>827</v>
      </c>
      <c r="G877" s="2" t="s">
        <v>133</v>
      </c>
      <c r="I877" s="2">
        <v>0.5</v>
      </c>
      <c r="J877" s="2">
        <v>14900</v>
      </c>
      <c r="K877" s="2">
        <v>60000</v>
      </c>
      <c r="L877" s="2">
        <v>74900</v>
      </c>
      <c r="M877" s="2">
        <v>0</v>
      </c>
      <c r="N877" s="2">
        <v>74900</v>
      </c>
      <c r="O877" s="2">
        <v>0</v>
      </c>
      <c r="Q877" s="2">
        <v>0</v>
      </c>
      <c r="R877" s="2">
        <v>0</v>
      </c>
      <c r="S877" s="2">
        <v>0</v>
      </c>
      <c r="T877" s="2">
        <v>0</v>
      </c>
      <c r="U877" s="2">
        <v>0</v>
      </c>
      <c r="V877" s="2">
        <v>0</v>
      </c>
      <c r="W877" s="2">
        <v>0</v>
      </c>
      <c r="X877" s="2">
        <v>0</v>
      </c>
      <c r="Y877" s="2">
        <v>0.5</v>
      </c>
      <c r="Z877" s="2">
        <v>14900</v>
      </c>
    </row>
    <row r="878" spans="1:26" s="2" customFormat="1" thickBot="1">
      <c r="A878" s="2">
        <v>914</v>
      </c>
      <c r="B878" s="2" t="s">
        <v>826</v>
      </c>
      <c r="C878" s="2">
        <v>0</v>
      </c>
      <c r="E878" s="2" t="s">
        <v>825</v>
      </c>
      <c r="F878" s="2" t="s">
        <v>824</v>
      </c>
      <c r="G878" s="2" t="s">
        <v>823</v>
      </c>
      <c r="I878" s="2">
        <v>0.11</v>
      </c>
      <c r="J878" s="2">
        <v>700</v>
      </c>
      <c r="K878" s="2">
        <v>0</v>
      </c>
      <c r="L878" s="2">
        <v>700</v>
      </c>
      <c r="M878" s="2">
        <v>0</v>
      </c>
      <c r="N878" s="2">
        <v>700</v>
      </c>
      <c r="O878" s="2">
        <v>0</v>
      </c>
      <c r="Q878" s="2">
        <v>0</v>
      </c>
      <c r="R878" s="2">
        <v>0</v>
      </c>
      <c r="S878" s="2">
        <v>0</v>
      </c>
      <c r="T878" s="2">
        <v>0</v>
      </c>
      <c r="U878" s="2">
        <v>0</v>
      </c>
      <c r="V878" s="2">
        <v>0</v>
      </c>
      <c r="W878" s="2">
        <v>0</v>
      </c>
      <c r="X878" s="2">
        <v>0</v>
      </c>
      <c r="Y878" s="2">
        <v>0.11</v>
      </c>
      <c r="Z878" s="2">
        <v>700</v>
      </c>
    </row>
    <row r="879" spans="1:26" s="2" customFormat="1" thickBot="1">
      <c r="A879" s="2">
        <v>915</v>
      </c>
      <c r="B879" s="2" t="s">
        <v>822</v>
      </c>
      <c r="C879" s="2">
        <v>0</v>
      </c>
      <c r="E879" s="2" t="s">
        <v>345</v>
      </c>
      <c r="F879" s="2" t="s">
        <v>821</v>
      </c>
      <c r="G879" s="2" t="s">
        <v>240</v>
      </c>
      <c r="I879" s="2">
        <v>1.5</v>
      </c>
      <c r="J879" s="2">
        <v>9600</v>
      </c>
      <c r="K879" s="2">
        <v>0</v>
      </c>
      <c r="L879" s="2">
        <v>9600</v>
      </c>
      <c r="M879" s="2">
        <v>0</v>
      </c>
      <c r="N879" s="2">
        <v>9600</v>
      </c>
      <c r="O879" s="2">
        <v>1</v>
      </c>
      <c r="P879" s="3">
        <v>43601</v>
      </c>
      <c r="Q879" s="2">
        <v>6500</v>
      </c>
      <c r="R879" s="2">
        <v>1</v>
      </c>
      <c r="S879" s="2">
        <v>0</v>
      </c>
      <c r="T879" s="2">
        <v>0</v>
      </c>
      <c r="U879" s="2">
        <v>0</v>
      </c>
      <c r="V879" s="2">
        <v>0</v>
      </c>
      <c r="W879" s="2">
        <v>0</v>
      </c>
      <c r="X879" s="2">
        <v>0</v>
      </c>
      <c r="Y879" s="2">
        <v>1.5</v>
      </c>
      <c r="Z879" s="2">
        <v>9625</v>
      </c>
    </row>
    <row r="880" spans="1:26" s="2" customFormat="1" thickBot="1">
      <c r="A880" s="2">
        <v>916</v>
      </c>
      <c r="B880" s="2" t="s">
        <v>820</v>
      </c>
      <c r="C880" s="2">
        <v>0</v>
      </c>
      <c r="E880" s="2" t="s">
        <v>180</v>
      </c>
      <c r="F880" s="2" t="s">
        <v>819</v>
      </c>
      <c r="G880" s="2" t="s">
        <v>605</v>
      </c>
      <c r="I880" s="2">
        <v>2</v>
      </c>
      <c r="J880" s="2">
        <v>10000</v>
      </c>
      <c r="K880" s="2">
        <v>0</v>
      </c>
      <c r="L880" s="2">
        <v>10000</v>
      </c>
      <c r="M880" s="2">
        <v>0</v>
      </c>
      <c r="N880" s="2">
        <v>10000</v>
      </c>
      <c r="O880" s="2">
        <v>1</v>
      </c>
      <c r="P880" s="3">
        <v>44319</v>
      </c>
      <c r="Q880" s="2">
        <v>16000</v>
      </c>
      <c r="R880" s="2">
        <v>1</v>
      </c>
      <c r="S880" s="2">
        <v>0</v>
      </c>
      <c r="T880" s="2">
        <v>0</v>
      </c>
      <c r="U880" s="2">
        <v>0</v>
      </c>
      <c r="V880" s="2">
        <v>0</v>
      </c>
      <c r="W880" s="2">
        <v>0</v>
      </c>
      <c r="X880" s="2">
        <v>0</v>
      </c>
      <c r="Y880" s="2">
        <v>2</v>
      </c>
      <c r="Z880" s="2">
        <v>10000</v>
      </c>
    </row>
    <row r="881" spans="1:26" s="2" customFormat="1" thickBot="1">
      <c r="A881" s="2">
        <v>917</v>
      </c>
      <c r="B881" s="2" t="s">
        <v>818</v>
      </c>
      <c r="C881" s="2">
        <v>0</v>
      </c>
      <c r="E881" s="2" t="s">
        <v>48</v>
      </c>
      <c r="F881" s="2" t="s">
        <v>817</v>
      </c>
      <c r="G881" s="2" t="s">
        <v>816</v>
      </c>
      <c r="I881" s="2">
        <v>11</v>
      </c>
      <c r="J881" s="2">
        <v>18600</v>
      </c>
      <c r="K881" s="2">
        <v>0</v>
      </c>
      <c r="L881" s="2">
        <v>18600</v>
      </c>
      <c r="M881" s="2">
        <v>0</v>
      </c>
      <c r="N881" s="2">
        <v>18600</v>
      </c>
      <c r="O881" s="2">
        <v>0</v>
      </c>
      <c r="Q881" s="2">
        <v>0</v>
      </c>
      <c r="R881" s="2">
        <v>0</v>
      </c>
      <c r="S881" s="2">
        <v>0</v>
      </c>
      <c r="T881" s="2">
        <v>0</v>
      </c>
      <c r="U881" s="2">
        <v>0</v>
      </c>
      <c r="V881" s="2">
        <v>0</v>
      </c>
      <c r="W881" s="2">
        <v>0</v>
      </c>
      <c r="X881" s="2">
        <v>0</v>
      </c>
      <c r="Y881" s="2">
        <v>11</v>
      </c>
      <c r="Z881" s="2">
        <v>18550</v>
      </c>
    </row>
    <row r="882" spans="1:26" s="2" customFormat="1" thickBot="1">
      <c r="A882" s="2">
        <v>918</v>
      </c>
      <c r="B882" s="2" t="s">
        <v>815</v>
      </c>
      <c r="C882" s="2">
        <v>23</v>
      </c>
      <c r="E882" s="2" t="s">
        <v>180</v>
      </c>
      <c r="F882" s="2" t="s">
        <v>814</v>
      </c>
      <c r="G882" s="2" t="s">
        <v>810</v>
      </c>
      <c r="I882" s="2">
        <v>1.07</v>
      </c>
      <c r="J882" s="2">
        <v>17500</v>
      </c>
      <c r="K882" s="2">
        <v>50600</v>
      </c>
      <c r="L882" s="2">
        <v>68100</v>
      </c>
      <c r="M882" s="2">
        <v>0</v>
      </c>
      <c r="N882" s="2">
        <v>68100</v>
      </c>
      <c r="O882" s="2">
        <v>2</v>
      </c>
      <c r="P882" s="3">
        <v>43719</v>
      </c>
      <c r="Q882" s="2">
        <v>92000</v>
      </c>
      <c r="R882" s="2">
        <v>1</v>
      </c>
      <c r="S882" s="2">
        <v>0</v>
      </c>
      <c r="T882" s="2">
        <v>0</v>
      </c>
      <c r="U882" s="2">
        <v>0</v>
      </c>
      <c r="V882" s="2">
        <v>0</v>
      </c>
      <c r="W882" s="2">
        <v>0</v>
      </c>
      <c r="X882" s="2">
        <v>0</v>
      </c>
      <c r="Y882" s="2">
        <v>1.07</v>
      </c>
      <c r="Z882" s="2">
        <v>17500</v>
      </c>
    </row>
    <row r="883" spans="1:26" s="2" customFormat="1" thickBot="1">
      <c r="A883" s="2">
        <v>919</v>
      </c>
      <c r="B883" s="2" t="s">
        <v>813</v>
      </c>
      <c r="C883" s="2">
        <v>0</v>
      </c>
      <c r="E883" s="2" t="s">
        <v>812</v>
      </c>
      <c r="F883" s="2" t="s">
        <v>811</v>
      </c>
      <c r="G883" s="2" t="s">
        <v>810</v>
      </c>
      <c r="H883" s="2" t="s">
        <v>809</v>
      </c>
      <c r="I883" s="2">
        <v>19</v>
      </c>
      <c r="J883" s="2">
        <v>15900</v>
      </c>
      <c r="K883" s="2">
        <v>0</v>
      </c>
      <c r="L883" s="2">
        <v>15900</v>
      </c>
      <c r="M883" s="2">
        <v>0</v>
      </c>
      <c r="N883" s="2">
        <v>15900</v>
      </c>
      <c r="O883" s="2">
        <v>1</v>
      </c>
      <c r="P883" s="3">
        <v>45112</v>
      </c>
      <c r="Q883" s="2">
        <v>10000</v>
      </c>
      <c r="R883" s="2">
        <v>1</v>
      </c>
      <c r="S883" s="2">
        <v>0</v>
      </c>
      <c r="T883" s="2">
        <v>0</v>
      </c>
      <c r="U883" s="2">
        <v>0</v>
      </c>
      <c r="V883" s="2">
        <v>0</v>
      </c>
      <c r="W883" s="2">
        <v>0</v>
      </c>
      <c r="X883" s="2">
        <v>0</v>
      </c>
      <c r="Y883" s="2">
        <v>19</v>
      </c>
      <c r="Z883" s="2">
        <v>15900</v>
      </c>
    </row>
    <row r="884" spans="1:26" s="2" customFormat="1" thickBot="1">
      <c r="A884" s="2">
        <v>920</v>
      </c>
      <c r="B884" s="2" t="s">
        <v>808</v>
      </c>
      <c r="C884" s="2">
        <v>0</v>
      </c>
      <c r="E884" s="2" t="s">
        <v>807</v>
      </c>
      <c r="F884" s="2" t="s">
        <v>806</v>
      </c>
      <c r="G884" s="2" t="s">
        <v>661</v>
      </c>
      <c r="I884" s="2">
        <v>0.33</v>
      </c>
      <c r="J884" s="2">
        <v>6300</v>
      </c>
      <c r="K884" s="2">
        <v>0</v>
      </c>
      <c r="L884" s="2">
        <v>6300</v>
      </c>
      <c r="M884" s="2">
        <v>0</v>
      </c>
      <c r="N884" s="2">
        <v>6300</v>
      </c>
      <c r="O884" s="2">
        <v>1</v>
      </c>
      <c r="P884" s="3">
        <v>44431</v>
      </c>
      <c r="Q884" s="2">
        <v>5000</v>
      </c>
      <c r="R884" s="2">
        <v>8</v>
      </c>
      <c r="S884" s="2">
        <v>0</v>
      </c>
      <c r="T884" s="2">
        <v>0</v>
      </c>
      <c r="U884" s="2">
        <v>0</v>
      </c>
      <c r="V884" s="2">
        <v>0</v>
      </c>
      <c r="W884" s="2">
        <v>0</v>
      </c>
      <c r="X884" s="2">
        <v>0</v>
      </c>
      <c r="Y884" s="2">
        <v>0.33</v>
      </c>
      <c r="Z884" s="2">
        <v>6300</v>
      </c>
    </row>
    <row r="885" spans="1:26" s="2" customFormat="1" thickBot="1">
      <c r="A885" s="2">
        <v>921</v>
      </c>
      <c r="B885" s="2" t="s">
        <v>805</v>
      </c>
      <c r="C885" s="2">
        <v>39</v>
      </c>
      <c r="E885" s="2" t="s">
        <v>324</v>
      </c>
      <c r="F885" s="2" t="s">
        <v>804</v>
      </c>
      <c r="G885" s="2" t="s">
        <v>803</v>
      </c>
      <c r="H885" s="2" t="s">
        <v>802</v>
      </c>
      <c r="I885" s="2">
        <v>1.1499999999999999</v>
      </c>
      <c r="J885" s="2">
        <v>27000</v>
      </c>
      <c r="K885" s="2">
        <v>175420</v>
      </c>
      <c r="L885" s="2">
        <v>202420</v>
      </c>
      <c r="M885" s="2">
        <v>0</v>
      </c>
      <c r="N885" s="2">
        <v>202420</v>
      </c>
      <c r="O885" s="2">
        <v>0</v>
      </c>
      <c r="Q885" s="2">
        <v>0</v>
      </c>
      <c r="R885" s="2">
        <v>0</v>
      </c>
      <c r="S885" s="2">
        <v>0</v>
      </c>
      <c r="T885" s="2">
        <v>0</v>
      </c>
      <c r="U885" s="2">
        <v>0</v>
      </c>
      <c r="V885" s="2">
        <v>0</v>
      </c>
      <c r="W885" s="2">
        <v>0</v>
      </c>
      <c r="X885" s="2">
        <v>0</v>
      </c>
      <c r="Y885" s="2">
        <v>1.1499999999999999</v>
      </c>
      <c r="Z885" s="2">
        <v>26950</v>
      </c>
    </row>
    <row r="886" spans="1:26" s="2" customFormat="1" thickBot="1">
      <c r="A886" s="2">
        <v>922</v>
      </c>
      <c r="B886" s="2" t="s">
        <v>801</v>
      </c>
      <c r="C886" s="2">
        <v>102</v>
      </c>
      <c r="E886" s="2" t="s">
        <v>800</v>
      </c>
      <c r="F886" s="2" t="s">
        <v>799</v>
      </c>
      <c r="G886" s="2" t="s">
        <v>798</v>
      </c>
      <c r="I886" s="2">
        <v>1.3</v>
      </c>
      <c r="J886" s="2">
        <v>4700</v>
      </c>
      <c r="K886" s="2">
        <v>32700</v>
      </c>
      <c r="L886" s="2">
        <v>37400</v>
      </c>
      <c r="M886" s="2">
        <v>0</v>
      </c>
      <c r="N886" s="2">
        <v>37400</v>
      </c>
      <c r="O886" s="2">
        <v>5</v>
      </c>
      <c r="P886" s="3">
        <v>42725</v>
      </c>
      <c r="Q886" s="2">
        <v>0</v>
      </c>
      <c r="R886" s="2">
        <v>8</v>
      </c>
      <c r="S886" s="2">
        <v>0</v>
      </c>
      <c r="T886" s="2">
        <v>0</v>
      </c>
      <c r="U886" s="2">
        <v>0</v>
      </c>
      <c r="V886" s="2">
        <v>0</v>
      </c>
      <c r="W886" s="2">
        <v>0</v>
      </c>
      <c r="X886" s="2">
        <v>0</v>
      </c>
      <c r="Y886" s="2">
        <v>1.3</v>
      </c>
      <c r="Z886" s="2">
        <v>4700</v>
      </c>
    </row>
    <row r="887" spans="1:26" s="2" customFormat="1" thickBot="1">
      <c r="A887" s="2">
        <v>923</v>
      </c>
      <c r="B887" s="2" t="s">
        <v>797</v>
      </c>
      <c r="C887" s="2">
        <v>97</v>
      </c>
      <c r="E887" s="2" t="s">
        <v>796</v>
      </c>
      <c r="F887" s="2" t="s">
        <v>795</v>
      </c>
      <c r="G887" s="2" t="s">
        <v>600</v>
      </c>
      <c r="I887" s="2">
        <v>5.8</v>
      </c>
      <c r="J887" s="2">
        <v>10300</v>
      </c>
      <c r="K887" s="2">
        <v>26600</v>
      </c>
      <c r="L887" s="2">
        <v>36900</v>
      </c>
      <c r="M887" s="2">
        <v>0</v>
      </c>
      <c r="N887" s="2">
        <v>36900</v>
      </c>
      <c r="O887" s="2">
        <v>2</v>
      </c>
      <c r="P887" s="3">
        <v>44337</v>
      </c>
      <c r="Q887" s="2">
        <v>0</v>
      </c>
      <c r="R887" s="2">
        <v>2</v>
      </c>
      <c r="S887" s="2">
        <v>0</v>
      </c>
      <c r="T887" s="2">
        <v>0</v>
      </c>
      <c r="U887" s="2">
        <v>0</v>
      </c>
      <c r="V887" s="2">
        <v>0</v>
      </c>
      <c r="W887" s="2">
        <v>0</v>
      </c>
      <c r="X887" s="2">
        <v>0</v>
      </c>
      <c r="Y887" s="2">
        <v>5.8</v>
      </c>
      <c r="Z887" s="2">
        <v>10300</v>
      </c>
    </row>
    <row r="888" spans="1:26" s="2" customFormat="1" thickBot="1">
      <c r="A888" s="2">
        <v>924</v>
      </c>
      <c r="B888" s="2" t="s">
        <v>322</v>
      </c>
      <c r="C888" s="2">
        <v>0</v>
      </c>
      <c r="E888" s="2" t="s">
        <v>794</v>
      </c>
      <c r="F888" s="2" t="s">
        <v>793</v>
      </c>
      <c r="G888" s="2" t="s">
        <v>792</v>
      </c>
      <c r="I888" s="2">
        <v>413</v>
      </c>
      <c r="J888" s="2">
        <v>90889</v>
      </c>
      <c r="K888" s="2">
        <v>0</v>
      </c>
      <c r="L888" s="2">
        <v>90889</v>
      </c>
      <c r="M888" s="2">
        <v>0</v>
      </c>
      <c r="N888" s="2">
        <v>90889</v>
      </c>
      <c r="O888" s="2">
        <v>1</v>
      </c>
      <c r="P888" s="3">
        <v>40106</v>
      </c>
      <c r="Q888" s="2">
        <v>0</v>
      </c>
      <c r="R888" s="2">
        <v>2</v>
      </c>
      <c r="S888" s="2">
        <v>0</v>
      </c>
      <c r="T888" s="2">
        <v>0</v>
      </c>
      <c r="U888" s="2">
        <v>28</v>
      </c>
      <c r="V888" s="2">
        <v>6030</v>
      </c>
      <c r="W888" s="2">
        <v>372</v>
      </c>
      <c r="X888" s="2">
        <v>82584</v>
      </c>
      <c r="Y888" s="2">
        <v>13</v>
      </c>
      <c r="Z888" s="2">
        <v>2275</v>
      </c>
    </row>
    <row r="889" spans="1:26" s="2" customFormat="1" thickBot="1">
      <c r="A889" s="2">
        <v>925</v>
      </c>
      <c r="B889" s="2" t="s">
        <v>791</v>
      </c>
      <c r="C889" s="2">
        <v>0</v>
      </c>
      <c r="E889" s="2" t="s">
        <v>32</v>
      </c>
      <c r="F889" s="2" t="s">
        <v>790</v>
      </c>
      <c r="G889" s="2" t="s">
        <v>422</v>
      </c>
      <c r="I889" s="2">
        <v>5</v>
      </c>
      <c r="J889" s="2">
        <v>13600</v>
      </c>
      <c r="K889" s="2">
        <v>0</v>
      </c>
      <c r="L889" s="2">
        <v>13600</v>
      </c>
      <c r="M889" s="2">
        <v>0</v>
      </c>
      <c r="N889" s="2">
        <v>13600</v>
      </c>
      <c r="O889" s="2">
        <v>1</v>
      </c>
      <c r="P889" s="3">
        <v>44914</v>
      </c>
      <c r="Q889" s="2">
        <v>13650</v>
      </c>
      <c r="R889" s="2">
        <v>2</v>
      </c>
      <c r="S889" s="2">
        <v>0</v>
      </c>
      <c r="T889" s="2">
        <v>0</v>
      </c>
      <c r="U889" s="2">
        <v>0</v>
      </c>
      <c r="V889" s="2">
        <v>0</v>
      </c>
      <c r="W889" s="2">
        <v>0</v>
      </c>
      <c r="X889" s="2">
        <v>0</v>
      </c>
      <c r="Y889" s="2">
        <v>5</v>
      </c>
      <c r="Z889" s="2">
        <v>13600</v>
      </c>
    </row>
    <row r="890" spans="1:26" s="2" customFormat="1" thickBot="1">
      <c r="A890" s="2">
        <v>926</v>
      </c>
      <c r="B890" s="2" t="s">
        <v>233</v>
      </c>
      <c r="C890" s="2">
        <v>49</v>
      </c>
      <c r="E890" s="2" t="s">
        <v>165</v>
      </c>
      <c r="F890" s="2" t="s">
        <v>789</v>
      </c>
      <c r="G890" s="2" t="s">
        <v>637</v>
      </c>
      <c r="I890" s="2">
        <v>20.100000000000001</v>
      </c>
      <c r="J890" s="2">
        <v>34500</v>
      </c>
      <c r="K890" s="2">
        <v>41300</v>
      </c>
      <c r="L890" s="2">
        <v>75800</v>
      </c>
      <c r="M890" s="2">
        <v>0</v>
      </c>
      <c r="N890" s="2">
        <v>75800</v>
      </c>
      <c r="O890" s="2">
        <v>2</v>
      </c>
      <c r="P890" s="3">
        <v>44258</v>
      </c>
      <c r="Q890" s="2">
        <v>85000</v>
      </c>
      <c r="R890" s="2">
        <v>2</v>
      </c>
      <c r="S890" s="2">
        <v>0</v>
      </c>
      <c r="T890" s="2">
        <v>0</v>
      </c>
      <c r="U890" s="2">
        <v>0</v>
      </c>
      <c r="V890" s="2">
        <v>0</v>
      </c>
      <c r="W890" s="2">
        <v>0</v>
      </c>
      <c r="X890" s="2">
        <v>0</v>
      </c>
      <c r="Y890" s="2">
        <v>20.100000000000001</v>
      </c>
      <c r="Z890" s="2">
        <v>34500</v>
      </c>
    </row>
    <row r="891" spans="1:26" s="2" customFormat="1" thickBot="1">
      <c r="A891" s="2">
        <v>927</v>
      </c>
      <c r="B891" s="2" t="s">
        <v>788</v>
      </c>
      <c r="C891" s="2">
        <v>0</v>
      </c>
      <c r="E891" s="2" t="s">
        <v>48</v>
      </c>
      <c r="F891" s="2" t="s">
        <v>787</v>
      </c>
      <c r="G891" s="2" t="s">
        <v>701</v>
      </c>
      <c r="I891" s="2">
        <v>8.1</v>
      </c>
      <c r="J891" s="2">
        <v>16625</v>
      </c>
      <c r="K891" s="2">
        <v>0</v>
      </c>
      <c r="L891" s="2">
        <v>16625</v>
      </c>
      <c r="M891" s="2">
        <v>0</v>
      </c>
      <c r="N891" s="2">
        <v>16625</v>
      </c>
      <c r="O891" s="2">
        <v>1</v>
      </c>
      <c r="P891" s="3">
        <v>41368</v>
      </c>
      <c r="Q891" s="2">
        <v>0</v>
      </c>
      <c r="R891" s="2">
        <v>8</v>
      </c>
      <c r="S891" s="2">
        <v>0</v>
      </c>
      <c r="T891" s="2">
        <v>0</v>
      </c>
      <c r="U891" s="2">
        <v>0</v>
      </c>
      <c r="V891" s="2">
        <v>0</v>
      </c>
      <c r="W891" s="2">
        <v>0</v>
      </c>
      <c r="X891" s="2">
        <v>0</v>
      </c>
      <c r="Y891" s="2">
        <v>8.1</v>
      </c>
      <c r="Z891" s="2">
        <v>16625</v>
      </c>
    </row>
    <row r="892" spans="1:26" s="2" customFormat="1" thickBot="1">
      <c r="A892" s="2">
        <v>928</v>
      </c>
      <c r="B892" s="2" t="s">
        <v>786</v>
      </c>
      <c r="C892" s="2">
        <v>0</v>
      </c>
      <c r="E892" s="2" t="s">
        <v>48</v>
      </c>
      <c r="F892" s="2" t="s">
        <v>785</v>
      </c>
      <c r="G892" s="2" t="s">
        <v>89</v>
      </c>
      <c r="I892" s="2">
        <v>0.4</v>
      </c>
      <c r="J892" s="2">
        <v>7400</v>
      </c>
      <c r="K892" s="2">
        <v>0</v>
      </c>
      <c r="L892" s="2">
        <v>7400</v>
      </c>
      <c r="M892" s="2">
        <v>0</v>
      </c>
      <c r="N892" s="2">
        <v>7400</v>
      </c>
      <c r="O892" s="2">
        <v>1</v>
      </c>
      <c r="P892" s="3">
        <v>41365</v>
      </c>
      <c r="Q892" s="2">
        <v>0</v>
      </c>
      <c r="R892" s="2">
        <v>6</v>
      </c>
      <c r="S892" s="2">
        <v>0</v>
      </c>
      <c r="T892" s="2">
        <v>0</v>
      </c>
      <c r="U892" s="2">
        <v>0</v>
      </c>
      <c r="V892" s="2">
        <v>0</v>
      </c>
      <c r="W892" s="2">
        <v>0</v>
      </c>
      <c r="X892" s="2">
        <v>0</v>
      </c>
      <c r="Y892" s="2">
        <v>0.4</v>
      </c>
      <c r="Z892" s="2">
        <v>7350</v>
      </c>
    </row>
    <row r="893" spans="1:26" s="2" customFormat="1" thickBot="1">
      <c r="A893" s="2">
        <v>929</v>
      </c>
      <c r="B893" s="2" t="s">
        <v>784</v>
      </c>
      <c r="C893" s="2">
        <v>0</v>
      </c>
      <c r="E893" s="2" t="s">
        <v>171</v>
      </c>
      <c r="F893" s="2" t="s">
        <v>783</v>
      </c>
      <c r="G893" s="2" t="s">
        <v>782</v>
      </c>
      <c r="I893" s="2">
        <v>272</v>
      </c>
      <c r="J893" s="2">
        <v>60196</v>
      </c>
      <c r="K893" s="2">
        <v>0</v>
      </c>
      <c r="L893" s="2">
        <v>60196</v>
      </c>
      <c r="M893" s="2">
        <v>0</v>
      </c>
      <c r="N893" s="2">
        <v>60196</v>
      </c>
      <c r="O893" s="2">
        <v>1</v>
      </c>
      <c r="P893" s="3">
        <v>45198</v>
      </c>
      <c r="Q893" s="2">
        <v>319000</v>
      </c>
      <c r="R893" s="2">
        <v>1</v>
      </c>
      <c r="S893" s="2">
        <v>0</v>
      </c>
      <c r="T893" s="2">
        <v>0</v>
      </c>
      <c r="U893" s="2">
        <v>0</v>
      </c>
      <c r="V893" s="2">
        <v>0</v>
      </c>
      <c r="W893" s="2">
        <v>268</v>
      </c>
      <c r="X893" s="2">
        <v>59496</v>
      </c>
      <c r="Y893" s="2">
        <v>4</v>
      </c>
      <c r="Z893" s="2">
        <v>700</v>
      </c>
    </row>
    <row r="894" spans="1:26" s="2" customFormat="1" thickBot="1">
      <c r="A894" s="2">
        <v>930</v>
      </c>
      <c r="B894" s="2" t="s">
        <v>781</v>
      </c>
      <c r="C894" s="2">
        <v>0</v>
      </c>
      <c r="E894" s="2" t="s">
        <v>289</v>
      </c>
      <c r="F894" s="2" t="s">
        <v>780</v>
      </c>
      <c r="G894" s="2" t="s">
        <v>450</v>
      </c>
      <c r="I894" s="2">
        <v>1442</v>
      </c>
      <c r="J894" s="2">
        <v>346033</v>
      </c>
      <c r="K894" s="2">
        <v>0</v>
      </c>
      <c r="L894" s="2">
        <v>346033</v>
      </c>
      <c r="M894" s="2">
        <v>0</v>
      </c>
      <c r="N894" s="2">
        <v>346033</v>
      </c>
      <c r="O894" s="2">
        <v>1</v>
      </c>
      <c r="P894" s="3">
        <v>43278</v>
      </c>
      <c r="Q894" s="2">
        <v>986680</v>
      </c>
      <c r="R894" s="2">
        <v>1</v>
      </c>
      <c r="S894" s="2">
        <v>4</v>
      </c>
      <c r="T894" s="2">
        <v>737</v>
      </c>
      <c r="U894" s="2">
        <v>158</v>
      </c>
      <c r="V894" s="2">
        <v>34024</v>
      </c>
      <c r="W894" s="2">
        <v>1276</v>
      </c>
      <c r="X894" s="2">
        <v>283272</v>
      </c>
      <c r="Y894" s="2">
        <v>4</v>
      </c>
      <c r="Z894" s="2">
        <v>28000</v>
      </c>
    </row>
    <row r="895" spans="1:26" s="2" customFormat="1" thickBot="1">
      <c r="A895" s="2">
        <v>932</v>
      </c>
      <c r="B895" s="2" t="s">
        <v>779</v>
      </c>
      <c r="C895" s="2">
        <v>238</v>
      </c>
      <c r="E895" s="2" t="s">
        <v>296</v>
      </c>
      <c r="F895" s="2" t="s">
        <v>778</v>
      </c>
      <c r="G895" s="2" t="s">
        <v>176</v>
      </c>
      <c r="I895" s="2">
        <v>211</v>
      </c>
      <c r="J895" s="2">
        <v>97907</v>
      </c>
      <c r="K895" s="2">
        <v>576400</v>
      </c>
      <c r="L895" s="2">
        <v>674307</v>
      </c>
      <c r="M895" s="2">
        <v>0</v>
      </c>
      <c r="N895" s="2">
        <v>674307</v>
      </c>
      <c r="O895" s="2">
        <v>2</v>
      </c>
      <c r="P895" s="3">
        <v>39385</v>
      </c>
      <c r="Q895" s="2">
        <v>937500</v>
      </c>
      <c r="R895" s="2">
        <v>1</v>
      </c>
      <c r="S895" s="2">
        <v>7</v>
      </c>
      <c r="T895" s="2">
        <v>1290</v>
      </c>
      <c r="U895" s="2">
        <v>58</v>
      </c>
      <c r="V895" s="2">
        <v>12490</v>
      </c>
      <c r="W895" s="2">
        <v>120.3</v>
      </c>
      <c r="X895" s="2">
        <v>26707</v>
      </c>
      <c r="Y895" s="2">
        <v>25.7</v>
      </c>
      <c r="Z895" s="2">
        <v>57420</v>
      </c>
    </row>
    <row r="896" spans="1:26" s="2" customFormat="1" thickBot="1">
      <c r="A896" s="2">
        <v>933</v>
      </c>
      <c r="B896" s="2" t="s">
        <v>777</v>
      </c>
      <c r="C896" s="2">
        <v>59</v>
      </c>
      <c r="E896" s="2" t="s">
        <v>28</v>
      </c>
      <c r="F896" s="2" t="s">
        <v>776</v>
      </c>
      <c r="G896" s="2" t="s">
        <v>775</v>
      </c>
      <c r="H896" s="2" t="s">
        <v>774</v>
      </c>
      <c r="I896" s="2">
        <v>23</v>
      </c>
      <c r="J896" s="2">
        <v>23387</v>
      </c>
      <c r="K896" s="2">
        <v>29400</v>
      </c>
      <c r="L896" s="2">
        <v>52787</v>
      </c>
      <c r="M896" s="2">
        <v>0</v>
      </c>
      <c r="N896" s="2">
        <v>52787</v>
      </c>
      <c r="O896" s="2">
        <v>2</v>
      </c>
      <c r="P896" s="3">
        <v>44634</v>
      </c>
      <c r="Q896" s="2">
        <v>0</v>
      </c>
      <c r="R896" s="2">
        <v>2</v>
      </c>
      <c r="S896" s="2">
        <v>0</v>
      </c>
      <c r="T896" s="2">
        <v>0</v>
      </c>
      <c r="U896" s="2">
        <v>0</v>
      </c>
      <c r="V896" s="2">
        <v>0</v>
      </c>
      <c r="W896" s="2">
        <v>21</v>
      </c>
      <c r="X896" s="2">
        <v>4662</v>
      </c>
      <c r="Y896" s="2">
        <v>2</v>
      </c>
      <c r="Z896" s="2">
        <v>18725</v>
      </c>
    </row>
    <row r="897" spans="1:26" s="2" customFormat="1" thickBot="1">
      <c r="A897" s="2">
        <v>934</v>
      </c>
      <c r="B897" s="2" t="s">
        <v>772</v>
      </c>
      <c r="C897" s="2">
        <v>0</v>
      </c>
      <c r="E897" s="2" t="s">
        <v>171</v>
      </c>
      <c r="F897" s="2" t="s">
        <v>773</v>
      </c>
      <c r="G897" s="2" t="s">
        <v>245</v>
      </c>
      <c r="I897" s="2">
        <v>27</v>
      </c>
      <c r="J897" s="2">
        <v>5994</v>
      </c>
      <c r="K897" s="2">
        <v>0</v>
      </c>
      <c r="L897" s="2">
        <v>5994</v>
      </c>
      <c r="M897" s="2">
        <v>0</v>
      </c>
      <c r="N897" s="2">
        <v>5994</v>
      </c>
      <c r="O897" s="2">
        <v>0</v>
      </c>
      <c r="Q897" s="2">
        <v>0</v>
      </c>
      <c r="R897" s="2">
        <v>0</v>
      </c>
      <c r="S897" s="2">
        <v>0</v>
      </c>
      <c r="T897" s="2">
        <v>0</v>
      </c>
      <c r="U897" s="2">
        <v>0</v>
      </c>
      <c r="V897" s="2">
        <v>0</v>
      </c>
      <c r="W897" s="2">
        <v>27</v>
      </c>
      <c r="X897" s="2">
        <v>5994</v>
      </c>
      <c r="Y897" s="2">
        <v>0</v>
      </c>
      <c r="Z897" s="2">
        <v>0</v>
      </c>
    </row>
    <row r="898" spans="1:26" s="2" customFormat="1" thickBot="1">
      <c r="A898" s="2">
        <v>935</v>
      </c>
      <c r="B898" s="2" t="s">
        <v>772</v>
      </c>
      <c r="C898" s="2">
        <v>0</v>
      </c>
      <c r="E898" s="2" t="s">
        <v>771</v>
      </c>
      <c r="F898" s="2" t="s">
        <v>770</v>
      </c>
      <c r="G898" s="2" t="s">
        <v>769</v>
      </c>
      <c r="I898" s="2">
        <v>115</v>
      </c>
      <c r="J898" s="2">
        <v>25530</v>
      </c>
      <c r="K898" s="2">
        <v>0</v>
      </c>
      <c r="L898" s="2">
        <v>25530</v>
      </c>
      <c r="M898" s="2">
        <v>0</v>
      </c>
      <c r="N898" s="2">
        <v>25530</v>
      </c>
      <c r="O898" s="2">
        <v>0</v>
      </c>
      <c r="Q898" s="2">
        <v>0</v>
      </c>
      <c r="R898" s="2">
        <v>0</v>
      </c>
      <c r="S898" s="2">
        <v>0</v>
      </c>
      <c r="T898" s="2">
        <v>0</v>
      </c>
      <c r="U898" s="2">
        <v>0</v>
      </c>
      <c r="V898" s="2">
        <v>0</v>
      </c>
      <c r="W898" s="2">
        <v>115</v>
      </c>
      <c r="X898" s="2">
        <v>25530</v>
      </c>
      <c r="Y898" s="2">
        <v>0</v>
      </c>
      <c r="Z898" s="2">
        <v>0</v>
      </c>
    </row>
    <row r="899" spans="1:26" s="2" customFormat="1" thickBot="1">
      <c r="A899" s="2">
        <v>936</v>
      </c>
      <c r="B899" s="2" t="s">
        <v>768</v>
      </c>
      <c r="C899" s="2">
        <v>0</v>
      </c>
      <c r="E899" s="2" t="s">
        <v>767</v>
      </c>
      <c r="F899" s="2" t="s">
        <v>766</v>
      </c>
      <c r="G899" s="2" t="s">
        <v>737</v>
      </c>
      <c r="I899" s="2">
        <v>296</v>
      </c>
      <c r="J899" s="2">
        <v>67832</v>
      </c>
      <c r="K899" s="2">
        <v>0</v>
      </c>
      <c r="L899" s="2">
        <v>67832</v>
      </c>
      <c r="M899" s="2">
        <v>0</v>
      </c>
      <c r="N899" s="2">
        <v>67832</v>
      </c>
      <c r="O899" s="2">
        <v>1</v>
      </c>
      <c r="P899" s="3">
        <v>40044</v>
      </c>
      <c r="Q899" s="2">
        <v>465000</v>
      </c>
      <c r="R899" s="2">
        <v>1</v>
      </c>
      <c r="S899" s="2">
        <v>0</v>
      </c>
      <c r="T899" s="2">
        <v>0</v>
      </c>
      <c r="U899" s="2">
        <v>78</v>
      </c>
      <c r="V899" s="2">
        <v>16797</v>
      </c>
      <c r="W899" s="2">
        <v>192.5</v>
      </c>
      <c r="X899" s="2">
        <v>42735</v>
      </c>
      <c r="Y899" s="2">
        <v>25.5</v>
      </c>
      <c r="Z899" s="2">
        <v>8300</v>
      </c>
    </row>
    <row r="900" spans="1:26" s="2" customFormat="1" thickBot="1">
      <c r="A900" s="2">
        <v>937</v>
      </c>
      <c r="B900" s="2" t="s">
        <v>765</v>
      </c>
      <c r="C900" s="2">
        <v>175</v>
      </c>
      <c r="E900" s="2" t="s">
        <v>112</v>
      </c>
      <c r="F900" s="2" t="s">
        <v>764</v>
      </c>
      <c r="G900" s="2" t="s">
        <v>494</v>
      </c>
      <c r="I900" s="2">
        <v>10</v>
      </c>
      <c r="J900" s="2">
        <v>27100</v>
      </c>
      <c r="K900" s="2">
        <v>117500</v>
      </c>
      <c r="L900" s="2">
        <v>144600</v>
      </c>
      <c r="M900" s="2">
        <v>0</v>
      </c>
      <c r="N900" s="2">
        <v>144600</v>
      </c>
      <c r="O900" s="2">
        <v>2</v>
      </c>
      <c r="P900" s="3">
        <v>41165</v>
      </c>
      <c r="Q900" s="2">
        <v>75000</v>
      </c>
      <c r="R900" s="2">
        <v>1</v>
      </c>
      <c r="S900" s="2">
        <v>0</v>
      </c>
      <c r="T900" s="2">
        <v>0</v>
      </c>
      <c r="U900" s="2">
        <v>0</v>
      </c>
      <c r="V900" s="2">
        <v>0</v>
      </c>
      <c r="W900" s="2">
        <v>0</v>
      </c>
      <c r="X900" s="2">
        <v>0</v>
      </c>
      <c r="Y900" s="2">
        <v>10</v>
      </c>
      <c r="Z900" s="2">
        <v>27100</v>
      </c>
    </row>
    <row r="901" spans="1:26" s="2" customFormat="1" thickBot="1">
      <c r="A901" s="2">
        <v>938</v>
      </c>
      <c r="B901" s="2" t="s">
        <v>763</v>
      </c>
      <c r="C901" s="2">
        <v>0</v>
      </c>
      <c r="E901" s="2" t="s">
        <v>60</v>
      </c>
      <c r="F901" s="2" t="s">
        <v>762</v>
      </c>
      <c r="G901" s="2" t="s">
        <v>741</v>
      </c>
      <c r="I901" s="2">
        <v>2</v>
      </c>
      <c r="J901" s="2">
        <v>9975</v>
      </c>
      <c r="K901" s="2">
        <v>0</v>
      </c>
      <c r="L901" s="2">
        <v>9975</v>
      </c>
      <c r="M901" s="2">
        <v>0</v>
      </c>
      <c r="N901" s="2">
        <v>9975</v>
      </c>
      <c r="O901" s="2">
        <v>0</v>
      </c>
      <c r="Q901" s="2">
        <v>0</v>
      </c>
      <c r="R901" s="2">
        <v>0</v>
      </c>
      <c r="S901" s="2">
        <v>0</v>
      </c>
      <c r="T901" s="2">
        <v>0</v>
      </c>
      <c r="U901" s="2">
        <v>0</v>
      </c>
      <c r="V901" s="2">
        <v>0</v>
      </c>
      <c r="W901" s="2">
        <v>0</v>
      </c>
      <c r="X901" s="2">
        <v>0</v>
      </c>
      <c r="Y901" s="2">
        <v>2</v>
      </c>
      <c r="Z901" s="2">
        <v>9975</v>
      </c>
    </row>
    <row r="902" spans="1:26" s="2" customFormat="1" thickBot="1">
      <c r="A902" s="2">
        <v>939</v>
      </c>
      <c r="B902" s="2" t="s">
        <v>761</v>
      </c>
      <c r="C902" s="2">
        <v>0</v>
      </c>
      <c r="E902" s="2" t="s">
        <v>760</v>
      </c>
      <c r="F902" s="2" t="s">
        <v>759</v>
      </c>
      <c r="G902" s="2" t="s">
        <v>758</v>
      </c>
      <c r="H902" s="2" t="s">
        <v>757</v>
      </c>
      <c r="I902" s="2">
        <v>10</v>
      </c>
      <c r="J902" s="2">
        <v>4900</v>
      </c>
      <c r="K902" s="2">
        <v>0</v>
      </c>
      <c r="L902" s="2">
        <v>4900</v>
      </c>
      <c r="M902" s="2">
        <v>0</v>
      </c>
      <c r="N902" s="2">
        <v>4900</v>
      </c>
      <c r="O902" s="2">
        <v>0</v>
      </c>
      <c r="Q902" s="2">
        <v>0</v>
      </c>
      <c r="R902" s="2">
        <v>0</v>
      </c>
      <c r="S902" s="2">
        <v>0</v>
      </c>
      <c r="T902" s="2">
        <v>0</v>
      </c>
      <c r="U902" s="2">
        <v>0</v>
      </c>
      <c r="V902" s="2">
        <v>0</v>
      </c>
      <c r="W902" s="2">
        <v>0</v>
      </c>
      <c r="X902" s="2">
        <v>0</v>
      </c>
      <c r="Y902" s="2">
        <v>10</v>
      </c>
      <c r="Z902" s="2">
        <v>4900</v>
      </c>
    </row>
    <row r="903" spans="1:26" s="2" customFormat="1" thickBot="1">
      <c r="A903" s="2">
        <v>940</v>
      </c>
      <c r="B903" s="2" t="s">
        <v>756</v>
      </c>
      <c r="C903" s="2">
        <v>68</v>
      </c>
      <c r="E903" s="2" t="s">
        <v>755</v>
      </c>
      <c r="F903" s="2" t="s">
        <v>754</v>
      </c>
      <c r="G903" s="2" t="s">
        <v>753</v>
      </c>
      <c r="I903" s="2">
        <v>566</v>
      </c>
      <c r="J903" s="2">
        <v>140955</v>
      </c>
      <c r="K903" s="2">
        <v>48900</v>
      </c>
      <c r="L903" s="2">
        <v>189855</v>
      </c>
      <c r="M903" s="2">
        <v>0</v>
      </c>
      <c r="N903" s="2">
        <v>189855</v>
      </c>
      <c r="O903" s="2">
        <v>2</v>
      </c>
      <c r="P903" s="3">
        <v>44211</v>
      </c>
      <c r="Q903" s="2">
        <v>425000</v>
      </c>
      <c r="R903" s="2">
        <v>1</v>
      </c>
      <c r="S903" s="2">
        <v>27</v>
      </c>
      <c r="T903" s="2">
        <v>4975</v>
      </c>
      <c r="U903" s="2">
        <v>169</v>
      </c>
      <c r="V903" s="2">
        <v>36392</v>
      </c>
      <c r="W903" s="2">
        <v>354</v>
      </c>
      <c r="X903" s="2">
        <v>78588</v>
      </c>
      <c r="Y903" s="2">
        <v>16</v>
      </c>
      <c r="Z903" s="2">
        <v>21000</v>
      </c>
    </row>
    <row r="904" spans="1:26" s="2" customFormat="1" thickBot="1">
      <c r="A904" s="2">
        <v>941</v>
      </c>
      <c r="B904" s="2" t="s">
        <v>752</v>
      </c>
      <c r="C904" s="2">
        <v>334</v>
      </c>
      <c r="E904" s="2" t="s">
        <v>112</v>
      </c>
      <c r="F904" s="2" t="s">
        <v>751</v>
      </c>
      <c r="G904" s="2" t="s">
        <v>534</v>
      </c>
      <c r="I904" s="2">
        <v>15</v>
      </c>
      <c r="J904" s="2">
        <v>30800</v>
      </c>
      <c r="K904" s="2">
        <v>16700</v>
      </c>
      <c r="L904" s="2">
        <v>47500</v>
      </c>
      <c r="M904" s="2">
        <v>18500</v>
      </c>
      <c r="N904" s="2">
        <v>29000</v>
      </c>
      <c r="O904" s="2">
        <v>2</v>
      </c>
      <c r="P904" s="3">
        <v>44260</v>
      </c>
      <c r="Q904" s="2">
        <v>70000</v>
      </c>
      <c r="R904" s="2">
        <v>1</v>
      </c>
      <c r="S904" s="2">
        <v>0</v>
      </c>
      <c r="T904" s="2">
        <v>0</v>
      </c>
      <c r="U904" s="2">
        <v>0</v>
      </c>
      <c r="V904" s="2">
        <v>0</v>
      </c>
      <c r="W904" s="2">
        <v>0</v>
      </c>
      <c r="X904" s="2">
        <v>0</v>
      </c>
      <c r="Y904" s="2">
        <v>15</v>
      </c>
      <c r="Z904" s="2">
        <v>30800</v>
      </c>
    </row>
    <row r="905" spans="1:26" s="2" customFormat="1" thickBot="1">
      <c r="A905" s="2">
        <v>942</v>
      </c>
      <c r="B905" s="2" t="s">
        <v>750</v>
      </c>
      <c r="C905" s="2">
        <v>183</v>
      </c>
      <c r="E905" s="2" t="s">
        <v>60</v>
      </c>
      <c r="F905" s="2" t="s">
        <v>749</v>
      </c>
      <c r="G905" s="2" t="s">
        <v>637</v>
      </c>
      <c r="I905" s="2">
        <v>8</v>
      </c>
      <c r="J905" s="2">
        <v>21000</v>
      </c>
      <c r="K905" s="2">
        <v>19880</v>
      </c>
      <c r="L905" s="2">
        <v>40880</v>
      </c>
      <c r="M905" s="2">
        <v>0</v>
      </c>
      <c r="N905" s="2">
        <v>40880</v>
      </c>
      <c r="O905" s="2">
        <v>2</v>
      </c>
      <c r="P905" s="3">
        <v>43641</v>
      </c>
      <c r="Q905" s="2">
        <v>38500</v>
      </c>
      <c r="R905" s="2">
        <v>1</v>
      </c>
      <c r="S905" s="2">
        <v>0</v>
      </c>
      <c r="T905" s="2">
        <v>0</v>
      </c>
      <c r="U905" s="2">
        <v>0</v>
      </c>
      <c r="V905" s="2">
        <v>0</v>
      </c>
      <c r="W905" s="2">
        <v>0</v>
      </c>
      <c r="X905" s="2">
        <v>0</v>
      </c>
      <c r="Y905" s="2">
        <v>8</v>
      </c>
      <c r="Z905" s="2">
        <v>21000</v>
      </c>
    </row>
    <row r="906" spans="1:26" s="2" customFormat="1" thickBot="1">
      <c r="A906" s="2">
        <v>943</v>
      </c>
      <c r="B906" s="2" t="s">
        <v>748</v>
      </c>
      <c r="C906" s="2">
        <v>190</v>
      </c>
      <c r="E906" s="2" t="s">
        <v>60</v>
      </c>
      <c r="F906" s="2" t="s">
        <v>747</v>
      </c>
      <c r="G906" s="2" t="s">
        <v>746</v>
      </c>
      <c r="H906" s="2" t="s">
        <v>745</v>
      </c>
      <c r="I906" s="2">
        <v>4.82</v>
      </c>
      <c r="J906" s="2">
        <v>13400</v>
      </c>
      <c r="K906" s="2">
        <v>0</v>
      </c>
      <c r="L906" s="2">
        <v>13400</v>
      </c>
      <c r="M906" s="2">
        <v>0</v>
      </c>
      <c r="N906" s="2">
        <v>13400</v>
      </c>
      <c r="O906" s="2">
        <v>1</v>
      </c>
      <c r="P906" s="3">
        <v>45224</v>
      </c>
      <c r="Q906" s="2">
        <v>25000</v>
      </c>
      <c r="R906" s="2">
        <v>1</v>
      </c>
      <c r="S906" s="2">
        <v>0</v>
      </c>
      <c r="T906" s="2">
        <v>0</v>
      </c>
      <c r="U906" s="2">
        <v>0</v>
      </c>
      <c r="V906" s="2">
        <v>0</v>
      </c>
      <c r="W906" s="2">
        <v>0</v>
      </c>
      <c r="X906" s="2">
        <v>0</v>
      </c>
      <c r="Y906" s="2">
        <v>4.82</v>
      </c>
      <c r="Z906" s="2">
        <v>13400</v>
      </c>
    </row>
    <row r="907" spans="1:26" s="2" customFormat="1" thickBot="1">
      <c r="A907" s="2">
        <v>944</v>
      </c>
      <c r="B907" s="2" t="s">
        <v>573</v>
      </c>
      <c r="C907" s="2">
        <v>0</v>
      </c>
      <c r="E907" s="2" t="s">
        <v>32</v>
      </c>
      <c r="F907" s="2" t="s">
        <v>744</v>
      </c>
      <c r="G907" s="2" t="s">
        <v>173</v>
      </c>
      <c r="I907" s="2">
        <v>26</v>
      </c>
      <c r="J907" s="2">
        <v>29600</v>
      </c>
      <c r="K907" s="2">
        <v>0</v>
      </c>
      <c r="L907" s="2">
        <v>29600</v>
      </c>
      <c r="M907" s="2">
        <v>0</v>
      </c>
      <c r="N907" s="2">
        <v>29600</v>
      </c>
      <c r="O907" s="2">
        <v>0</v>
      </c>
      <c r="Q907" s="2">
        <v>0</v>
      </c>
      <c r="R907" s="2">
        <v>0</v>
      </c>
      <c r="S907" s="2">
        <v>0</v>
      </c>
      <c r="T907" s="2">
        <v>0</v>
      </c>
      <c r="U907" s="2">
        <v>0</v>
      </c>
      <c r="V907" s="2">
        <v>0</v>
      </c>
      <c r="W907" s="2">
        <v>0</v>
      </c>
      <c r="X907" s="2">
        <v>0</v>
      </c>
      <c r="Y907" s="2">
        <v>26</v>
      </c>
      <c r="Z907" s="2">
        <v>29575</v>
      </c>
    </row>
    <row r="908" spans="1:26" s="2" customFormat="1" thickBot="1">
      <c r="A908" s="2">
        <v>945</v>
      </c>
      <c r="B908" s="2" t="s">
        <v>743</v>
      </c>
      <c r="C908" s="2">
        <v>69</v>
      </c>
      <c r="E908" s="2" t="s">
        <v>180</v>
      </c>
      <c r="F908" s="2" t="s">
        <v>742</v>
      </c>
      <c r="G908" s="2" t="s">
        <v>741</v>
      </c>
      <c r="I908" s="2">
        <v>41.1</v>
      </c>
      <c r="J908" s="2">
        <v>41475</v>
      </c>
      <c r="K908" s="2">
        <v>27160</v>
      </c>
      <c r="L908" s="2">
        <v>68635</v>
      </c>
      <c r="M908" s="2">
        <v>0</v>
      </c>
      <c r="N908" s="2">
        <v>68635</v>
      </c>
      <c r="O908" s="2">
        <v>0</v>
      </c>
      <c r="Q908" s="2">
        <v>0</v>
      </c>
      <c r="R908" s="2">
        <v>0</v>
      </c>
      <c r="S908" s="2">
        <v>0</v>
      </c>
      <c r="T908" s="2">
        <v>0</v>
      </c>
      <c r="U908" s="2">
        <v>0</v>
      </c>
      <c r="V908" s="2">
        <v>0</v>
      </c>
      <c r="W908" s="2">
        <v>0</v>
      </c>
      <c r="X908" s="2">
        <v>0</v>
      </c>
      <c r="Y908" s="2">
        <v>41.1</v>
      </c>
      <c r="Z908" s="2">
        <v>41475</v>
      </c>
    </row>
    <row r="909" spans="1:26" s="2" customFormat="1" thickBot="1">
      <c r="A909" s="2">
        <v>946</v>
      </c>
      <c r="B909" s="2" t="s">
        <v>740</v>
      </c>
      <c r="C909" s="2">
        <v>0</v>
      </c>
      <c r="E909" s="2" t="s">
        <v>739</v>
      </c>
      <c r="F909" s="2" t="s">
        <v>738</v>
      </c>
      <c r="G909" s="2" t="s">
        <v>737</v>
      </c>
      <c r="H909" s="2" t="s">
        <v>736</v>
      </c>
      <c r="I909" s="2">
        <v>207</v>
      </c>
      <c r="J909" s="2">
        <v>55129</v>
      </c>
      <c r="K909" s="2">
        <v>0</v>
      </c>
      <c r="L909" s="2">
        <v>55129</v>
      </c>
      <c r="M909" s="2">
        <v>0</v>
      </c>
      <c r="N909" s="2">
        <v>55129</v>
      </c>
      <c r="O909" s="2">
        <v>1</v>
      </c>
      <c r="P909" s="3">
        <v>43593</v>
      </c>
      <c r="Q909" s="2">
        <v>40000</v>
      </c>
      <c r="R909" s="2">
        <v>1</v>
      </c>
      <c r="S909" s="2">
        <v>11</v>
      </c>
      <c r="T909" s="2">
        <v>2027</v>
      </c>
      <c r="U909" s="2">
        <v>70</v>
      </c>
      <c r="V909" s="2">
        <v>15074</v>
      </c>
      <c r="W909" s="2">
        <v>124</v>
      </c>
      <c r="X909" s="2">
        <v>27528</v>
      </c>
      <c r="Y909" s="2">
        <v>2</v>
      </c>
      <c r="Z909" s="2">
        <v>10500</v>
      </c>
    </row>
    <row r="910" spans="1:26" s="2" customFormat="1" thickBot="1">
      <c r="A910" s="2">
        <v>947</v>
      </c>
      <c r="B910" s="2" t="s">
        <v>735</v>
      </c>
      <c r="C910" s="2">
        <v>26</v>
      </c>
      <c r="E910" s="2" t="s">
        <v>734</v>
      </c>
      <c r="F910" s="2" t="s">
        <v>733</v>
      </c>
      <c r="G910" s="2" t="s">
        <v>732</v>
      </c>
      <c r="I910" s="2">
        <v>1.5</v>
      </c>
      <c r="J910" s="2">
        <v>18100</v>
      </c>
      <c r="K910" s="2">
        <v>116340</v>
      </c>
      <c r="L910" s="2">
        <v>134440</v>
      </c>
      <c r="M910" s="2">
        <v>18500</v>
      </c>
      <c r="N910" s="2">
        <v>115940</v>
      </c>
      <c r="O910" s="2">
        <v>2</v>
      </c>
      <c r="P910" s="3">
        <v>42430</v>
      </c>
      <c r="Q910" s="2">
        <v>155000</v>
      </c>
      <c r="R910" s="2">
        <v>1</v>
      </c>
      <c r="S910" s="2">
        <v>0</v>
      </c>
      <c r="T910" s="2">
        <v>0</v>
      </c>
      <c r="U910" s="2">
        <v>0</v>
      </c>
      <c r="V910" s="2">
        <v>0</v>
      </c>
      <c r="W910" s="2">
        <v>0</v>
      </c>
      <c r="X910" s="2">
        <v>0</v>
      </c>
      <c r="Y910" s="2">
        <v>1.5</v>
      </c>
      <c r="Z910" s="2">
        <v>18112</v>
      </c>
    </row>
    <row r="911" spans="1:26" s="2" customFormat="1" thickBot="1">
      <c r="A911" s="2">
        <v>948</v>
      </c>
      <c r="B911" s="2" t="s">
        <v>566</v>
      </c>
      <c r="C911" s="2">
        <v>10</v>
      </c>
      <c r="E911" s="2" t="s">
        <v>731</v>
      </c>
      <c r="F911" s="2" t="s">
        <v>730</v>
      </c>
      <c r="G911" s="2" t="s">
        <v>729</v>
      </c>
      <c r="H911" s="2" t="s">
        <v>728</v>
      </c>
      <c r="I911" s="2">
        <v>31</v>
      </c>
      <c r="J911" s="2">
        <v>24800</v>
      </c>
      <c r="K911" s="2">
        <v>36700</v>
      </c>
      <c r="L911" s="2">
        <v>61500</v>
      </c>
      <c r="M911" s="2">
        <v>0</v>
      </c>
      <c r="N911" s="2">
        <v>61500</v>
      </c>
      <c r="O911" s="2">
        <v>1</v>
      </c>
      <c r="P911" s="3">
        <v>43811</v>
      </c>
      <c r="Q911" s="2">
        <v>36000</v>
      </c>
      <c r="R911" s="2">
        <v>1</v>
      </c>
      <c r="S911" s="2">
        <v>0</v>
      </c>
      <c r="T911" s="2">
        <v>0</v>
      </c>
      <c r="U911" s="2">
        <v>0</v>
      </c>
      <c r="V911" s="2">
        <v>0</v>
      </c>
      <c r="W911" s="2">
        <v>0</v>
      </c>
      <c r="X911" s="2">
        <v>0</v>
      </c>
      <c r="Y911" s="2">
        <v>31</v>
      </c>
      <c r="Z911" s="2">
        <v>24800</v>
      </c>
    </row>
    <row r="912" spans="1:26" s="2" customFormat="1" thickBot="1">
      <c r="A912" s="2">
        <v>949</v>
      </c>
      <c r="B912" s="2" t="s">
        <v>727</v>
      </c>
      <c r="C912" s="2">
        <v>0</v>
      </c>
      <c r="E912" s="2" t="s">
        <v>60</v>
      </c>
      <c r="F912" s="2" t="s">
        <v>726</v>
      </c>
      <c r="G912" s="2" t="s">
        <v>725</v>
      </c>
      <c r="H912" s="2" t="s">
        <v>724</v>
      </c>
      <c r="I912" s="2">
        <v>48</v>
      </c>
      <c r="J912" s="2">
        <v>10616</v>
      </c>
      <c r="K912" s="2">
        <v>0</v>
      </c>
      <c r="L912" s="2">
        <v>10616</v>
      </c>
      <c r="M912" s="2">
        <v>0</v>
      </c>
      <c r="N912" s="2">
        <v>10616</v>
      </c>
      <c r="O912" s="2">
        <v>1</v>
      </c>
      <c r="P912" s="3">
        <v>40497</v>
      </c>
      <c r="Q912" s="2">
        <v>240000</v>
      </c>
      <c r="R912" s="2">
        <v>1</v>
      </c>
      <c r="S912" s="2">
        <v>0</v>
      </c>
      <c r="T912" s="2">
        <v>0</v>
      </c>
      <c r="U912" s="2">
        <v>6</v>
      </c>
      <c r="V912" s="2">
        <v>1292</v>
      </c>
      <c r="W912" s="2">
        <v>42</v>
      </c>
      <c r="X912" s="2">
        <v>9324</v>
      </c>
      <c r="Y912" s="2">
        <v>0</v>
      </c>
      <c r="Z912" s="2">
        <v>0</v>
      </c>
    </row>
    <row r="913" spans="1:26" s="2" customFormat="1" thickBot="1">
      <c r="A913" s="2">
        <v>950</v>
      </c>
      <c r="B913" s="2" t="s">
        <v>723</v>
      </c>
      <c r="C913" s="2">
        <v>233</v>
      </c>
      <c r="E913" s="2" t="s">
        <v>60</v>
      </c>
      <c r="F913" s="2" t="s">
        <v>722</v>
      </c>
      <c r="G913" s="2" t="s">
        <v>167</v>
      </c>
      <c r="I913" s="2">
        <v>189</v>
      </c>
      <c r="J913" s="2">
        <v>59946</v>
      </c>
      <c r="K913" s="2">
        <v>73000</v>
      </c>
      <c r="L913" s="2">
        <v>132946</v>
      </c>
      <c r="M913" s="2">
        <v>0</v>
      </c>
      <c r="N913" s="2">
        <v>132946</v>
      </c>
      <c r="O913" s="2">
        <v>2</v>
      </c>
      <c r="P913" s="3">
        <v>40100</v>
      </c>
      <c r="Q913" s="2">
        <v>250000</v>
      </c>
      <c r="R913" s="2">
        <v>1</v>
      </c>
      <c r="S913" s="2">
        <v>0</v>
      </c>
      <c r="T913" s="2">
        <v>0</v>
      </c>
      <c r="U913" s="2">
        <v>44</v>
      </c>
      <c r="V913" s="2">
        <v>9475</v>
      </c>
      <c r="W913" s="2">
        <v>143</v>
      </c>
      <c r="X913" s="2">
        <v>31746</v>
      </c>
      <c r="Y913" s="2">
        <v>2</v>
      </c>
      <c r="Z913" s="2">
        <v>18725</v>
      </c>
    </row>
    <row r="914" spans="1:26" s="2" customFormat="1" thickBot="1">
      <c r="A914" s="2">
        <v>951</v>
      </c>
      <c r="B914" s="2" t="s">
        <v>721</v>
      </c>
      <c r="C914" s="2">
        <v>0</v>
      </c>
      <c r="E914" s="2" t="s">
        <v>720</v>
      </c>
      <c r="F914" s="2" t="s">
        <v>719</v>
      </c>
      <c r="G914" s="2" t="s">
        <v>176</v>
      </c>
      <c r="I914" s="2">
        <v>318</v>
      </c>
      <c r="J914" s="2">
        <v>81868</v>
      </c>
      <c r="K914" s="2">
        <v>56200</v>
      </c>
      <c r="L914" s="2">
        <v>138068</v>
      </c>
      <c r="M914" s="2">
        <v>0</v>
      </c>
      <c r="N914" s="2">
        <v>138068</v>
      </c>
      <c r="O914" s="2">
        <v>0</v>
      </c>
      <c r="Q914" s="2">
        <v>0</v>
      </c>
      <c r="R914" s="2">
        <v>0</v>
      </c>
      <c r="S914" s="2">
        <v>0</v>
      </c>
      <c r="T914" s="2">
        <v>0</v>
      </c>
      <c r="U914" s="2">
        <v>52</v>
      </c>
      <c r="V914" s="2">
        <v>11198</v>
      </c>
      <c r="W914" s="2">
        <v>260</v>
      </c>
      <c r="X914" s="2">
        <v>57720</v>
      </c>
      <c r="Y914" s="2">
        <v>6</v>
      </c>
      <c r="Z914" s="2">
        <v>12950</v>
      </c>
    </row>
    <row r="915" spans="1:26" s="2" customFormat="1" thickBot="1">
      <c r="A915" s="2">
        <v>952</v>
      </c>
      <c r="B915" s="2" t="s">
        <v>718</v>
      </c>
      <c r="C915" s="2">
        <v>0</v>
      </c>
      <c r="E915" s="2" t="s">
        <v>81</v>
      </c>
      <c r="F915" s="2" t="s">
        <v>717</v>
      </c>
      <c r="G915" s="2" t="s">
        <v>600</v>
      </c>
      <c r="H915" s="2" t="s">
        <v>716</v>
      </c>
      <c r="I915" s="2">
        <v>7</v>
      </c>
      <c r="J915" s="2">
        <v>15750</v>
      </c>
      <c r="K915" s="2">
        <v>0</v>
      </c>
      <c r="L915" s="2">
        <v>15750</v>
      </c>
      <c r="M915" s="2">
        <v>0</v>
      </c>
      <c r="N915" s="2">
        <v>15750</v>
      </c>
      <c r="O915" s="2">
        <v>0</v>
      </c>
      <c r="Q915" s="2">
        <v>0</v>
      </c>
      <c r="R915" s="2">
        <v>0</v>
      </c>
      <c r="S915" s="2">
        <v>0</v>
      </c>
      <c r="T915" s="2">
        <v>0</v>
      </c>
      <c r="U915" s="2">
        <v>0</v>
      </c>
      <c r="V915" s="2">
        <v>0</v>
      </c>
      <c r="W915" s="2">
        <v>0</v>
      </c>
      <c r="X915" s="2">
        <v>0</v>
      </c>
      <c r="Y915" s="2">
        <v>7</v>
      </c>
      <c r="Z915" s="2">
        <v>15750</v>
      </c>
    </row>
    <row r="916" spans="1:26" s="2" customFormat="1" thickBot="1">
      <c r="A916" s="2">
        <v>953</v>
      </c>
      <c r="B916" s="2" t="s">
        <v>715</v>
      </c>
      <c r="C916" s="2">
        <v>117</v>
      </c>
      <c r="E916" s="2" t="s">
        <v>203</v>
      </c>
      <c r="F916" s="2" t="s">
        <v>714</v>
      </c>
      <c r="G916" s="2" t="s">
        <v>622</v>
      </c>
      <c r="I916" s="2">
        <v>9.43</v>
      </c>
      <c r="J916" s="2">
        <v>26600</v>
      </c>
      <c r="K916" s="2">
        <v>109340</v>
      </c>
      <c r="L916" s="2">
        <v>135940</v>
      </c>
      <c r="M916" s="2">
        <v>18500</v>
      </c>
      <c r="N916" s="2">
        <v>117440</v>
      </c>
      <c r="O916" s="2">
        <v>2</v>
      </c>
      <c r="P916" s="3">
        <v>43819</v>
      </c>
      <c r="Q916" s="2">
        <v>190000</v>
      </c>
      <c r="R916" s="2">
        <v>1</v>
      </c>
      <c r="S916" s="2">
        <v>0</v>
      </c>
      <c r="T916" s="2">
        <v>0</v>
      </c>
      <c r="U916" s="2">
        <v>0</v>
      </c>
      <c r="V916" s="2">
        <v>0</v>
      </c>
      <c r="W916" s="2">
        <v>0</v>
      </c>
      <c r="X916" s="2">
        <v>0</v>
      </c>
      <c r="Y916" s="2">
        <v>9.43</v>
      </c>
      <c r="Z916" s="2">
        <v>26600</v>
      </c>
    </row>
    <row r="917" spans="1:26" s="2" customFormat="1" thickBot="1">
      <c r="A917" s="2">
        <v>954</v>
      </c>
      <c r="B917" s="2" t="s">
        <v>713</v>
      </c>
      <c r="C917" s="2">
        <v>0</v>
      </c>
      <c r="E917" s="2" t="s">
        <v>712</v>
      </c>
      <c r="F917" s="2" t="s">
        <v>711</v>
      </c>
      <c r="G917" s="2" t="s">
        <v>710</v>
      </c>
      <c r="I917" s="2">
        <v>78</v>
      </c>
      <c r="J917" s="2">
        <v>55100</v>
      </c>
      <c r="K917" s="2">
        <v>0</v>
      </c>
      <c r="L917" s="2">
        <v>55100</v>
      </c>
      <c r="M917" s="2">
        <v>0</v>
      </c>
      <c r="N917" s="2">
        <v>55100</v>
      </c>
      <c r="O917" s="2">
        <v>1</v>
      </c>
      <c r="P917" s="3">
        <v>43322</v>
      </c>
      <c r="Q917" s="2">
        <v>56500</v>
      </c>
      <c r="R917" s="2">
        <v>1</v>
      </c>
      <c r="S917" s="2">
        <v>0</v>
      </c>
      <c r="T917" s="2">
        <v>0</v>
      </c>
      <c r="U917" s="2">
        <v>0</v>
      </c>
      <c r="V917" s="2">
        <v>0</v>
      </c>
      <c r="W917" s="2">
        <v>0</v>
      </c>
      <c r="X917" s="2">
        <v>0</v>
      </c>
      <c r="Y917" s="2">
        <v>78</v>
      </c>
      <c r="Z917" s="2">
        <v>55125</v>
      </c>
    </row>
    <row r="918" spans="1:26" s="2" customFormat="1" thickBot="1">
      <c r="A918" s="2">
        <v>955</v>
      </c>
      <c r="B918" s="2" t="s">
        <v>709</v>
      </c>
      <c r="C918" s="2">
        <v>0</v>
      </c>
      <c r="E918" s="2" t="s">
        <v>708</v>
      </c>
      <c r="F918" s="2" t="s">
        <v>707</v>
      </c>
      <c r="G918" s="2" t="s">
        <v>11</v>
      </c>
      <c r="I918" s="2">
        <v>10.1</v>
      </c>
      <c r="J918" s="2">
        <v>17700</v>
      </c>
      <c r="K918" s="2">
        <v>0</v>
      </c>
      <c r="L918" s="2">
        <v>17700</v>
      </c>
      <c r="M918" s="2">
        <v>0</v>
      </c>
      <c r="N918" s="2">
        <v>17700</v>
      </c>
      <c r="O918" s="2">
        <v>1</v>
      </c>
      <c r="P918" s="3">
        <v>42357</v>
      </c>
      <c r="Q918" s="2">
        <v>19500</v>
      </c>
      <c r="R918" s="2">
        <v>1</v>
      </c>
      <c r="S918" s="2">
        <v>0</v>
      </c>
      <c r="T918" s="2">
        <v>0</v>
      </c>
      <c r="U918" s="2">
        <v>0</v>
      </c>
      <c r="V918" s="2">
        <v>0</v>
      </c>
      <c r="W918" s="2">
        <v>0</v>
      </c>
      <c r="X918" s="2">
        <v>0</v>
      </c>
      <c r="Y918" s="2">
        <v>10.1</v>
      </c>
      <c r="Z918" s="2">
        <v>17675</v>
      </c>
    </row>
    <row r="919" spans="1:26" s="2" customFormat="1" thickBot="1">
      <c r="A919" s="2">
        <v>956</v>
      </c>
      <c r="B919" s="2" t="s">
        <v>706</v>
      </c>
      <c r="C919" s="2">
        <v>0</v>
      </c>
      <c r="E919" s="2" t="s">
        <v>611</v>
      </c>
      <c r="F919" s="2" t="s">
        <v>705</v>
      </c>
      <c r="G919" s="2" t="s">
        <v>51</v>
      </c>
      <c r="I919" s="2">
        <v>1.67</v>
      </c>
      <c r="J919" s="2">
        <v>9800</v>
      </c>
      <c r="K919" s="2">
        <v>0</v>
      </c>
      <c r="L919" s="2">
        <v>9800</v>
      </c>
      <c r="M919" s="2">
        <v>0</v>
      </c>
      <c r="N919" s="2">
        <v>9800</v>
      </c>
      <c r="O919" s="2">
        <v>1</v>
      </c>
      <c r="P919" s="3">
        <v>40100</v>
      </c>
      <c r="Q919" s="2">
        <v>11000</v>
      </c>
      <c r="R919" s="2">
        <v>1</v>
      </c>
      <c r="S919" s="2">
        <v>0</v>
      </c>
      <c r="T919" s="2">
        <v>0</v>
      </c>
      <c r="U919" s="2">
        <v>0</v>
      </c>
      <c r="V919" s="2">
        <v>0</v>
      </c>
      <c r="W919" s="2">
        <v>0</v>
      </c>
      <c r="X919" s="2">
        <v>0</v>
      </c>
      <c r="Y919" s="2">
        <v>1.67</v>
      </c>
      <c r="Z919" s="2">
        <v>9800</v>
      </c>
    </row>
    <row r="920" spans="1:26" s="2" customFormat="1" thickBot="1">
      <c r="A920" s="2">
        <v>957</v>
      </c>
      <c r="B920" s="2" t="s">
        <v>704</v>
      </c>
      <c r="C920" s="2">
        <v>0</v>
      </c>
      <c r="E920" s="2" t="s">
        <v>703</v>
      </c>
      <c r="F920" s="2" t="s">
        <v>702</v>
      </c>
      <c r="G920" s="2" t="s">
        <v>701</v>
      </c>
      <c r="I920" s="2">
        <v>1.3</v>
      </c>
      <c r="J920" s="2">
        <v>1575</v>
      </c>
      <c r="K920" s="2">
        <v>0</v>
      </c>
      <c r="L920" s="2">
        <v>1575</v>
      </c>
      <c r="M920" s="2">
        <v>0</v>
      </c>
      <c r="N920" s="2">
        <v>1575</v>
      </c>
      <c r="O920" s="2">
        <v>1</v>
      </c>
      <c r="P920" s="3">
        <v>41841</v>
      </c>
      <c r="Q920" s="2">
        <v>0</v>
      </c>
      <c r="R920" s="2">
        <v>6</v>
      </c>
      <c r="S920" s="2">
        <v>0</v>
      </c>
      <c r="T920" s="2">
        <v>0</v>
      </c>
      <c r="U920" s="2">
        <v>0</v>
      </c>
      <c r="V920" s="2">
        <v>0</v>
      </c>
      <c r="W920" s="2">
        <v>0</v>
      </c>
      <c r="X920" s="2">
        <v>0</v>
      </c>
      <c r="Y920" s="2">
        <v>1.3</v>
      </c>
      <c r="Z920" s="2">
        <v>1575</v>
      </c>
    </row>
    <row r="921" spans="1:26" s="2" customFormat="1" thickBot="1">
      <c r="A921" s="2">
        <v>958</v>
      </c>
      <c r="B921" s="2" t="s">
        <v>700</v>
      </c>
      <c r="C921" s="2">
        <v>156</v>
      </c>
      <c r="E921" s="2" t="s">
        <v>699</v>
      </c>
      <c r="F921" s="2" t="s">
        <v>698</v>
      </c>
      <c r="G921" s="2" t="s">
        <v>697</v>
      </c>
      <c r="H921" s="2" t="s">
        <v>696</v>
      </c>
      <c r="I921" s="2">
        <v>14</v>
      </c>
      <c r="J921" s="2">
        <v>29925</v>
      </c>
      <c r="K921" s="2">
        <v>43960</v>
      </c>
      <c r="L921" s="2">
        <v>73885</v>
      </c>
      <c r="M921" s="2">
        <v>18500</v>
      </c>
      <c r="N921" s="2">
        <v>55385</v>
      </c>
      <c r="O921" s="2">
        <v>0</v>
      </c>
      <c r="Q921" s="2">
        <v>0</v>
      </c>
      <c r="R921" s="2">
        <v>0</v>
      </c>
      <c r="S921" s="2">
        <v>0</v>
      </c>
      <c r="T921" s="2">
        <v>0</v>
      </c>
      <c r="U921" s="2">
        <v>0</v>
      </c>
      <c r="V921" s="2">
        <v>0</v>
      </c>
      <c r="W921" s="2">
        <v>0</v>
      </c>
      <c r="X921" s="2">
        <v>0</v>
      </c>
      <c r="Y921" s="2">
        <v>14</v>
      </c>
      <c r="Z921" s="2">
        <v>29925</v>
      </c>
    </row>
    <row r="922" spans="1:26" s="2" customFormat="1" thickBot="1">
      <c r="A922" s="2">
        <v>959</v>
      </c>
      <c r="B922" s="2" t="s">
        <v>695</v>
      </c>
      <c r="C922" s="2">
        <v>1264</v>
      </c>
      <c r="E922" s="2" t="s">
        <v>48</v>
      </c>
      <c r="F922" s="2" t="s">
        <v>694</v>
      </c>
      <c r="G922" s="2" t="s">
        <v>494</v>
      </c>
      <c r="I922" s="2">
        <v>4.5</v>
      </c>
      <c r="J922" s="2">
        <v>13000</v>
      </c>
      <c r="K922" s="2">
        <v>0</v>
      </c>
      <c r="L922" s="2">
        <v>13000</v>
      </c>
      <c r="M922" s="2">
        <v>0</v>
      </c>
      <c r="N922" s="2">
        <v>13000</v>
      </c>
      <c r="O922" s="2">
        <v>0</v>
      </c>
      <c r="Q922" s="2">
        <v>0</v>
      </c>
      <c r="R922" s="2">
        <v>0</v>
      </c>
      <c r="S922" s="2">
        <v>0</v>
      </c>
      <c r="T922" s="2">
        <v>0</v>
      </c>
      <c r="U922" s="2">
        <v>0</v>
      </c>
      <c r="V922" s="2">
        <v>0</v>
      </c>
      <c r="W922" s="2">
        <v>0</v>
      </c>
      <c r="X922" s="2">
        <v>0</v>
      </c>
      <c r="Y922" s="2">
        <v>4.5</v>
      </c>
      <c r="Z922" s="2">
        <v>12950</v>
      </c>
    </row>
    <row r="923" spans="1:26" s="2" customFormat="1" thickBot="1">
      <c r="A923" s="2">
        <v>960</v>
      </c>
      <c r="B923" s="2" t="s">
        <v>319</v>
      </c>
      <c r="C923" s="2">
        <v>41</v>
      </c>
      <c r="E923" s="2" t="s">
        <v>655</v>
      </c>
      <c r="F923" s="2" t="s">
        <v>693</v>
      </c>
      <c r="G923" s="2" t="s">
        <v>641</v>
      </c>
      <c r="I923" s="2">
        <v>2</v>
      </c>
      <c r="J923" s="2">
        <v>18700</v>
      </c>
      <c r="K923" s="2">
        <v>72400</v>
      </c>
      <c r="L923" s="2">
        <v>91100</v>
      </c>
      <c r="M923" s="2">
        <v>0</v>
      </c>
      <c r="N923" s="2">
        <v>91100</v>
      </c>
      <c r="O923" s="2">
        <v>2</v>
      </c>
      <c r="P923" s="3">
        <v>39924</v>
      </c>
      <c r="Q923" s="2">
        <v>73000</v>
      </c>
      <c r="R923" s="2">
        <v>1</v>
      </c>
      <c r="S923" s="2">
        <v>0</v>
      </c>
      <c r="T923" s="2">
        <v>0</v>
      </c>
      <c r="U923" s="2">
        <v>0</v>
      </c>
      <c r="V923" s="2">
        <v>0</v>
      </c>
      <c r="W923" s="2">
        <v>0</v>
      </c>
      <c r="X923" s="2">
        <v>0</v>
      </c>
      <c r="Y923" s="2">
        <v>2</v>
      </c>
      <c r="Z923" s="2">
        <v>18725</v>
      </c>
    </row>
    <row r="924" spans="1:26" s="2" customFormat="1" thickBot="1">
      <c r="A924" s="2">
        <v>961</v>
      </c>
      <c r="B924" s="2" t="s">
        <v>692</v>
      </c>
      <c r="C924" s="2">
        <v>149</v>
      </c>
      <c r="E924" s="2" t="s">
        <v>655</v>
      </c>
      <c r="F924" s="2" t="s">
        <v>691</v>
      </c>
      <c r="G924" s="2" t="s">
        <v>245</v>
      </c>
      <c r="H924" s="2" t="s">
        <v>690</v>
      </c>
      <c r="I924" s="2">
        <v>238</v>
      </c>
      <c r="J924" s="2">
        <v>81521</v>
      </c>
      <c r="K924" s="2">
        <v>69020</v>
      </c>
      <c r="L924" s="2">
        <v>150541</v>
      </c>
      <c r="M924" s="2">
        <v>0</v>
      </c>
      <c r="N924" s="2">
        <v>150541</v>
      </c>
      <c r="O924" s="2">
        <v>2</v>
      </c>
      <c r="P924" s="3">
        <v>43662</v>
      </c>
      <c r="Q924" s="2">
        <v>0</v>
      </c>
      <c r="R924" s="2">
        <v>2</v>
      </c>
      <c r="S924" s="2">
        <v>0</v>
      </c>
      <c r="T924" s="2">
        <v>0</v>
      </c>
      <c r="U924" s="2">
        <v>106</v>
      </c>
      <c r="V924" s="2">
        <v>22826</v>
      </c>
      <c r="W924" s="2">
        <v>110</v>
      </c>
      <c r="X924" s="2">
        <v>24420</v>
      </c>
      <c r="Y924" s="2">
        <v>22</v>
      </c>
      <c r="Z924" s="2">
        <v>34275</v>
      </c>
    </row>
    <row r="925" spans="1:26" s="2" customFormat="1" thickBot="1">
      <c r="A925" s="2">
        <v>962</v>
      </c>
      <c r="B925" s="2" t="s">
        <v>306</v>
      </c>
      <c r="C925" s="2">
        <v>0</v>
      </c>
      <c r="E925" s="2" t="s">
        <v>198</v>
      </c>
      <c r="F925" s="2" t="s">
        <v>689</v>
      </c>
      <c r="G925" s="2" t="s">
        <v>422</v>
      </c>
      <c r="I925" s="2">
        <v>30</v>
      </c>
      <c r="J925" s="2">
        <v>31675</v>
      </c>
      <c r="K925" s="2">
        <v>4235</v>
      </c>
      <c r="L925" s="2">
        <v>35910</v>
      </c>
      <c r="M925" s="2">
        <v>0</v>
      </c>
      <c r="N925" s="2">
        <v>35910</v>
      </c>
      <c r="O925" s="2">
        <v>0</v>
      </c>
      <c r="Q925" s="2">
        <v>0</v>
      </c>
      <c r="R925" s="2">
        <v>0</v>
      </c>
      <c r="S925" s="2">
        <v>0</v>
      </c>
      <c r="T925" s="2">
        <v>0</v>
      </c>
      <c r="U925" s="2">
        <v>0</v>
      </c>
      <c r="V925" s="2">
        <v>0</v>
      </c>
      <c r="W925" s="2">
        <v>0</v>
      </c>
      <c r="X925" s="2">
        <v>0</v>
      </c>
      <c r="Y925" s="2">
        <v>30</v>
      </c>
      <c r="Z925" s="2">
        <v>31675</v>
      </c>
    </row>
    <row r="926" spans="1:26" s="2" customFormat="1" thickBot="1">
      <c r="A926" s="2">
        <v>963</v>
      </c>
      <c r="B926" s="2" t="s">
        <v>688</v>
      </c>
      <c r="C926" s="2">
        <v>172</v>
      </c>
      <c r="E926" s="2" t="s">
        <v>190</v>
      </c>
      <c r="F926" s="2" t="s">
        <v>687</v>
      </c>
      <c r="G926" s="2" t="s">
        <v>686</v>
      </c>
      <c r="I926" s="2">
        <v>2</v>
      </c>
      <c r="J926" s="2">
        <v>10000</v>
      </c>
      <c r="K926" s="2">
        <v>0</v>
      </c>
      <c r="L926" s="2">
        <v>10000</v>
      </c>
      <c r="M926" s="2">
        <v>0</v>
      </c>
      <c r="N926" s="2">
        <v>10000</v>
      </c>
      <c r="O926" s="2">
        <v>1</v>
      </c>
      <c r="P926" s="3">
        <v>45091</v>
      </c>
      <c r="Q926" s="2">
        <v>29000</v>
      </c>
      <c r="R926" s="2">
        <v>1</v>
      </c>
      <c r="S926" s="2">
        <v>0</v>
      </c>
      <c r="T926" s="2">
        <v>0</v>
      </c>
      <c r="U926" s="2">
        <v>0</v>
      </c>
      <c r="V926" s="2">
        <v>0</v>
      </c>
      <c r="W926" s="2">
        <v>0</v>
      </c>
      <c r="X926" s="2">
        <v>0</v>
      </c>
      <c r="Y926" s="2">
        <v>2</v>
      </c>
      <c r="Z926" s="2">
        <v>10000</v>
      </c>
    </row>
    <row r="927" spans="1:26" s="2" customFormat="1" thickBot="1">
      <c r="A927" s="2">
        <v>964</v>
      </c>
      <c r="B927" s="2" t="s">
        <v>685</v>
      </c>
      <c r="C927" s="2">
        <v>170</v>
      </c>
      <c r="E927" s="2" t="s">
        <v>620</v>
      </c>
      <c r="F927" s="2" t="s">
        <v>684</v>
      </c>
      <c r="G927" s="2" t="s">
        <v>534</v>
      </c>
      <c r="I927" s="2">
        <v>0.17</v>
      </c>
      <c r="J927" s="2">
        <v>9400</v>
      </c>
      <c r="K927" s="2">
        <v>16940</v>
      </c>
      <c r="L927" s="2">
        <v>26340</v>
      </c>
      <c r="M927" s="2">
        <v>0</v>
      </c>
      <c r="N927" s="2">
        <v>26340</v>
      </c>
      <c r="O927" s="2">
        <v>0</v>
      </c>
      <c r="Q927" s="2">
        <v>0</v>
      </c>
      <c r="R927" s="2">
        <v>0</v>
      </c>
      <c r="S927" s="2">
        <v>0</v>
      </c>
      <c r="T927" s="2">
        <v>0</v>
      </c>
      <c r="U927" s="2">
        <v>0</v>
      </c>
      <c r="V927" s="2">
        <v>0</v>
      </c>
      <c r="W927" s="2">
        <v>0</v>
      </c>
      <c r="X927" s="2">
        <v>0</v>
      </c>
      <c r="Y927" s="2">
        <v>0.17</v>
      </c>
      <c r="Z927" s="2">
        <v>9400</v>
      </c>
    </row>
    <row r="928" spans="1:26" s="2" customFormat="1" thickBot="1">
      <c r="A928" s="2">
        <v>965</v>
      </c>
      <c r="B928" s="2" t="s">
        <v>683</v>
      </c>
      <c r="C928" s="2">
        <v>172</v>
      </c>
      <c r="E928" s="2" t="s">
        <v>620</v>
      </c>
      <c r="F928" s="2" t="s">
        <v>682</v>
      </c>
      <c r="G928" s="2" t="s">
        <v>681</v>
      </c>
      <c r="H928" s="2" t="s">
        <v>680</v>
      </c>
      <c r="I928" s="2">
        <v>2.4300000000000002</v>
      </c>
      <c r="J928" s="2">
        <v>19300</v>
      </c>
      <c r="K928" s="2">
        <v>98700</v>
      </c>
      <c r="L928" s="2">
        <v>118000</v>
      </c>
      <c r="M928" s="2">
        <v>18500</v>
      </c>
      <c r="N928" s="2">
        <v>99500</v>
      </c>
      <c r="O928" s="2">
        <v>0</v>
      </c>
      <c r="Q928" s="2">
        <v>0</v>
      </c>
      <c r="R928" s="2">
        <v>0</v>
      </c>
      <c r="S928" s="2">
        <v>0</v>
      </c>
      <c r="T928" s="2">
        <v>0</v>
      </c>
      <c r="U928" s="2">
        <v>0</v>
      </c>
      <c r="V928" s="2">
        <v>0</v>
      </c>
      <c r="W928" s="2">
        <v>0</v>
      </c>
      <c r="X928" s="2">
        <v>0</v>
      </c>
      <c r="Y928" s="2">
        <v>2.4300000000000002</v>
      </c>
      <c r="Z928" s="2">
        <v>19300</v>
      </c>
    </row>
    <row r="929" spans="1:26" s="2" customFormat="1" thickBot="1">
      <c r="A929" s="2">
        <v>966</v>
      </c>
      <c r="B929" s="2" t="s">
        <v>679</v>
      </c>
      <c r="C929" s="2">
        <v>5</v>
      </c>
      <c r="E929" s="2" t="s">
        <v>678</v>
      </c>
      <c r="F929" s="2" t="s">
        <v>677</v>
      </c>
      <c r="G929" s="2" t="s">
        <v>545</v>
      </c>
      <c r="H929" s="2" t="s">
        <v>676</v>
      </c>
      <c r="I929" s="2">
        <v>0.42</v>
      </c>
      <c r="J929" s="2">
        <v>14900</v>
      </c>
      <c r="K929" s="2">
        <v>70400</v>
      </c>
      <c r="L929" s="2">
        <v>85300</v>
      </c>
      <c r="M929" s="2">
        <v>18500</v>
      </c>
      <c r="N929" s="2">
        <v>66800</v>
      </c>
      <c r="O929" s="2">
        <v>2</v>
      </c>
      <c r="P929" s="3">
        <v>44341</v>
      </c>
      <c r="Q929" s="2">
        <v>155000</v>
      </c>
      <c r="R929" s="2">
        <v>1</v>
      </c>
      <c r="S929" s="2">
        <v>0</v>
      </c>
      <c r="T929" s="2">
        <v>0</v>
      </c>
      <c r="U929" s="2">
        <v>0</v>
      </c>
      <c r="V929" s="2">
        <v>0</v>
      </c>
      <c r="W929" s="2">
        <v>0</v>
      </c>
      <c r="X929" s="2">
        <v>0</v>
      </c>
      <c r="Y929" s="2">
        <v>0.42</v>
      </c>
      <c r="Z929" s="2">
        <v>14900</v>
      </c>
    </row>
    <row r="930" spans="1:26" s="2" customFormat="1" thickBot="1">
      <c r="A930" s="2">
        <v>967</v>
      </c>
      <c r="B930" s="2" t="s">
        <v>675</v>
      </c>
      <c r="E930" s="2" t="s">
        <v>171</v>
      </c>
      <c r="F930" s="2" t="s">
        <v>674</v>
      </c>
      <c r="G930" s="2" t="s">
        <v>545</v>
      </c>
      <c r="I930" s="2">
        <v>26.7</v>
      </c>
      <c r="J930" s="2">
        <v>25700</v>
      </c>
      <c r="K930" s="2">
        <v>0</v>
      </c>
      <c r="L930" s="2">
        <v>25700</v>
      </c>
      <c r="M930" s="2">
        <v>0</v>
      </c>
      <c r="N930" s="2">
        <v>25700</v>
      </c>
      <c r="O930" s="2">
        <v>1</v>
      </c>
      <c r="P930" s="3">
        <v>42069</v>
      </c>
      <c r="Q930" s="2">
        <v>0</v>
      </c>
      <c r="R930" s="2">
        <v>2</v>
      </c>
      <c r="S930" s="2">
        <v>0</v>
      </c>
      <c r="T930" s="2">
        <v>0</v>
      </c>
      <c r="U930" s="2">
        <v>0</v>
      </c>
      <c r="V930" s="2">
        <v>0</v>
      </c>
      <c r="W930" s="2">
        <v>0</v>
      </c>
      <c r="X930" s="2">
        <v>0</v>
      </c>
      <c r="Y930" s="2">
        <v>26.7</v>
      </c>
      <c r="Z930" s="2">
        <v>25700</v>
      </c>
    </row>
    <row r="931" spans="1:26" s="2" customFormat="1" thickBot="1">
      <c r="A931" s="2">
        <v>968</v>
      </c>
      <c r="B931" s="2" t="s">
        <v>673</v>
      </c>
      <c r="C931" s="2">
        <v>78</v>
      </c>
      <c r="E931" s="2" t="s">
        <v>171</v>
      </c>
      <c r="F931" s="2" t="s">
        <v>672</v>
      </c>
      <c r="G931" s="2" t="s">
        <v>671</v>
      </c>
      <c r="H931" s="2" t="s">
        <v>670</v>
      </c>
      <c r="I931" s="2">
        <v>5</v>
      </c>
      <c r="J931" s="2">
        <v>9300</v>
      </c>
      <c r="K931" s="2">
        <v>1300</v>
      </c>
      <c r="L931" s="2">
        <v>10600</v>
      </c>
      <c r="M931" s="2">
        <v>0</v>
      </c>
      <c r="N931" s="2">
        <v>10600</v>
      </c>
      <c r="O931" s="2">
        <v>2</v>
      </c>
      <c r="P931" s="3">
        <v>42264</v>
      </c>
      <c r="Q931" s="2">
        <v>0</v>
      </c>
      <c r="R931" s="2">
        <v>2</v>
      </c>
      <c r="S931" s="2">
        <v>0</v>
      </c>
      <c r="T931" s="2">
        <v>0</v>
      </c>
      <c r="U931" s="2">
        <v>0</v>
      </c>
      <c r="V931" s="2">
        <v>0</v>
      </c>
      <c r="W931" s="2">
        <v>0</v>
      </c>
      <c r="X931" s="2">
        <v>0</v>
      </c>
      <c r="Y931" s="2">
        <v>5</v>
      </c>
      <c r="Z931" s="2">
        <v>9300</v>
      </c>
    </row>
    <row r="932" spans="1:26" s="2" customFormat="1" thickBot="1">
      <c r="A932" s="2">
        <v>969</v>
      </c>
      <c r="B932" s="2" t="s">
        <v>669</v>
      </c>
      <c r="C932" s="2">
        <v>239</v>
      </c>
      <c r="E932" s="2" t="s">
        <v>60</v>
      </c>
      <c r="F932" s="2" t="s">
        <v>668</v>
      </c>
      <c r="G932" s="2" t="s">
        <v>494</v>
      </c>
      <c r="I932" s="2">
        <v>4.8</v>
      </c>
      <c r="J932" s="2">
        <v>13500</v>
      </c>
      <c r="K932" s="2">
        <v>1680</v>
      </c>
      <c r="L932" s="2">
        <v>15180</v>
      </c>
      <c r="M932" s="2">
        <v>0</v>
      </c>
      <c r="N932" s="2">
        <v>15180</v>
      </c>
      <c r="O932" s="2">
        <v>2</v>
      </c>
      <c r="P932" s="3">
        <v>43164</v>
      </c>
      <c r="Q932" s="2">
        <v>0</v>
      </c>
      <c r="R932" s="2">
        <v>2</v>
      </c>
      <c r="S932" s="2">
        <v>0</v>
      </c>
      <c r="T932" s="2">
        <v>0</v>
      </c>
      <c r="U932" s="2">
        <v>0</v>
      </c>
      <c r="V932" s="2">
        <v>0</v>
      </c>
      <c r="W932" s="2">
        <v>0</v>
      </c>
      <c r="X932" s="2">
        <v>0</v>
      </c>
      <c r="Y932" s="2">
        <v>4.8</v>
      </c>
      <c r="Z932" s="2">
        <v>13475</v>
      </c>
    </row>
    <row r="933" spans="1:26" s="2" customFormat="1" thickBot="1">
      <c r="A933" s="2">
        <v>971</v>
      </c>
      <c r="B933" s="2" t="s">
        <v>667</v>
      </c>
      <c r="C933" s="2">
        <v>0</v>
      </c>
      <c r="E933" s="2" t="s">
        <v>666</v>
      </c>
      <c r="F933" s="2" t="s">
        <v>665</v>
      </c>
      <c r="G933" s="2" t="s">
        <v>664</v>
      </c>
      <c r="H933" s="2" t="s">
        <v>663</v>
      </c>
      <c r="I933" s="2">
        <v>10</v>
      </c>
      <c r="J933" s="2">
        <v>9100</v>
      </c>
      <c r="K933" s="2">
        <v>0</v>
      </c>
      <c r="L933" s="2">
        <v>9100</v>
      </c>
      <c r="M933" s="2">
        <v>0</v>
      </c>
      <c r="N933" s="2">
        <v>9100</v>
      </c>
      <c r="O933" s="2">
        <v>1</v>
      </c>
      <c r="P933" s="3">
        <v>44875</v>
      </c>
      <c r="Q933" s="2">
        <v>0</v>
      </c>
      <c r="R933" s="2">
        <v>2</v>
      </c>
      <c r="S933" s="2">
        <v>0</v>
      </c>
      <c r="T933" s="2">
        <v>0</v>
      </c>
      <c r="U933" s="2">
        <v>0</v>
      </c>
      <c r="V933" s="2">
        <v>0</v>
      </c>
      <c r="W933" s="2">
        <v>0</v>
      </c>
      <c r="X933" s="2">
        <v>0</v>
      </c>
      <c r="Y933" s="2">
        <v>10</v>
      </c>
      <c r="Z933" s="2">
        <v>9100</v>
      </c>
    </row>
    <row r="934" spans="1:26" s="2" customFormat="1" thickBot="1">
      <c r="A934" s="2">
        <v>972</v>
      </c>
      <c r="B934" s="2" t="s">
        <v>660</v>
      </c>
      <c r="C934" s="2">
        <v>24</v>
      </c>
      <c r="E934" s="2" t="s">
        <v>659</v>
      </c>
      <c r="F934" s="2" t="s">
        <v>662</v>
      </c>
      <c r="G934" s="2" t="s">
        <v>661</v>
      </c>
      <c r="I934" s="2">
        <v>2.2000000000000002</v>
      </c>
      <c r="J934" s="2">
        <v>18900</v>
      </c>
      <c r="K934" s="2">
        <v>42840</v>
      </c>
      <c r="L934" s="2">
        <v>61740</v>
      </c>
      <c r="M934" s="2">
        <v>18500</v>
      </c>
      <c r="N934" s="2">
        <v>43240</v>
      </c>
      <c r="O934" s="2">
        <v>2</v>
      </c>
      <c r="P934" s="3">
        <v>40373</v>
      </c>
      <c r="Q934" s="2">
        <v>14000</v>
      </c>
      <c r="R934" s="2">
        <v>1</v>
      </c>
      <c r="S934" s="2">
        <v>0</v>
      </c>
      <c r="T934" s="2">
        <v>0</v>
      </c>
      <c r="U934" s="2">
        <v>0</v>
      </c>
      <c r="V934" s="2">
        <v>0</v>
      </c>
      <c r="W934" s="2">
        <v>0</v>
      </c>
      <c r="X934" s="2">
        <v>0</v>
      </c>
      <c r="Y934" s="2">
        <v>2.2000000000000002</v>
      </c>
      <c r="Z934" s="2">
        <v>18900</v>
      </c>
    </row>
    <row r="935" spans="1:26" s="2" customFormat="1" thickBot="1">
      <c r="A935" s="2">
        <v>973</v>
      </c>
      <c r="B935" s="2" t="s">
        <v>660</v>
      </c>
      <c r="C935" s="2">
        <v>24</v>
      </c>
      <c r="E935" s="2" t="s">
        <v>659</v>
      </c>
      <c r="F935" s="2" t="s">
        <v>658</v>
      </c>
      <c r="G935" s="2" t="s">
        <v>307</v>
      </c>
      <c r="H935" s="2" t="s">
        <v>657</v>
      </c>
      <c r="I935" s="2">
        <v>0.03</v>
      </c>
      <c r="J935" s="2">
        <v>350</v>
      </c>
      <c r="K935" s="2">
        <v>4900</v>
      </c>
      <c r="L935" s="2">
        <v>5250</v>
      </c>
      <c r="M935" s="2">
        <v>0</v>
      </c>
      <c r="N935" s="2">
        <v>5250</v>
      </c>
      <c r="O935" s="2">
        <v>2</v>
      </c>
      <c r="P935" s="3">
        <v>40373</v>
      </c>
      <c r="Q935" s="2">
        <v>14000</v>
      </c>
      <c r="R935" s="2">
        <v>1</v>
      </c>
      <c r="S935" s="2">
        <v>0</v>
      </c>
      <c r="T935" s="2">
        <v>0</v>
      </c>
      <c r="U935" s="2">
        <v>0</v>
      </c>
      <c r="V935" s="2">
        <v>0</v>
      </c>
      <c r="W935" s="2">
        <v>0</v>
      </c>
      <c r="X935" s="2">
        <v>0</v>
      </c>
      <c r="Y935" s="2">
        <v>0.03</v>
      </c>
      <c r="Z935" s="2">
        <v>350</v>
      </c>
    </row>
    <row r="936" spans="1:26" s="2" customFormat="1" thickBot="1">
      <c r="A936" s="2">
        <v>974</v>
      </c>
      <c r="B936" s="2" t="s">
        <v>656</v>
      </c>
      <c r="C936" s="2">
        <v>52</v>
      </c>
      <c r="E936" s="2" t="s">
        <v>655</v>
      </c>
      <c r="F936" s="2" t="s">
        <v>654</v>
      </c>
      <c r="G936" s="2" t="s">
        <v>637</v>
      </c>
      <c r="I936" s="2">
        <v>6</v>
      </c>
      <c r="J936" s="2">
        <v>14875</v>
      </c>
      <c r="K936" s="2">
        <v>10220</v>
      </c>
      <c r="L936" s="2">
        <v>25095</v>
      </c>
      <c r="M936" s="2">
        <v>0</v>
      </c>
      <c r="N936" s="2">
        <v>25095</v>
      </c>
      <c r="O936" s="2">
        <v>2</v>
      </c>
      <c r="P936" s="3">
        <v>41570</v>
      </c>
      <c r="Q936" s="2">
        <v>27000</v>
      </c>
      <c r="R936" s="2">
        <v>1</v>
      </c>
      <c r="S936" s="2">
        <v>0</v>
      </c>
      <c r="T936" s="2">
        <v>0</v>
      </c>
      <c r="U936" s="2">
        <v>0</v>
      </c>
      <c r="V936" s="2">
        <v>0</v>
      </c>
      <c r="W936" s="2">
        <v>0</v>
      </c>
      <c r="X936" s="2">
        <v>0</v>
      </c>
      <c r="Y936" s="2">
        <v>6</v>
      </c>
      <c r="Z936" s="2">
        <v>14875</v>
      </c>
    </row>
    <row r="937" spans="1:26" s="2" customFormat="1" thickBot="1">
      <c r="A937" s="2">
        <v>976</v>
      </c>
      <c r="B937" s="2" t="s">
        <v>653</v>
      </c>
      <c r="C937" s="2">
        <v>20</v>
      </c>
      <c r="E937" s="2" t="s">
        <v>652</v>
      </c>
      <c r="F937" s="2" t="s">
        <v>651</v>
      </c>
      <c r="G937" s="2" t="s">
        <v>650</v>
      </c>
      <c r="H937" s="2" t="s">
        <v>649</v>
      </c>
      <c r="I937" s="2">
        <v>0.03</v>
      </c>
      <c r="J937" s="2">
        <v>15925</v>
      </c>
      <c r="K937" s="2">
        <v>45220</v>
      </c>
      <c r="L937" s="2">
        <v>61145</v>
      </c>
      <c r="M937" s="2">
        <v>18500</v>
      </c>
      <c r="N937" s="2">
        <v>42645</v>
      </c>
      <c r="O937" s="2">
        <v>0</v>
      </c>
      <c r="Q937" s="2">
        <v>0</v>
      </c>
      <c r="R937" s="2">
        <v>0</v>
      </c>
      <c r="S937" s="2">
        <v>0</v>
      </c>
      <c r="T937" s="2">
        <v>0</v>
      </c>
      <c r="U937" s="2">
        <v>0</v>
      </c>
      <c r="V937" s="2">
        <v>0</v>
      </c>
      <c r="W937" s="2">
        <v>0</v>
      </c>
      <c r="X937" s="2">
        <v>0</v>
      </c>
      <c r="Y937" s="2">
        <v>0.03</v>
      </c>
      <c r="Z937" s="2">
        <v>15925</v>
      </c>
    </row>
    <row r="938" spans="1:26" s="2" customFormat="1" thickBot="1">
      <c r="A938" s="2">
        <v>977</v>
      </c>
      <c r="B938" s="2" t="s">
        <v>648</v>
      </c>
      <c r="C938" s="2">
        <v>103</v>
      </c>
      <c r="E938" s="2" t="s">
        <v>647</v>
      </c>
      <c r="F938" s="2" t="s">
        <v>646</v>
      </c>
      <c r="G938" s="2" t="s">
        <v>645</v>
      </c>
      <c r="I938" s="2">
        <v>53</v>
      </c>
      <c r="J938" s="2">
        <v>37164</v>
      </c>
      <c r="K938" s="2">
        <v>276700</v>
      </c>
      <c r="L938" s="2">
        <v>313864</v>
      </c>
      <c r="M938" s="2">
        <v>0</v>
      </c>
      <c r="N938" s="2">
        <v>313864</v>
      </c>
      <c r="O938" s="2">
        <v>2</v>
      </c>
      <c r="P938" s="3">
        <v>43784</v>
      </c>
      <c r="Q938" s="2">
        <v>327000</v>
      </c>
      <c r="R938" s="2">
        <v>1</v>
      </c>
      <c r="S938" s="2">
        <v>0</v>
      </c>
      <c r="T938" s="2">
        <v>0</v>
      </c>
      <c r="U938" s="2">
        <v>24</v>
      </c>
      <c r="V938" s="2">
        <v>5168</v>
      </c>
      <c r="W938" s="2">
        <v>18</v>
      </c>
      <c r="X938" s="2">
        <v>3996</v>
      </c>
      <c r="Y938" s="2">
        <v>11</v>
      </c>
      <c r="Z938" s="2">
        <v>28000</v>
      </c>
    </row>
    <row r="939" spans="1:26" s="2" customFormat="1" thickBot="1">
      <c r="A939" s="2">
        <v>978</v>
      </c>
      <c r="B939" s="2" t="s">
        <v>644</v>
      </c>
      <c r="C939" s="2">
        <v>0</v>
      </c>
      <c r="E939" s="2" t="s">
        <v>643</v>
      </c>
      <c r="F939" s="2" t="s">
        <v>642</v>
      </c>
      <c r="G939" s="2" t="s">
        <v>641</v>
      </c>
      <c r="H939" s="2" t="s">
        <v>640</v>
      </c>
      <c r="I939" s="2">
        <v>2.1</v>
      </c>
      <c r="J939" s="2">
        <v>10100</v>
      </c>
      <c r="K939" s="2">
        <v>0</v>
      </c>
      <c r="L939" s="2">
        <v>10100</v>
      </c>
      <c r="M939" s="2">
        <v>0</v>
      </c>
      <c r="N939" s="2">
        <v>10100</v>
      </c>
      <c r="O939" s="2">
        <v>1</v>
      </c>
      <c r="P939" s="3">
        <v>44399</v>
      </c>
      <c r="Q939" s="2">
        <v>8000</v>
      </c>
      <c r="R939" s="2">
        <v>1</v>
      </c>
      <c r="S939" s="2">
        <v>0</v>
      </c>
      <c r="T939" s="2">
        <v>0</v>
      </c>
      <c r="U939" s="2">
        <v>0</v>
      </c>
      <c r="V939" s="2">
        <v>0</v>
      </c>
      <c r="W939" s="2">
        <v>0</v>
      </c>
      <c r="X939" s="2">
        <v>0</v>
      </c>
      <c r="Y939" s="2">
        <v>2.1</v>
      </c>
      <c r="Z939" s="2">
        <v>10100</v>
      </c>
    </row>
    <row r="940" spans="1:26" s="2" customFormat="1" thickBot="1">
      <c r="A940" s="2">
        <v>979</v>
      </c>
      <c r="B940" s="2" t="s">
        <v>639</v>
      </c>
      <c r="C940" s="2">
        <v>0</v>
      </c>
      <c r="E940" s="2" t="s">
        <v>171</v>
      </c>
      <c r="F940" s="2" t="s">
        <v>638</v>
      </c>
      <c r="G940" s="2" t="s">
        <v>637</v>
      </c>
      <c r="I940" s="2">
        <v>2</v>
      </c>
      <c r="J940" s="2">
        <v>2450</v>
      </c>
      <c r="K940" s="2">
        <v>0</v>
      </c>
      <c r="L940" s="2">
        <v>2450</v>
      </c>
      <c r="M940" s="2">
        <v>0</v>
      </c>
      <c r="N940" s="2">
        <v>2450</v>
      </c>
      <c r="O940" s="2">
        <v>0</v>
      </c>
      <c r="Q940" s="2">
        <v>0</v>
      </c>
      <c r="R940" s="2">
        <v>0</v>
      </c>
      <c r="S940" s="2">
        <v>0</v>
      </c>
      <c r="T940" s="2">
        <v>0</v>
      </c>
      <c r="U940" s="2">
        <v>0</v>
      </c>
      <c r="V940" s="2">
        <v>0</v>
      </c>
      <c r="W940" s="2">
        <v>0</v>
      </c>
      <c r="X940" s="2">
        <v>0</v>
      </c>
      <c r="Y940" s="2">
        <v>2</v>
      </c>
      <c r="Z940" s="2">
        <v>2450</v>
      </c>
    </row>
    <row r="941" spans="1:26" s="2" customFormat="1" thickBot="1">
      <c r="A941" s="2">
        <v>980</v>
      </c>
      <c r="B941" s="2" t="s">
        <v>636</v>
      </c>
      <c r="C941" s="2">
        <v>0</v>
      </c>
      <c r="E941" s="2" t="s">
        <v>635</v>
      </c>
      <c r="F941" s="2" t="s">
        <v>634</v>
      </c>
      <c r="G941" s="2" t="s">
        <v>567</v>
      </c>
      <c r="I941" s="2">
        <v>0.22</v>
      </c>
      <c r="J941" s="2">
        <v>700</v>
      </c>
      <c r="K941" s="2">
        <v>0</v>
      </c>
      <c r="L941" s="2">
        <v>700</v>
      </c>
      <c r="M941" s="2">
        <v>0</v>
      </c>
      <c r="N941" s="2">
        <v>700</v>
      </c>
      <c r="O941" s="2">
        <v>1</v>
      </c>
      <c r="P941" s="3">
        <v>44845</v>
      </c>
      <c r="Q941" s="2">
        <v>700</v>
      </c>
      <c r="R941" s="2">
        <v>8</v>
      </c>
      <c r="S941" s="2">
        <v>0</v>
      </c>
      <c r="T941" s="2">
        <v>0</v>
      </c>
      <c r="U941" s="2">
        <v>0</v>
      </c>
      <c r="V941" s="2">
        <v>0</v>
      </c>
      <c r="W941" s="2">
        <v>0</v>
      </c>
      <c r="X941" s="2">
        <v>0</v>
      </c>
      <c r="Y941" s="2">
        <v>0.22</v>
      </c>
      <c r="Z941" s="2">
        <v>700</v>
      </c>
    </row>
    <row r="942" spans="1:26" s="2" customFormat="1" thickBot="1">
      <c r="A942" s="2">
        <v>981</v>
      </c>
      <c r="B942" s="2" t="s">
        <v>633</v>
      </c>
      <c r="C942" s="2">
        <v>0</v>
      </c>
      <c r="E942" s="2" t="s">
        <v>81</v>
      </c>
      <c r="F942" s="2" t="s">
        <v>632</v>
      </c>
      <c r="G942" s="2" t="s">
        <v>631</v>
      </c>
      <c r="H942" s="2" t="s">
        <v>630</v>
      </c>
      <c r="I942" s="2">
        <v>36</v>
      </c>
      <c r="J942" s="2">
        <v>21501</v>
      </c>
      <c r="K942" s="2">
        <v>0</v>
      </c>
      <c r="L942" s="2">
        <v>21501</v>
      </c>
      <c r="M942" s="2">
        <v>0</v>
      </c>
      <c r="N942" s="2">
        <v>21501</v>
      </c>
      <c r="O942" s="2">
        <v>0</v>
      </c>
      <c r="Q942" s="2">
        <v>0</v>
      </c>
      <c r="R942" s="2">
        <v>0</v>
      </c>
      <c r="S942" s="2">
        <v>0</v>
      </c>
      <c r="T942" s="2">
        <v>0</v>
      </c>
      <c r="U942" s="2">
        <v>5.0999999999999996</v>
      </c>
      <c r="V942" s="2">
        <v>1098</v>
      </c>
      <c r="W942" s="2">
        <v>24.9</v>
      </c>
      <c r="X942" s="2">
        <v>5528</v>
      </c>
      <c r="Y942" s="2">
        <v>6</v>
      </c>
      <c r="Z942" s="2">
        <v>14875</v>
      </c>
    </row>
    <row r="943" spans="1:26" s="2" customFormat="1" thickBot="1">
      <c r="A943" s="2">
        <v>982</v>
      </c>
      <c r="B943" s="2" t="s">
        <v>629</v>
      </c>
      <c r="C943" s="2">
        <v>106</v>
      </c>
      <c r="E943" s="2" t="s">
        <v>596</v>
      </c>
      <c r="F943" s="2" t="s">
        <v>628</v>
      </c>
      <c r="G943" s="2" t="s">
        <v>320</v>
      </c>
      <c r="I943" s="2">
        <v>110</v>
      </c>
      <c r="J943" s="2">
        <v>42112</v>
      </c>
      <c r="K943" s="2">
        <v>17600</v>
      </c>
      <c r="L943" s="2">
        <v>59712</v>
      </c>
      <c r="M943" s="2">
        <v>0</v>
      </c>
      <c r="N943" s="2">
        <v>59712</v>
      </c>
      <c r="O943" s="2">
        <v>2</v>
      </c>
      <c r="P943" s="3">
        <v>45215</v>
      </c>
      <c r="Q943" s="2">
        <v>0</v>
      </c>
      <c r="R943" s="2">
        <v>2</v>
      </c>
      <c r="S943" s="2">
        <v>5</v>
      </c>
      <c r="T943" s="2">
        <v>921</v>
      </c>
      <c r="U943" s="2">
        <v>60</v>
      </c>
      <c r="V943" s="2">
        <v>12920</v>
      </c>
      <c r="W943" s="2">
        <v>43</v>
      </c>
      <c r="X943" s="2">
        <v>9546</v>
      </c>
      <c r="Y943" s="2">
        <v>2</v>
      </c>
      <c r="Z943" s="2">
        <v>18725</v>
      </c>
    </row>
    <row r="944" spans="1:26" s="2" customFormat="1" thickBot="1">
      <c r="A944" s="2">
        <v>983</v>
      </c>
      <c r="B944" s="2" t="s">
        <v>627</v>
      </c>
      <c r="C944" s="2">
        <v>1905</v>
      </c>
      <c r="E944" s="2" t="s">
        <v>48</v>
      </c>
      <c r="F944" s="2" t="s">
        <v>626</v>
      </c>
      <c r="G944" s="2" t="s">
        <v>450</v>
      </c>
      <c r="H944" s="2" t="s">
        <v>625</v>
      </c>
      <c r="I944" s="2">
        <v>19</v>
      </c>
      <c r="J944" s="2">
        <v>22911</v>
      </c>
      <c r="K944" s="2">
        <v>62426</v>
      </c>
      <c r="L944" s="2">
        <v>85337</v>
      </c>
      <c r="M944" s="2">
        <v>18500</v>
      </c>
      <c r="N944" s="2">
        <v>66837</v>
      </c>
      <c r="O944" s="2">
        <v>0</v>
      </c>
      <c r="Q944" s="2">
        <v>0</v>
      </c>
      <c r="R944" s="2">
        <v>0</v>
      </c>
      <c r="S944" s="2">
        <v>0</v>
      </c>
      <c r="T944" s="2">
        <v>0</v>
      </c>
      <c r="U944" s="2">
        <v>17</v>
      </c>
      <c r="V944" s="2">
        <v>3661</v>
      </c>
      <c r="W944" s="2">
        <v>0</v>
      </c>
      <c r="X944" s="2">
        <v>0</v>
      </c>
      <c r="Y944" s="2">
        <v>2</v>
      </c>
      <c r="Z944" s="2">
        <v>19250</v>
      </c>
    </row>
    <row r="945" spans="1:26" s="2" customFormat="1" thickBot="1">
      <c r="A945" s="2">
        <v>984</v>
      </c>
      <c r="B945" s="2" t="s">
        <v>624</v>
      </c>
      <c r="C945" s="2">
        <v>0</v>
      </c>
      <c r="E945" s="2" t="s">
        <v>611</v>
      </c>
      <c r="F945" s="2" t="s">
        <v>623</v>
      </c>
      <c r="G945" s="2" t="s">
        <v>622</v>
      </c>
      <c r="H945" s="2" t="s">
        <v>621</v>
      </c>
      <c r="I945" s="2">
        <v>33.700000000000003</v>
      </c>
      <c r="J945" s="2">
        <v>172100</v>
      </c>
      <c r="K945" s="2">
        <v>88700</v>
      </c>
      <c r="L945" s="2">
        <v>260800</v>
      </c>
      <c r="M945" s="2">
        <v>0</v>
      </c>
      <c r="N945" s="2">
        <v>260800</v>
      </c>
      <c r="O945" s="2">
        <v>2</v>
      </c>
      <c r="P945" s="3">
        <v>43133</v>
      </c>
      <c r="Q945" s="2">
        <v>0</v>
      </c>
      <c r="R945" s="2">
        <v>8</v>
      </c>
      <c r="S945" s="2">
        <v>0</v>
      </c>
      <c r="T945" s="2">
        <v>0</v>
      </c>
      <c r="U945" s="2">
        <v>0</v>
      </c>
      <c r="V945" s="2">
        <v>0</v>
      </c>
      <c r="W945" s="2">
        <v>0</v>
      </c>
      <c r="X945" s="2">
        <v>0</v>
      </c>
      <c r="Y945" s="2">
        <v>33.700000000000003</v>
      </c>
      <c r="Z945" s="2">
        <v>172148</v>
      </c>
    </row>
    <row r="946" spans="1:26" s="2" customFormat="1" thickBot="1">
      <c r="A946" s="2">
        <v>985</v>
      </c>
      <c r="B946" s="2" t="s">
        <v>96</v>
      </c>
      <c r="C946" s="2">
        <v>0</v>
      </c>
      <c r="E946" s="2" t="s">
        <v>620</v>
      </c>
      <c r="F946" s="2" t="s">
        <v>619</v>
      </c>
      <c r="G946" s="2" t="s">
        <v>618</v>
      </c>
      <c r="I946" s="2">
        <v>15</v>
      </c>
      <c r="J946" s="2">
        <v>3230</v>
      </c>
      <c r="K946" s="2">
        <v>0</v>
      </c>
      <c r="L946" s="2">
        <v>3230</v>
      </c>
      <c r="M946" s="2">
        <v>0</v>
      </c>
      <c r="N946" s="2">
        <v>3230</v>
      </c>
      <c r="O946" s="2">
        <v>1</v>
      </c>
      <c r="P946" s="3">
        <v>44623</v>
      </c>
      <c r="Q946" s="2">
        <v>0</v>
      </c>
      <c r="R946" s="2">
        <v>2</v>
      </c>
      <c r="S946" s="2">
        <v>0</v>
      </c>
      <c r="T946" s="2">
        <v>0</v>
      </c>
      <c r="U946" s="2">
        <v>15</v>
      </c>
      <c r="V946" s="2">
        <v>3230</v>
      </c>
      <c r="W946" s="2">
        <v>0</v>
      </c>
      <c r="X946" s="2">
        <v>0</v>
      </c>
      <c r="Y946" s="2">
        <v>0</v>
      </c>
      <c r="Z946" s="2">
        <v>0</v>
      </c>
    </row>
    <row r="947" spans="1:26" s="2" customFormat="1" thickBot="1">
      <c r="A947" s="2">
        <v>987</v>
      </c>
      <c r="B947" s="2" t="s">
        <v>617</v>
      </c>
      <c r="C947" s="2">
        <v>5</v>
      </c>
      <c r="E947" s="2" t="s">
        <v>616</v>
      </c>
      <c r="F947" s="2" t="s">
        <v>615</v>
      </c>
      <c r="G947" s="2" t="s">
        <v>500</v>
      </c>
      <c r="I947" s="2">
        <v>6.3</v>
      </c>
      <c r="J947" s="2">
        <v>23800</v>
      </c>
      <c r="K947" s="2">
        <v>156800</v>
      </c>
      <c r="L947" s="2">
        <v>180600</v>
      </c>
      <c r="M947" s="2">
        <v>18500</v>
      </c>
      <c r="N947" s="2">
        <v>162100</v>
      </c>
      <c r="O947" s="2">
        <v>2</v>
      </c>
      <c r="P947" s="3">
        <v>42150</v>
      </c>
      <c r="Q947" s="2">
        <v>80000</v>
      </c>
      <c r="R947" s="2">
        <v>3</v>
      </c>
      <c r="S947" s="2">
        <v>0</v>
      </c>
      <c r="T947" s="2">
        <v>0</v>
      </c>
      <c r="U947" s="2">
        <v>0</v>
      </c>
      <c r="V947" s="2">
        <v>0</v>
      </c>
      <c r="W947" s="2">
        <v>0</v>
      </c>
      <c r="X947" s="2">
        <v>0</v>
      </c>
      <c r="Y947" s="2">
        <v>6.3</v>
      </c>
      <c r="Z947" s="2">
        <v>23800</v>
      </c>
    </row>
    <row r="948" spans="1:26" s="2" customFormat="1" thickBot="1">
      <c r="A948" s="2">
        <v>988</v>
      </c>
      <c r="B948" s="2" t="s">
        <v>614</v>
      </c>
      <c r="C948" s="2">
        <v>368</v>
      </c>
      <c r="E948" s="2" t="s">
        <v>613</v>
      </c>
      <c r="F948" s="2" t="s">
        <v>612</v>
      </c>
      <c r="G948" s="2" t="s">
        <v>422</v>
      </c>
      <c r="I948" s="2">
        <v>20.7</v>
      </c>
      <c r="J948" s="2">
        <v>31100</v>
      </c>
      <c r="K948" s="2">
        <v>50500</v>
      </c>
      <c r="L948" s="2">
        <v>81600</v>
      </c>
      <c r="M948" s="2">
        <v>0</v>
      </c>
      <c r="N948" s="2">
        <v>81600</v>
      </c>
      <c r="O948" s="2">
        <v>2</v>
      </c>
      <c r="P948" s="3">
        <v>42839</v>
      </c>
      <c r="Q948" s="2">
        <v>0</v>
      </c>
      <c r="R948" s="2">
        <v>8</v>
      </c>
      <c r="S948" s="2">
        <v>0</v>
      </c>
      <c r="T948" s="2">
        <v>0</v>
      </c>
      <c r="U948" s="2">
        <v>0</v>
      </c>
      <c r="V948" s="2">
        <v>0</v>
      </c>
      <c r="W948" s="2">
        <v>0</v>
      </c>
      <c r="X948" s="2">
        <v>0</v>
      </c>
      <c r="Y948" s="2">
        <v>20.7</v>
      </c>
      <c r="Z948" s="2">
        <v>31100</v>
      </c>
    </row>
    <row r="949" spans="1:26" s="2" customFormat="1" thickBot="1">
      <c r="A949" s="2">
        <v>989</v>
      </c>
      <c r="B949" s="2" t="s">
        <v>539</v>
      </c>
      <c r="C949" s="2">
        <v>0</v>
      </c>
      <c r="E949" s="2" t="s">
        <v>611</v>
      </c>
      <c r="F949" s="2" t="s">
        <v>610</v>
      </c>
      <c r="G949" s="2" t="s">
        <v>173</v>
      </c>
      <c r="H949" s="2" t="s">
        <v>609</v>
      </c>
      <c r="I949" s="2">
        <v>2</v>
      </c>
      <c r="J949" s="2">
        <v>1400</v>
      </c>
      <c r="K949" s="2">
        <v>0</v>
      </c>
      <c r="L949" s="2">
        <v>1400</v>
      </c>
      <c r="M949" s="2">
        <v>0</v>
      </c>
      <c r="N949" s="2">
        <v>1400</v>
      </c>
      <c r="O949" s="2">
        <v>1</v>
      </c>
      <c r="P949" s="3">
        <v>43133</v>
      </c>
      <c r="Q949" s="2">
        <v>0</v>
      </c>
      <c r="R949" s="2">
        <v>8</v>
      </c>
      <c r="S949" s="2">
        <v>0</v>
      </c>
      <c r="T949" s="2">
        <v>0</v>
      </c>
      <c r="U949" s="2">
        <v>0</v>
      </c>
      <c r="V949" s="2">
        <v>0</v>
      </c>
      <c r="W949" s="2">
        <v>0</v>
      </c>
      <c r="X949" s="2">
        <v>0</v>
      </c>
      <c r="Y949" s="2">
        <v>2</v>
      </c>
      <c r="Z949" s="2">
        <v>1400</v>
      </c>
    </row>
    <row r="950" spans="1:26" s="2" customFormat="1" thickBot="1">
      <c r="A950" s="2">
        <v>990</v>
      </c>
      <c r="B950" s="2" t="s">
        <v>608</v>
      </c>
      <c r="C950" s="2">
        <v>1492</v>
      </c>
      <c r="E950" s="2" t="s">
        <v>607</v>
      </c>
      <c r="F950" s="2" t="s">
        <v>606</v>
      </c>
      <c r="G950" s="2" t="s">
        <v>605</v>
      </c>
      <c r="H950" s="2" t="s">
        <v>604</v>
      </c>
      <c r="I950" s="2">
        <v>5</v>
      </c>
      <c r="J950" s="2">
        <v>22400</v>
      </c>
      <c r="K950" s="2">
        <v>7700</v>
      </c>
      <c r="L950" s="2">
        <v>30100</v>
      </c>
      <c r="M950" s="2">
        <v>0</v>
      </c>
      <c r="N950" s="2">
        <v>30100</v>
      </c>
      <c r="O950" s="2">
        <v>0</v>
      </c>
      <c r="Q950" s="2">
        <v>0</v>
      </c>
      <c r="R950" s="2">
        <v>0</v>
      </c>
      <c r="S950" s="2">
        <v>0</v>
      </c>
      <c r="T950" s="2">
        <v>0</v>
      </c>
      <c r="U950" s="2">
        <v>0</v>
      </c>
      <c r="V950" s="2">
        <v>0</v>
      </c>
      <c r="W950" s="2">
        <v>0</v>
      </c>
      <c r="X950" s="2">
        <v>0</v>
      </c>
      <c r="Y950" s="2">
        <v>5</v>
      </c>
      <c r="Z950" s="2">
        <v>22400</v>
      </c>
    </row>
    <row r="951" spans="1:26" s="2" customFormat="1" thickBot="1">
      <c r="A951" s="2">
        <v>991</v>
      </c>
      <c r="B951" s="2" t="s">
        <v>603</v>
      </c>
      <c r="C951" s="2">
        <v>10</v>
      </c>
      <c r="E951" s="2" t="s">
        <v>602</v>
      </c>
      <c r="F951" s="2" t="s">
        <v>601</v>
      </c>
      <c r="G951" s="2" t="s">
        <v>600</v>
      </c>
      <c r="I951" s="2">
        <v>1.9</v>
      </c>
      <c r="J951" s="2">
        <v>14175</v>
      </c>
      <c r="K951" s="2">
        <v>70420</v>
      </c>
      <c r="L951" s="2">
        <v>84595</v>
      </c>
      <c r="M951" s="2">
        <v>0</v>
      </c>
      <c r="N951" s="2">
        <v>84595</v>
      </c>
      <c r="O951" s="2">
        <v>0</v>
      </c>
      <c r="Q951" s="2">
        <v>0</v>
      </c>
      <c r="R951" s="2">
        <v>0</v>
      </c>
      <c r="S951" s="2">
        <v>0</v>
      </c>
      <c r="T951" s="2">
        <v>0</v>
      </c>
      <c r="U951" s="2">
        <v>0</v>
      </c>
      <c r="V951" s="2">
        <v>0</v>
      </c>
      <c r="W951" s="2">
        <v>0</v>
      </c>
      <c r="X951" s="2">
        <v>0</v>
      </c>
      <c r="Y951" s="2">
        <v>1.9</v>
      </c>
      <c r="Z951" s="2">
        <v>14175</v>
      </c>
    </row>
    <row r="952" spans="1:26" s="2" customFormat="1" thickBot="1">
      <c r="A952" s="2">
        <v>992</v>
      </c>
      <c r="B952" s="2" t="s">
        <v>544</v>
      </c>
      <c r="C952" s="2">
        <v>1</v>
      </c>
      <c r="E952" s="2" t="s">
        <v>599</v>
      </c>
      <c r="F952" s="2" t="s">
        <v>598</v>
      </c>
      <c r="G952" s="2" t="s">
        <v>500</v>
      </c>
      <c r="I952" s="2">
        <v>1</v>
      </c>
      <c r="J952" s="2">
        <v>17500</v>
      </c>
      <c r="K952" s="2">
        <v>3600</v>
      </c>
      <c r="L952" s="2">
        <v>21100</v>
      </c>
      <c r="M952" s="2">
        <v>21100</v>
      </c>
      <c r="N952" s="2">
        <v>0</v>
      </c>
      <c r="O952" s="2">
        <v>2</v>
      </c>
      <c r="P952" s="3">
        <v>44925</v>
      </c>
      <c r="Q952" s="2">
        <v>0</v>
      </c>
      <c r="R952" s="2">
        <v>8</v>
      </c>
      <c r="S952" s="2">
        <v>0</v>
      </c>
      <c r="T952" s="2">
        <v>0</v>
      </c>
      <c r="U952" s="2">
        <v>0</v>
      </c>
      <c r="V952" s="2">
        <v>0</v>
      </c>
      <c r="W952" s="2">
        <v>0</v>
      </c>
      <c r="X952" s="2">
        <v>0</v>
      </c>
      <c r="Y952" s="2">
        <v>1</v>
      </c>
      <c r="Z952" s="2">
        <v>17500</v>
      </c>
    </row>
    <row r="953" spans="1:26" s="2" customFormat="1" thickBot="1">
      <c r="A953" s="2">
        <v>993</v>
      </c>
      <c r="B953" s="2" t="s">
        <v>597</v>
      </c>
      <c r="C953" s="2">
        <v>115</v>
      </c>
      <c r="E953" s="2" t="s">
        <v>596</v>
      </c>
      <c r="F953" s="2" t="s">
        <v>595</v>
      </c>
      <c r="G953" s="2" t="s">
        <v>176</v>
      </c>
      <c r="I953" s="2">
        <v>58</v>
      </c>
      <c r="J953" s="2">
        <v>42348</v>
      </c>
      <c r="K953" s="2">
        <v>325400</v>
      </c>
      <c r="L953" s="2">
        <v>367748</v>
      </c>
      <c r="M953" s="2">
        <v>18500</v>
      </c>
      <c r="N953" s="2">
        <v>349248</v>
      </c>
      <c r="O953" s="2">
        <v>2</v>
      </c>
      <c r="P953" s="3">
        <v>44358</v>
      </c>
      <c r="Q953" s="2">
        <v>540000</v>
      </c>
      <c r="R953" s="2">
        <v>1</v>
      </c>
      <c r="S953" s="2">
        <v>0</v>
      </c>
      <c r="T953" s="2">
        <v>0</v>
      </c>
      <c r="U953" s="2">
        <v>52</v>
      </c>
      <c r="V953" s="2">
        <v>11198</v>
      </c>
      <c r="W953" s="2">
        <v>0</v>
      </c>
      <c r="X953" s="2">
        <v>0</v>
      </c>
      <c r="Y953" s="2">
        <v>6</v>
      </c>
      <c r="Z953" s="2">
        <v>31150</v>
      </c>
    </row>
    <row r="954" spans="1:26" s="2" customFormat="1" thickBot="1">
      <c r="A954" s="2">
        <v>995</v>
      </c>
      <c r="B954" s="2" t="s">
        <v>594</v>
      </c>
      <c r="C954" s="2">
        <v>0</v>
      </c>
      <c r="E954" s="2" t="s">
        <v>81</v>
      </c>
      <c r="F954" s="2" t="s">
        <v>593</v>
      </c>
      <c r="G954" s="2" t="s">
        <v>545</v>
      </c>
      <c r="H954" s="2" t="s">
        <v>592</v>
      </c>
      <c r="I954" s="2">
        <v>1</v>
      </c>
      <c r="J954" s="2">
        <v>8750</v>
      </c>
      <c r="K954" s="2">
        <v>0</v>
      </c>
      <c r="L954" s="2">
        <v>8750</v>
      </c>
      <c r="M954" s="2">
        <v>0</v>
      </c>
      <c r="N954" s="2">
        <v>8750</v>
      </c>
      <c r="O954" s="2">
        <v>1</v>
      </c>
      <c r="P954" s="3">
        <v>43983</v>
      </c>
      <c r="Q954" s="2">
        <v>3000</v>
      </c>
      <c r="R954" s="2">
        <v>1</v>
      </c>
      <c r="S954" s="2">
        <v>0</v>
      </c>
      <c r="T954" s="2">
        <v>0</v>
      </c>
      <c r="U954" s="2">
        <v>0</v>
      </c>
      <c r="V954" s="2">
        <v>0</v>
      </c>
      <c r="W954" s="2">
        <v>0</v>
      </c>
      <c r="X954" s="2">
        <v>0</v>
      </c>
      <c r="Y954" s="2">
        <v>1</v>
      </c>
      <c r="Z954" s="2">
        <v>8750</v>
      </c>
    </row>
    <row r="955" spans="1:26" s="2" customFormat="1" thickBot="1">
      <c r="A955" s="2">
        <v>996</v>
      </c>
      <c r="B955" s="2" t="s">
        <v>591</v>
      </c>
      <c r="C955" s="2">
        <v>77</v>
      </c>
      <c r="E955" s="2" t="s">
        <v>590</v>
      </c>
      <c r="F955" s="2" t="s">
        <v>589</v>
      </c>
      <c r="G955" s="2" t="s">
        <v>205</v>
      </c>
      <c r="I955" s="2">
        <v>1</v>
      </c>
      <c r="J955" s="2">
        <v>17500</v>
      </c>
      <c r="K955" s="2">
        <v>8360</v>
      </c>
      <c r="L955" s="2">
        <v>25860</v>
      </c>
      <c r="M955" s="2">
        <v>0</v>
      </c>
      <c r="N955" s="2">
        <v>25860</v>
      </c>
      <c r="O955" s="2">
        <v>0</v>
      </c>
      <c r="Q955" s="2">
        <v>0</v>
      </c>
      <c r="R955" s="2">
        <v>0</v>
      </c>
      <c r="S955" s="2">
        <v>0</v>
      </c>
      <c r="T955" s="2">
        <v>0</v>
      </c>
      <c r="U955" s="2">
        <v>0</v>
      </c>
      <c r="V955" s="2">
        <v>0</v>
      </c>
      <c r="W955" s="2">
        <v>0</v>
      </c>
      <c r="X955" s="2">
        <v>0</v>
      </c>
      <c r="Y955" s="2">
        <v>1</v>
      </c>
      <c r="Z955" s="2">
        <v>17500</v>
      </c>
    </row>
    <row r="956" spans="1:26" s="2" customFormat="1" thickBot="1">
      <c r="A956" s="2">
        <v>997</v>
      </c>
      <c r="B956" s="2" t="s">
        <v>588</v>
      </c>
      <c r="C956" s="2">
        <v>0</v>
      </c>
      <c r="E956" s="2" t="s">
        <v>32</v>
      </c>
      <c r="F956" s="2" t="s">
        <v>587</v>
      </c>
      <c r="G956" s="2" t="s">
        <v>205</v>
      </c>
      <c r="I956" s="2">
        <v>3</v>
      </c>
      <c r="J956" s="2">
        <v>19900</v>
      </c>
      <c r="K956" s="2">
        <v>0</v>
      </c>
      <c r="L956" s="2">
        <v>19900</v>
      </c>
      <c r="M956" s="2">
        <v>0</v>
      </c>
      <c r="N956" s="2">
        <v>19900</v>
      </c>
      <c r="O956" s="2">
        <v>1</v>
      </c>
      <c r="P956" s="3">
        <v>42438</v>
      </c>
      <c r="Q956" s="2">
        <v>3500</v>
      </c>
      <c r="R956" s="2">
        <v>2</v>
      </c>
      <c r="S956" s="2">
        <v>0</v>
      </c>
      <c r="T956" s="2">
        <v>0</v>
      </c>
      <c r="U956" s="2">
        <v>0</v>
      </c>
      <c r="V956" s="2">
        <v>0</v>
      </c>
      <c r="W956" s="2">
        <v>0</v>
      </c>
      <c r="X956" s="2">
        <v>0</v>
      </c>
      <c r="Y956" s="2">
        <v>3</v>
      </c>
      <c r="Z956" s="2">
        <v>19900</v>
      </c>
    </row>
    <row r="957" spans="1:26" s="2" customFormat="1" thickBot="1">
      <c r="A957" s="2">
        <v>998</v>
      </c>
      <c r="B957" s="2" t="s">
        <v>586</v>
      </c>
      <c r="C957" s="2">
        <v>0</v>
      </c>
      <c r="E957" s="2" t="s">
        <v>32</v>
      </c>
      <c r="F957" s="2" t="s">
        <v>585</v>
      </c>
      <c r="G957" s="2" t="s">
        <v>5</v>
      </c>
      <c r="I957" s="2">
        <v>3</v>
      </c>
      <c r="J957" s="2">
        <v>11200</v>
      </c>
      <c r="K957" s="2">
        <v>0</v>
      </c>
      <c r="L957" s="2">
        <v>11200</v>
      </c>
      <c r="M957" s="2">
        <v>0</v>
      </c>
      <c r="N957" s="2">
        <v>11200</v>
      </c>
      <c r="O957" s="2">
        <v>0</v>
      </c>
      <c r="Q957" s="2">
        <v>0</v>
      </c>
      <c r="R957" s="2">
        <v>0</v>
      </c>
      <c r="S957" s="2">
        <v>0</v>
      </c>
      <c r="T957" s="2">
        <v>0</v>
      </c>
      <c r="U957" s="2">
        <v>0</v>
      </c>
      <c r="V957" s="2">
        <v>0</v>
      </c>
      <c r="W957" s="2">
        <v>0</v>
      </c>
      <c r="X957" s="2">
        <v>0</v>
      </c>
      <c r="Y957" s="2">
        <v>3</v>
      </c>
      <c r="Z957" s="2">
        <v>11200</v>
      </c>
    </row>
    <row r="958" spans="1:26" s="2" customFormat="1" thickBot="1">
      <c r="A958" s="2">
        <v>1000</v>
      </c>
      <c r="B958" s="2" t="s">
        <v>584</v>
      </c>
      <c r="C958" s="2">
        <v>20</v>
      </c>
      <c r="E958" s="2" t="s">
        <v>198</v>
      </c>
      <c r="F958" s="2" t="s">
        <v>583</v>
      </c>
      <c r="G958" s="2" t="s">
        <v>582</v>
      </c>
      <c r="I958" s="2">
        <v>2</v>
      </c>
      <c r="J958" s="2">
        <v>18725</v>
      </c>
      <c r="K958" s="2">
        <v>20100</v>
      </c>
      <c r="L958" s="2">
        <v>38825</v>
      </c>
      <c r="M958" s="2">
        <v>0</v>
      </c>
      <c r="N958" s="2">
        <v>38825</v>
      </c>
      <c r="O958" s="2">
        <v>0</v>
      </c>
      <c r="Q958" s="2">
        <v>0</v>
      </c>
      <c r="R958" s="2">
        <v>0</v>
      </c>
      <c r="S958" s="2">
        <v>0</v>
      </c>
      <c r="T958" s="2">
        <v>0</v>
      </c>
      <c r="U958" s="2">
        <v>0</v>
      </c>
      <c r="V958" s="2">
        <v>0</v>
      </c>
      <c r="W958" s="2">
        <v>0</v>
      </c>
      <c r="X958" s="2">
        <v>0</v>
      </c>
      <c r="Y958" s="2">
        <v>2</v>
      </c>
      <c r="Z958" s="2">
        <v>18725</v>
      </c>
    </row>
    <row r="959" spans="1:26" s="2" customFormat="1" thickBot="1">
      <c r="A959" s="2">
        <v>1001</v>
      </c>
      <c r="B959" s="2" t="s">
        <v>581</v>
      </c>
      <c r="C959" s="2">
        <v>18</v>
      </c>
      <c r="E959" s="2" t="s">
        <v>28</v>
      </c>
      <c r="F959" s="2" t="s">
        <v>580</v>
      </c>
      <c r="G959" s="2" t="s">
        <v>545</v>
      </c>
      <c r="I959" s="2">
        <v>1.1599999999999999</v>
      </c>
      <c r="J959" s="2">
        <v>17700</v>
      </c>
      <c r="K959" s="2">
        <v>76300</v>
      </c>
      <c r="L959" s="2">
        <v>94000</v>
      </c>
      <c r="M959" s="2">
        <v>18500</v>
      </c>
      <c r="N959" s="2">
        <v>75500</v>
      </c>
      <c r="O959" s="2">
        <v>2</v>
      </c>
      <c r="P959" s="3">
        <v>42895</v>
      </c>
      <c r="Q959" s="2">
        <v>90000</v>
      </c>
      <c r="R959" s="2">
        <v>1</v>
      </c>
      <c r="S959" s="2">
        <v>0</v>
      </c>
      <c r="T959" s="2">
        <v>0</v>
      </c>
      <c r="U959" s="2">
        <v>0</v>
      </c>
      <c r="V959" s="2">
        <v>0</v>
      </c>
      <c r="W959" s="2">
        <v>0</v>
      </c>
      <c r="X959" s="2">
        <v>0</v>
      </c>
      <c r="Y959" s="2">
        <v>1.1599999999999999</v>
      </c>
      <c r="Z959" s="2">
        <v>17700</v>
      </c>
    </row>
    <row r="960" spans="1:26" s="2" customFormat="1" thickBot="1">
      <c r="A960" s="2">
        <v>1002</v>
      </c>
      <c r="B960" s="2" t="s">
        <v>579</v>
      </c>
      <c r="C960" s="2">
        <v>0</v>
      </c>
      <c r="E960" s="2" t="s">
        <v>578</v>
      </c>
      <c r="F960" s="2" t="s">
        <v>577</v>
      </c>
      <c r="G960" s="2" t="s">
        <v>545</v>
      </c>
      <c r="I960" s="2">
        <v>2</v>
      </c>
      <c r="J960" s="2">
        <v>9975</v>
      </c>
      <c r="K960" s="2">
        <v>34160</v>
      </c>
      <c r="L960" s="2">
        <v>44135</v>
      </c>
      <c r="M960" s="2">
        <v>0</v>
      </c>
      <c r="N960" s="2">
        <v>44135</v>
      </c>
      <c r="O960" s="2">
        <v>2</v>
      </c>
      <c r="P960" s="3">
        <v>42975</v>
      </c>
      <c r="Q960" s="2">
        <v>50000</v>
      </c>
      <c r="R960" s="2">
        <v>1</v>
      </c>
      <c r="S960" s="2">
        <v>0</v>
      </c>
      <c r="T960" s="2">
        <v>0</v>
      </c>
      <c r="U960" s="2">
        <v>0</v>
      </c>
      <c r="V960" s="2">
        <v>0</v>
      </c>
      <c r="W960" s="2">
        <v>0</v>
      </c>
      <c r="X960" s="2">
        <v>0</v>
      </c>
      <c r="Y960" s="2">
        <v>2</v>
      </c>
      <c r="Z960" s="2">
        <v>9975</v>
      </c>
    </row>
    <row r="961" spans="1:26" s="2" customFormat="1" thickBot="1">
      <c r="A961" s="2">
        <v>1003</v>
      </c>
      <c r="B961" s="2" t="s">
        <v>576</v>
      </c>
      <c r="C961" s="2">
        <v>0</v>
      </c>
      <c r="E961" s="2" t="s">
        <v>575</v>
      </c>
      <c r="F961" s="2" t="s">
        <v>574</v>
      </c>
      <c r="G961" s="2" t="s">
        <v>422</v>
      </c>
      <c r="I961" s="2">
        <v>73</v>
      </c>
      <c r="J961" s="2">
        <v>28175</v>
      </c>
      <c r="K961" s="2">
        <v>5800</v>
      </c>
      <c r="L961" s="2">
        <v>33975</v>
      </c>
      <c r="M961" s="2">
        <v>0</v>
      </c>
      <c r="N961" s="2">
        <v>33975</v>
      </c>
      <c r="O961" s="2">
        <v>0</v>
      </c>
      <c r="Q961" s="2">
        <v>0</v>
      </c>
      <c r="R961" s="2">
        <v>0</v>
      </c>
      <c r="S961" s="2">
        <v>0</v>
      </c>
      <c r="T961" s="2">
        <v>0</v>
      </c>
      <c r="U961" s="2">
        <v>0</v>
      </c>
      <c r="V961" s="2">
        <v>0</v>
      </c>
      <c r="W961" s="2">
        <v>0</v>
      </c>
      <c r="X961" s="2">
        <v>0</v>
      </c>
      <c r="Y961" s="2">
        <v>73</v>
      </c>
      <c r="Z961" s="2">
        <v>28175</v>
      </c>
    </row>
    <row r="962" spans="1:26" s="2" customFormat="1" thickBot="1">
      <c r="A962" s="2">
        <v>1004</v>
      </c>
      <c r="B962" s="2" t="s">
        <v>573</v>
      </c>
      <c r="C962" s="2">
        <v>0</v>
      </c>
      <c r="E962" s="2" t="s">
        <v>180</v>
      </c>
      <c r="F962" s="2" t="s">
        <v>572</v>
      </c>
      <c r="G962" s="2" t="s">
        <v>561</v>
      </c>
      <c r="I962" s="2">
        <v>20</v>
      </c>
      <c r="J962" s="2">
        <v>27125</v>
      </c>
      <c r="K962" s="2">
        <v>0</v>
      </c>
      <c r="L962" s="2">
        <v>27125</v>
      </c>
      <c r="M962" s="2">
        <v>0</v>
      </c>
      <c r="N962" s="2">
        <v>27125</v>
      </c>
      <c r="O962" s="2">
        <v>0</v>
      </c>
      <c r="Q962" s="2">
        <v>0</v>
      </c>
      <c r="R962" s="2">
        <v>0</v>
      </c>
      <c r="S962" s="2">
        <v>0</v>
      </c>
      <c r="T962" s="2">
        <v>0</v>
      </c>
      <c r="U962" s="2">
        <v>0</v>
      </c>
      <c r="V962" s="2">
        <v>0</v>
      </c>
      <c r="W962" s="2">
        <v>0</v>
      </c>
      <c r="X962" s="2">
        <v>0</v>
      </c>
      <c r="Y962" s="2">
        <v>20</v>
      </c>
      <c r="Z962" s="2">
        <v>27125</v>
      </c>
    </row>
    <row r="963" spans="1:26" s="2" customFormat="1" thickBot="1">
      <c r="A963" s="2">
        <v>1005</v>
      </c>
      <c r="B963" s="2" t="s">
        <v>571</v>
      </c>
      <c r="C963" s="2">
        <v>0</v>
      </c>
      <c r="E963" s="2" t="s">
        <v>190</v>
      </c>
      <c r="F963" s="2" t="s">
        <v>570</v>
      </c>
      <c r="G963" s="2" t="s">
        <v>422</v>
      </c>
      <c r="I963" s="2">
        <v>3</v>
      </c>
      <c r="J963" s="2">
        <v>11200</v>
      </c>
      <c r="K963" s="2">
        <v>0</v>
      </c>
      <c r="L963" s="2">
        <v>11200</v>
      </c>
      <c r="M963" s="2">
        <v>0</v>
      </c>
      <c r="N963" s="2">
        <v>11200</v>
      </c>
      <c r="O963" s="2">
        <v>0</v>
      </c>
      <c r="Q963" s="2">
        <v>0</v>
      </c>
      <c r="R963" s="2">
        <v>0</v>
      </c>
      <c r="S963" s="2">
        <v>0</v>
      </c>
      <c r="T963" s="2">
        <v>0</v>
      </c>
      <c r="U963" s="2">
        <v>0</v>
      </c>
      <c r="V963" s="2">
        <v>0</v>
      </c>
      <c r="W963" s="2">
        <v>0</v>
      </c>
      <c r="X963" s="2">
        <v>0</v>
      </c>
      <c r="Y963" s="2">
        <v>3</v>
      </c>
      <c r="Z963" s="2">
        <v>11200</v>
      </c>
    </row>
    <row r="964" spans="1:26" s="2" customFormat="1" thickBot="1">
      <c r="A964" s="2">
        <v>1007</v>
      </c>
      <c r="B964" s="2" t="s">
        <v>569</v>
      </c>
      <c r="C964" s="2">
        <v>10</v>
      </c>
      <c r="E964" s="2" t="s">
        <v>171</v>
      </c>
      <c r="F964" s="2" t="s">
        <v>568</v>
      </c>
      <c r="G964" s="2" t="s">
        <v>567</v>
      </c>
      <c r="I964" s="2">
        <v>14</v>
      </c>
      <c r="J964" s="2">
        <v>30600</v>
      </c>
      <c r="K964" s="2">
        <v>281200</v>
      </c>
      <c r="L964" s="2">
        <v>311800</v>
      </c>
      <c r="M964" s="2">
        <v>0</v>
      </c>
      <c r="N964" s="2">
        <v>311800</v>
      </c>
      <c r="O964" s="2">
        <v>2</v>
      </c>
      <c r="P964" s="3">
        <v>44932</v>
      </c>
      <c r="Q964" s="2">
        <v>600000</v>
      </c>
      <c r="R964" s="2">
        <v>1</v>
      </c>
      <c r="S964" s="2">
        <v>0</v>
      </c>
      <c r="T964" s="2">
        <v>0</v>
      </c>
      <c r="U964" s="2">
        <v>0</v>
      </c>
      <c r="V964" s="2">
        <v>0</v>
      </c>
      <c r="W964" s="2">
        <v>0</v>
      </c>
      <c r="X964" s="2">
        <v>0</v>
      </c>
      <c r="Y964" s="2">
        <v>14</v>
      </c>
      <c r="Z964" s="2">
        <v>30600</v>
      </c>
    </row>
    <row r="965" spans="1:26" s="2" customFormat="1" thickBot="1">
      <c r="A965" s="2">
        <v>1008</v>
      </c>
      <c r="B965" s="2" t="s">
        <v>566</v>
      </c>
      <c r="C965" s="2">
        <v>0</v>
      </c>
      <c r="E965" s="2" t="s">
        <v>565</v>
      </c>
      <c r="F965" s="2" t="s">
        <v>564</v>
      </c>
      <c r="G965" s="2" t="s">
        <v>494</v>
      </c>
      <c r="I965" s="2">
        <v>2</v>
      </c>
      <c r="J965" s="2">
        <v>10000</v>
      </c>
      <c r="K965" s="2">
        <v>0</v>
      </c>
      <c r="L965" s="2">
        <v>10000</v>
      </c>
      <c r="M965" s="2">
        <v>0</v>
      </c>
      <c r="N965" s="2">
        <v>10000</v>
      </c>
      <c r="O965" s="2">
        <v>1</v>
      </c>
      <c r="P965" s="3">
        <v>44259</v>
      </c>
      <c r="Q965" s="2">
        <v>15000</v>
      </c>
      <c r="R965" s="2">
        <v>1</v>
      </c>
      <c r="S965" s="2">
        <v>0</v>
      </c>
      <c r="T965" s="2">
        <v>0</v>
      </c>
      <c r="U965" s="2">
        <v>0</v>
      </c>
      <c r="V965" s="2">
        <v>0</v>
      </c>
      <c r="W965" s="2">
        <v>0</v>
      </c>
      <c r="X965" s="2">
        <v>0</v>
      </c>
      <c r="Y965" s="2">
        <v>2</v>
      </c>
      <c r="Z965" s="2">
        <v>10000</v>
      </c>
    </row>
    <row r="966" spans="1:26" s="2" customFormat="1" thickBot="1">
      <c r="A966" s="2">
        <v>1009</v>
      </c>
      <c r="B966" s="2" t="s">
        <v>563</v>
      </c>
      <c r="C966" s="2">
        <v>1631</v>
      </c>
      <c r="E966" s="2" t="s">
        <v>48</v>
      </c>
      <c r="F966" s="2" t="s">
        <v>562</v>
      </c>
      <c r="G966" s="2" t="s">
        <v>561</v>
      </c>
      <c r="I966" s="2">
        <v>20</v>
      </c>
      <c r="J966" s="2">
        <v>52500</v>
      </c>
      <c r="K966" s="2">
        <v>322000</v>
      </c>
      <c r="L966" s="2">
        <v>374500</v>
      </c>
      <c r="M966" s="2">
        <v>18500</v>
      </c>
      <c r="N966" s="2">
        <v>356000</v>
      </c>
      <c r="O966" s="2">
        <v>2</v>
      </c>
      <c r="P966" s="3">
        <v>43490</v>
      </c>
      <c r="Q966" s="2">
        <v>315000</v>
      </c>
      <c r="R966" s="2">
        <v>1</v>
      </c>
      <c r="S966" s="2">
        <v>0</v>
      </c>
      <c r="T966" s="2">
        <v>0</v>
      </c>
      <c r="U966" s="2">
        <v>0</v>
      </c>
      <c r="V966" s="2">
        <v>0</v>
      </c>
      <c r="W966" s="2">
        <v>0</v>
      </c>
      <c r="X966" s="2">
        <v>0</v>
      </c>
      <c r="Y966" s="2">
        <v>20</v>
      </c>
      <c r="Z966" s="2">
        <v>52500</v>
      </c>
    </row>
    <row r="967" spans="1:26" s="2" customFormat="1" thickBot="1">
      <c r="A967" s="2">
        <v>1010</v>
      </c>
      <c r="B967" s="2" t="s">
        <v>560</v>
      </c>
      <c r="C967" s="2">
        <v>0</v>
      </c>
      <c r="E967" s="2" t="s">
        <v>60</v>
      </c>
      <c r="F967" s="2" t="s">
        <v>559</v>
      </c>
      <c r="G967" s="2" t="s">
        <v>558</v>
      </c>
      <c r="I967" s="2">
        <v>10.8</v>
      </c>
      <c r="J967" s="2">
        <v>14000</v>
      </c>
      <c r="K967" s="2">
        <v>0</v>
      </c>
      <c r="L967" s="2">
        <v>14000</v>
      </c>
      <c r="M967" s="2">
        <v>0</v>
      </c>
      <c r="N967" s="2">
        <v>14000</v>
      </c>
      <c r="O967" s="2">
        <v>1</v>
      </c>
      <c r="P967" s="3">
        <v>43494</v>
      </c>
      <c r="Q967" s="2">
        <v>25000</v>
      </c>
      <c r="R967" s="2">
        <v>1</v>
      </c>
      <c r="S967" s="2">
        <v>0</v>
      </c>
      <c r="T967" s="2">
        <v>0</v>
      </c>
      <c r="U967" s="2">
        <v>0</v>
      </c>
      <c r="V967" s="2">
        <v>0</v>
      </c>
      <c r="W967" s="2">
        <v>0</v>
      </c>
      <c r="X967" s="2">
        <v>0</v>
      </c>
      <c r="Y967" s="2">
        <v>10.8</v>
      </c>
      <c r="Z967" s="2">
        <v>14000</v>
      </c>
    </row>
    <row r="968" spans="1:26" s="2" customFormat="1" thickBot="1">
      <c r="A968" s="2">
        <v>1011</v>
      </c>
      <c r="B968" s="2" t="s">
        <v>557</v>
      </c>
      <c r="C968" s="2">
        <v>75</v>
      </c>
      <c r="E968" s="2" t="s">
        <v>417</v>
      </c>
      <c r="F968" s="2" t="s">
        <v>556</v>
      </c>
      <c r="G968" s="2" t="s">
        <v>545</v>
      </c>
      <c r="I968" s="2">
        <v>8</v>
      </c>
      <c r="J968" s="2">
        <v>16600</v>
      </c>
      <c r="K968" s="2">
        <v>22200</v>
      </c>
      <c r="L968" s="2">
        <v>38800</v>
      </c>
      <c r="M968" s="2">
        <v>0</v>
      </c>
      <c r="N968" s="2">
        <v>38800</v>
      </c>
      <c r="O968" s="2">
        <v>2</v>
      </c>
      <c r="P968" s="3">
        <v>44812</v>
      </c>
      <c r="Q968" s="2">
        <v>50000</v>
      </c>
      <c r="R968" s="2">
        <v>1</v>
      </c>
      <c r="S968" s="2">
        <v>0</v>
      </c>
      <c r="T968" s="2">
        <v>0</v>
      </c>
      <c r="U968" s="2">
        <v>0</v>
      </c>
      <c r="V968" s="2">
        <v>0</v>
      </c>
      <c r="W968" s="2">
        <v>0</v>
      </c>
      <c r="X968" s="2">
        <v>0</v>
      </c>
      <c r="Y968" s="2">
        <v>8</v>
      </c>
      <c r="Z968" s="2">
        <v>16600</v>
      </c>
    </row>
    <row r="969" spans="1:26" s="2" customFormat="1" thickBot="1">
      <c r="A969" s="2">
        <v>1012</v>
      </c>
      <c r="B969" s="2" t="s">
        <v>555</v>
      </c>
      <c r="C969" s="2">
        <v>405</v>
      </c>
      <c r="E969" s="2" t="s">
        <v>554</v>
      </c>
      <c r="F969" s="2" t="s">
        <v>553</v>
      </c>
      <c r="G969" s="2" t="s">
        <v>552</v>
      </c>
      <c r="I969" s="2">
        <v>42</v>
      </c>
      <c r="J969" s="2">
        <v>26602</v>
      </c>
      <c r="K969" s="2">
        <v>117500</v>
      </c>
      <c r="L969" s="2">
        <v>144102</v>
      </c>
      <c r="M969" s="2">
        <v>18500</v>
      </c>
      <c r="N969" s="2">
        <v>125602</v>
      </c>
      <c r="O969" s="2">
        <v>0</v>
      </c>
      <c r="Q969" s="2">
        <v>0</v>
      </c>
      <c r="R969" s="2">
        <v>0</v>
      </c>
      <c r="S969" s="2">
        <v>0</v>
      </c>
      <c r="T969" s="2">
        <v>0</v>
      </c>
      <c r="U969" s="2">
        <v>0</v>
      </c>
      <c r="V969" s="2">
        <v>0</v>
      </c>
      <c r="W969" s="2">
        <v>41</v>
      </c>
      <c r="X969" s="2">
        <v>9102</v>
      </c>
      <c r="Y969" s="2">
        <v>1</v>
      </c>
      <c r="Z969" s="2">
        <v>17500</v>
      </c>
    </row>
    <row r="970" spans="1:26" s="2" customFormat="1" thickBot="1">
      <c r="A970" s="2">
        <v>1013</v>
      </c>
      <c r="B970" s="2" t="s">
        <v>87</v>
      </c>
      <c r="C970" s="2">
        <v>0</v>
      </c>
      <c r="E970" s="2" t="s">
        <v>417</v>
      </c>
      <c r="F970" s="2" t="s">
        <v>551</v>
      </c>
      <c r="G970" s="2" t="s">
        <v>550</v>
      </c>
      <c r="H970" s="2" t="s">
        <v>414</v>
      </c>
      <c r="I970" s="2">
        <v>60.49</v>
      </c>
      <c r="J970" s="2">
        <v>27330</v>
      </c>
      <c r="K970" s="2">
        <v>30500</v>
      </c>
      <c r="L970" s="2">
        <v>57830</v>
      </c>
      <c r="M970" s="2">
        <v>0</v>
      </c>
      <c r="N970" s="2">
        <v>57830</v>
      </c>
      <c r="O970" s="2">
        <v>0</v>
      </c>
      <c r="Q970" s="2">
        <v>0</v>
      </c>
      <c r="R970" s="2">
        <v>0</v>
      </c>
      <c r="S970" s="2">
        <v>0</v>
      </c>
      <c r="T970" s="2">
        <v>0</v>
      </c>
      <c r="U970" s="2">
        <v>0</v>
      </c>
      <c r="V970" s="2">
        <v>0</v>
      </c>
      <c r="W970" s="2">
        <v>58.49</v>
      </c>
      <c r="X970" s="2">
        <v>12985</v>
      </c>
      <c r="Y970" s="2">
        <v>2</v>
      </c>
      <c r="Z970" s="2">
        <v>14345</v>
      </c>
    </row>
    <row r="971" spans="1:26" s="2" customFormat="1" thickBot="1">
      <c r="A971" s="2">
        <v>1014</v>
      </c>
      <c r="B971" s="2" t="s">
        <v>549</v>
      </c>
      <c r="C971" s="2">
        <v>0</v>
      </c>
      <c r="E971" s="2" t="s">
        <v>512</v>
      </c>
      <c r="F971" s="2" t="s">
        <v>548</v>
      </c>
      <c r="G971" s="2" t="s">
        <v>120</v>
      </c>
      <c r="I971" s="2">
        <v>40</v>
      </c>
      <c r="J971" s="2">
        <v>17148</v>
      </c>
      <c r="K971" s="2">
        <v>13700</v>
      </c>
      <c r="L971" s="2">
        <v>30848</v>
      </c>
      <c r="M971" s="2">
        <v>0</v>
      </c>
      <c r="N971" s="2">
        <v>30848</v>
      </c>
      <c r="O971" s="2">
        <v>2</v>
      </c>
      <c r="P971" s="3">
        <v>44831</v>
      </c>
      <c r="Q971" s="2">
        <v>65000</v>
      </c>
      <c r="R971" s="2">
        <v>1</v>
      </c>
      <c r="S971" s="2">
        <v>0</v>
      </c>
      <c r="T971" s="2">
        <v>0</v>
      </c>
      <c r="U971" s="2">
        <v>39</v>
      </c>
      <c r="V971" s="2">
        <v>8398</v>
      </c>
      <c r="W971" s="2">
        <v>0</v>
      </c>
      <c r="X971" s="2">
        <v>0</v>
      </c>
      <c r="Y971" s="2">
        <v>1</v>
      </c>
      <c r="Z971" s="2">
        <v>8750</v>
      </c>
    </row>
    <row r="972" spans="1:26" s="2" customFormat="1" thickBot="1">
      <c r="A972" s="2">
        <v>1015</v>
      </c>
      <c r="B972" s="2" t="s">
        <v>547</v>
      </c>
      <c r="C972" s="2">
        <v>124</v>
      </c>
      <c r="E972" s="2" t="s">
        <v>509</v>
      </c>
      <c r="F972" s="2" t="s">
        <v>546</v>
      </c>
      <c r="G972" s="2" t="s">
        <v>545</v>
      </c>
      <c r="I972" s="2">
        <v>40.5</v>
      </c>
      <c r="J972" s="2">
        <v>37400</v>
      </c>
      <c r="K972" s="2">
        <v>4100</v>
      </c>
      <c r="L972" s="2">
        <v>41500</v>
      </c>
      <c r="M972" s="2">
        <v>0</v>
      </c>
      <c r="N972" s="2">
        <v>41500</v>
      </c>
      <c r="O972" s="2">
        <v>1</v>
      </c>
      <c r="P972" s="3">
        <v>43628</v>
      </c>
      <c r="Q972" s="2">
        <v>42500</v>
      </c>
      <c r="R972" s="2">
        <v>1</v>
      </c>
      <c r="S972" s="2">
        <v>0</v>
      </c>
      <c r="T972" s="2">
        <v>0</v>
      </c>
      <c r="U972" s="2">
        <v>0</v>
      </c>
      <c r="V972" s="2">
        <v>0</v>
      </c>
      <c r="W972" s="2">
        <v>0</v>
      </c>
      <c r="X972" s="2">
        <v>0</v>
      </c>
      <c r="Y972" s="2">
        <v>40.5</v>
      </c>
      <c r="Z972" s="2">
        <v>37400</v>
      </c>
    </row>
    <row r="973" spans="1:26" s="2" customFormat="1" thickBot="1">
      <c r="A973" s="2">
        <v>1017</v>
      </c>
      <c r="B973" s="2" t="s">
        <v>544</v>
      </c>
      <c r="C973" s="2">
        <v>0</v>
      </c>
      <c r="E973" s="2" t="s">
        <v>543</v>
      </c>
      <c r="F973" s="2" t="s">
        <v>542</v>
      </c>
      <c r="G973" s="2" t="s">
        <v>541</v>
      </c>
      <c r="H973" s="2" t="s">
        <v>540</v>
      </c>
      <c r="I973" s="2">
        <v>1.25</v>
      </c>
      <c r="J973" s="2">
        <v>219</v>
      </c>
      <c r="K973" s="2">
        <v>0</v>
      </c>
      <c r="L973" s="2">
        <v>219</v>
      </c>
      <c r="M973" s="2">
        <v>219</v>
      </c>
      <c r="N973" s="2">
        <v>0</v>
      </c>
      <c r="O973" s="2">
        <v>1</v>
      </c>
      <c r="P973" s="3">
        <v>44193</v>
      </c>
      <c r="Q973" s="2">
        <v>0</v>
      </c>
      <c r="R973" s="2">
        <v>8</v>
      </c>
      <c r="S973" s="2">
        <v>0</v>
      </c>
      <c r="T973" s="2">
        <v>0</v>
      </c>
      <c r="U973" s="2">
        <v>0</v>
      </c>
      <c r="V973" s="2">
        <v>0</v>
      </c>
      <c r="W973" s="2">
        <v>0</v>
      </c>
      <c r="X973" s="2">
        <v>0</v>
      </c>
      <c r="Y973" s="2">
        <v>1.25</v>
      </c>
      <c r="Z973" s="2">
        <v>219</v>
      </c>
    </row>
    <row r="974" spans="1:26" s="2" customFormat="1" thickBot="1">
      <c r="A974" s="2">
        <v>1018</v>
      </c>
      <c r="B974" s="2" t="s">
        <v>539</v>
      </c>
      <c r="C974" s="2">
        <v>0</v>
      </c>
      <c r="E974" s="2" t="s">
        <v>190</v>
      </c>
      <c r="F974" s="2" t="s">
        <v>538</v>
      </c>
      <c r="G974" s="2" t="s">
        <v>126</v>
      </c>
      <c r="I974" s="2">
        <v>4</v>
      </c>
      <c r="J974" s="2">
        <v>4900</v>
      </c>
      <c r="K974" s="2">
        <v>0</v>
      </c>
      <c r="L974" s="2">
        <v>4900</v>
      </c>
      <c r="M974" s="2">
        <v>0</v>
      </c>
      <c r="N974" s="2">
        <v>4900</v>
      </c>
      <c r="O974" s="2">
        <v>1</v>
      </c>
      <c r="P974" s="3">
        <v>43133</v>
      </c>
      <c r="Q974" s="2">
        <v>0</v>
      </c>
      <c r="R974" s="2">
        <v>8</v>
      </c>
      <c r="S974" s="2">
        <v>0</v>
      </c>
      <c r="T974" s="2">
        <v>0</v>
      </c>
      <c r="U974" s="2">
        <v>0</v>
      </c>
      <c r="V974" s="2">
        <v>0</v>
      </c>
      <c r="W974" s="2">
        <v>0</v>
      </c>
      <c r="X974" s="2">
        <v>0</v>
      </c>
      <c r="Y974" s="2">
        <v>4</v>
      </c>
      <c r="Z974" s="2">
        <v>4900</v>
      </c>
    </row>
    <row r="975" spans="1:26" s="2" customFormat="1" thickBot="1">
      <c r="A975" s="2">
        <v>1019</v>
      </c>
      <c r="B975" s="2" t="s">
        <v>537</v>
      </c>
      <c r="C975" s="2">
        <v>0</v>
      </c>
      <c r="E975" s="2" t="s">
        <v>536</v>
      </c>
      <c r="F975" s="2" t="s">
        <v>535</v>
      </c>
      <c r="G975" s="2" t="s">
        <v>534</v>
      </c>
      <c r="I975" s="2">
        <v>28.42</v>
      </c>
      <c r="J975" s="2">
        <v>30700</v>
      </c>
      <c r="K975" s="2">
        <v>7600</v>
      </c>
      <c r="L975" s="2">
        <v>38300</v>
      </c>
      <c r="M975" s="2">
        <v>0</v>
      </c>
      <c r="N975" s="2">
        <v>38300</v>
      </c>
      <c r="O975" s="2">
        <v>1</v>
      </c>
      <c r="P975" s="3">
        <v>39392</v>
      </c>
      <c r="Q975" s="2">
        <v>0</v>
      </c>
      <c r="R975" s="2">
        <v>2</v>
      </c>
      <c r="S975" s="2">
        <v>0</v>
      </c>
      <c r="T975" s="2">
        <v>0</v>
      </c>
      <c r="U975" s="2">
        <v>0</v>
      </c>
      <c r="V975" s="2">
        <v>0</v>
      </c>
      <c r="W975" s="2">
        <v>0</v>
      </c>
      <c r="X975" s="2">
        <v>0</v>
      </c>
      <c r="Y975" s="2">
        <v>28.42</v>
      </c>
      <c r="Z975" s="2">
        <v>30700</v>
      </c>
    </row>
    <row r="976" spans="1:26" s="2" customFormat="1" thickBot="1">
      <c r="A976" s="2">
        <v>1020</v>
      </c>
      <c r="B976" s="2" t="s">
        <v>533</v>
      </c>
      <c r="C976" s="2">
        <v>0</v>
      </c>
      <c r="E976" s="2" t="s">
        <v>532</v>
      </c>
      <c r="F976" s="2" t="s">
        <v>531</v>
      </c>
      <c r="G976" s="2" t="s">
        <v>530</v>
      </c>
      <c r="I976" s="2">
        <v>64.3</v>
      </c>
      <c r="J976" s="2">
        <v>12990</v>
      </c>
      <c r="K976" s="2">
        <v>0</v>
      </c>
      <c r="L976" s="2">
        <v>12990</v>
      </c>
      <c r="M976" s="2">
        <v>0</v>
      </c>
      <c r="N976" s="2">
        <v>12990</v>
      </c>
      <c r="O976" s="2">
        <v>1</v>
      </c>
      <c r="P976" s="3">
        <v>43496</v>
      </c>
      <c r="Q976" s="2">
        <v>57000</v>
      </c>
      <c r="R976" s="2">
        <v>1</v>
      </c>
      <c r="S976" s="2">
        <v>0</v>
      </c>
      <c r="T976" s="2">
        <v>0</v>
      </c>
      <c r="U976" s="2">
        <v>43</v>
      </c>
      <c r="V976" s="2">
        <v>9260</v>
      </c>
      <c r="W976" s="2">
        <v>0</v>
      </c>
      <c r="X976" s="2">
        <v>0</v>
      </c>
      <c r="Y976" s="2">
        <v>21.3</v>
      </c>
      <c r="Z976" s="2">
        <v>3730</v>
      </c>
    </row>
    <row r="977" spans="1:26" s="2" customFormat="1" thickBot="1">
      <c r="A977" s="2">
        <v>1021</v>
      </c>
      <c r="B977" s="2" t="s">
        <v>529</v>
      </c>
      <c r="C977" s="2">
        <v>104</v>
      </c>
      <c r="E977" s="2" t="s">
        <v>528</v>
      </c>
      <c r="F977" s="2" t="s">
        <v>527</v>
      </c>
      <c r="G977" s="2" t="s">
        <v>450</v>
      </c>
      <c r="H977" s="2" t="s">
        <v>526</v>
      </c>
      <c r="I977" s="2">
        <v>23</v>
      </c>
      <c r="J977" s="2">
        <v>25307</v>
      </c>
      <c r="K977" s="2">
        <v>60700</v>
      </c>
      <c r="L977" s="2">
        <v>86007</v>
      </c>
      <c r="M977" s="2">
        <v>0</v>
      </c>
      <c r="N977" s="2">
        <v>86007</v>
      </c>
      <c r="O977" s="2">
        <v>2</v>
      </c>
      <c r="P977" s="3">
        <v>44475</v>
      </c>
      <c r="Q977" s="2">
        <v>250000</v>
      </c>
      <c r="R977" s="2">
        <v>1</v>
      </c>
      <c r="S977" s="2">
        <v>0</v>
      </c>
      <c r="T977" s="2">
        <v>0</v>
      </c>
      <c r="U977" s="2">
        <v>20</v>
      </c>
      <c r="V977" s="2">
        <v>4307</v>
      </c>
      <c r="W977" s="2">
        <v>0</v>
      </c>
      <c r="X977" s="2">
        <v>0</v>
      </c>
      <c r="Y977" s="2">
        <v>3</v>
      </c>
      <c r="Z977" s="2">
        <v>21000</v>
      </c>
    </row>
    <row r="978" spans="1:26" s="2" customFormat="1" thickBot="1">
      <c r="A978" s="2">
        <v>1022</v>
      </c>
      <c r="B978" s="2" t="s">
        <v>525</v>
      </c>
      <c r="C978" s="2">
        <v>27</v>
      </c>
      <c r="E978" s="2" t="s">
        <v>509</v>
      </c>
      <c r="F978" s="2" t="s">
        <v>524</v>
      </c>
      <c r="G978" s="2" t="s">
        <v>518</v>
      </c>
      <c r="I978" s="2">
        <v>40</v>
      </c>
      <c r="J978" s="2">
        <v>46045</v>
      </c>
      <c r="K978" s="2">
        <v>154300</v>
      </c>
      <c r="L978" s="2">
        <v>200345</v>
      </c>
      <c r="M978" s="2">
        <v>0</v>
      </c>
      <c r="N978" s="2">
        <v>200345</v>
      </c>
      <c r="O978" s="2">
        <v>1</v>
      </c>
      <c r="P978" s="3">
        <v>43495</v>
      </c>
      <c r="Q978" s="2">
        <v>55000</v>
      </c>
      <c r="R978" s="2">
        <v>1</v>
      </c>
      <c r="S978" s="2">
        <v>0</v>
      </c>
      <c r="T978" s="2">
        <v>0</v>
      </c>
      <c r="U978" s="2">
        <v>26</v>
      </c>
      <c r="V978" s="2">
        <v>5599</v>
      </c>
      <c r="W978" s="2">
        <v>8</v>
      </c>
      <c r="X978" s="2">
        <v>1776</v>
      </c>
      <c r="Y978" s="2">
        <v>6</v>
      </c>
      <c r="Z978" s="2">
        <v>38670</v>
      </c>
    </row>
    <row r="979" spans="1:26" s="2" customFormat="1" thickBot="1">
      <c r="A979" s="2">
        <v>1023</v>
      </c>
      <c r="B979" s="2" t="s">
        <v>523</v>
      </c>
      <c r="C979" s="2">
        <v>0</v>
      </c>
      <c r="E979" s="2" t="s">
        <v>522</v>
      </c>
      <c r="F979" s="2" t="s">
        <v>521</v>
      </c>
      <c r="G979" s="2" t="s">
        <v>450</v>
      </c>
      <c r="I979" s="2">
        <v>40</v>
      </c>
      <c r="J979" s="2">
        <v>16964</v>
      </c>
      <c r="K979" s="2">
        <v>30400</v>
      </c>
      <c r="L979" s="2">
        <v>47364</v>
      </c>
      <c r="M979" s="2">
        <v>0</v>
      </c>
      <c r="N979" s="2">
        <v>47364</v>
      </c>
      <c r="O979" s="2">
        <v>2</v>
      </c>
      <c r="P979" s="3">
        <v>44959</v>
      </c>
      <c r="Q979" s="2">
        <v>114000</v>
      </c>
      <c r="R979" s="2">
        <v>1</v>
      </c>
      <c r="S979" s="2">
        <v>0</v>
      </c>
      <c r="T979" s="2">
        <v>0</v>
      </c>
      <c r="U979" s="2">
        <v>0</v>
      </c>
      <c r="V979" s="2">
        <v>0</v>
      </c>
      <c r="W979" s="2">
        <v>37</v>
      </c>
      <c r="X979" s="2">
        <v>8214</v>
      </c>
      <c r="Y979" s="2">
        <v>3</v>
      </c>
      <c r="Z979" s="2">
        <v>8750</v>
      </c>
    </row>
    <row r="980" spans="1:26" s="2" customFormat="1" thickBot="1">
      <c r="A980" s="2">
        <v>1024</v>
      </c>
      <c r="B980" s="2" t="s">
        <v>516</v>
      </c>
      <c r="C980" s="2">
        <v>35</v>
      </c>
      <c r="E980" s="2" t="s">
        <v>520</v>
      </c>
      <c r="F980" s="2" t="s">
        <v>519</v>
      </c>
      <c r="G980" s="2" t="s">
        <v>518</v>
      </c>
      <c r="H980" s="2" t="s">
        <v>517</v>
      </c>
      <c r="I980" s="2">
        <v>25</v>
      </c>
      <c r="J980" s="2">
        <v>22808</v>
      </c>
      <c r="K980" s="2">
        <v>108700</v>
      </c>
      <c r="L980" s="2">
        <v>131508</v>
      </c>
      <c r="M980" s="2">
        <v>0</v>
      </c>
      <c r="N980" s="2">
        <v>131508</v>
      </c>
      <c r="O980" s="2">
        <v>2</v>
      </c>
      <c r="P980" s="3">
        <v>44764</v>
      </c>
      <c r="Q980" s="2">
        <v>185000</v>
      </c>
      <c r="R980" s="2">
        <v>1</v>
      </c>
      <c r="S980" s="2">
        <v>0</v>
      </c>
      <c r="T980" s="2">
        <v>0</v>
      </c>
      <c r="U980" s="2">
        <v>3</v>
      </c>
      <c r="V980" s="2">
        <v>646</v>
      </c>
      <c r="W980" s="2">
        <v>21</v>
      </c>
      <c r="X980" s="2">
        <v>4662</v>
      </c>
      <c r="Y980" s="2">
        <v>1</v>
      </c>
      <c r="Z980" s="2">
        <v>17500</v>
      </c>
    </row>
    <row r="981" spans="1:26" s="2" customFormat="1" thickBot="1">
      <c r="A981" s="2">
        <v>1025</v>
      </c>
      <c r="B981" s="2" t="s">
        <v>516</v>
      </c>
      <c r="C981" s="2">
        <v>0</v>
      </c>
      <c r="E981" s="2" t="s">
        <v>512</v>
      </c>
      <c r="F981" s="2" t="s">
        <v>515</v>
      </c>
      <c r="G981" s="2" t="s">
        <v>251</v>
      </c>
      <c r="H981" s="2" t="s">
        <v>514</v>
      </c>
      <c r="I981" s="2">
        <v>40.4</v>
      </c>
      <c r="J981" s="2">
        <v>17497</v>
      </c>
      <c r="K981" s="2">
        <v>0</v>
      </c>
      <c r="L981" s="2">
        <v>17497</v>
      </c>
      <c r="M981" s="2">
        <v>0</v>
      </c>
      <c r="N981" s="2">
        <v>17497</v>
      </c>
      <c r="O981" s="2">
        <v>1</v>
      </c>
      <c r="P981" s="3">
        <v>44852</v>
      </c>
      <c r="Q981" s="2">
        <v>70000</v>
      </c>
      <c r="R981" s="2">
        <v>1</v>
      </c>
      <c r="S981" s="2">
        <v>0</v>
      </c>
      <c r="T981" s="2">
        <v>0</v>
      </c>
      <c r="U981" s="2">
        <v>0</v>
      </c>
      <c r="V981" s="2">
        <v>0</v>
      </c>
      <c r="W981" s="2">
        <v>39.4</v>
      </c>
      <c r="X981" s="2">
        <v>8747</v>
      </c>
      <c r="Y981" s="2">
        <v>1</v>
      </c>
      <c r="Z981" s="2">
        <v>8750</v>
      </c>
    </row>
    <row r="982" spans="1:26" s="2" customFormat="1" thickBot="1">
      <c r="A982" s="2">
        <v>1026</v>
      </c>
      <c r="B982" s="2" t="s">
        <v>513</v>
      </c>
      <c r="C982" s="2">
        <v>0</v>
      </c>
      <c r="E982" s="2" t="s">
        <v>512</v>
      </c>
      <c r="F982" s="2" t="s">
        <v>511</v>
      </c>
      <c r="G982" s="2" t="s">
        <v>259</v>
      </c>
      <c r="I982" s="2">
        <v>41.7</v>
      </c>
      <c r="J982" s="2">
        <v>17672</v>
      </c>
      <c r="K982" s="2">
        <v>0</v>
      </c>
      <c r="L982" s="2">
        <v>17672</v>
      </c>
      <c r="M982" s="2">
        <v>0</v>
      </c>
      <c r="N982" s="2">
        <v>17672</v>
      </c>
      <c r="O982" s="2">
        <v>1</v>
      </c>
      <c r="P982" s="3">
        <v>44672</v>
      </c>
      <c r="Q982" s="2">
        <v>67500</v>
      </c>
      <c r="R982" s="2">
        <v>1</v>
      </c>
      <c r="S982" s="2">
        <v>0</v>
      </c>
      <c r="T982" s="2">
        <v>0</v>
      </c>
      <c r="U982" s="2">
        <v>17</v>
      </c>
      <c r="V982" s="2">
        <v>3661</v>
      </c>
      <c r="W982" s="2">
        <v>23.7</v>
      </c>
      <c r="X982" s="2">
        <v>5261</v>
      </c>
      <c r="Y982" s="2">
        <v>1</v>
      </c>
      <c r="Z982" s="2">
        <v>8750</v>
      </c>
    </row>
    <row r="983" spans="1:26" s="2" customFormat="1" thickBot="1">
      <c r="A983" s="2">
        <v>1027</v>
      </c>
      <c r="B983" s="2" t="s">
        <v>510</v>
      </c>
      <c r="C983" s="2">
        <v>28</v>
      </c>
      <c r="E983" s="2" t="s">
        <v>509</v>
      </c>
      <c r="F983" s="2" t="s">
        <v>508</v>
      </c>
      <c r="G983" s="2" t="s">
        <v>450</v>
      </c>
      <c r="I983" s="2">
        <v>40</v>
      </c>
      <c r="J983" s="2">
        <v>25616</v>
      </c>
      <c r="K983" s="2">
        <v>111748</v>
      </c>
      <c r="L983" s="2">
        <v>137364</v>
      </c>
      <c r="M983" s="2">
        <v>0</v>
      </c>
      <c r="N983" s="2">
        <v>137364</v>
      </c>
      <c r="O983" s="2">
        <v>1</v>
      </c>
      <c r="P983" s="3">
        <v>43069</v>
      </c>
      <c r="Q983" s="2">
        <v>40000</v>
      </c>
      <c r="R983" s="2">
        <v>1</v>
      </c>
      <c r="S983" s="2">
        <v>0</v>
      </c>
      <c r="T983" s="2">
        <v>0</v>
      </c>
      <c r="U983" s="2">
        <v>32</v>
      </c>
      <c r="V983" s="2">
        <v>6891</v>
      </c>
      <c r="W983" s="2">
        <v>0</v>
      </c>
      <c r="X983" s="2">
        <v>0</v>
      </c>
      <c r="Y983" s="2">
        <v>8</v>
      </c>
      <c r="Z983" s="2">
        <v>18725</v>
      </c>
    </row>
    <row r="984" spans="1:26" s="2" customFormat="1" thickBot="1">
      <c r="A984" s="2">
        <v>1028</v>
      </c>
      <c r="B984" s="2" t="s">
        <v>507</v>
      </c>
      <c r="C984" s="2">
        <v>11</v>
      </c>
      <c r="E984" s="2" t="s">
        <v>492</v>
      </c>
      <c r="F984" s="2" t="s">
        <v>506</v>
      </c>
      <c r="G984" s="2" t="s">
        <v>173</v>
      </c>
      <c r="I984" s="2">
        <v>5</v>
      </c>
      <c r="J984" s="2">
        <v>22400</v>
      </c>
      <c r="K984" s="2">
        <v>56420</v>
      </c>
      <c r="L984" s="2">
        <v>78820</v>
      </c>
      <c r="M984" s="2">
        <v>0</v>
      </c>
      <c r="N984" s="2">
        <v>78820</v>
      </c>
      <c r="O984" s="2">
        <v>2</v>
      </c>
      <c r="P984" s="3">
        <v>43111</v>
      </c>
      <c r="Q984" s="2">
        <v>0</v>
      </c>
      <c r="R984" s="2">
        <v>5</v>
      </c>
      <c r="S984" s="2">
        <v>0</v>
      </c>
      <c r="T984" s="2">
        <v>0</v>
      </c>
      <c r="U984" s="2">
        <v>0</v>
      </c>
      <c r="V984" s="2">
        <v>0</v>
      </c>
      <c r="W984" s="2">
        <v>0</v>
      </c>
      <c r="X984" s="2">
        <v>0</v>
      </c>
      <c r="Y984" s="2">
        <v>5</v>
      </c>
      <c r="Z984" s="2">
        <v>22400</v>
      </c>
    </row>
    <row r="985" spans="1:26" s="2" customFormat="1" thickBot="1">
      <c r="A985" s="2">
        <v>1029</v>
      </c>
      <c r="B985" s="2" t="s">
        <v>505</v>
      </c>
      <c r="C985" s="2">
        <v>43</v>
      </c>
      <c r="E985" s="2" t="s">
        <v>387</v>
      </c>
      <c r="F985" s="2" t="s">
        <v>504</v>
      </c>
      <c r="G985" s="2" t="s">
        <v>395</v>
      </c>
      <c r="I985" s="2">
        <v>0.6</v>
      </c>
      <c r="J985" s="2">
        <v>14900</v>
      </c>
      <c r="K985" s="2">
        <v>9900</v>
      </c>
      <c r="L985" s="2">
        <v>24800</v>
      </c>
      <c r="M985" s="2">
        <v>18500</v>
      </c>
      <c r="N985" s="2">
        <v>6300</v>
      </c>
      <c r="O985" s="2">
        <v>2</v>
      </c>
      <c r="P985" s="3">
        <v>44712</v>
      </c>
      <c r="Q985" s="2">
        <v>11000</v>
      </c>
      <c r="R985" s="2">
        <v>1</v>
      </c>
      <c r="S985" s="2">
        <v>0</v>
      </c>
      <c r="T985" s="2">
        <v>0</v>
      </c>
      <c r="U985" s="2">
        <v>0</v>
      </c>
      <c r="V985" s="2">
        <v>0</v>
      </c>
      <c r="W985" s="2">
        <v>0</v>
      </c>
      <c r="X985" s="2">
        <v>0</v>
      </c>
      <c r="Y985" s="2">
        <v>0.6</v>
      </c>
      <c r="Z985" s="2">
        <v>14900</v>
      </c>
    </row>
    <row r="986" spans="1:26" s="2" customFormat="1" thickBot="1">
      <c r="A986" s="2">
        <v>1030</v>
      </c>
      <c r="B986" s="2" t="s">
        <v>503</v>
      </c>
      <c r="C986" s="2">
        <v>1</v>
      </c>
      <c r="E986" s="2" t="s">
        <v>502</v>
      </c>
      <c r="F986" s="2" t="s">
        <v>501</v>
      </c>
      <c r="G986" s="2" t="s">
        <v>500</v>
      </c>
      <c r="I986" s="2">
        <v>0.46</v>
      </c>
      <c r="J986" s="2">
        <v>14900</v>
      </c>
      <c r="K986" s="2">
        <v>141000</v>
      </c>
      <c r="L986" s="2">
        <v>155900</v>
      </c>
      <c r="M986" s="2">
        <v>0</v>
      </c>
      <c r="N986" s="2">
        <v>155900</v>
      </c>
      <c r="O986" s="2">
        <v>2</v>
      </c>
      <c r="P986" s="3">
        <v>43208</v>
      </c>
      <c r="Q986" s="2">
        <v>124900</v>
      </c>
      <c r="R986" s="2">
        <v>1</v>
      </c>
      <c r="S986" s="2">
        <v>0</v>
      </c>
      <c r="T986" s="2">
        <v>0</v>
      </c>
      <c r="U986" s="2">
        <v>0</v>
      </c>
      <c r="V986" s="2">
        <v>0</v>
      </c>
      <c r="W986" s="2">
        <v>0</v>
      </c>
      <c r="X986" s="2">
        <v>0</v>
      </c>
      <c r="Y986" s="2">
        <v>0.46</v>
      </c>
      <c r="Z986" s="2">
        <v>14900</v>
      </c>
    </row>
    <row r="987" spans="1:26" s="2" customFormat="1" thickBot="1">
      <c r="A987" s="2">
        <v>1031</v>
      </c>
      <c r="B987" s="2" t="s">
        <v>499</v>
      </c>
      <c r="C987" s="2">
        <v>0</v>
      </c>
      <c r="E987" s="2" t="s">
        <v>498</v>
      </c>
      <c r="F987" s="2" t="s">
        <v>497</v>
      </c>
      <c r="G987" s="2" t="s">
        <v>307</v>
      </c>
      <c r="I987" s="2">
        <v>5</v>
      </c>
      <c r="J987" s="2">
        <v>13650</v>
      </c>
      <c r="K987" s="2">
        <v>0</v>
      </c>
      <c r="L987" s="2">
        <v>13650</v>
      </c>
      <c r="M987" s="2">
        <v>0</v>
      </c>
      <c r="N987" s="2">
        <v>13650</v>
      </c>
      <c r="O987" s="2">
        <v>1</v>
      </c>
      <c r="P987" s="3">
        <v>40646</v>
      </c>
      <c r="Q987" s="2">
        <v>0</v>
      </c>
      <c r="R987" s="2">
        <v>1</v>
      </c>
      <c r="S987" s="2">
        <v>0</v>
      </c>
      <c r="T987" s="2">
        <v>0</v>
      </c>
      <c r="U987" s="2">
        <v>0</v>
      </c>
      <c r="V987" s="2">
        <v>0</v>
      </c>
      <c r="W987" s="2">
        <v>0</v>
      </c>
      <c r="X987" s="2">
        <v>0</v>
      </c>
      <c r="Y987" s="2">
        <v>5</v>
      </c>
      <c r="Z987" s="2">
        <v>13650</v>
      </c>
    </row>
    <row r="988" spans="1:26" s="2" customFormat="1" thickBot="1">
      <c r="A988" s="2">
        <v>1032</v>
      </c>
      <c r="B988" s="2" t="s">
        <v>496</v>
      </c>
      <c r="C988" s="2">
        <v>105</v>
      </c>
      <c r="E988" s="2" t="s">
        <v>345</v>
      </c>
      <c r="F988" s="2" t="s">
        <v>495</v>
      </c>
      <c r="G988" s="2" t="s">
        <v>494</v>
      </c>
      <c r="I988" s="2">
        <v>4.5</v>
      </c>
      <c r="J988" s="2">
        <v>21700</v>
      </c>
      <c r="K988" s="2">
        <v>140100</v>
      </c>
      <c r="L988" s="2">
        <v>161800</v>
      </c>
      <c r="M988" s="2">
        <v>0</v>
      </c>
      <c r="N988" s="2">
        <v>161800</v>
      </c>
      <c r="O988" s="2">
        <v>3</v>
      </c>
      <c r="P988" s="3">
        <v>45135</v>
      </c>
      <c r="Q988" s="2">
        <v>310000</v>
      </c>
      <c r="R988" s="2">
        <v>1</v>
      </c>
      <c r="S988" s="2">
        <v>0</v>
      </c>
      <c r="T988" s="2">
        <v>0</v>
      </c>
      <c r="U988" s="2">
        <v>0</v>
      </c>
      <c r="V988" s="2">
        <v>0</v>
      </c>
      <c r="W988" s="2">
        <v>0</v>
      </c>
      <c r="X988" s="2">
        <v>0</v>
      </c>
      <c r="Y988" s="2">
        <v>4.5</v>
      </c>
      <c r="Z988" s="2">
        <v>21700</v>
      </c>
    </row>
    <row r="989" spans="1:26" s="2" customFormat="1" thickBot="1">
      <c r="A989" s="2">
        <v>1033</v>
      </c>
      <c r="B989" s="2" t="s">
        <v>493</v>
      </c>
      <c r="C989" s="2">
        <v>0</v>
      </c>
      <c r="E989" s="2" t="s">
        <v>492</v>
      </c>
      <c r="F989" s="2" t="s">
        <v>491</v>
      </c>
      <c r="G989" s="2" t="s">
        <v>133</v>
      </c>
      <c r="I989" s="2">
        <v>5</v>
      </c>
      <c r="J989" s="2">
        <v>13700</v>
      </c>
      <c r="K989" s="2">
        <v>0</v>
      </c>
      <c r="L989" s="2">
        <v>13700</v>
      </c>
      <c r="M989" s="2">
        <v>0</v>
      </c>
      <c r="N989" s="2">
        <v>13700</v>
      </c>
      <c r="O989" s="2">
        <v>1</v>
      </c>
      <c r="P989" s="3">
        <v>38950</v>
      </c>
      <c r="Q989" s="2">
        <v>10000</v>
      </c>
      <c r="R989" s="2">
        <v>4</v>
      </c>
      <c r="S989" s="2">
        <v>0</v>
      </c>
      <c r="T989" s="2">
        <v>0</v>
      </c>
      <c r="U989" s="2">
        <v>0</v>
      </c>
      <c r="V989" s="2">
        <v>0</v>
      </c>
      <c r="W989" s="2">
        <v>0</v>
      </c>
      <c r="X989" s="2">
        <v>0</v>
      </c>
      <c r="Y989" s="2">
        <v>5</v>
      </c>
      <c r="Z989" s="2">
        <v>13650</v>
      </c>
    </row>
    <row r="990" spans="1:26" s="2" customFormat="1" thickBot="1">
      <c r="A990" s="2">
        <v>1034</v>
      </c>
      <c r="B990" s="2" t="s">
        <v>488</v>
      </c>
      <c r="C990" s="2">
        <v>0</v>
      </c>
      <c r="E990" s="2" t="s">
        <v>190</v>
      </c>
      <c r="F990" s="2" t="s">
        <v>490</v>
      </c>
      <c r="G990" s="2" t="s">
        <v>489</v>
      </c>
      <c r="I990" s="2">
        <v>40</v>
      </c>
      <c r="J990" s="2">
        <v>36600</v>
      </c>
      <c r="K990" s="2">
        <v>0</v>
      </c>
      <c r="L990" s="2">
        <v>36600</v>
      </c>
      <c r="M990" s="2">
        <v>0</v>
      </c>
      <c r="N990" s="2">
        <v>36600</v>
      </c>
      <c r="O990" s="2">
        <v>1</v>
      </c>
      <c r="P990" s="3">
        <v>45082</v>
      </c>
      <c r="Q990" s="2">
        <v>0</v>
      </c>
      <c r="R990" s="2">
        <v>1</v>
      </c>
      <c r="S990" s="2">
        <v>0</v>
      </c>
      <c r="T990" s="2">
        <v>0</v>
      </c>
      <c r="U990" s="2">
        <v>0</v>
      </c>
      <c r="V990" s="2">
        <v>0</v>
      </c>
      <c r="W990" s="2">
        <v>0</v>
      </c>
      <c r="X990" s="2">
        <v>0</v>
      </c>
      <c r="Y990" s="2">
        <v>40</v>
      </c>
      <c r="Z990" s="2">
        <v>36600</v>
      </c>
    </row>
    <row r="991" spans="1:26" s="2" customFormat="1" thickBot="1">
      <c r="A991" s="2">
        <v>1035</v>
      </c>
      <c r="B991" s="2" t="s">
        <v>488</v>
      </c>
      <c r="C991" s="2">
        <v>65</v>
      </c>
      <c r="E991" s="2" t="s">
        <v>190</v>
      </c>
      <c r="F991" s="2" t="s">
        <v>487</v>
      </c>
      <c r="G991" s="2" t="s">
        <v>486</v>
      </c>
      <c r="H991" s="2" t="s">
        <v>485</v>
      </c>
      <c r="I991" s="2">
        <v>8.26</v>
      </c>
      <c r="J991" s="2">
        <v>25500</v>
      </c>
      <c r="K991" s="2">
        <v>295700</v>
      </c>
      <c r="L991" s="2">
        <v>321200</v>
      </c>
      <c r="M991" s="2">
        <v>0</v>
      </c>
      <c r="N991" s="2">
        <v>321200</v>
      </c>
      <c r="O991" s="2">
        <v>2</v>
      </c>
      <c r="P991" s="3">
        <v>45082</v>
      </c>
      <c r="Q991" s="2">
        <v>715000</v>
      </c>
      <c r="R991" s="2">
        <v>1</v>
      </c>
      <c r="S991" s="2">
        <v>0</v>
      </c>
      <c r="T991" s="2">
        <v>0</v>
      </c>
      <c r="U991" s="2">
        <v>0</v>
      </c>
      <c r="V991" s="2">
        <v>0</v>
      </c>
      <c r="W991" s="2">
        <v>0</v>
      </c>
      <c r="X991" s="2">
        <v>0</v>
      </c>
      <c r="Y991" s="2">
        <v>8.26</v>
      </c>
      <c r="Z991" s="2">
        <v>25500</v>
      </c>
    </row>
    <row r="992" spans="1:26" s="2" customFormat="1" thickBot="1">
      <c r="A992" s="2">
        <v>1036</v>
      </c>
      <c r="B992" s="2" t="s">
        <v>484</v>
      </c>
      <c r="C992" s="2">
        <v>16</v>
      </c>
      <c r="E992" s="2" t="s">
        <v>483</v>
      </c>
      <c r="F992" s="2" t="s">
        <v>482</v>
      </c>
      <c r="G992" s="2" t="s">
        <v>173</v>
      </c>
      <c r="H992" s="2" t="s">
        <v>481</v>
      </c>
      <c r="I992" s="2">
        <v>2.7</v>
      </c>
      <c r="J992" s="2">
        <v>19600</v>
      </c>
      <c r="K992" s="2">
        <v>107600</v>
      </c>
      <c r="L992" s="2">
        <v>127200</v>
      </c>
      <c r="M992" s="2">
        <v>0</v>
      </c>
      <c r="N992" s="2">
        <v>127200</v>
      </c>
      <c r="O992" s="2">
        <v>2</v>
      </c>
      <c r="P992" s="3">
        <v>38867</v>
      </c>
      <c r="Q992" s="2">
        <v>0</v>
      </c>
      <c r="R992" s="2">
        <v>2</v>
      </c>
      <c r="S992" s="2">
        <v>0</v>
      </c>
      <c r="T992" s="2">
        <v>0</v>
      </c>
      <c r="U992" s="2">
        <v>0</v>
      </c>
      <c r="V992" s="2">
        <v>0</v>
      </c>
      <c r="W992" s="2">
        <v>0</v>
      </c>
      <c r="X992" s="2">
        <v>0</v>
      </c>
      <c r="Y992" s="2">
        <v>2.7</v>
      </c>
      <c r="Z992" s="2">
        <v>19600</v>
      </c>
    </row>
    <row r="993" spans="1:26" s="2" customFormat="1" thickBot="1">
      <c r="A993" s="2">
        <v>1037</v>
      </c>
      <c r="B993" s="2" t="s">
        <v>480</v>
      </c>
      <c r="E993" s="2" t="s">
        <v>91</v>
      </c>
      <c r="F993" s="2" t="s">
        <v>479</v>
      </c>
      <c r="G993" s="2" t="s">
        <v>478</v>
      </c>
      <c r="H993" s="2" t="s">
        <v>477</v>
      </c>
      <c r="I993" s="2">
        <v>2.34</v>
      </c>
      <c r="J993" s="2">
        <v>10300</v>
      </c>
      <c r="K993" s="2">
        <v>0</v>
      </c>
      <c r="L993" s="2">
        <v>10300</v>
      </c>
      <c r="M993" s="2">
        <v>0</v>
      </c>
      <c r="N993" s="2">
        <v>10300</v>
      </c>
      <c r="O993" s="2">
        <v>1</v>
      </c>
      <c r="P993" s="3">
        <v>44090</v>
      </c>
      <c r="Q993" s="2">
        <v>7100</v>
      </c>
      <c r="R993" s="2">
        <v>8</v>
      </c>
      <c r="S993" s="2">
        <v>0</v>
      </c>
      <c r="T993" s="2">
        <v>0</v>
      </c>
      <c r="U993" s="2">
        <v>0</v>
      </c>
      <c r="V993" s="2">
        <v>0</v>
      </c>
      <c r="W993" s="2">
        <v>0</v>
      </c>
      <c r="X993" s="2">
        <v>0</v>
      </c>
      <c r="Y993" s="2">
        <v>2.34</v>
      </c>
      <c r="Z993" s="2">
        <v>10300</v>
      </c>
    </row>
    <row r="994" spans="1:26" s="2" customFormat="1" thickBot="1">
      <c r="A994" s="2">
        <v>1038</v>
      </c>
      <c r="B994" s="2" t="s">
        <v>474</v>
      </c>
      <c r="E994" s="2" t="s">
        <v>91</v>
      </c>
      <c r="F994" s="2" t="s">
        <v>476</v>
      </c>
      <c r="G994" s="2" t="s">
        <v>475</v>
      </c>
      <c r="I994" s="2">
        <v>2.86</v>
      </c>
      <c r="J994" s="2">
        <v>11000</v>
      </c>
      <c r="K994" s="2">
        <v>0</v>
      </c>
      <c r="L994" s="2">
        <v>11000</v>
      </c>
      <c r="M994" s="2">
        <v>0</v>
      </c>
      <c r="N994" s="2">
        <v>11000</v>
      </c>
      <c r="O994" s="2">
        <v>1</v>
      </c>
      <c r="P994" s="3">
        <v>44904</v>
      </c>
      <c r="Q994" s="2">
        <v>0</v>
      </c>
      <c r="R994" s="2">
        <v>2</v>
      </c>
      <c r="S994" s="2">
        <v>0</v>
      </c>
      <c r="T994" s="2">
        <v>0</v>
      </c>
      <c r="U994" s="2">
        <v>0</v>
      </c>
      <c r="V994" s="2">
        <v>0</v>
      </c>
      <c r="W994" s="2">
        <v>0</v>
      </c>
      <c r="X994" s="2">
        <v>0</v>
      </c>
      <c r="Y994" s="2">
        <v>2.86</v>
      </c>
      <c r="Z994" s="2">
        <v>11000</v>
      </c>
    </row>
    <row r="995" spans="1:26" s="2" customFormat="1" thickBot="1">
      <c r="A995" s="2">
        <v>1039</v>
      </c>
      <c r="B995" s="2" t="s">
        <v>474</v>
      </c>
      <c r="E995" s="2" t="s">
        <v>91</v>
      </c>
      <c r="F995" s="2" t="s">
        <v>473</v>
      </c>
      <c r="G995" s="2" t="s">
        <v>472</v>
      </c>
      <c r="H995" s="2" t="s">
        <v>471</v>
      </c>
      <c r="I995" s="2">
        <v>2.04</v>
      </c>
      <c r="J995" s="2">
        <v>10000</v>
      </c>
      <c r="K995" s="2">
        <v>0</v>
      </c>
      <c r="L995" s="2">
        <v>10000</v>
      </c>
      <c r="M995" s="2">
        <v>0</v>
      </c>
      <c r="N995" s="2">
        <v>10000</v>
      </c>
      <c r="O995" s="2">
        <v>1</v>
      </c>
      <c r="P995" s="3">
        <v>44908</v>
      </c>
      <c r="Q995" s="2">
        <v>0</v>
      </c>
      <c r="R995" s="2">
        <v>2</v>
      </c>
      <c r="S995" s="2">
        <v>0</v>
      </c>
      <c r="T995" s="2">
        <v>0</v>
      </c>
      <c r="U995" s="2">
        <v>0</v>
      </c>
      <c r="V995" s="2">
        <v>0</v>
      </c>
      <c r="W995" s="2">
        <v>0</v>
      </c>
      <c r="X995" s="2">
        <v>0</v>
      </c>
      <c r="Y995" s="2">
        <v>2.04</v>
      </c>
      <c r="Z995" s="2">
        <v>10000</v>
      </c>
    </row>
    <row r="996" spans="1:26" s="2" customFormat="1" thickBot="1">
      <c r="A996" s="2">
        <v>1040</v>
      </c>
      <c r="B996" s="2" t="s">
        <v>470</v>
      </c>
      <c r="E996" s="2" t="s">
        <v>91</v>
      </c>
      <c r="F996" s="2" t="s">
        <v>469</v>
      </c>
      <c r="G996" s="2" t="s">
        <v>468</v>
      </c>
      <c r="I996" s="2">
        <v>1.54</v>
      </c>
      <c r="J996" s="2">
        <v>9400</v>
      </c>
      <c r="K996" s="2">
        <v>0</v>
      </c>
      <c r="L996" s="2">
        <v>9400</v>
      </c>
      <c r="M996" s="2">
        <v>0</v>
      </c>
      <c r="N996" s="2">
        <v>9400</v>
      </c>
      <c r="O996" s="2">
        <v>1</v>
      </c>
      <c r="P996" s="3">
        <v>45071</v>
      </c>
      <c r="Q996" s="2">
        <v>30000</v>
      </c>
      <c r="R996" s="2">
        <v>1</v>
      </c>
      <c r="S996" s="2">
        <v>0</v>
      </c>
      <c r="T996" s="2">
        <v>0</v>
      </c>
      <c r="U996" s="2">
        <v>0</v>
      </c>
      <c r="V996" s="2">
        <v>0</v>
      </c>
      <c r="W996" s="2">
        <v>0</v>
      </c>
      <c r="X996" s="2">
        <v>0</v>
      </c>
      <c r="Y996" s="2">
        <v>1.54</v>
      </c>
      <c r="Z996" s="2">
        <v>9400</v>
      </c>
    </row>
    <row r="997" spans="1:26" s="2" customFormat="1" thickBot="1">
      <c r="A997" s="2">
        <v>1041</v>
      </c>
      <c r="B997" s="2" t="s">
        <v>467</v>
      </c>
      <c r="C997" s="2">
        <v>65</v>
      </c>
      <c r="E997" s="2" t="s">
        <v>91</v>
      </c>
      <c r="F997" s="2" t="s">
        <v>466</v>
      </c>
      <c r="G997" s="2" t="s">
        <v>465</v>
      </c>
      <c r="I997" s="2">
        <v>1.72</v>
      </c>
      <c r="J997" s="2">
        <v>9600</v>
      </c>
      <c r="K997" s="2">
        <v>0</v>
      </c>
      <c r="L997" s="2">
        <v>9600</v>
      </c>
      <c r="M997" s="2">
        <v>0</v>
      </c>
      <c r="N997" s="2">
        <v>9600</v>
      </c>
      <c r="O997" s="2">
        <v>1</v>
      </c>
      <c r="P997" s="3">
        <v>44106</v>
      </c>
      <c r="Q997" s="2">
        <v>20000</v>
      </c>
      <c r="R997" s="2">
        <v>1</v>
      </c>
      <c r="S997" s="2">
        <v>0</v>
      </c>
      <c r="T997" s="2">
        <v>0</v>
      </c>
      <c r="U997" s="2">
        <v>0</v>
      </c>
      <c r="V997" s="2">
        <v>0</v>
      </c>
      <c r="W997" s="2">
        <v>0</v>
      </c>
      <c r="X997" s="2">
        <v>0</v>
      </c>
      <c r="Y997" s="2">
        <v>1.72</v>
      </c>
      <c r="Z997" s="2">
        <v>9600</v>
      </c>
    </row>
    <row r="998" spans="1:26" s="2" customFormat="1" thickBot="1">
      <c r="A998" s="2">
        <v>1042</v>
      </c>
      <c r="B998" s="2" t="s">
        <v>464</v>
      </c>
      <c r="E998" s="2" t="s">
        <v>91</v>
      </c>
      <c r="F998" s="2" t="s">
        <v>463</v>
      </c>
      <c r="G998" s="2" t="s">
        <v>462</v>
      </c>
      <c r="I998" s="2">
        <v>1.9</v>
      </c>
      <c r="J998" s="2">
        <v>18600</v>
      </c>
      <c r="K998" s="2">
        <v>74700</v>
      </c>
      <c r="L998" s="2">
        <v>93300</v>
      </c>
      <c r="M998" s="2">
        <v>0</v>
      </c>
      <c r="N998" s="2">
        <v>93300</v>
      </c>
      <c r="O998" s="2">
        <v>1</v>
      </c>
      <c r="P998" s="3">
        <v>42172</v>
      </c>
      <c r="Q998" s="2">
        <v>13000</v>
      </c>
      <c r="R998" s="2">
        <v>1</v>
      </c>
      <c r="S998" s="2">
        <v>0</v>
      </c>
      <c r="T998" s="2">
        <v>0</v>
      </c>
      <c r="U998" s="2">
        <v>0</v>
      </c>
      <c r="V998" s="2">
        <v>0</v>
      </c>
      <c r="W998" s="2">
        <v>0</v>
      </c>
      <c r="X998" s="2">
        <v>0</v>
      </c>
      <c r="Y998" s="2">
        <v>1.9</v>
      </c>
      <c r="Z998" s="2">
        <v>18600</v>
      </c>
    </row>
    <row r="999" spans="1:26" s="2" customFormat="1" thickBot="1">
      <c r="A999" s="2">
        <v>1044</v>
      </c>
      <c r="B999" s="2" t="s">
        <v>429</v>
      </c>
      <c r="E999" s="2" t="s">
        <v>91</v>
      </c>
      <c r="F999" s="2" t="s">
        <v>461</v>
      </c>
      <c r="G999" s="2" t="s">
        <v>398</v>
      </c>
      <c r="I999" s="2">
        <v>2.25</v>
      </c>
      <c r="J999" s="2">
        <v>10300</v>
      </c>
      <c r="K999" s="2">
        <v>0</v>
      </c>
      <c r="L999" s="2">
        <v>10300</v>
      </c>
      <c r="M999" s="2">
        <v>0</v>
      </c>
      <c r="N999" s="2">
        <v>10300</v>
      </c>
      <c r="O999" s="2">
        <v>1</v>
      </c>
      <c r="P999" s="3">
        <v>45219</v>
      </c>
      <c r="Q999" s="2">
        <v>33000</v>
      </c>
      <c r="R999" s="2">
        <v>1</v>
      </c>
      <c r="S999" s="2">
        <v>0</v>
      </c>
      <c r="T999" s="2">
        <v>0</v>
      </c>
      <c r="U999" s="2">
        <v>0</v>
      </c>
      <c r="V999" s="2">
        <v>0</v>
      </c>
      <c r="W999" s="2">
        <v>0</v>
      </c>
      <c r="X999" s="2">
        <v>0</v>
      </c>
      <c r="Y999" s="2">
        <v>2.25</v>
      </c>
      <c r="Z999" s="2">
        <v>10300</v>
      </c>
    </row>
    <row r="1000" spans="1:26" s="2" customFormat="1" thickBot="1">
      <c r="A1000" s="2">
        <v>1045</v>
      </c>
      <c r="B1000" s="2" t="s">
        <v>460</v>
      </c>
      <c r="E1000" s="2" t="s">
        <v>91</v>
      </c>
      <c r="F1000" s="2" t="s">
        <v>459</v>
      </c>
      <c r="G1000" s="2" t="s">
        <v>126</v>
      </c>
      <c r="I1000" s="2">
        <v>2.4</v>
      </c>
      <c r="J1000" s="2">
        <v>10500</v>
      </c>
      <c r="K1000" s="2">
        <v>0</v>
      </c>
      <c r="L1000" s="2">
        <v>10500</v>
      </c>
      <c r="M1000" s="2">
        <v>0</v>
      </c>
      <c r="N1000" s="2">
        <v>10500</v>
      </c>
      <c r="O1000" s="2">
        <v>1</v>
      </c>
      <c r="P1000" s="3">
        <v>41655</v>
      </c>
      <c r="Q1000" s="2">
        <v>18000</v>
      </c>
      <c r="R1000" s="2">
        <v>1</v>
      </c>
      <c r="S1000" s="2">
        <v>0</v>
      </c>
      <c r="T1000" s="2">
        <v>0</v>
      </c>
      <c r="U1000" s="2">
        <v>0</v>
      </c>
      <c r="V1000" s="2">
        <v>0</v>
      </c>
      <c r="W1000" s="2">
        <v>0</v>
      </c>
      <c r="X1000" s="2">
        <v>0</v>
      </c>
      <c r="Y1000" s="2">
        <v>2.4</v>
      </c>
      <c r="Z1000" s="2">
        <v>10500</v>
      </c>
    </row>
    <row r="1001" spans="1:26" s="2" customFormat="1" thickBot="1">
      <c r="A1001" s="2">
        <v>1046</v>
      </c>
      <c r="B1001" s="2" t="s">
        <v>458</v>
      </c>
      <c r="C1001" s="2">
        <v>58</v>
      </c>
      <c r="E1001" s="2" t="s">
        <v>293</v>
      </c>
      <c r="F1001" s="2" t="s">
        <v>457</v>
      </c>
      <c r="G1001" s="2" t="s">
        <v>456</v>
      </c>
      <c r="I1001" s="2">
        <v>20</v>
      </c>
      <c r="J1001" s="2">
        <v>26728</v>
      </c>
      <c r="K1001" s="2">
        <v>144400</v>
      </c>
      <c r="L1001" s="2">
        <v>171128</v>
      </c>
      <c r="M1001" s="2">
        <v>18500</v>
      </c>
      <c r="N1001" s="2">
        <v>152628</v>
      </c>
      <c r="O1001" s="2">
        <v>2</v>
      </c>
      <c r="P1001" s="3">
        <v>41915</v>
      </c>
      <c r="Q1001" s="2">
        <v>200000</v>
      </c>
      <c r="R1001" s="2">
        <v>1</v>
      </c>
      <c r="S1001" s="2">
        <v>0</v>
      </c>
      <c r="T1001" s="2">
        <v>0</v>
      </c>
      <c r="U1001" s="2">
        <v>0</v>
      </c>
      <c r="V1001" s="2">
        <v>0</v>
      </c>
      <c r="W1001" s="2">
        <v>14</v>
      </c>
      <c r="X1001" s="2">
        <v>3108</v>
      </c>
      <c r="Y1001" s="2">
        <v>6</v>
      </c>
      <c r="Z1001" s="2">
        <v>23620</v>
      </c>
    </row>
    <row r="1002" spans="1:26" s="2" customFormat="1" thickBot="1">
      <c r="A1002" s="2">
        <v>1047</v>
      </c>
      <c r="B1002" s="2" t="s">
        <v>455</v>
      </c>
      <c r="C1002" s="2">
        <v>58</v>
      </c>
      <c r="E1002" s="2" t="s">
        <v>257</v>
      </c>
      <c r="F1002" s="2" t="s">
        <v>454</v>
      </c>
      <c r="G1002" s="2" t="s">
        <v>240</v>
      </c>
      <c r="H1002" s="2" t="s">
        <v>453</v>
      </c>
      <c r="I1002" s="2">
        <v>2.63</v>
      </c>
      <c r="J1002" s="2">
        <v>19500</v>
      </c>
      <c r="K1002" s="2">
        <v>97100</v>
      </c>
      <c r="L1002" s="2">
        <v>116600</v>
      </c>
      <c r="M1002" s="2">
        <v>0</v>
      </c>
      <c r="N1002" s="2">
        <v>116600</v>
      </c>
      <c r="O1002" s="2">
        <v>2</v>
      </c>
      <c r="P1002" s="3">
        <v>42688</v>
      </c>
      <c r="Q1002" s="2">
        <v>139250</v>
      </c>
      <c r="R1002" s="2">
        <v>1</v>
      </c>
      <c r="S1002" s="2">
        <v>0</v>
      </c>
      <c r="T1002" s="2">
        <v>0</v>
      </c>
      <c r="U1002" s="2">
        <v>0</v>
      </c>
      <c r="V1002" s="2">
        <v>0</v>
      </c>
      <c r="W1002" s="2">
        <v>0</v>
      </c>
      <c r="X1002" s="2">
        <v>0</v>
      </c>
      <c r="Y1002" s="2">
        <v>2.63</v>
      </c>
      <c r="Z1002" s="2">
        <v>19500</v>
      </c>
    </row>
    <row r="1003" spans="1:26" s="2" customFormat="1" thickBot="1">
      <c r="A1003" s="2">
        <v>1048</v>
      </c>
      <c r="B1003" s="2" t="s">
        <v>452</v>
      </c>
      <c r="C1003" s="2">
        <v>56</v>
      </c>
      <c r="E1003" s="2" t="s">
        <v>257</v>
      </c>
      <c r="F1003" s="2" t="s">
        <v>451</v>
      </c>
      <c r="G1003" s="2" t="s">
        <v>450</v>
      </c>
      <c r="H1003" s="2" t="s">
        <v>449</v>
      </c>
      <c r="I1003" s="2">
        <v>29</v>
      </c>
      <c r="J1003" s="2">
        <v>26725</v>
      </c>
      <c r="K1003" s="2">
        <v>287700</v>
      </c>
      <c r="L1003" s="2">
        <v>314425</v>
      </c>
      <c r="M1003" s="2">
        <v>18500</v>
      </c>
      <c r="N1003" s="2">
        <v>295925</v>
      </c>
      <c r="O1003" s="2">
        <v>1</v>
      </c>
      <c r="P1003" s="3">
        <v>40624</v>
      </c>
      <c r="Q1003" s="2">
        <v>0</v>
      </c>
      <c r="R1003" s="2">
        <v>1</v>
      </c>
      <c r="S1003" s="2">
        <v>0</v>
      </c>
      <c r="T1003" s="2">
        <v>0</v>
      </c>
      <c r="U1003" s="2">
        <v>0</v>
      </c>
      <c r="V1003" s="2">
        <v>0</v>
      </c>
      <c r="W1003" s="2">
        <v>25</v>
      </c>
      <c r="X1003" s="2">
        <v>5550</v>
      </c>
      <c r="Y1003" s="2">
        <v>4</v>
      </c>
      <c r="Z1003" s="2">
        <v>21175</v>
      </c>
    </row>
    <row r="1004" spans="1:26" s="2" customFormat="1" thickBot="1">
      <c r="A1004" s="2">
        <v>1049</v>
      </c>
      <c r="B1004" s="2" t="s">
        <v>448</v>
      </c>
      <c r="C1004" s="2">
        <v>1</v>
      </c>
      <c r="E1004" s="2" t="s">
        <v>447</v>
      </c>
      <c r="F1004" s="2" t="s">
        <v>446</v>
      </c>
      <c r="G1004" s="2" t="s">
        <v>126</v>
      </c>
      <c r="I1004" s="2">
        <v>2.1</v>
      </c>
      <c r="J1004" s="2">
        <v>10100</v>
      </c>
      <c r="K1004" s="2">
        <v>0</v>
      </c>
      <c r="L1004" s="2">
        <v>10100</v>
      </c>
      <c r="M1004" s="2">
        <v>0</v>
      </c>
      <c r="N1004" s="2">
        <v>10100</v>
      </c>
      <c r="O1004" s="2">
        <v>1</v>
      </c>
      <c r="P1004" s="3">
        <v>44573</v>
      </c>
      <c r="Q1004" s="2">
        <v>0</v>
      </c>
      <c r="R1004" s="2">
        <v>2</v>
      </c>
      <c r="S1004" s="2">
        <v>0</v>
      </c>
      <c r="T1004" s="2">
        <v>0</v>
      </c>
      <c r="U1004" s="2">
        <v>0</v>
      </c>
      <c r="V1004" s="2">
        <v>0</v>
      </c>
      <c r="W1004" s="2">
        <v>0</v>
      </c>
      <c r="X1004" s="2">
        <v>0</v>
      </c>
      <c r="Y1004" s="2">
        <v>2.1</v>
      </c>
      <c r="Z1004" s="2">
        <v>10100</v>
      </c>
    </row>
    <row r="1005" spans="1:26" s="2" customFormat="1" thickBot="1">
      <c r="A1005" s="2">
        <v>1052</v>
      </c>
      <c r="B1005" s="2" t="s">
        <v>445</v>
      </c>
      <c r="C1005" s="2">
        <v>64</v>
      </c>
      <c r="E1005" s="2" t="s">
        <v>183</v>
      </c>
      <c r="F1005" s="2" t="s">
        <v>444</v>
      </c>
      <c r="G1005" s="2" t="s">
        <v>55</v>
      </c>
      <c r="I1005" s="2">
        <v>2</v>
      </c>
      <c r="J1005" s="2">
        <v>18700</v>
      </c>
      <c r="K1005" s="2">
        <v>12200</v>
      </c>
      <c r="L1005" s="2">
        <v>30900</v>
      </c>
      <c r="M1005" s="2">
        <v>0</v>
      </c>
      <c r="N1005" s="2">
        <v>30900</v>
      </c>
      <c r="O1005" s="2">
        <v>1</v>
      </c>
      <c r="P1005" s="3">
        <v>38825</v>
      </c>
      <c r="Q1005" s="2">
        <v>0</v>
      </c>
      <c r="R1005" s="2">
        <v>2</v>
      </c>
      <c r="S1005" s="2">
        <v>0</v>
      </c>
      <c r="T1005" s="2">
        <v>0</v>
      </c>
      <c r="U1005" s="2">
        <v>0</v>
      </c>
      <c r="V1005" s="2">
        <v>0</v>
      </c>
      <c r="W1005" s="2">
        <v>0</v>
      </c>
      <c r="X1005" s="2">
        <v>0</v>
      </c>
      <c r="Y1005" s="2">
        <v>2</v>
      </c>
      <c r="Z1005" s="2">
        <v>18700</v>
      </c>
    </row>
    <row r="1006" spans="1:26" s="2" customFormat="1" thickBot="1">
      <c r="A1006" s="2">
        <v>1053</v>
      </c>
      <c r="B1006" s="2" t="s">
        <v>443</v>
      </c>
      <c r="E1006" s="2" t="s">
        <v>183</v>
      </c>
      <c r="F1006" s="2" t="s">
        <v>442</v>
      </c>
      <c r="G1006" s="2" t="s">
        <v>133</v>
      </c>
      <c r="I1006" s="2">
        <v>1.37</v>
      </c>
      <c r="J1006" s="2">
        <v>18025</v>
      </c>
      <c r="K1006" s="2">
        <v>18620</v>
      </c>
      <c r="L1006" s="2">
        <v>36645</v>
      </c>
      <c r="M1006" s="2">
        <v>0</v>
      </c>
      <c r="N1006" s="2">
        <v>36645</v>
      </c>
      <c r="O1006" s="2">
        <v>2</v>
      </c>
      <c r="P1006" s="3">
        <v>38819</v>
      </c>
      <c r="Q1006" s="2">
        <v>0</v>
      </c>
      <c r="R1006" s="2">
        <v>2</v>
      </c>
      <c r="S1006" s="2">
        <v>0</v>
      </c>
      <c r="T1006" s="2">
        <v>0</v>
      </c>
      <c r="U1006" s="2">
        <v>0</v>
      </c>
      <c r="V1006" s="2">
        <v>0</v>
      </c>
      <c r="W1006" s="2">
        <v>0</v>
      </c>
      <c r="X1006" s="2">
        <v>0</v>
      </c>
      <c r="Y1006" s="2">
        <v>1.37</v>
      </c>
      <c r="Z1006" s="2">
        <v>18025</v>
      </c>
    </row>
    <row r="1007" spans="1:26" s="2" customFormat="1" thickBot="1">
      <c r="A1007" s="2">
        <v>1054</v>
      </c>
      <c r="B1007" s="2" t="s">
        <v>441</v>
      </c>
      <c r="E1007" s="2" t="s">
        <v>60</v>
      </c>
      <c r="F1007" s="2" t="s">
        <v>440</v>
      </c>
      <c r="G1007" s="2" t="s">
        <v>133</v>
      </c>
      <c r="I1007" s="2">
        <v>1</v>
      </c>
      <c r="J1007" s="2">
        <v>8500</v>
      </c>
      <c r="K1007" s="2">
        <v>8540</v>
      </c>
      <c r="L1007" s="2">
        <v>17040</v>
      </c>
      <c r="M1007" s="2">
        <v>0</v>
      </c>
      <c r="N1007" s="2">
        <v>17040</v>
      </c>
      <c r="O1007" s="2">
        <v>2</v>
      </c>
      <c r="P1007" s="3">
        <v>44840</v>
      </c>
      <c r="Q1007" s="2">
        <v>0</v>
      </c>
      <c r="R1007" s="2">
        <v>2</v>
      </c>
      <c r="S1007" s="2">
        <v>0</v>
      </c>
      <c r="T1007" s="2">
        <v>0</v>
      </c>
      <c r="U1007" s="2">
        <v>0</v>
      </c>
      <c r="V1007" s="2">
        <v>0</v>
      </c>
      <c r="W1007" s="2">
        <v>0</v>
      </c>
      <c r="X1007" s="2">
        <v>0</v>
      </c>
      <c r="Y1007" s="2">
        <v>1</v>
      </c>
      <c r="Z1007" s="2">
        <v>8500</v>
      </c>
    </row>
    <row r="1008" spans="1:26" s="2" customFormat="1" thickBot="1">
      <c r="A1008" s="2">
        <v>1055</v>
      </c>
      <c r="B1008" s="2" t="s">
        <v>439</v>
      </c>
      <c r="C1008" s="2">
        <v>99</v>
      </c>
      <c r="E1008" s="2" t="s">
        <v>60</v>
      </c>
      <c r="F1008" s="2" t="s">
        <v>438</v>
      </c>
      <c r="G1008" s="2" t="s">
        <v>326</v>
      </c>
      <c r="I1008" s="2">
        <v>3</v>
      </c>
      <c r="J1008" s="2">
        <v>20000</v>
      </c>
      <c r="K1008" s="2">
        <v>53300</v>
      </c>
      <c r="L1008" s="2">
        <v>73300</v>
      </c>
      <c r="M1008" s="2">
        <v>0</v>
      </c>
      <c r="N1008" s="2">
        <v>73300</v>
      </c>
      <c r="O1008" s="2">
        <v>2</v>
      </c>
      <c r="P1008" s="3">
        <v>38863</v>
      </c>
      <c r="Q1008" s="2">
        <v>0</v>
      </c>
      <c r="R1008" s="2">
        <v>2</v>
      </c>
      <c r="S1008" s="2">
        <v>0</v>
      </c>
      <c r="T1008" s="2">
        <v>0</v>
      </c>
      <c r="U1008" s="2">
        <v>0</v>
      </c>
      <c r="V1008" s="2">
        <v>0</v>
      </c>
      <c r="W1008" s="2">
        <v>0</v>
      </c>
      <c r="X1008" s="2">
        <v>0</v>
      </c>
      <c r="Y1008" s="2">
        <v>3</v>
      </c>
      <c r="Z1008" s="2">
        <v>19950</v>
      </c>
    </row>
    <row r="1009" spans="1:26" s="2" customFormat="1" thickBot="1">
      <c r="A1009" s="2">
        <v>1056</v>
      </c>
      <c r="B1009" s="2" t="s">
        <v>437</v>
      </c>
      <c r="C1009" s="2">
        <v>47</v>
      </c>
      <c r="E1009" s="2" t="s">
        <v>190</v>
      </c>
      <c r="F1009" s="2" t="s">
        <v>436</v>
      </c>
      <c r="G1009" s="2" t="s">
        <v>398</v>
      </c>
      <c r="I1009" s="2">
        <v>3</v>
      </c>
      <c r="J1009" s="2">
        <v>19900</v>
      </c>
      <c r="K1009" s="2">
        <v>85000</v>
      </c>
      <c r="L1009" s="2">
        <v>104900</v>
      </c>
      <c r="M1009" s="2">
        <v>0</v>
      </c>
      <c r="N1009" s="2">
        <v>104900</v>
      </c>
      <c r="O1009" s="2">
        <v>1</v>
      </c>
      <c r="P1009" s="3">
        <v>41288</v>
      </c>
      <c r="Q1009" s="2">
        <v>20000</v>
      </c>
      <c r="R1009" s="2">
        <v>1</v>
      </c>
      <c r="S1009" s="2">
        <v>0</v>
      </c>
      <c r="T1009" s="2">
        <v>0</v>
      </c>
      <c r="U1009" s="2">
        <v>0</v>
      </c>
      <c r="V1009" s="2">
        <v>0</v>
      </c>
      <c r="W1009" s="2">
        <v>0</v>
      </c>
      <c r="X1009" s="2">
        <v>0</v>
      </c>
      <c r="Y1009" s="2">
        <v>3</v>
      </c>
      <c r="Z1009" s="2">
        <v>19900</v>
      </c>
    </row>
    <row r="1010" spans="1:26" s="2" customFormat="1" thickBot="1">
      <c r="A1010" s="2">
        <v>1058</v>
      </c>
      <c r="B1010" s="2" t="s">
        <v>388</v>
      </c>
      <c r="E1010" s="2" t="s">
        <v>435</v>
      </c>
      <c r="F1010" s="2" t="s">
        <v>434</v>
      </c>
      <c r="G1010" s="2" t="s">
        <v>433</v>
      </c>
      <c r="I1010" s="2">
        <v>2</v>
      </c>
      <c r="J1010" s="2">
        <v>2500</v>
      </c>
      <c r="K1010" s="2">
        <v>0</v>
      </c>
      <c r="L1010" s="2">
        <v>2500</v>
      </c>
      <c r="M1010" s="2">
        <v>2500</v>
      </c>
      <c r="N1010" s="2">
        <v>0</v>
      </c>
      <c r="O1010" s="2">
        <v>0</v>
      </c>
      <c r="Q1010" s="2">
        <v>0</v>
      </c>
      <c r="R1010" s="2">
        <v>0</v>
      </c>
      <c r="S1010" s="2">
        <v>0</v>
      </c>
      <c r="T1010" s="2">
        <v>0</v>
      </c>
      <c r="U1010" s="2">
        <v>0</v>
      </c>
      <c r="V1010" s="2">
        <v>0</v>
      </c>
      <c r="W1010" s="2">
        <v>0</v>
      </c>
      <c r="X1010" s="2">
        <v>0</v>
      </c>
      <c r="Y1010" s="2">
        <v>2</v>
      </c>
      <c r="Z1010" s="2">
        <v>2450</v>
      </c>
    </row>
    <row r="1011" spans="1:26" s="2" customFormat="1" thickBot="1">
      <c r="A1011" s="2">
        <v>1060</v>
      </c>
      <c r="B1011" s="2" t="s">
        <v>104</v>
      </c>
      <c r="E1011" s="2" t="s">
        <v>41</v>
      </c>
      <c r="F1011" s="2" t="s">
        <v>432</v>
      </c>
      <c r="G1011" s="2" t="s">
        <v>431</v>
      </c>
      <c r="H1011" s="2" t="s">
        <v>430</v>
      </c>
      <c r="I1011" s="2">
        <v>99</v>
      </c>
      <c r="J1011" s="2">
        <v>21469</v>
      </c>
      <c r="K1011" s="2">
        <v>0</v>
      </c>
      <c r="L1011" s="2">
        <v>21469</v>
      </c>
      <c r="M1011" s="2">
        <v>0</v>
      </c>
      <c r="N1011" s="2">
        <v>21469</v>
      </c>
      <c r="O1011" s="2">
        <v>1</v>
      </c>
      <c r="P1011" s="3">
        <v>38985</v>
      </c>
      <c r="Q1011" s="2">
        <v>0</v>
      </c>
      <c r="R1011" s="2">
        <v>0</v>
      </c>
      <c r="S1011" s="2">
        <v>5</v>
      </c>
      <c r="T1011" s="2">
        <v>921</v>
      </c>
      <c r="U1011" s="2">
        <v>48</v>
      </c>
      <c r="V1011" s="2">
        <v>10336</v>
      </c>
      <c r="W1011" s="2">
        <v>46</v>
      </c>
      <c r="X1011" s="2">
        <v>10212</v>
      </c>
      <c r="Y1011" s="2">
        <v>0</v>
      </c>
      <c r="Z1011" s="2">
        <v>0</v>
      </c>
    </row>
    <row r="1012" spans="1:26" s="2" customFormat="1" thickBot="1">
      <c r="A1012" s="2">
        <v>1061</v>
      </c>
      <c r="B1012" s="2" t="s">
        <v>429</v>
      </c>
      <c r="E1012" s="2" t="s">
        <v>91</v>
      </c>
      <c r="F1012" s="2" t="s">
        <v>428</v>
      </c>
      <c r="G1012" s="2" t="s">
        <v>326</v>
      </c>
      <c r="H1012" s="2" t="s">
        <v>427</v>
      </c>
      <c r="I1012" s="2">
        <v>1.66</v>
      </c>
      <c r="J1012" s="2">
        <v>9600</v>
      </c>
      <c r="K1012" s="2">
        <v>0</v>
      </c>
      <c r="L1012" s="2">
        <v>9600</v>
      </c>
      <c r="M1012" s="2">
        <v>0</v>
      </c>
      <c r="N1012" s="2">
        <v>9600</v>
      </c>
      <c r="O1012" s="2">
        <v>1</v>
      </c>
      <c r="P1012" s="3">
        <v>45162</v>
      </c>
      <c r="Q1012" s="2">
        <v>22500</v>
      </c>
      <c r="R1012" s="2">
        <v>1</v>
      </c>
      <c r="S1012" s="2">
        <v>0</v>
      </c>
      <c r="T1012" s="2">
        <v>0</v>
      </c>
      <c r="U1012" s="2">
        <v>0</v>
      </c>
      <c r="V1012" s="2">
        <v>0</v>
      </c>
      <c r="W1012" s="2">
        <v>0</v>
      </c>
      <c r="X1012" s="2">
        <v>0</v>
      </c>
      <c r="Y1012" s="2">
        <v>1.66</v>
      </c>
      <c r="Z1012" s="2">
        <v>9600</v>
      </c>
    </row>
    <row r="1013" spans="1:26" s="2" customFormat="1" thickBot="1">
      <c r="A1013" s="2">
        <v>1062</v>
      </c>
      <c r="B1013" s="2" t="s">
        <v>426</v>
      </c>
      <c r="E1013" s="2" t="s">
        <v>207</v>
      </c>
      <c r="F1013" s="2" t="s">
        <v>425</v>
      </c>
      <c r="G1013" s="2" t="s">
        <v>326</v>
      </c>
      <c r="I1013" s="2">
        <v>30</v>
      </c>
      <c r="J1013" s="2">
        <v>31000</v>
      </c>
      <c r="K1013" s="2">
        <v>0</v>
      </c>
      <c r="L1013" s="2">
        <v>31000</v>
      </c>
      <c r="M1013" s="2">
        <v>0</v>
      </c>
      <c r="N1013" s="2">
        <v>31000</v>
      </c>
      <c r="O1013" s="2">
        <v>1</v>
      </c>
      <c r="P1013" s="3">
        <v>42534</v>
      </c>
      <c r="Q1013" s="2">
        <v>45000</v>
      </c>
      <c r="R1013" s="2">
        <v>1</v>
      </c>
      <c r="S1013" s="2">
        <v>0</v>
      </c>
      <c r="T1013" s="2">
        <v>0</v>
      </c>
      <c r="U1013" s="2">
        <v>0</v>
      </c>
      <c r="V1013" s="2">
        <v>0</v>
      </c>
      <c r="W1013" s="2">
        <v>0</v>
      </c>
      <c r="X1013" s="2">
        <v>0</v>
      </c>
      <c r="Y1013" s="2">
        <v>30</v>
      </c>
      <c r="Z1013" s="2">
        <v>31000</v>
      </c>
    </row>
    <row r="1014" spans="1:26" s="2" customFormat="1" thickBot="1">
      <c r="A1014" s="2">
        <v>1063</v>
      </c>
      <c r="B1014" s="2" t="s">
        <v>424</v>
      </c>
      <c r="C1014" s="2">
        <v>15</v>
      </c>
      <c r="E1014" s="2" t="s">
        <v>180</v>
      </c>
      <c r="F1014" s="2" t="s">
        <v>423</v>
      </c>
      <c r="G1014" s="2" t="s">
        <v>422</v>
      </c>
      <c r="I1014" s="2">
        <v>13</v>
      </c>
      <c r="J1014" s="2">
        <v>29000</v>
      </c>
      <c r="K1014" s="2">
        <v>23200</v>
      </c>
      <c r="L1014" s="2">
        <v>52200</v>
      </c>
      <c r="M1014" s="2">
        <v>0</v>
      </c>
      <c r="N1014" s="2">
        <v>52200</v>
      </c>
      <c r="O1014" s="2">
        <v>0</v>
      </c>
      <c r="Q1014" s="2">
        <v>0</v>
      </c>
      <c r="R1014" s="2">
        <v>0</v>
      </c>
      <c r="S1014" s="2">
        <v>0</v>
      </c>
      <c r="T1014" s="2">
        <v>0</v>
      </c>
      <c r="U1014" s="2">
        <v>0</v>
      </c>
      <c r="V1014" s="2">
        <v>0</v>
      </c>
      <c r="W1014" s="2">
        <v>0</v>
      </c>
      <c r="X1014" s="2">
        <v>0</v>
      </c>
      <c r="Y1014" s="2">
        <v>13</v>
      </c>
      <c r="Z1014" s="2">
        <v>29000</v>
      </c>
    </row>
    <row r="1015" spans="1:26" s="2" customFormat="1" thickBot="1">
      <c r="A1015" s="2">
        <v>1065</v>
      </c>
      <c r="B1015" s="2" t="s">
        <v>421</v>
      </c>
      <c r="C1015" s="2">
        <v>21</v>
      </c>
      <c r="E1015" s="2" t="s">
        <v>257</v>
      </c>
      <c r="F1015" s="2" t="s">
        <v>420</v>
      </c>
      <c r="G1015" s="2" t="s">
        <v>419</v>
      </c>
      <c r="I1015" s="2">
        <v>0</v>
      </c>
      <c r="J1015" s="2">
        <v>0</v>
      </c>
      <c r="K1015" s="2">
        <v>19600</v>
      </c>
      <c r="L1015" s="2">
        <v>19600</v>
      </c>
      <c r="M1015" s="2">
        <v>18500</v>
      </c>
      <c r="N1015" s="2">
        <v>1100</v>
      </c>
      <c r="O1015" s="2">
        <v>4</v>
      </c>
      <c r="P1015" s="3">
        <v>39370</v>
      </c>
      <c r="Q1015" s="2">
        <v>0</v>
      </c>
      <c r="R1015" s="2">
        <v>0</v>
      </c>
      <c r="S1015" s="2">
        <v>0</v>
      </c>
      <c r="T1015" s="2">
        <v>0</v>
      </c>
      <c r="U1015" s="2">
        <v>0</v>
      </c>
      <c r="V1015" s="2">
        <v>0</v>
      </c>
      <c r="W1015" s="2">
        <v>0</v>
      </c>
      <c r="X1015" s="2">
        <v>0</v>
      </c>
      <c r="Y1015" s="2">
        <v>0</v>
      </c>
      <c r="Z1015" s="2">
        <v>0</v>
      </c>
    </row>
    <row r="1016" spans="1:26" s="2" customFormat="1" thickBot="1">
      <c r="A1016" s="2">
        <v>1066</v>
      </c>
      <c r="B1016" s="2" t="s">
        <v>418</v>
      </c>
      <c r="C1016" s="2">
        <v>234</v>
      </c>
      <c r="E1016" s="2" t="s">
        <v>417</v>
      </c>
      <c r="F1016" s="2" t="s">
        <v>416</v>
      </c>
      <c r="G1016" s="2" t="s">
        <v>415</v>
      </c>
      <c r="H1016" s="2" t="s">
        <v>414</v>
      </c>
      <c r="I1016" s="2">
        <v>60.49</v>
      </c>
      <c r="J1016" s="2">
        <v>31625</v>
      </c>
      <c r="K1016" s="2">
        <v>129300</v>
      </c>
      <c r="L1016" s="2">
        <v>160925</v>
      </c>
      <c r="M1016" s="2">
        <v>0</v>
      </c>
      <c r="N1016" s="2">
        <v>160925</v>
      </c>
      <c r="O1016" s="2">
        <v>0</v>
      </c>
      <c r="Q1016" s="2">
        <v>0</v>
      </c>
      <c r="R1016" s="2">
        <v>0</v>
      </c>
      <c r="S1016" s="2">
        <v>0</v>
      </c>
      <c r="T1016" s="2">
        <v>0</v>
      </c>
      <c r="U1016" s="2">
        <v>12</v>
      </c>
      <c r="V1016" s="2">
        <v>2584</v>
      </c>
      <c r="W1016" s="2">
        <v>46.49</v>
      </c>
      <c r="X1016" s="2">
        <v>10321</v>
      </c>
      <c r="Y1016" s="2">
        <v>2</v>
      </c>
      <c r="Z1016" s="2">
        <v>18720</v>
      </c>
    </row>
    <row r="1017" spans="1:26" s="2" customFormat="1" thickBot="1">
      <c r="A1017" s="2">
        <v>1067</v>
      </c>
      <c r="B1017" s="2" t="s">
        <v>413</v>
      </c>
      <c r="E1017" s="2" t="s">
        <v>112</v>
      </c>
      <c r="F1017" s="2" t="s">
        <v>412</v>
      </c>
      <c r="G1017" s="2" t="s">
        <v>411</v>
      </c>
      <c r="H1017" s="2" t="s">
        <v>410</v>
      </c>
      <c r="I1017" s="2">
        <v>8.76</v>
      </c>
      <c r="J1017" s="2">
        <v>17300</v>
      </c>
      <c r="K1017" s="2">
        <v>0</v>
      </c>
      <c r="L1017" s="2">
        <v>17300</v>
      </c>
      <c r="M1017" s="2">
        <v>0</v>
      </c>
      <c r="N1017" s="2">
        <v>17300</v>
      </c>
      <c r="O1017" s="2">
        <v>1</v>
      </c>
      <c r="P1017" s="3">
        <v>42741</v>
      </c>
      <c r="Q1017" s="2">
        <v>0</v>
      </c>
      <c r="R1017" s="2">
        <v>2</v>
      </c>
      <c r="S1017" s="2">
        <v>0</v>
      </c>
      <c r="T1017" s="2">
        <v>0</v>
      </c>
      <c r="U1017" s="2">
        <v>0</v>
      </c>
      <c r="V1017" s="2">
        <v>0</v>
      </c>
      <c r="W1017" s="2">
        <v>0</v>
      </c>
      <c r="X1017" s="2">
        <v>0</v>
      </c>
      <c r="Y1017" s="2">
        <v>8.76</v>
      </c>
      <c r="Z1017" s="2">
        <v>17300</v>
      </c>
    </row>
    <row r="1018" spans="1:26" s="2" customFormat="1" thickBot="1">
      <c r="A1018" s="2">
        <v>1068</v>
      </c>
      <c r="B1018" s="2" t="s">
        <v>409</v>
      </c>
      <c r="E1018" s="2" t="s">
        <v>408</v>
      </c>
      <c r="F1018" s="2" t="s">
        <v>407</v>
      </c>
      <c r="G1018" s="2" t="s">
        <v>133</v>
      </c>
      <c r="I1018" s="2">
        <v>1.3</v>
      </c>
      <c r="J1018" s="2">
        <v>2700</v>
      </c>
      <c r="K1018" s="2">
        <v>0</v>
      </c>
      <c r="L1018" s="2">
        <v>2700</v>
      </c>
      <c r="M1018" s="2">
        <v>0</v>
      </c>
      <c r="N1018" s="2">
        <v>2700</v>
      </c>
      <c r="O1018" s="2">
        <v>1</v>
      </c>
      <c r="P1018" s="3">
        <v>39430</v>
      </c>
      <c r="Q1018" s="2">
        <v>3590</v>
      </c>
      <c r="R1018" s="2">
        <v>4</v>
      </c>
      <c r="S1018" s="2">
        <v>0</v>
      </c>
      <c r="T1018" s="2">
        <v>0</v>
      </c>
      <c r="U1018" s="2">
        <v>0</v>
      </c>
      <c r="V1018" s="2">
        <v>0</v>
      </c>
      <c r="W1018" s="2">
        <v>0</v>
      </c>
      <c r="X1018" s="2">
        <v>0</v>
      </c>
      <c r="Y1018" s="2">
        <v>1.3</v>
      </c>
      <c r="Z1018" s="2">
        <v>2700</v>
      </c>
    </row>
    <row r="1019" spans="1:26" s="2" customFormat="1" thickBot="1">
      <c r="A1019" s="2">
        <v>1069</v>
      </c>
      <c r="B1019" s="2" t="s">
        <v>406</v>
      </c>
      <c r="C1019" s="2">
        <v>65</v>
      </c>
      <c r="E1019" s="2" t="s">
        <v>28</v>
      </c>
      <c r="F1019" s="2" t="s">
        <v>405</v>
      </c>
      <c r="G1019" s="2" t="s">
        <v>89</v>
      </c>
      <c r="I1019" s="2">
        <v>2.6</v>
      </c>
      <c r="J1019" s="2">
        <v>19500</v>
      </c>
      <c r="K1019" s="2">
        <v>81100</v>
      </c>
      <c r="L1019" s="2">
        <v>100600</v>
      </c>
      <c r="M1019" s="2">
        <v>0</v>
      </c>
      <c r="N1019" s="2">
        <v>100600</v>
      </c>
      <c r="O1019" s="2">
        <v>2</v>
      </c>
      <c r="P1019" s="3">
        <v>44390</v>
      </c>
      <c r="Q1019" s="2">
        <v>127500</v>
      </c>
      <c r="R1019" s="2">
        <v>1</v>
      </c>
      <c r="S1019" s="2">
        <v>0</v>
      </c>
      <c r="T1019" s="2">
        <v>0</v>
      </c>
      <c r="U1019" s="2">
        <v>0</v>
      </c>
      <c r="V1019" s="2">
        <v>0</v>
      </c>
      <c r="W1019" s="2">
        <v>0</v>
      </c>
      <c r="X1019" s="2">
        <v>0</v>
      </c>
      <c r="Y1019" s="2">
        <v>2.6</v>
      </c>
      <c r="Z1019" s="2">
        <v>19500</v>
      </c>
    </row>
    <row r="1020" spans="1:26" s="2" customFormat="1" thickBot="1">
      <c r="A1020" s="2">
        <v>1072</v>
      </c>
      <c r="B1020" s="2" t="s">
        <v>404</v>
      </c>
      <c r="C1020" s="2">
        <v>1436</v>
      </c>
      <c r="E1020" s="2" t="s">
        <v>48</v>
      </c>
      <c r="F1020" s="2" t="s">
        <v>403</v>
      </c>
      <c r="G1020" s="2" t="s">
        <v>402</v>
      </c>
      <c r="I1020" s="2">
        <v>0</v>
      </c>
      <c r="J1020" s="2">
        <v>0</v>
      </c>
      <c r="K1020" s="2">
        <v>17800</v>
      </c>
      <c r="L1020" s="2">
        <v>17800</v>
      </c>
      <c r="M1020" s="2">
        <v>0</v>
      </c>
      <c r="N1020" s="2">
        <v>17800</v>
      </c>
      <c r="O1020" s="2">
        <v>0</v>
      </c>
      <c r="Q1020" s="2">
        <v>0</v>
      </c>
      <c r="R1020" s="2">
        <v>0</v>
      </c>
      <c r="S1020" s="2">
        <v>0</v>
      </c>
      <c r="T1020" s="2">
        <v>0</v>
      </c>
      <c r="U1020" s="2">
        <v>0</v>
      </c>
      <c r="V1020" s="2">
        <v>0</v>
      </c>
      <c r="W1020" s="2">
        <v>0</v>
      </c>
      <c r="X1020" s="2">
        <v>0</v>
      </c>
      <c r="Y1020" s="2">
        <v>0</v>
      </c>
      <c r="Z1020" s="2">
        <v>0</v>
      </c>
    </row>
    <row r="1021" spans="1:26" s="2" customFormat="1" thickBot="1">
      <c r="A1021" s="2">
        <v>1074</v>
      </c>
      <c r="B1021" s="2" t="s">
        <v>401</v>
      </c>
      <c r="E1021" s="2" t="s">
        <v>400</v>
      </c>
      <c r="F1021" s="2" t="s">
        <v>399</v>
      </c>
      <c r="G1021" s="2" t="s">
        <v>398</v>
      </c>
      <c r="I1021" s="2">
        <v>3.35</v>
      </c>
      <c r="J1021" s="2">
        <v>7200</v>
      </c>
      <c r="K1021" s="2">
        <v>46800</v>
      </c>
      <c r="L1021" s="2">
        <v>54000</v>
      </c>
      <c r="M1021" s="2">
        <v>0</v>
      </c>
      <c r="N1021" s="2">
        <v>54000</v>
      </c>
      <c r="O1021" s="2">
        <v>0</v>
      </c>
      <c r="Q1021" s="2">
        <v>0</v>
      </c>
      <c r="R1021" s="2">
        <v>0</v>
      </c>
      <c r="S1021" s="2">
        <v>0</v>
      </c>
      <c r="T1021" s="2">
        <v>0</v>
      </c>
      <c r="U1021" s="2">
        <v>0</v>
      </c>
      <c r="V1021" s="2">
        <v>0</v>
      </c>
      <c r="W1021" s="2">
        <v>0</v>
      </c>
      <c r="X1021" s="2">
        <v>0</v>
      </c>
      <c r="Y1021" s="2">
        <v>3.35</v>
      </c>
      <c r="Z1021" s="2">
        <v>7200</v>
      </c>
    </row>
    <row r="1022" spans="1:26" s="2" customFormat="1" thickBot="1">
      <c r="A1022" s="2">
        <v>1075</v>
      </c>
      <c r="B1022" s="2" t="s">
        <v>397</v>
      </c>
      <c r="E1022" s="2" t="s">
        <v>48</v>
      </c>
      <c r="F1022" s="2" t="s">
        <v>396</v>
      </c>
      <c r="G1022" s="2" t="s">
        <v>395</v>
      </c>
      <c r="I1022" s="2">
        <v>5</v>
      </c>
      <c r="J1022" s="2">
        <v>6100</v>
      </c>
      <c r="K1022" s="2">
        <v>0</v>
      </c>
      <c r="L1022" s="2">
        <v>6100</v>
      </c>
      <c r="M1022" s="2">
        <v>0</v>
      </c>
      <c r="N1022" s="2">
        <v>6100</v>
      </c>
      <c r="O1022" s="2">
        <v>1</v>
      </c>
      <c r="P1022" s="3">
        <v>42111</v>
      </c>
      <c r="Q1022" s="2">
        <v>6500</v>
      </c>
      <c r="R1022" s="2">
        <v>1</v>
      </c>
      <c r="S1022" s="2">
        <v>0</v>
      </c>
      <c r="T1022" s="2">
        <v>0</v>
      </c>
      <c r="U1022" s="2">
        <v>0</v>
      </c>
      <c r="V1022" s="2">
        <v>0</v>
      </c>
      <c r="W1022" s="2">
        <v>0</v>
      </c>
      <c r="X1022" s="2">
        <v>0</v>
      </c>
      <c r="Y1022" s="2">
        <v>5</v>
      </c>
      <c r="Z1022" s="2">
        <v>6100</v>
      </c>
    </row>
    <row r="1023" spans="1:26" s="2" customFormat="1" thickBot="1">
      <c r="A1023" s="2">
        <v>1078</v>
      </c>
      <c r="B1023" s="2" t="s">
        <v>266</v>
      </c>
      <c r="E1023" s="2" t="s">
        <v>60</v>
      </c>
      <c r="F1023" s="2" t="s">
        <v>394</v>
      </c>
      <c r="G1023" s="2" t="s">
        <v>11</v>
      </c>
      <c r="I1023" s="2">
        <v>1</v>
      </c>
      <c r="J1023" s="2">
        <v>8700</v>
      </c>
      <c r="K1023" s="2">
        <v>0</v>
      </c>
      <c r="L1023" s="2">
        <v>8700</v>
      </c>
      <c r="M1023" s="2">
        <v>8700</v>
      </c>
      <c r="N1023" s="2">
        <v>0</v>
      </c>
      <c r="O1023" s="2">
        <v>0</v>
      </c>
      <c r="Q1023" s="2">
        <v>0</v>
      </c>
      <c r="R1023" s="2">
        <v>0</v>
      </c>
      <c r="S1023" s="2">
        <v>0</v>
      </c>
      <c r="T1023" s="2">
        <v>0</v>
      </c>
      <c r="U1023" s="2">
        <v>0</v>
      </c>
      <c r="V1023" s="2">
        <v>0</v>
      </c>
      <c r="W1023" s="2">
        <v>0</v>
      </c>
      <c r="X1023" s="2">
        <v>0</v>
      </c>
      <c r="Y1023" s="2">
        <v>1</v>
      </c>
      <c r="Z1023" s="2">
        <v>8700</v>
      </c>
    </row>
    <row r="1024" spans="1:26" s="2" customFormat="1" thickBot="1">
      <c r="A1024" s="2">
        <v>1079</v>
      </c>
      <c r="B1024" s="2" t="s">
        <v>393</v>
      </c>
      <c r="C1024" s="2">
        <v>92</v>
      </c>
      <c r="E1024" s="2" t="s">
        <v>277</v>
      </c>
      <c r="F1024" s="2" t="s">
        <v>392</v>
      </c>
      <c r="G1024" s="2" t="s">
        <v>391</v>
      </c>
      <c r="I1024" s="2">
        <v>0.8</v>
      </c>
      <c r="J1024" s="2">
        <v>24100</v>
      </c>
      <c r="K1024" s="2">
        <v>268100</v>
      </c>
      <c r="L1024" s="2">
        <v>292200</v>
      </c>
      <c r="M1024" s="2">
        <v>292200</v>
      </c>
      <c r="N1024" s="2">
        <v>0</v>
      </c>
      <c r="O1024" s="2">
        <v>3</v>
      </c>
      <c r="P1024" s="3">
        <v>40756</v>
      </c>
      <c r="Q1024" s="2">
        <v>0</v>
      </c>
      <c r="R1024" s="2">
        <v>0</v>
      </c>
      <c r="S1024" s="2">
        <v>0</v>
      </c>
      <c r="T1024" s="2">
        <v>0</v>
      </c>
      <c r="U1024" s="2">
        <v>0</v>
      </c>
      <c r="V1024" s="2">
        <v>0</v>
      </c>
      <c r="W1024" s="2">
        <v>0</v>
      </c>
      <c r="X1024" s="2">
        <v>0</v>
      </c>
      <c r="Y1024" s="2">
        <v>0.8</v>
      </c>
      <c r="Z1024" s="2">
        <v>24100</v>
      </c>
    </row>
    <row r="1025" spans="1:26" s="2" customFormat="1" thickBot="1">
      <c r="A1025" s="2">
        <v>1080</v>
      </c>
      <c r="B1025" s="2" t="s">
        <v>266</v>
      </c>
      <c r="E1025" s="2" t="s">
        <v>363</v>
      </c>
      <c r="F1025" s="2" t="s">
        <v>390</v>
      </c>
      <c r="G1025" s="2" t="s">
        <v>389</v>
      </c>
      <c r="I1025" s="2">
        <v>0.56999999999999995</v>
      </c>
      <c r="J1025" s="2">
        <v>7300</v>
      </c>
      <c r="K1025" s="2">
        <v>0</v>
      </c>
      <c r="L1025" s="2">
        <v>7300</v>
      </c>
      <c r="M1025" s="2">
        <v>7300</v>
      </c>
      <c r="N1025" s="2">
        <v>0</v>
      </c>
      <c r="O1025" s="2">
        <v>0</v>
      </c>
      <c r="Q1025" s="2">
        <v>0</v>
      </c>
      <c r="R1025" s="2">
        <v>0</v>
      </c>
      <c r="S1025" s="2">
        <v>0</v>
      </c>
      <c r="T1025" s="2">
        <v>0</v>
      </c>
      <c r="U1025" s="2">
        <v>0</v>
      </c>
      <c r="V1025" s="2">
        <v>0</v>
      </c>
      <c r="W1025" s="2">
        <v>0</v>
      </c>
      <c r="X1025" s="2">
        <v>0</v>
      </c>
      <c r="Y1025" s="2">
        <v>0.56999999999999995</v>
      </c>
      <c r="Z1025" s="2">
        <v>7300</v>
      </c>
    </row>
    <row r="1026" spans="1:26" s="2" customFormat="1" thickBot="1">
      <c r="A1026" s="2">
        <v>1081</v>
      </c>
      <c r="B1026" s="2" t="s">
        <v>388</v>
      </c>
      <c r="C1026" s="2">
        <v>8</v>
      </c>
      <c r="E1026" s="2" t="s">
        <v>387</v>
      </c>
      <c r="F1026" s="2" t="s">
        <v>386</v>
      </c>
      <c r="G1026" s="2" t="s">
        <v>133</v>
      </c>
      <c r="I1026" s="2">
        <v>0.56000000000000005</v>
      </c>
      <c r="J1026" s="2">
        <v>14900</v>
      </c>
      <c r="K1026" s="2">
        <v>96400</v>
      </c>
      <c r="L1026" s="2">
        <v>111300</v>
      </c>
      <c r="M1026" s="2">
        <v>111300</v>
      </c>
      <c r="N1026" s="2">
        <v>0</v>
      </c>
      <c r="O1026" s="2">
        <v>0</v>
      </c>
      <c r="Q1026" s="2">
        <v>0</v>
      </c>
      <c r="R1026" s="2">
        <v>0</v>
      </c>
      <c r="S1026" s="2">
        <v>0</v>
      </c>
      <c r="T1026" s="2">
        <v>0</v>
      </c>
      <c r="U1026" s="2">
        <v>0</v>
      </c>
      <c r="V1026" s="2">
        <v>0</v>
      </c>
      <c r="W1026" s="2">
        <v>0</v>
      </c>
      <c r="X1026" s="2">
        <v>0</v>
      </c>
      <c r="Y1026" s="2">
        <v>0.56000000000000005</v>
      </c>
      <c r="Z1026" s="2">
        <v>14900</v>
      </c>
    </row>
    <row r="1027" spans="1:26" s="2" customFormat="1" thickBot="1">
      <c r="A1027" s="2">
        <v>1082</v>
      </c>
      <c r="B1027" s="2" t="s">
        <v>385</v>
      </c>
      <c r="C1027" s="2">
        <v>128</v>
      </c>
      <c r="E1027" s="2" t="s">
        <v>345</v>
      </c>
      <c r="F1027" s="2" t="s">
        <v>384</v>
      </c>
      <c r="G1027" s="2" t="s">
        <v>11</v>
      </c>
      <c r="I1027" s="2">
        <v>12</v>
      </c>
      <c r="J1027" s="2">
        <v>19400</v>
      </c>
      <c r="K1027" s="2">
        <v>70900</v>
      </c>
      <c r="L1027" s="2">
        <v>90300</v>
      </c>
      <c r="M1027" s="2">
        <v>90300</v>
      </c>
      <c r="N1027" s="2">
        <v>0</v>
      </c>
      <c r="O1027" s="2">
        <v>2</v>
      </c>
      <c r="P1027" s="3">
        <v>37971</v>
      </c>
      <c r="Q1027" s="2">
        <v>1</v>
      </c>
      <c r="R1027" s="2">
        <v>6</v>
      </c>
      <c r="S1027" s="2">
        <v>0</v>
      </c>
      <c r="T1027" s="2">
        <v>0</v>
      </c>
      <c r="U1027" s="2">
        <v>0</v>
      </c>
      <c r="V1027" s="2">
        <v>0</v>
      </c>
      <c r="W1027" s="2">
        <v>0</v>
      </c>
      <c r="X1027" s="2">
        <v>0</v>
      </c>
      <c r="Y1027" s="2">
        <v>12</v>
      </c>
      <c r="Z1027" s="2">
        <v>19400</v>
      </c>
    </row>
    <row r="1028" spans="1:26" s="2" customFormat="1" thickBot="1">
      <c r="A1028" s="2">
        <v>1084</v>
      </c>
      <c r="B1028" s="2" t="s">
        <v>266</v>
      </c>
      <c r="C1028" s="2">
        <v>138</v>
      </c>
      <c r="E1028" s="2" t="s">
        <v>355</v>
      </c>
      <c r="F1028" s="2" t="s">
        <v>383</v>
      </c>
      <c r="G1028" s="2" t="s">
        <v>382</v>
      </c>
      <c r="H1028" s="2" t="s">
        <v>381</v>
      </c>
      <c r="I1028" s="2">
        <v>19</v>
      </c>
      <c r="J1028" s="2">
        <v>93100</v>
      </c>
      <c r="K1028" s="2">
        <v>275100</v>
      </c>
      <c r="L1028" s="2">
        <v>368200</v>
      </c>
      <c r="M1028" s="2">
        <v>368200</v>
      </c>
      <c r="N1028" s="2">
        <v>0</v>
      </c>
      <c r="O1028" s="2">
        <v>0</v>
      </c>
      <c r="Q1028" s="2">
        <v>0</v>
      </c>
      <c r="R1028" s="2">
        <v>0</v>
      </c>
      <c r="S1028" s="2">
        <v>0</v>
      </c>
      <c r="T1028" s="2">
        <v>0</v>
      </c>
      <c r="U1028" s="2">
        <v>0</v>
      </c>
      <c r="V1028" s="2">
        <v>0</v>
      </c>
      <c r="W1028" s="2">
        <v>0</v>
      </c>
      <c r="X1028" s="2">
        <v>0</v>
      </c>
      <c r="Y1028" s="2">
        <v>19</v>
      </c>
      <c r="Z1028" s="2">
        <v>93100</v>
      </c>
    </row>
    <row r="1029" spans="1:26" s="2" customFormat="1" thickBot="1">
      <c r="A1029" s="2">
        <v>1085</v>
      </c>
      <c r="B1029" s="2" t="s">
        <v>266</v>
      </c>
      <c r="C1029" s="2">
        <v>15</v>
      </c>
      <c r="E1029" s="2" t="s">
        <v>363</v>
      </c>
      <c r="F1029" s="2" t="s">
        <v>380</v>
      </c>
      <c r="G1029" s="2" t="s">
        <v>1</v>
      </c>
      <c r="I1029" s="2">
        <v>1</v>
      </c>
      <c r="J1029" s="2">
        <v>26200</v>
      </c>
      <c r="K1029" s="2">
        <v>574300</v>
      </c>
      <c r="L1029" s="2">
        <v>600500</v>
      </c>
      <c r="M1029" s="2">
        <v>600500</v>
      </c>
      <c r="N1029" s="2">
        <v>0</v>
      </c>
      <c r="O1029" s="2">
        <v>0</v>
      </c>
      <c r="Q1029" s="2">
        <v>0</v>
      </c>
      <c r="R1029" s="2">
        <v>0</v>
      </c>
      <c r="S1029" s="2">
        <v>0</v>
      </c>
      <c r="T1029" s="2">
        <v>0</v>
      </c>
      <c r="U1029" s="2">
        <v>0</v>
      </c>
      <c r="V1029" s="2">
        <v>0</v>
      </c>
      <c r="W1029" s="2">
        <v>0</v>
      </c>
      <c r="X1029" s="2">
        <v>0</v>
      </c>
      <c r="Y1029" s="2">
        <v>1</v>
      </c>
      <c r="Z1029" s="2">
        <v>26200</v>
      </c>
    </row>
    <row r="1030" spans="1:26" s="2" customFormat="1" thickBot="1">
      <c r="A1030" s="2">
        <v>1086</v>
      </c>
      <c r="B1030" s="2" t="s">
        <v>266</v>
      </c>
      <c r="C1030" s="2">
        <v>306</v>
      </c>
      <c r="E1030" s="2" t="s">
        <v>355</v>
      </c>
      <c r="F1030" s="2" t="s">
        <v>379</v>
      </c>
      <c r="G1030" s="2" t="s">
        <v>1</v>
      </c>
      <c r="I1030" s="2">
        <v>3.5</v>
      </c>
      <c r="J1030" s="2">
        <v>20600</v>
      </c>
      <c r="K1030" s="2">
        <v>24500</v>
      </c>
      <c r="L1030" s="2">
        <v>45100</v>
      </c>
      <c r="M1030" s="2">
        <v>45100</v>
      </c>
      <c r="N1030" s="2">
        <v>0</v>
      </c>
      <c r="O1030" s="2">
        <v>0</v>
      </c>
      <c r="Q1030" s="2">
        <v>0</v>
      </c>
      <c r="R1030" s="2">
        <v>0</v>
      </c>
      <c r="S1030" s="2">
        <v>0</v>
      </c>
      <c r="T1030" s="2">
        <v>0</v>
      </c>
      <c r="U1030" s="2">
        <v>0</v>
      </c>
      <c r="V1030" s="2">
        <v>0</v>
      </c>
      <c r="W1030" s="2">
        <v>0</v>
      </c>
      <c r="X1030" s="2">
        <v>0</v>
      </c>
      <c r="Y1030" s="2">
        <v>3.5</v>
      </c>
      <c r="Z1030" s="2">
        <v>20600</v>
      </c>
    </row>
    <row r="1031" spans="1:26" s="2" customFormat="1" thickBot="1">
      <c r="A1031" s="2">
        <v>1087</v>
      </c>
      <c r="B1031" s="2" t="s">
        <v>266</v>
      </c>
      <c r="E1031" s="2" t="s">
        <v>355</v>
      </c>
      <c r="F1031" s="2" t="s">
        <v>378</v>
      </c>
      <c r="G1031" s="2" t="s">
        <v>377</v>
      </c>
      <c r="I1031" s="2">
        <v>12.4</v>
      </c>
      <c r="J1031" s="2">
        <v>19400</v>
      </c>
      <c r="K1031" s="2">
        <v>0</v>
      </c>
      <c r="L1031" s="2">
        <v>19400</v>
      </c>
      <c r="M1031" s="2">
        <v>19400</v>
      </c>
      <c r="N1031" s="2">
        <v>0</v>
      </c>
      <c r="O1031" s="2">
        <v>0</v>
      </c>
      <c r="Q1031" s="2">
        <v>0</v>
      </c>
      <c r="R1031" s="2">
        <v>0</v>
      </c>
      <c r="S1031" s="2">
        <v>0</v>
      </c>
      <c r="T1031" s="2">
        <v>0</v>
      </c>
      <c r="U1031" s="2">
        <v>0</v>
      </c>
      <c r="V1031" s="2">
        <v>0</v>
      </c>
      <c r="W1031" s="2">
        <v>0</v>
      </c>
      <c r="X1031" s="2">
        <v>0</v>
      </c>
      <c r="Y1031" s="2">
        <v>12.4</v>
      </c>
      <c r="Z1031" s="2">
        <v>19400</v>
      </c>
    </row>
    <row r="1032" spans="1:26" s="2" customFormat="1" thickBot="1">
      <c r="A1032" s="2">
        <v>1088</v>
      </c>
      <c r="B1032" s="2" t="s">
        <v>266</v>
      </c>
      <c r="E1032" s="2" t="s">
        <v>299</v>
      </c>
      <c r="F1032" s="2" t="s">
        <v>376</v>
      </c>
      <c r="G1032" s="2" t="s">
        <v>1</v>
      </c>
      <c r="I1032" s="2">
        <v>0.1</v>
      </c>
      <c r="J1032" s="2">
        <v>700</v>
      </c>
      <c r="K1032" s="2">
        <v>0</v>
      </c>
      <c r="L1032" s="2">
        <v>700</v>
      </c>
      <c r="M1032" s="2">
        <v>700</v>
      </c>
      <c r="N1032" s="2">
        <v>0</v>
      </c>
      <c r="O1032" s="2">
        <v>0</v>
      </c>
      <c r="Q1032" s="2">
        <v>0</v>
      </c>
      <c r="R1032" s="2">
        <v>0</v>
      </c>
      <c r="S1032" s="2">
        <v>0</v>
      </c>
      <c r="T1032" s="2">
        <v>0</v>
      </c>
      <c r="U1032" s="2">
        <v>0</v>
      </c>
      <c r="V1032" s="2">
        <v>0</v>
      </c>
      <c r="W1032" s="2">
        <v>0</v>
      </c>
      <c r="X1032" s="2">
        <v>0</v>
      </c>
      <c r="Y1032" s="2">
        <v>0.1</v>
      </c>
      <c r="Z1032" s="2">
        <v>700</v>
      </c>
    </row>
    <row r="1033" spans="1:26" s="2" customFormat="1" thickBot="1">
      <c r="A1033" s="2">
        <v>1089</v>
      </c>
      <c r="B1033" s="2" t="s">
        <v>266</v>
      </c>
      <c r="E1033" s="2" t="s">
        <v>299</v>
      </c>
      <c r="F1033" s="2" t="s">
        <v>375</v>
      </c>
      <c r="G1033" s="2" t="s">
        <v>1</v>
      </c>
      <c r="I1033" s="2">
        <v>0.16</v>
      </c>
      <c r="J1033" s="2">
        <v>700</v>
      </c>
      <c r="K1033" s="2">
        <v>0</v>
      </c>
      <c r="L1033" s="2">
        <v>700</v>
      </c>
      <c r="M1033" s="2">
        <v>700</v>
      </c>
      <c r="N1033" s="2">
        <v>0</v>
      </c>
      <c r="O1033" s="2">
        <v>0</v>
      </c>
      <c r="Q1033" s="2">
        <v>0</v>
      </c>
      <c r="R1033" s="2">
        <v>0</v>
      </c>
      <c r="S1033" s="2">
        <v>0</v>
      </c>
      <c r="T1033" s="2">
        <v>0</v>
      </c>
      <c r="U1033" s="2">
        <v>0</v>
      </c>
      <c r="V1033" s="2">
        <v>0</v>
      </c>
      <c r="W1033" s="2">
        <v>0</v>
      </c>
      <c r="X1033" s="2">
        <v>0</v>
      </c>
      <c r="Y1033" s="2">
        <v>0.16</v>
      </c>
      <c r="Z1033" s="2">
        <v>700</v>
      </c>
    </row>
    <row r="1034" spans="1:26" s="2" customFormat="1" thickBot="1">
      <c r="A1034" s="2">
        <v>1090</v>
      </c>
      <c r="B1034" s="2" t="s">
        <v>266</v>
      </c>
      <c r="E1034" s="2" t="s">
        <v>374</v>
      </c>
      <c r="F1034" s="2" t="s">
        <v>373</v>
      </c>
      <c r="G1034" s="2" t="s">
        <v>188</v>
      </c>
      <c r="I1034" s="2">
        <v>0.13</v>
      </c>
      <c r="J1034" s="2">
        <v>700</v>
      </c>
      <c r="K1034" s="2">
        <v>0</v>
      </c>
      <c r="L1034" s="2">
        <v>700</v>
      </c>
      <c r="M1034" s="2">
        <v>700</v>
      </c>
      <c r="N1034" s="2">
        <v>0</v>
      </c>
      <c r="O1034" s="2">
        <v>0</v>
      </c>
      <c r="Q1034" s="2">
        <v>0</v>
      </c>
      <c r="R1034" s="2">
        <v>0</v>
      </c>
      <c r="S1034" s="2">
        <v>0</v>
      </c>
      <c r="T1034" s="2">
        <v>0</v>
      </c>
      <c r="U1034" s="2">
        <v>0</v>
      </c>
      <c r="V1034" s="2">
        <v>0</v>
      </c>
      <c r="W1034" s="2">
        <v>0</v>
      </c>
      <c r="X1034" s="2">
        <v>0</v>
      </c>
      <c r="Y1034" s="2">
        <v>0.13</v>
      </c>
      <c r="Z1034" s="2">
        <v>700</v>
      </c>
    </row>
    <row r="1035" spans="1:26" s="2" customFormat="1" thickBot="1">
      <c r="A1035" s="2">
        <v>1091</v>
      </c>
      <c r="B1035" s="2" t="s">
        <v>266</v>
      </c>
      <c r="E1035" s="2" t="s">
        <v>372</v>
      </c>
      <c r="F1035" s="2" t="s">
        <v>371</v>
      </c>
      <c r="G1035" s="2" t="s">
        <v>370</v>
      </c>
      <c r="I1035" s="2">
        <v>0.86</v>
      </c>
      <c r="J1035" s="2">
        <v>8000</v>
      </c>
      <c r="K1035" s="2">
        <v>0</v>
      </c>
      <c r="L1035" s="2">
        <v>8000</v>
      </c>
      <c r="M1035" s="2">
        <v>8000</v>
      </c>
      <c r="N1035" s="2">
        <v>0</v>
      </c>
      <c r="O1035" s="2">
        <v>0</v>
      </c>
      <c r="Q1035" s="2">
        <v>0</v>
      </c>
      <c r="R1035" s="2">
        <v>0</v>
      </c>
      <c r="S1035" s="2">
        <v>0</v>
      </c>
      <c r="T1035" s="2">
        <v>0</v>
      </c>
      <c r="U1035" s="2">
        <v>0</v>
      </c>
      <c r="V1035" s="2">
        <v>0</v>
      </c>
      <c r="W1035" s="2">
        <v>0</v>
      </c>
      <c r="X1035" s="2">
        <v>0</v>
      </c>
      <c r="Y1035" s="2">
        <v>0.86</v>
      </c>
      <c r="Z1035" s="2">
        <v>8000</v>
      </c>
    </row>
    <row r="1036" spans="1:26" s="2" customFormat="1" thickBot="1">
      <c r="A1036" s="2">
        <v>1092</v>
      </c>
      <c r="B1036" s="2" t="s">
        <v>369</v>
      </c>
      <c r="C1036" s="2">
        <v>95</v>
      </c>
      <c r="E1036" s="2" t="s">
        <v>277</v>
      </c>
      <c r="F1036" s="2" t="s">
        <v>368</v>
      </c>
      <c r="G1036" s="2" t="s">
        <v>367</v>
      </c>
      <c r="H1036" s="2" t="s">
        <v>366</v>
      </c>
      <c r="I1036" s="2">
        <v>0.14000000000000001</v>
      </c>
      <c r="J1036" s="2">
        <v>6300</v>
      </c>
      <c r="K1036" s="2">
        <v>0</v>
      </c>
      <c r="L1036" s="2">
        <v>6300</v>
      </c>
      <c r="M1036" s="2">
        <v>0</v>
      </c>
      <c r="N1036" s="2">
        <v>6300</v>
      </c>
      <c r="O1036" s="2">
        <v>1</v>
      </c>
      <c r="P1036" s="3">
        <v>44826</v>
      </c>
      <c r="Q1036" s="2">
        <v>1500</v>
      </c>
      <c r="R1036" s="2">
        <v>8</v>
      </c>
      <c r="S1036" s="2">
        <v>0</v>
      </c>
      <c r="T1036" s="2">
        <v>0</v>
      </c>
      <c r="U1036" s="2">
        <v>0</v>
      </c>
      <c r="V1036" s="2">
        <v>0</v>
      </c>
      <c r="W1036" s="2">
        <v>0</v>
      </c>
      <c r="X1036" s="2">
        <v>0</v>
      </c>
      <c r="Y1036" s="2">
        <v>0.14000000000000001</v>
      </c>
      <c r="Z1036" s="2">
        <v>6300</v>
      </c>
    </row>
    <row r="1037" spans="1:26" s="2" customFormat="1" thickBot="1">
      <c r="A1037" s="2">
        <v>1093</v>
      </c>
      <c r="B1037" s="2" t="s">
        <v>266</v>
      </c>
      <c r="E1037" s="2" t="s">
        <v>355</v>
      </c>
      <c r="F1037" s="2" t="s">
        <v>365</v>
      </c>
      <c r="G1037" s="2" t="s">
        <v>364</v>
      </c>
      <c r="I1037" s="2">
        <v>0.45</v>
      </c>
      <c r="J1037" s="2">
        <v>900</v>
      </c>
      <c r="K1037" s="2">
        <v>0</v>
      </c>
      <c r="L1037" s="2">
        <v>900</v>
      </c>
      <c r="M1037" s="2">
        <v>900</v>
      </c>
      <c r="N1037" s="2">
        <v>0</v>
      </c>
      <c r="O1037" s="2">
        <v>0</v>
      </c>
      <c r="Q1037" s="2">
        <v>0</v>
      </c>
      <c r="R1037" s="2">
        <v>0</v>
      </c>
      <c r="S1037" s="2">
        <v>0</v>
      </c>
      <c r="T1037" s="2">
        <v>0</v>
      </c>
      <c r="U1037" s="2">
        <v>0</v>
      </c>
      <c r="V1037" s="2">
        <v>0</v>
      </c>
      <c r="W1037" s="2">
        <v>0</v>
      </c>
      <c r="X1037" s="2">
        <v>0</v>
      </c>
      <c r="Y1037" s="2">
        <v>0.45</v>
      </c>
      <c r="Z1037" s="2">
        <v>900</v>
      </c>
    </row>
    <row r="1038" spans="1:26" s="2" customFormat="1" thickBot="1">
      <c r="A1038" s="2">
        <v>1094</v>
      </c>
      <c r="B1038" s="2" t="s">
        <v>266</v>
      </c>
      <c r="E1038" s="2" t="s">
        <v>363</v>
      </c>
      <c r="F1038" s="2" t="s">
        <v>362</v>
      </c>
      <c r="G1038" s="2" t="s">
        <v>188</v>
      </c>
      <c r="I1038" s="2">
        <v>0.16</v>
      </c>
      <c r="J1038" s="2">
        <v>700</v>
      </c>
      <c r="K1038" s="2">
        <v>0</v>
      </c>
      <c r="L1038" s="2">
        <v>700</v>
      </c>
      <c r="M1038" s="2">
        <v>700</v>
      </c>
      <c r="N1038" s="2">
        <v>0</v>
      </c>
      <c r="O1038" s="2">
        <v>0</v>
      </c>
      <c r="Q1038" s="2">
        <v>0</v>
      </c>
      <c r="R1038" s="2">
        <v>0</v>
      </c>
      <c r="S1038" s="2">
        <v>0</v>
      </c>
      <c r="T1038" s="2">
        <v>0</v>
      </c>
      <c r="U1038" s="2">
        <v>0</v>
      </c>
      <c r="V1038" s="2">
        <v>0</v>
      </c>
      <c r="W1038" s="2">
        <v>0</v>
      </c>
      <c r="X1038" s="2">
        <v>0</v>
      </c>
      <c r="Y1038" s="2">
        <v>0.16</v>
      </c>
      <c r="Z1038" s="2">
        <v>700</v>
      </c>
    </row>
    <row r="1039" spans="1:26" s="2" customFormat="1" thickBot="1">
      <c r="A1039" s="2">
        <v>1095</v>
      </c>
      <c r="B1039" s="2" t="s">
        <v>361</v>
      </c>
      <c r="C1039" s="2">
        <v>22</v>
      </c>
      <c r="E1039" s="2" t="s">
        <v>277</v>
      </c>
      <c r="F1039" s="2" t="s">
        <v>360</v>
      </c>
      <c r="G1039" s="2" t="s">
        <v>359</v>
      </c>
      <c r="I1039" s="2">
        <v>0.02</v>
      </c>
      <c r="J1039" s="2">
        <v>10700</v>
      </c>
      <c r="K1039" s="2">
        <v>48900</v>
      </c>
      <c r="L1039" s="2">
        <v>59600</v>
      </c>
      <c r="M1039" s="2">
        <v>0</v>
      </c>
      <c r="N1039" s="2">
        <v>59600</v>
      </c>
      <c r="O1039" s="2">
        <v>2</v>
      </c>
      <c r="P1039" s="3">
        <v>44276</v>
      </c>
      <c r="Q1039" s="2">
        <v>0</v>
      </c>
      <c r="R1039" s="2">
        <v>8</v>
      </c>
      <c r="S1039" s="2">
        <v>0</v>
      </c>
      <c r="T1039" s="2">
        <v>0</v>
      </c>
      <c r="U1039" s="2">
        <v>0</v>
      </c>
      <c r="V1039" s="2">
        <v>0</v>
      </c>
      <c r="W1039" s="2">
        <v>0</v>
      </c>
      <c r="X1039" s="2">
        <v>0</v>
      </c>
      <c r="Y1039" s="2">
        <v>0.02</v>
      </c>
      <c r="Z1039" s="2">
        <v>10700</v>
      </c>
    </row>
    <row r="1040" spans="1:26" s="2" customFormat="1" thickBot="1">
      <c r="A1040" s="2">
        <v>1096</v>
      </c>
      <c r="B1040" s="2" t="s">
        <v>266</v>
      </c>
      <c r="E1040" s="2" t="s">
        <v>358</v>
      </c>
      <c r="F1040" s="2" t="s">
        <v>357</v>
      </c>
      <c r="G1040" s="2" t="s">
        <v>356</v>
      </c>
      <c r="I1040" s="2">
        <v>0.75</v>
      </c>
      <c r="J1040" s="2">
        <v>8000</v>
      </c>
      <c r="K1040" s="2">
        <v>0</v>
      </c>
      <c r="L1040" s="2">
        <v>8000</v>
      </c>
      <c r="M1040" s="2">
        <v>8000</v>
      </c>
      <c r="N1040" s="2">
        <v>0</v>
      </c>
      <c r="O1040" s="2">
        <v>0</v>
      </c>
      <c r="Q1040" s="2">
        <v>0</v>
      </c>
      <c r="R1040" s="2">
        <v>0</v>
      </c>
      <c r="S1040" s="2">
        <v>0</v>
      </c>
      <c r="T1040" s="2">
        <v>0</v>
      </c>
      <c r="U1040" s="2">
        <v>0</v>
      </c>
      <c r="V1040" s="2">
        <v>0</v>
      </c>
      <c r="W1040" s="2">
        <v>0</v>
      </c>
      <c r="X1040" s="2">
        <v>0</v>
      </c>
      <c r="Y1040" s="2">
        <v>0.75</v>
      </c>
      <c r="Z1040" s="2">
        <v>8000</v>
      </c>
    </row>
    <row r="1041" spans="1:26" s="2" customFormat="1" thickBot="1">
      <c r="A1041" s="2">
        <v>1097</v>
      </c>
      <c r="B1041" s="2" t="s">
        <v>266</v>
      </c>
      <c r="E1041" s="2" t="s">
        <v>355</v>
      </c>
      <c r="F1041" s="2" t="s">
        <v>354</v>
      </c>
      <c r="G1041" s="2" t="s">
        <v>353</v>
      </c>
      <c r="I1041" s="2">
        <v>5.8</v>
      </c>
      <c r="J1041" s="2">
        <v>14700</v>
      </c>
      <c r="K1041" s="2">
        <v>0</v>
      </c>
      <c r="L1041" s="2">
        <v>14700</v>
      </c>
      <c r="M1041" s="2">
        <v>14700</v>
      </c>
      <c r="N1041" s="2">
        <v>0</v>
      </c>
      <c r="O1041" s="2">
        <v>0</v>
      </c>
      <c r="Q1041" s="2">
        <v>0</v>
      </c>
      <c r="R1041" s="2">
        <v>0</v>
      </c>
      <c r="S1041" s="2">
        <v>0</v>
      </c>
      <c r="T1041" s="2">
        <v>0</v>
      </c>
      <c r="U1041" s="2">
        <v>0</v>
      </c>
      <c r="V1041" s="2">
        <v>0</v>
      </c>
      <c r="W1041" s="2">
        <v>0</v>
      </c>
      <c r="X1041" s="2">
        <v>0</v>
      </c>
      <c r="Y1041" s="2">
        <v>5.8</v>
      </c>
      <c r="Z1041" s="2">
        <v>14700</v>
      </c>
    </row>
    <row r="1042" spans="1:26" s="2" customFormat="1" thickBot="1">
      <c r="A1042" s="2">
        <v>1098</v>
      </c>
      <c r="B1042" s="2" t="s">
        <v>163</v>
      </c>
      <c r="C1042" s="2">
        <v>147</v>
      </c>
      <c r="E1042" s="2" t="s">
        <v>352</v>
      </c>
      <c r="F1042" s="2" t="s">
        <v>351</v>
      </c>
      <c r="G1042" s="2" t="s">
        <v>350</v>
      </c>
      <c r="H1042" s="2" t="s">
        <v>349</v>
      </c>
      <c r="I1042" s="2">
        <v>63.2</v>
      </c>
      <c r="J1042" s="2">
        <v>116900</v>
      </c>
      <c r="K1042" s="2">
        <v>142900</v>
      </c>
      <c r="L1042" s="2">
        <v>259800</v>
      </c>
      <c r="M1042" s="2">
        <v>259800</v>
      </c>
      <c r="N1042" s="2">
        <v>0</v>
      </c>
      <c r="O1042" s="2">
        <v>0</v>
      </c>
      <c r="Q1042" s="2">
        <v>0</v>
      </c>
      <c r="R1042" s="2">
        <v>0</v>
      </c>
      <c r="S1042" s="2">
        <v>0</v>
      </c>
      <c r="T1042" s="2">
        <v>0</v>
      </c>
      <c r="U1042" s="2">
        <v>0</v>
      </c>
      <c r="V1042" s="2">
        <v>0</v>
      </c>
      <c r="W1042" s="2">
        <v>0</v>
      </c>
      <c r="X1042" s="2">
        <v>0</v>
      </c>
      <c r="Y1042" s="2">
        <v>63.2</v>
      </c>
      <c r="Z1042" s="2">
        <v>116900</v>
      </c>
    </row>
    <row r="1043" spans="1:26" s="2" customFormat="1" thickBot="1">
      <c r="A1043" s="2">
        <v>1099</v>
      </c>
      <c r="B1043" s="2" t="s">
        <v>348</v>
      </c>
      <c r="E1043" s="2" t="s">
        <v>28</v>
      </c>
      <c r="F1043" s="2" t="s">
        <v>347</v>
      </c>
      <c r="G1043" s="2" t="s">
        <v>89</v>
      </c>
      <c r="I1043" s="2">
        <v>4.84</v>
      </c>
      <c r="J1043" s="2">
        <v>13500</v>
      </c>
      <c r="K1043" s="2">
        <v>0</v>
      </c>
      <c r="L1043" s="2">
        <v>13500</v>
      </c>
      <c r="M1043" s="2">
        <v>0</v>
      </c>
      <c r="N1043" s="2">
        <v>13500</v>
      </c>
      <c r="O1043" s="2">
        <v>1</v>
      </c>
      <c r="P1043" s="3">
        <v>41061</v>
      </c>
      <c r="Q1043" s="2">
        <v>0</v>
      </c>
      <c r="R1043" s="2">
        <v>2</v>
      </c>
      <c r="S1043" s="2">
        <v>0</v>
      </c>
      <c r="T1043" s="2">
        <v>0</v>
      </c>
      <c r="U1043" s="2">
        <v>0</v>
      </c>
      <c r="V1043" s="2">
        <v>0</v>
      </c>
      <c r="W1043" s="2">
        <v>0</v>
      </c>
      <c r="X1043" s="2">
        <v>0</v>
      </c>
      <c r="Y1043" s="2">
        <v>4.84</v>
      </c>
      <c r="Z1043" s="2">
        <v>13500</v>
      </c>
    </row>
    <row r="1044" spans="1:26" s="2" customFormat="1" thickBot="1">
      <c r="A1044" s="2">
        <v>1100</v>
      </c>
      <c r="B1044" s="2" t="s">
        <v>346</v>
      </c>
      <c r="C1044" s="2">
        <v>88</v>
      </c>
      <c r="E1044" s="2" t="s">
        <v>345</v>
      </c>
      <c r="F1044" s="2" t="s">
        <v>344</v>
      </c>
      <c r="G1044" s="2" t="s">
        <v>343</v>
      </c>
      <c r="I1044" s="2">
        <v>0.92</v>
      </c>
      <c r="J1044" s="2">
        <v>17500</v>
      </c>
      <c r="K1044" s="2">
        <v>0</v>
      </c>
      <c r="L1044" s="2">
        <v>17500</v>
      </c>
      <c r="M1044" s="2">
        <v>0</v>
      </c>
      <c r="N1044" s="2">
        <v>17500</v>
      </c>
      <c r="O1044" s="2">
        <v>2</v>
      </c>
      <c r="P1044" s="3">
        <v>43657</v>
      </c>
      <c r="Q1044" s="2">
        <v>0</v>
      </c>
      <c r="R1044" s="2">
        <v>2</v>
      </c>
      <c r="S1044" s="2">
        <v>0</v>
      </c>
      <c r="T1044" s="2">
        <v>0</v>
      </c>
      <c r="U1044" s="2">
        <v>0</v>
      </c>
      <c r="V1044" s="2">
        <v>0</v>
      </c>
      <c r="W1044" s="2">
        <v>0</v>
      </c>
      <c r="X1044" s="2">
        <v>0</v>
      </c>
      <c r="Y1044" s="2">
        <v>0.91500000000000004</v>
      </c>
      <c r="Z1044" s="2">
        <v>17500</v>
      </c>
    </row>
    <row r="1045" spans="1:26" s="2" customFormat="1" thickBot="1">
      <c r="A1045" s="2">
        <v>1101</v>
      </c>
      <c r="B1045" s="2" t="s">
        <v>342</v>
      </c>
      <c r="C1045" s="2">
        <v>20</v>
      </c>
      <c r="E1045" s="2" t="s">
        <v>341</v>
      </c>
      <c r="F1045" s="2" t="s">
        <v>340</v>
      </c>
      <c r="G1045" s="2" t="s">
        <v>339</v>
      </c>
      <c r="I1045" s="2">
        <v>13.32</v>
      </c>
      <c r="J1045" s="2">
        <v>20400</v>
      </c>
      <c r="K1045" s="2">
        <v>0</v>
      </c>
      <c r="L1045" s="2">
        <v>20400</v>
      </c>
      <c r="M1045" s="2">
        <v>0</v>
      </c>
      <c r="N1045" s="2">
        <v>20400</v>
      </c>
      <c r="O1045" s="2">
        <v>1</v>
      </c>
      <c r="P1045" s="3">
        <v>40148</v>
      </c>
      <c r="Q1045" s="2">
        <v>39900</v>
      </c>
      <c r="R1045" s="2">
        <v>0</v>
      </c>
      <c r="S1045" s="2">
        <v>0</v>
      </c>
      <c r="T1045" s="2">
        <v>0</v>
      </c>
      <c r="U1045" s="2">
        <v>0</v>
      </c>
      <c r="V1045" s="2">
        <v>0</v>
      </c>
      <c r="W1045" s="2">
        <v>0</v>
      </c>
      <c r="X1045" s="2">
        <v>0</v>
      </c>
      <c r="Y1045" s="2">
        <v>13.32</v>
      </c>
      <c r="Z1045" s="2">
        <v>20400</v>
      </c>
    </row>
    <row r="1046" spans="1:26" s="2" customFormat="1" thickBot="1">
      <c r="A1046" s="2">
        <v>1102</v>
      </c>
      <c r="B1046" s="2" t="s">
        <v>336</v>
      </c>
      <c r="C1046" s="2">
        <v>35</v>
      </c>
      <c r="E1046" s="2" t="s">
        <v>335</v>
      </c>
      <c r="F1046" s="2" t="s">
        <v>338</v>
      </c>
      <c r="G1046" s="2" t="s">
        <v>337</v>
      </c>
      <c r="H1046" s="2" t="s">
        <v>332</v>
      </c>
      <c r="I1046" s="2">
        <v>0</v>
      </c>
      <c r="J1046" s="2">
        <v>0</v>
      </c>
      <c r="K1046" s="2">
        <v>75726</v>
      </c>
      <c r="L1046" s="2">
        <v>75726</v>
      </c>
      <c r="M1046" s="2">
        <v>0</v>
      </c>
      <c r="N1046" s="2">
        <v>75726</v>
      </c>
      <c r="O1046" s="2">
        <v>3</v>
      </c>
      <c r="P1046" s="3">
        <v>45107</v>
      </c>
      <c r="Q1046" s="2">
        <v>0</v>
      </c>
      <c r="R1046" s="2">
        <v>8</v>
      </c>
      <c r="S1046" s="2">
        <v>0</v>
      </c>
      <c r="T1046" s="2">
        <v>0</v>
      </c>
      <c r="U1046" s="2">
        <v>0</v>
      </c>
      <c r="V1046" s="2">
        <v>0</v>
      </c>
      <c r="W1046" s="2">
        <v>0</v>
      </c>
      <c r="X1046" s="2">
        <v>0</v>
      </c>
      <c r="Y1046" s="2">
        <v>0</v>
      </c>
      <c r="Z1046" s="2">
        <v>0</v>
      </c>
    </row>
    <row r="1047" spans="1:26" s="2" customFormat="1" thickBot="1">
      <c r="A1047" s="2">
        <v>1103</v>
      </c>
      <c r="B1047" s="2" t="s">
        <v>336</v>
      </c>
      <c r="C1047" s="2">
        <v>35</v>
      </c>
      <c r="E1047" s="2" t="s">
        <v>335</v>
      </c>
      <c r="F1047" s="2" t="s">
        <v>334</v>
      </c>
      <c r="G1047" s="2" t="s">
        <v>333</v>
      </c>
      <c r="H1047" s="2" t="s">
        <v>332</v>
      </c>
      <c r="I1047" s="2">
        <v>0</v>
      </c>
      <c r="J1047" s="2">
        <v>0</v>
      </c>
      <c r="K1047" s="2">
        <v>11200</v>
      </c>
      <c r="L1047" s="2">
        <v>11200</v>
      </c>
      <c r="M1047" s="2">
        <v>0</v>
      </c>
      <c r="N1047" s="2">
        <v>11200</v>
      </c>
      <c r="O1047" s="2">
        <v>3</v>
      </c>
      <c r="P1047" s="3">
        <v>45107</v>
      </c>
      <c r="Q1047" s="2">
        <v>0</v>
      </c>
      <c r="R1047" s="2">
        <v>8</v>
      </c>
      <c r="S1047" s="2">
        <v>0</v>
      </c>
      <c r="T1047" s="2">
        <v>0</v>
      </c>
      <c r="U1047" s="2">
        <v>0</v>
      </c>
      <c r="V1047" s="2">
        <v>0</v>
      </c>
      <c r="W1047" s="2">
        <v>0</v>
      </c>
      <c r="X1047" s="2">
        <v>0</v>
      </c>
      <c r="Y1047" s="2">
        <v>0</v>
      </c>
      <c r="Z1047" s="2">
        <v>0</v>
      </c>
    </row>
    <row r="1048" spans="1:26" s="2" customFormat="1" thickBot="1">
      <c r="A1048" s="2">
        <v>1104</v>
      </c>
      <c r="B1048" s="2" t="s">
        <v>325</v>
      </c>
      <c r="C1048" s="2">
        <v>15</v>
      </c>
      <c r="E1048" s="2" t="s">
        <v>331</v>
      </c>
      <c r="F1048" s="2" t="s">
        <v>330</v>
      </c>
      <c r="G1048" s="2" t="s">
        <v>5</v>
      </c>
      <c r="I1048" s="2">
        <v>1.25</v>
      </c>
      <c r="J1048" s="2">
        <v>32800</v>
      </c>
      <c r="K1048" s="2">
        <v>37400</v>
      </c>
      <c r="L1048" s="2">
        <v>70200</v>
      </c>
      <c r="M1048" s="2">
        <v>70200</v>
      </c>
      <c r="N1048" s="2">
        <v>0</v>
      </c>
      <c r="O1048" s="2">
        <v>0</v>
      </c>
      <c r="Q1048" s="2">
        <v>0</v>
      </c>
      <c r="R1048" s="2">
        <v>0</v>
      </c>
      <c r="S1048" s="2">
        <v>0</v>
      </c>
      <c r="T1048" s="2">
        <v>0</v>
      </c>
      <c r="U1048" s="2">
        <v>0</v>
      </c>
      <c r="V1048" s="2">
        <v>0</v>
      </c>
      <c r="W1048" s="2">
        <v>0</v>
      </c>
      <c r="X1048" s="2">
        <v>0</v>
      </c>
      <c r="Y1048" s="2">
        <v>1.25</v>
      </c>
      <c r="Z1048" s="2">
        <v>32800</v>
      </c>
    </row>
    <row r="1049" spans="1:26" s="2" customFormat="1" thickBot="1">
      <c r="A1049" s="2">
        <v>1105</v>
      </c>
      <c r="B1049" s="2" t="s">
        <v>329</v>
      </c>
      <c r="C1049" s="2">
        <v>21</v>
      </c>
      <c r="E1049" s="2" t="s">
        <v>328</v>
      </c>
      <c r="F1049" s="2" t="s">
        <v>327</v>
      </c>
      <c r="G1049" s="2" t="s">
        <v>326</v>
      </c>
      <c r="I1049" s="2">
        <v>0.51</v>
      </c>
      <c r="J1049" s="2">
        <v>22300</v>
      </c>
      <c r="K1049" s="2">
        <v>40500</v>
      </c>
      <c r="L1049" s="2">
        <v>62800</v>
      </c>
      <c r="M1049" s="2">
        <v>62800</v>
      </c>
      <c r="N1049" s="2">
        <v>0</v>
      </c>
      <c r="O1049" s="2">
        <v>0</v>
      </c>
      <c r="Q1049" s="2">
        <v>0</v>
      </c>
      <c r="R1049" s="2">
        <v>0</v>
      </c>
      <c r="S1049" s="2">
        <v>0</v>
      </c>
      <c r="T1049" s="2">
        <v>0</v>
      </c>
      <c r="U1049" s="2">
        <v>0</v>
      </c>
      <c r="V1049" s="2">
        <v>0</v>
      </c>
      <c r="W1049" s="2">
        <v>0</v>
      </c>
      <c r="X1049" s="2">
        <v>0</v>
      </c>
      <c r="Y1049" s="2">
        <v>0.51</v>
      </c>
      <c r="Z1049" s="2">
        <v>22300</v>
      </c>
    </row>
    <row r="1050" spans="1:26" s="2" customFormat="1" thickBot="1">
      <c r="A1050" s="2">
        <v>1106</v>
      </c>
      <c r="B1050" s="2" t="s">
        <v>325</v>
      </c>
      <c r="E1050" s="2" t="s">
        <v>324</v>
      </c>
      <c r="F1050" s="2" t="s">
        <v>323</v>
      </c>
      <c r="G1050" s="2" t="s">
        <v>5</v>
      </c>
      <c r="I1050" s="2">
        <v>2</v>
      </c>
      <c r="J1050" s="2">
        <v>300</v>
      </c>
      <c r="K1050" s="2">
        <v>0</v>
      </c>
      <c r="L1050" s="2">
        <v>300</v>
      </c>
      <c r="M1050" s="2">
        <v>300</v>
      </c>
      <c r="N1050" s="2">
        <v>0</v>
      </c>
      <c r="O1050" s="2">
        <v>0</v>
      </c>
      <c r="Q1050" s="2">
        <v>0</v>
      </c>
      <c r="R1050" s="2">
        <v>0</v>
      </c>
      <c r="S1050" s="2">
        <v>0</v>
      </c>
      <c r="T1050" s="2">
        <v>0</v>
      </c>
      <c r="U1050" s="2">
        <v>0</v>
      </c>
      <c r="V1050" s="2">
        <v>0</v>
      </c>
      <c r="W1050" s="2">
        <v>0</v>
      </c>
      <c r="X1050" s="2">
        <v>0</v>
      </c>
      <c r="Y1050" s="2">
        <v>2</v>
      </c>
      <c r="Z1050" s="2">
        <v>300</v>
      </c>
    </row>
    <row r="1051" spans="1:26" s="2" customFormat="1" thickBot="1">
      <c r="A1051" s="2">
        <v>1107</v>
      </c>
      <c r="B1051" s="2" t="s">
        <v>322</v>
      </c>
      <c r="C1051" s="2">
        <v>0</v>
      </c>
      <c r="E1051" s="2" t="s">
        <v>289</v>
      </c>
      <c r="F1051" s="2" t="s">
        <v>321</v>
      </c>
      <c r="G1051" s="2" t="s">
        <v>320</v>
      </c>
      <c r="I1051" s="2">
        <v>50</v>
      </c>
      <c r="J1051" s="2">
        <v>19328</v>
      </c>
      <c r="K1051" s="2">
        <v>20100</v>
      </c>
      <c r="L1051" s="2">
        <v>39428</v>
      </c>
      <c r="M1051" s="2">
        <v>0</v>
      </c>
      <c r="N1051" s="2">
        <v>39428</v>
      </c>
      <c r="O1051" s="2">
        <v>0</v>
      </c>
      <c r="Q1051" s="2">
        <v>0</v>
      </c>
      <c r="R1051" s="2">
        <v>0</v>
      </c>
      <c r="S1051" s="2">
        <v>0</v>
      </c>
      <c r="T1051" s="2">
        <v>0</v>
      </c>
      <c r="U1051" s="2">
        <v>19.5</v>
      </c>
      <c r="V1051" s="2">
        <v>4199</v>
      </c>
      <c r="W1051" s="2">
        <v>26.75</v>
      </c>
      <c r="X1051" s="2">
        <v>5939</v>
      </c>
      <c r="Y1051" s="2">
        <v>3.75</v>
      </c>
      <c r="Z1051" s="2">
        <v>9190</v>
      </c>
    </row>
    <row r="1052" spans="1:26" s="2" customFormat="1" thickBot="1">
      <c r="A1052" s="2">
        <v>1108</v>
      </c>
      <c r="B1052" s="2" t="s">
        <v>319</v>
      </c>
      <c r="E1052" s="2" t="s">
        <v>318</v>
      </c>
      <c r="F1052" s="2" t="s">
        <v>317</v>
      </c>
      <c r="G1052" s="2" t="s">
        <v>126</v>
      </c>
      <c r="I1052" s="2">
        <v>5</v>
      </c>
      <c r="J1052" s="2">
        <v>13600</v>
      </c>
      <c r="K1052" s="2">
        <v>0</v>
      </c>
      <c r="L1052" s="2">
        <v>13600</v>
      </c>
      <c r="M1052" s="2">
        <v>0</v>
      </c>
      <c r="N1052" s="2">
        <v>13600</v>
      </c>
      <c r="O1052" s="2">
        <v>1</v>
      </c>
      <c r="P1052" s="3">
        <v>41456</v>
      </c>
      <c r="Q1052" s="2">
        <v>20000</v>
      </c>
      <c r="R1052" s="2">
        <v>1</v>
      </c>
      <c r="S1052" s="2">
        <v>0</v>
      </c>
      <c r="T1052" s="2">
        <v>0</v>
      </c>
      <c r="U1052" s="2">
        <v>0</v>
      </c>
      <c r="V1052" s="2">
        <v>0</v>
      </c>
      <c r="W1052" s="2">
        <v>0</v>
      </c>
      <c r="X1052" s="2">
        <v>0</v>
      </c>
      <c r="Y1052" s="2">
        <v>5</v>
      </c>
      <c r="Z1052" s="2">
        <v>13600</v>
      </c>
    </row>
    <row r="1053" spans="1:26" s="2" customFormat="1" thickBot="1">
      <c r="A1053" s="2">
        <v>1109</v>
      </c>
      <c r="B1053" s="2" t="s">
        <v>316</v>
      </c>
      <c r="C1053" s="2">
        <v>83</v>
      </c>
      <c r="E1053" s="2" t="s">
        <v>277</v>
      </c>
      <c r="F1053" s="2" t="s">
        <v>315</v>
      </c>
      <c r="G1053" s="2" t="s">
        <v>133</v>
      </c>
      <c r="I1053" s="2">
        <v>0.19</v>
      </c>
      <c r="J1053" s="2">
        <v>12600</v>
      </c>
      <c r="K1053" s="2">
        <v>83600</v>
      </c>
      <c r="L1053" s="2">
        <v>96200</v>
      </c>
      <c r="M1053" s="2">
        <v>0</v>
      </c>
      <c r="N1053" s="2">
        <v>96200</v>
      </c>
      <c r="O1053" s="2">
        <v>2</v>
      </c>
      <c r="P1053" s="3">
        <v>40473</v>
      </c>
      <c r="Q1053" s="2">
        <v>30000</v>
      </c>
      <c r="R1053" s="2">
        <v>1</v>
      </c>
      <c r="S1053" s="2">
        <v>0</v>
      </c>
      <c r="T1053" s="2">
        <v>0</v>
      </c>
      <c r="U1053" s="2">
        <v>0</v>
      </c>
      <c r="V1053" s="2">
        <v>0</v>
      </c>
      <c r="W1053" s="2">
        <v>0</v>
      </c>
      <c r="X1053" s="2">
        <v>0</v>
      </c>
      <c r="Y1053" s="2">
        <v>0.19</v>
      </c>
      <c r="Z1053" s="2">
        <v>12600</v>
      </c>
    </row>
    <row r="1054" spans="1:26" s="2" customFormat="1" thickBot="1">
      <c r="A1054" s="2">
        <v>1110</v>
      </c>
      <c r="B1054" s="2" t="s">
        <v>314</v>
      </c>
      <c r="C1054" s="2">
        <v>1401</v>
      </c>
      <c r="E1054" s="2" t="s">
        <v>48</v>
      </c>
      <c r="F1054" s="2" t="s">
        <v>313</v>
      </c>
      <c r="G1054" s="2" t="s">
        <v>89</v>
      </c>
      <c r="I1054" s="2">
        <v>27</v>
      </c>
      <c r="J1054" s="2">
        <v>150800</v>
      </c>
      <c r="K1054" s="2">
        <v>3865900</v>
      </c>
      <c r="L1054" s="2">
        <v>4016700</v>
      </c>
      <c r="M1054" s="2">
        <v>4016700</v>
      </c>
      <c r="N1054" s="2">
        <v>0</v>
      </c>
      <c r="O1054" s="2">
        <v>0</v>
      </c>
      <c r="Q1054" s="2">
        <v>0</v>
      </c>
      <c r="R1054" s="2">
        <v>0</v>
      </c>
      <c r="S1054" s="2">
        <v>0</v>
      </c>
      <c r="T1054" s="2">
        <v>0</v>
      </c>
      <c r="U1054" s="2">
        <v>0</v>
      </c>
      <c r="V1054" s="2">
        <v>0</v>
      </c>
      <c r="W1054" s="2">
        <v>0</v>
      </c>
      <c r="X1054" s="2">
        <v>0</v>
      </c>
      <c r="Y1054" s="2">
        <v>27</v>
      </c>
      <c r="Z1054" s="2">
        <v>150800</v>
      </c>
    </row>
    <row r="1055" spans="1:26" s="2" customFormat="1" thickBot="1">
      <c r="A1055" s="2">
        <v>1111</v>
      </c>
      <c r="B1055" s="2" t="s">
        <v>233</v>
      </c>
      <c r="E1055" s="2" t="s">
        <v>60</v>
      </c>
      <c r="F1055" s="2" t="s">
        <v>312</v>
      </c>
      <c r="G1055" s="2" t="s">
        <v>173</v>
      </c>
      <c r="I1055" s="2">
        <v>12.81</v>
      </c>
      <c r="J1055" s="2">
        <v>19600</v>
      </c>
      <c r="K1055" s="2">
        <v>0</v>
      </c>
      <c r="L1055" s="2">
        <v>19600</v>
      </c>
      <c r="M1055" s="2">
        <v>0</v>
      </c>
      <c r="N1055" s="2">
        <v>19600</v>
      </c>
      <c r="O1055" s="2">
        <v>1</v>
      </c>
      <c r="P1055" s="3">
        <v>44258</v>
      </c>
      <c r="Q1055" s="2">
        <v>0</v>
      </c>
      <c r="R1055" s="2">
        <v>2</v>
      </c>
      <c r="S1055" s="2">
        <v>0</v>
      </c>
      <c r="T1055" s="2">
        <v>0</v>
      </c>
      <c r="U1055" s="2">
        <v>0</v>
      </c>
      <c r="V1055" s="2">
        <v>0</v>
      </c>
      <c r="W1055" s="2">
        <v>0</v>
      </c>
      <c r="X1055" s="2">
        <v>0</v>
      </c>
      <c r="Y1055" s="2">
        <v>12.81</v>
      </c>
      <c r="Z1055" s="2">
        <v>19600</v>
      </c>
    </row>
    <row r="1056" spans="1:26" s="2" customFormat="1" thickBot="1">
      <c r="A1056" s="2">
        <v>1112</v>
      </c>
      <c r="B1056" s="2" t="s">
        <v>311</v>
      </c>
      <c r="E1056" s="2" t="s">
        <v>257</v>
      </c>
      <c r="F1056" s="2" t="s">
        <v>310</v>
      </c>
      <c r="G1056" s="2" t="s">
        <v>84</v>
      </c>
      <c r="I1056" s="2">
        <v>79</v>
      </c>
      <c r="J1056" s="2">
        <v>25118</v>
      </c>
      <c r="K1056" s="2">
        <v>0</v>
      </c>
      <c r="L1056" s="2">
        <v>25118</v>
      </c>
      <c r="M1056" s="2">
        <v>0</v>
      </c>
      <c r="N1056" s="2">
        <v>25118</v>
      </c>
      <c r="O1056" s="2">
        <v>0</v>
      </c>
      <c r="Q1056" s="2">
        <v>0</v>
      </c>
      <c r="R1056" s="2">
        <v>0</v>
      </c>
      <c r="S1056" s="2">
        <v>35</v>
      </c>
      <c r="T1056" s="2">
        <v>6449</v>
      </c>
      <c r="U1056" s="2">
        <v>42</v>
      </c>
      <c r="V1056" s="2">
        <v>9044</v>
      </c>
      <c r="W1056" s="2">
        <v>0</v>
      </c>
      <c r="X1056" s="2">
        <v>0</v>
      </c>
      <c r="Y1056" s="2">
        <v>2</v>
      </c>
      <c r="Z1056" s="2">
        <v>9625</v>
      </c>
    </row>
    <row r="1057" spans="1:26" s="2" customFormat="1" thickBot="1">
      <c r="A1057" s="2">
        <v>1113</v>
      </c>
      <c r="B1057" s="2" t="s">
        <v>309</v>
      </c>
      <c r="C1057" s="2">
        <v>125</v>
      </c>
      <c r="E1057" s="2" t="s">
        <v>28</v>
      </c>
      <c r="F1057" s="2" t="s">
        <v>308</v>
      </c>
      <c r="G1057" s="2" t="s">
        <v>307</v>
      </c>
      <c r="I1057" s="2">
        <v>5.24</v>
      </c>
      <c r="J1057" s="2">
        <v>22700</v>
      </c>
      <c r="K1057" s="2">
        <v>76600</v>
      </c>
      <c r="L1057" s="2">
        <v>99300</v>
      </c>
      <c r="M1057" s="2">
        <v>0</v>
      </c>
      <c r="N1057" s="2">
        <v>99300</v>
      </c>
      <c r="O1057" s="2">
        <v>2</v>
      </c>
      <c r="P1057" s="3">
        <v>40273</v>
      </c>
      <c r="Q1057" s="2">
        <v>55000</v>
      </c>
      <c r="R1057" s="2">
        <v>1</v>
      </c>
      <c r="S1057" s="2">
        <v>0</v>
      </c>
      <c r="T1057" s="2">
        <v>0</v>
      </c>
      <c r="U1057" s="2">
        <v>0</v>
      </c>
      <c r="V1057" s="2">
        <v>0</v>
      </c>
      <c r="W1057" s="2">
        <v>0</v>
      </c>
      <c r="X1057" s="2">
        <v>0</v>
      </c>
      <c r="Y1057" s="2">
        <v>5.24</v>
      </c>
      <c r="Z1057" s="2">
        <v>22700</v>
      </c>
    </row>
    <row r="1058" spans="1:26" s="2" customFormat="1" thickBot="1">
      <c r="A1058" s="2">
        <v>1114</v>
      </c>
      <c r="B1058" s="2" t="s">
        <v>306</v>
      </c>
      <c r="C1058" s="2">
        <v>0</v>
      </c>
      <c r="E1058" s="2" t="s">
        <v>198</v>
      </c>
      <c r="F1058" s="2" t="s">
        <v>305</v>
      </c>
      <c r="G1058" s="2" t="s">
        <v>304</v>
      </c>
      <c r="I1058" s="2">
        <v>36</v>
      </c>
      <c r="J1058" s="2">
        <v>30400</v>
      </c>
      <c r="K1058" s="2">
        <v>0</v>
      </c>
      <c r="L1058" s="2">
        <v>30400</v>
      </c>
      <c r="M1058" s="2">
        <v>0</v>
      </c>
      <c r="N1058" s="2">
        <v>30400</v>
      </c>
      <c r="O1058" s="2">
        <v>1</v>
      </c>
      <c r="P1058" s="3">
        <v>40283</v>
      </c>
      <c r="Q1058" s="2">
        <v>26000</v>
      </c>
      <c r="R1058" s="2">
        <v>2</v>
      </c>
      <c r="S1058" s="2">
        <v>0</v>
      </c>
      <c r="T1058" s="2">
        <v>0</v>
      </c>
      <c r="U1058" s="2">
        <v>0</v>
      </c>
      <c r="V1058" s="2">
        <v>0</v>
      </c>
      <c r="W1058" s="2">
        <v>0</v>
      </c>
      <c r="X1058" s="2">
        <v>0</v>
      </c>
      <c r="Y1058" s="2">
        <v>36</v>
      </c>
      <c r="Z1058" s="2">
        <v>30400</v>
      </c>
    </row>
    <row r="1059" spans="1:26" s="2" customFormat="1" thickBot="1">
      <c r="A1059" s="2">
        <v>1116</v>
      </c>
      <c r="B1059" s="2" t="s">
        <v>303</v>
      </c>
      <c r="C1059" s="2">
        <v>21</v>
      </c>
      <c r="E1059" s="2" t="s">
        <v>299</v>
      </c>
      <c r="F1059" s="2" t="s">
        <v>302</v>
      </c>
      <c r="G1059" s="2" t="s">
        <v>188</v>
      </c>
      <c r="H1059" s="2" t="s">
        <v>301</v>
      </c>
      <c r="I1059" s="2">
        <v>5.7</v>
      </c>
      <c r="J1059" s="2">
        <v>23300</v>
      </c>
      <c r="K1059" s="2">
        <v>9700</v>
      </c>
      <c r="L1059" s="2">
        <v>33000</v>
      </c>
      <c r="M1059" s="2">
        <v>33000</v>
      </c>
      <c r="N1059" s="2">
        <v>0</v>
      </c>
      <c r="O1059" s="2">
        <v>0</v>
      </c>
      <c r="Q1059" s="2">
        <v>0</v>
      </c>
      <c r="R1059" s="2">
        <v>0</v>
      </c>
      <c r="S1059" s="2">
        <v>0</v>
      </c>
      <c r="T1059" s="2">
        <v>0</v>
      </c>
      <c r="U1059" s="2">
        <v>0</v>
      </c>
      <c r="V1059" s="2">
        <v>0</v>
      </c>
      <c r="W1059" s="2">
        <v>0</v>
      </c>
      <c r="X1059" s="2">
        <v>0</v>
      </c>
      <c r="Y1059" s="2">
        <v>5.7</v>
      </c>
      <c r="Z1059" s="2">
        <v>23300</v>
      </c>
    </row>
    <row r="1060" spans="1:26" s="2" customFormat="1" thickBot="1">
      <c r="A1060" s="2">
        <v>1117</v>
      </c>
      <c r="B1060" s="2" t="s">
        <v>300</v>
      </c>
      <c r="C1060" s="2">
        <v>17</v>
      </c>
      <c r="E1060" s="2" t="s">
        <v>299</v>
      </c>
      <c r="F1060" s="2" t="s">
        <v>298</v>
      </c>
      <c r="G1060" s="2" t="s">
        <v>55</v>
      </c>
      <c r="I1060" s="2">
        <v>67</v>
      </c>
      <c r="J1060" s="2">
        <v>58800</v>
      </c>
      <c r="K1060" s="2">
        <v>46800</v>
      </c>
      <c r="L1060" s="2">
        <v>105600</v>
      </c>
      <c r="M1060" s="2">
        <v>105600</v>
      </c>
      <c r="N1060" s="2">
        <v>0</v>
      </c>
      <c r="O1060" s="2">
        <v>0</v>
      </c>
      <c r="Q1060" s="2">
        <v>0</v>
      </c>
      <c r="R1060" s="2">
        <v>0</v>
      </c>
      <c r="S1060" s="2">
        <v>0</v>
      </c>
      <c r="T1060" s="2">
        <v>0</v>
      </c>
      <c r="U1060" s="2">
        <v>0</v>
      </c>
      <c r="V1060" s="2">
        <v>0</v>
      </c>
      <c r="W1060" s="2">
        <v>0</v>
      </c>
      <c r="X1060" s="2">
        <v>0</v>
      </c>
      <c r="Y1060" s="2">
        <v>67</v>
      </c>
      <c r="Z1060" s="2">
        <v>58800</v>
      </c>
    </row>
    <row r="1061" spans="1:26" s="2" customFormat="1" thickBot="1">
      <c r="A1061" s="2">
        <v>1118</v>
      </c>
      <c r="B1061" s="2" t="s">
        <v>297</v>
      </c>
      <c r="C1061" s="2">
        <v>0</v>
      </c>
      <c r="E1061" s="2" t="s">
        <v>296</v>
      </c>
      <c r="F1061" s="2" t="s">
        <v>295</v>
      </c>
      <c r="G1061" s="2" t="s">
        <v>11</v>
      </c>
      <c r="I1061" s="2">
        <v>1.82</v>
      </c>
      <c r="J1061" s="2">
        <v>17300</v>
      </c>
      <c r="K1061" s="2">
        <v>0</v>
      </c>
      <c r="L1061" s="2">
        <v>17300</v>
      </c>
      <c r="M1061" s="2">
        <v>0</v>
      </c>
      <c r="N1061" s="2">
        <v>17300</v>
      </c>
      <c r="O1061" s="2">
        <v>1</v>
      </c>
      <c r="P1061" s="3">
        <v>40710</v>
      </c>
      <c r="Q1061" s="2">
        <v>20000</v>
      </c>
      <c r="R1061" s="2">
        <v>2</v>
      </c>
      <c r="S1061" s="2">
        <v>0</v>
      </c>
      <c r="T1061" s="2">
        <v>0</v>
      </c>
      <c r="U1061" s="2">
        <v>0</v>
      </c>
      <c r="V1061" s="2">
        <v>0</v>
      </c>
      <c r="W1061" s="2">
        <v>0</v>
      </c>
      <c r="X1061" s="2">
        <v>0</v>
      </c>
      <c r="Y1061" s="2">
        <v>1.8160000000000001</v>
      </c>
      <c r="Z1061" s="2">
        <v>17325</v>
      </c>
    </row>
    <row r="1062" spans="1:26" s="2" customFormat="1" thickBot="1">
      <c r="A1062" s="2">
        <v>1119</v>
      </c>
      <c r="B1062" s="2" t="s">
        <v>294</v>
      </c>
      <c r="E1062" s="2" t="s">
        <v>293</v>
      </c>
      <c r="F1062" s="2" t="s">
        <v>292</v>
      </c>
      <c r="G1062" s="2" t="s">
        <v>291</v>
      </c>
      <c r="I1062" s="2">
        <v>6.4</v>
      </c>
      <c r="J1062" s="2">
        <v>1378</v>
      </c>
      <c r="K1062" s="2">
        <v>0</v>
      </c>
      <c r="L1062" s="2">
        <v>1378</v>
      </c>
      <c r="M1062" s="2">
        <v>0</v>
      </c>
      <c r="N1062" s="2">
        <v>1378</v>
      </c>
      <c r="O1062" s="2">
        <v>1</v>
      </c>
      <c r="P1062" s="3">
        <v>40882</v>
      </c>
      <c r="Q1062" s="2">
        <v>18000</v>
      </c>
      <c r="R1062" s="2">
        <v>1</v>
      </c>
      <c r="S1062" s="2">
        <v>0</v>
      </c>
      <c r="T1062" s="2">
        <v>0</v>
      </c>
      <c r="U1062" s="2">
        <v>6.4</v>
      </c>
      <c r="V1062" s="2">
        <v>1378</v>
      </c>
      <c r="W1062" s="2">
        <v>0</v>
      </c>
      <c r="X1062" s="2">
        <v>0</v>
      </c>
      <c r="Y1062" s="2">
        <v>0</v>
      </c>
      <c r="Z1062" s="2">
        <v>0</v>
      </c>
    </row>
    <row r="1063" spans="1:26" s="2" customFormat="1" thickBot="1">
      <c r="A1063" s="2">
        <v>1121</v>
      </c>
      <c r="B1063" s="2" t="s">
        <v>290</v>
      </c>
      <c r="E1063" s="2" t="s">
        <v>289</v>
      </c>
      <c r="F1063" s="2" t="s">
        <v>288</v>
      </c>
      <c r="G1063" s="2" t="s">
        <v>287</v>
      </c>
      <c r="I1063" s="2">
        <v>50</v>
      </c>
      <c r="J1063" s="2">
        <v>12553</v>
      </c>
      <c r="K1063" s="2">
        <v>0</v>
      </c>
      <c r="L1063" s="2">
        <v>12553</v>
      </c>
      <c r="M1063" s="2">
        <v>0</v>
      </c>
      <c r="N1063" s="2">
        <v>12553</v>
      </c>
      <c r="O1063" s="2">
        <v>0</v>
      </c>
      <c r="Q1063" s="2">
        <v>0</v>
      </c>
      <c r="R1063" s="2">
        <v>0</v>
      </c>
      <c r="S1063" s="2">
        <v>2</v>
      </c>
      <c r="T1063" s="2">
        <v>369</v>
      </c>
      <c r="U1063" s="2">
        <v>0</v>
      </c>
      <c r="V1063" s="2">
        <v>0</v>
      </c>
      <c r="W1063" s="2">
        <v>47</v>
      </c>
      <c r="X1063" s="2">
        <v>10434</v>
      </c>
      <c r="Y1063" s="2">
        <v>1</v>
      </c>
      <c r="Z1063" s="2">
        <v>1750</v>
      </c>
    </row>
    <row r="1064" spans="1:26" s="2" customFormat="1" thickBot="1">
      <c r="A1064" s="2">
        <v>1122</v>
      </c>
      <c r="B1064" s="2" t="s">
        <v>286</v>
      </c>
      <c r="E1064" s="2" t="s">
        <v>285</v>
      </c>
      <c r="F1064" s="2" t="s">
        <v>284</v>
      </c>
      <c r="G1064" s="2" t="s">
        <v>133</v>
      </c>
      <c r="I1064" s="2">
        <v>0.12</v>
      </c>
      <c r="J1064" s="2">
        <v>10700</v>
      </c>
      <c r="K1064" s="2">
        <v>95200</v>
      </c>
      <c r="L1064" s="2">
        <v>105900</v>
      </c>
      <c r="M1064" s="2">
        <v>0</v>
      </c>
      <c r="N1064" s="2">
        <v>105900</v>
      </c>
      <c r="O1064" s="2">
        <v>2</v>
      </c>
      <c r="P1064" s="3">
        <v>45175</v>
      </c>
      <c r="Q1064" s="2">
        <v>60000</v>
      </c>
      <c r="R1064" s="2">
        <v>8</v>
      </c>
      <c r="S1064" s="2">
        <v>0</v>
      </c>
      <c r="T1064" s="2">
        <v>0</v>
      </c>
      <c r="U1064" s="2">
        <v>0</v>
      </c>
      <c r="V1064" s="2">
        <v>0</v>
      </c>
      <c r="W1064" s="2">
        <v>0</v>
      </c>
      <c r="X1064" s="2">
        <v>0</v>
      </c>
      <c r="Y1064" s="2">
        <v>0.12</v>
      </c>
      <c r="Z1064" s="2">
        <v>10700</v>
      </c>
    </row>
    <row r="1065" spans="1:26" s="2" customFormat="1" thickBot="1">
      <c r="A1065" s="2">
        <v>1123</v>
      </c>
      <c r="B1065" s="2" t="s">
        <v>283</v>
      </c>
      <c r="E1065" s="2" t="s">
        <v>282</v>
      </c>
      <c r="F1065" s="2" t="s">
        <v>281</v>
      </c>
      <c r="G1065" s="2" t="s">
        <v>1</v>
      </c>
      <c r="I1065" s="2">
        <v>0.11</v>
      </c>
      <c r="J1065" s="2">
        <v>10700</v>
      </c>
      <c r="K1065" s="2">
        <v>64800</v>
      </c>
      <c r="L1065" s="2">
        <v>75500</v>
      </c>
      <c r="M1065" s="2">
        <v>75500</v>
      </c>
      <c r="N1065" s="2">
        <v>0</v>
      </c>
      <c r="O1065" s="2">
        <v>0</v>
      </c>
      <c r="Q1065" s="2">
        <v>0</v>
      </c>
      <c r="R1065" s="2">
        <v>0</v>
      </c>
      <c r="S1065" s="2">
        <v>0</v>
      </c>
      <c r="T1065" s="2">
        <v>0</v>
      </c>
      <c r="U1065" s="2">
        <v>0</v>
      </c>
      <c r="V1065" s="2">
        <v>0</v>
      </c>
      <c r="W1065" s="2">
        <v>0</v>
      </c>
      <c r="X1065" s="2">
        <v>0</v>
      </c>
      <c r="Y1065" s="2">
        <v>0.11</v>
      </c>
      <c r="Z1065" s="2">
        <v>10700</v>
      </c>
    </row>
    <row r="1066" spans="1:26" s="2" customFormat="1" thickBot="1">
      <c r="A1066" s="2">
        <v>1124</v>
      </c>
      <c r="B1066" s="2" t="s">
        <v>280</v>
      </c>
      <c r="C1066" s="2">
        <v>7</v>
      </c>
      <c r="E1066" s="2" t="s">
        <v>277</v>
      </c>
      <c r="F1066" s="2" t="s">
        <v>279</v>
      </c>
      <c r="G1066" s="2" t="s">
        <v>1</v>
      </c>
      <c r="I1066" s="2">
        <v>0.1</v>
      </c>
      <c r="J1066" s="2">
        <v>15900</v>
      </c>
      <c r="K1066" s="2">
        <v>96600</v>
      </c>
      <c r="L1066" s="2">
        <v>112500</v>
      </c>
      <c r="M1066" s="2">
        <v>112500</v>
      </c>
      <c r="N1066" s="2">
        <v>0</v>
      </c>
      <c r="O1066" s="2">
        <v>0</v>
      </c>
      <c r="Q1066" s="2">
        <v>0</v>
      </c>
      <c r="R1066" s="2">
        <v>0</v>
      </c>
      <c r="S1066" s="2">
        <v>0</v>
      </c>
      <c r="T1066" s="2">
        <v>0</v>
      </c>
      <c r="U1066" s="2">
        <v>0</v>
      </c>
      <c r="V1066" s="2">
        <v>0</v>
      </c>
      <c r="W1066" s="2">
        <v>0</v>
      </c>
      <c r="X1066" s="2">
        <v>0</v>
      </c>
      <c r="Y1066" s="2">
        <v>0.1</v>
      </c>
      <c r="Z1066" s="2">
        <v>15900</v>
      </c>
    </row>
    <row r="1067" spans="1:26" s="2" customFormat="1" thickBot="1">
      <c r="A1067" s="2">
        <v>1125</v>
      </c>
      <c r="B1067" s="2" t="s">
        <v>278</v>
      </c>
      <c r="C1067" s="2">
        <v>31</v>
      </c>
      <c r="E1067" s="2" t="s">
        <v>277</v>
      </c>
      <c r="F1067" s="2" t="s">
        <v>276</v>
      </c>
      <c r="G1067" s="2" t="s">
        <v>1</v>
      </c>
      <c r="I1067" s="2">
        <v>0.08</v>
      </c>
      <c r="J1067" s="2">
        <v>10700</v>
      </c>
      <c r="K1067" s="2">
        <v>88200</v>
      </c>
      <c r="L1067" s="2">
        <v>98900</v>
      </c>
      <c r="M1067" s="2">
        <v>98900</v>
      </c>
      <c r="N1067" s="2">
        <v>0</v>
      </c>
      <c r="O1067" s="2">
        <v>0</v>
      </c>
      <c r="Q1067" s="2">
        <v>0</v>
      </c>
      <c r="R1067" s="2">
        <v>0</v>
      </c>
      <c r="S1067" s="2">
        <v>0</v>
      </c>
      <c r="T1067" s="2">
        <v>0</v>
      </c>
      <c r="U1067" s="2">
        <v>0</v>
      </c>
      <c r="V1067" s="2">
        <v>0</v>
      </c>
      <c r="W1067" s="2">
        <v>0</v>
      </c>
      <c r="X1067" s="2">
        <v>0</v>
      </c>
      <c r="Y1067" s="2">
        <v>0.08</v>
      </c>
      <c r="Z1067" s="2">
        <v>10700</v>
      </c>
    </row>
    <row r="1068" spans="1:26" s="2" customFormat="1" thickBot="1">
      <c r="A1068" s="2">
        <v>1126</v>
      </c>
      <c r="B1068" s="2" t="s">
        <v>275</v>
      </c>
      <c r="E1068" s="2" t="s">
        <v>274</v>
      </c>
      <c r="F1068" s="2" t="s">
        <v>273</v>
      </c>
      <c r="G1068" s="2" t="s">
        <v>272</v>
      </c>
      <c r="I1068" s="2">
        <v>1.19</v>
      </c>
      <c r="J1068" s="2">
        <v>35700</v>
      </c>
      <c r="K1068" s="2">
        <v>185400</v>
      </c>
      <c r="L1068" s="2">
        <v>221100</v>
      </c>
      <c r="M1068" s="2">
        <v>221100</v>
      </c>
      <c r="N1068" s="2">
        <v>0</v>
      </c>
      <c r="O1068" s="2">
        <v>0</v>
      </c>
      <c r="Q1068" s="2">
        <v>0</v>
      </c>
      <c r="R1068" s="2">
        <v>0</v>
      </c>
      <c r="S1068" s="2">
        <v>0</v>
      </c>
      <c r="T1068" s="2">
        <v>0</v>
      </c>
      <c r="U1068" s="2">
        <v>0</v>
      </c>
      <c r="V1068" s="2">
        <v>0</v>
      </c>
      <c r="W1068" s="2">
        <v>0</v>
      </c>
      <c r="X1068" s="2">
        <v>0</v>
      </c>
      <c r="Y1068" s="2">
        <v>1.19</v>
      </c>
      <c r="Z1068" s="2">
        <v>35700</v>
      </c>
    </row>
    <row r="1069" spans="1:26" s="2" customFormat="1" thickBot="1">
      <c r="A1069" s="2">
        <v>1127</v>
      </c>
      <c r="B1069" s="2" t="s">
        <v>266</v>
      </c>
      <c r="E1069" s="2" t="s">
        <v>203</v>
      </c>
      <c r="F1069" s="2" t="s">
        <v>271</v>
      </c>
      <c r="G1069" s="2" t="s">
        <v>188</v>
      </c>
      <c r="I1069" s="2">
        <v>0.03</v>
      </c>
      <c r="J1069" s="2">
        <v>300</v>
      </c>
      <c r="K1069" s="2">
        <v>0</v>
      </c>
      <c r="L1069" s="2">
        <v>300</v>
      </c>
      <c r="M1069" s="2">
        <v>300</v>
      </c>
      <c r="N1069" s="2">
        <v>0</v>
      </c>
      <c r="O1069" s="2">
        <v>0</v>
      </c>
      <c r="Q1069" s="2">
        <v>0</v>
      </c>
      <c r="R1069" s="2">
        <v>0</v>
      </c>
      <c r="S1069" s="2">
        <v>0</v>
      </c>
      <c r="T1069" s="2">
        <v>0</v>
      </c>
      <c r="U1069" s="2">
        <v>0</v>
      </c>
      <c r="V1069" s="2">
        <v>0</v>
      </c>
      <c r="W1069" s="2">
        <v>0</v>
      </c>
      <c r="X1069" s="2">
        <v>0</v>
      </c>
      <c r="Y1069" s="2">
        <v>0.03</v>
      </c>
      <c r="Z1069" s="2">
        <v>300</v>
      </c>
    </row>
    <row r="1070" spans="1:26" s="2" customFormat="1" thickBot="1">
      <c r="A1070" s="2">
        <v>1128</v>
      </c>
      <c r="B1070" s="2" t="s">
        <v>266</v>
      </c>
      <c r="E1070" s="2" t="s">
        <v>270</v>
      </c>
      <c r="F1070" s="2" t="s">
        <v>269</v>
      </c>
      <c r="G1070" s="2" t="s">
        <v>188</v>
      </c>
      <c r="I1070" s="2">
        <v>0.09</v>
      </c>
      <c r="J1070" s="2">
        <v>300</v>
      </c>
      <c r="K1070" s="2">
        <v>0</v>
      </c>
      <c r="L1070" s="2">
        <v>300</v>
      </c>
      <c r="M1070" s="2">
        <v>300</v>
      </c>
      <c r="N1070" s="2">
        <v>0</v>
      </c>
      <c r="O1070" s="2">
        <v>0</v>
      </c>
      <c r="Q1070" s="2">
        <v>0</v>
      </c>
      <c r="R1070" s="2">
        <v>0</v>
      </c>
      <c r="S1070" s="2">
        <v>0</v>
      </c>
      <c r="T1070" s="2">
        <v>0</v>
      </c>
      <c r="U1070" s="2">
        <v>0</v>
      </c>
      <c r="V1070" s="2">
        <v>0</v>
      </c>
      <c r="W1070" s="2">
        <v>0</v>
      </c>
      <c r="X1070" s="2">
        <v>0</v>
      </c>
      <c r="Y1070" s="2">
        <v>0.09</v>
      </c>
      <c r="Z1070" s="2">
        <v>300</v>
      </c>
    </row>
    <row r="1071" spans="1:26" s="2" customFormat="1" thickBot="1">
      <c r="A1071" s="2">
        <v>1129</v>
      </c>
      <c r="B1071" s="2" t="s">
        <v>266</v>
      </c>
      <c r="E1071" s="2" t="s">
        <v>268</v>
      </c>
      <c r="F1071" s="2" t="s">
        <v>267</v>
      </c>
      <c r="G1071" s="2" t="s">
        <v>188</v>
      </c>
      <c r="I1071" s="2">
        <v>0.16</v>
      </c>
      <c r="J1071" s="2">
        <v>700</v>
      </c>
      <c r="K1071" s="2">
        <v>0</v>
      </c>
      <c r="L1071" s="2">
        <v>700</v>
      </c>
      <c r="M1071" s="2">
        <v>700</v>
      </c>
      <c r="N1071" s="2">
        <v>0</v>
      </c>
      <c r="O1071" s="2">
        <v>0</v>
      </c>
      <c r="Q1071" s="2">
        <v>0</v>
      </c>
      <c r="R1071" s="2">
        <v>0</v>
      </c>
      <c r="S1071" s="2">
        <v>0</v>
      </c>
      <c r="T1071" s="2">
        <v>0</v>
      </c>
      <c r="U1071" s="2">
        <v>0</v>
      </c>
      <c r="V1071" s="2">
        <v>0</v>
      </c>
      <c r="W1071" s="2">
        <v>0</v>
      </c>
      <c r="X1071" s="2">
        <v>0</v>
      </c>
      <c r="Y1071" s="2">
        <v>0.16</v>
      </c>
      <c r="Z1071" s="2">
        <v>700</v>
      </c>
    </row>
    <row r="1072" spans="1:26" s="2" customFormat="1" thickBot="1">
      <c r="A1072" s="2">
        <v>1130</v>
      </c>
      <c r="B1072" s="2" t="s">
        <v>266</v>
      </c>
      <c r="E1072" s="2" t="s">
        <v>265</v>
      </c>
      <c r="F1072" s="2" t="s">
        <v>264</v>
      </c>
      <c r="G1072" s="2" t="s">
        <v>5</v>
      </c>
      <c r="I1072" s="2">
        <v>0.04</v>
      </c>
      <c r="J1072" s="2">
        <v>300</v>
      </c>
      <c r="K1072" s="2">
        <v>0</v>
      </c>
      <c r="L1072" s="2">
        <v>300</v>
      </c>
      <c r="M1072" s="2">
        <v>300</v>
      </c>
      <c r="N1072" s="2">
        <v>0</v>
      </c>
      <c r="O1072" s="2">
        <v>0</v>
      </c>
      <c r="Q1072" s="2">
        <v>0</v>
      </c>
      <c r="R1072" s="2">
        <v>0</v>
      </c>
      <c r="S1072" s="2">
        <v>0</v>
      </c>
      <c r="T1072" s="2">
        <v>0</v>
      </c>
      <c r="U1072" s="2">
        <v>0</v>
      </c>
      <c r="V1072" s="2">
        <v>0</v>
      </c>
      <c r="W1072" s="2">
        <v>0</v>
      </c>
      <c r="X1072" s="2">
        <v>0</v>
      </c>
      <c r="Y1072" s="2">
        <v>0.04</v>
      </c>
      <c r="Z1072" s="2">
        <v>300</v>
      </c>
    </row>
    <row r="1073" spans="1:26" s="2" customFormat="1" thickBot="1">
      <c r="A1073" s="2">
        <v>1131</v>
      </c>
      <c r="B1073" s="2" t="s">
        <v>263</v>
      </c>
      <c r="E1073" s="2" t="s">
        <v>180</v>
      </c>
      <c r="F1073" s="2" t="s">
        <v>262</v>
      </c>
      <c r="G1073" s="2" t="s">
        <v>245</v>
      </c>
      <c r="I1073" s="2">
        <v>162</v>
      </c>
      <c r="J1073" s="2">
        <v>35471</v>
      </c>
      <c r="K1073" s="2">
        <v>0</v>
      </c>
      <c r="L1073" s="2">
        <v>35471</v>
      </c>
      <c r="M1073" s="2">
        <v>0</v>
      </c>
      <c r="N1073" s="2">
        <v>35471</v>
      </c>
      <c r="O1073" s="2">
        <v>0</v>
      </c>
      <c r="Q1073" s="2">
        <v>0</v>
      </c>
      <c r="R1073" s="2">
        <v>0</v>
      </c>
      <c r="S1073" s="2">
        <v>0</v>
      </c>
      <c r="T1073" s="2">
        <v>0</v>
      </c>
      <c r="U1073" s="2">
        <v>74</v>
      </c>
      <c r="V1073" s="2">
        <v>15935</v>
      </c>
      <c r="W1073" s="2">
        <v>88</v>
      </c>
      <c r="X1073" s="2">
        <v>19536</v>
      </c>
      <c r="Y1073" s="2">
        <v>0</v>
      </c>
      <c r="Z1073" s="2">
        <v>0</v>
      </c>
    </row>
    <row r="1074" spans="1:26" s="2" customFormat="1" thickBot="1">
      <c r="A1074" s="2">
        <v>1132</v>
      </c>
      <c r="B1074" s="2" t="s">
        <v>261</v>
      </c>
      <c r="C1074" s="2">
        <v>74</v>
      </c>
      <c r="E1074" s="2" t="s">
        <v>81</v>
      </c>
      <c r="F1074" s="2" t="s">
        <v>260</v>
      </c>
      <c r="G1074" s="2" t="s">
        <v>259</v>
      </c>
      <c r="I1074" s="2">
        <v>33</v>
      </c>
      <c r="J1074" s="2">
        <v>7261</v>
      </c>
      <c r="K1074" s="2">
        <v>0</v>
      </c>
      <c r="L1074" s="2">
        <v>7261</v>
      </c>
      <c r="M1074" s="2">
        <v>0</v>
      </c>
      <c r="N1074" s="2">
        <v>7261</v>
      </c>
      <c r="O1074" s="2">
        <v>1</v>
      </c>
      <c r="P1074" s="3">
        <v>44068</v>
      </c>
      <c r="Q1074" s="2">
        <v>0</v>
      </c>
      <c r="R1074" s="2">
        <v>2</v>
      </c>
      <c r="S1074" s="2">
        <v>1.2</v>
      </c>
      <c r="T1074" s="2">
        <v>221</v>
      </c>
      <c r="U1074" s="2">
        <v>3</v>
      </c>
      <c r="V1074" s="2">
        <v>646</v>
      </c>
      <c r="W1074" s="2">
        <v>28.8</v>
      </c>
      <c r="X1074" s="2">
        <v>6394</v>
      </c>
      <c r="Y1074" s="2">
        <v>0</v>
      </c>
      <c r="Z1074" s="2">
        <v>0</v>
      </c>
    </row>
    <row r="1075" spans="1:26" s="2" customFormat="1" thickBot="1">
      <c r="A1075" s="2">
        <v>1134</v>
      </c>
      <c r="B1075" s="2" t="s">
        <v>258</v>
      </c>
      <c r="E1075" s="2" t="s">
        <v>257</v>
      </c>
      <c r="F1075" s="2" t="s">
        <v>256</v>
      </c>
      <c r="G1075" s="2" t="s">
        <v>255</v>
      </c>
      <c r="I1075" s="2">
        <v>49.2</v>
      </c>
      <c r="J1075" s="2">
        <v>41000</v>
      </c>
      <c r="K1075" s="2">
        <v>0</v>
      </c>
      <c r="L1075" s="2">
        <v>41000</v>
      </c>
      <c r="M1075" s="2">
        <v>0</v>
      </c>
      <c r="N1075" s="2">
        <v>41000</v>
      </c>
      <c r="O1075" s="2">
        <v>1</v>
      </c>
      <c r="P1075" s="3">
        <v>43594</v>
      </c>
      <c r="Q1075" s="2">
        <v>35000</v>
      </c>
      <c r="R1075" s="2">
        <v>1</v>
      </c>
      <c r="S1075" s="2">
        <v>0</v>
      </c>
      <c r="T1075" s="2">
        <v>0</v>
      </c>
      <c r="U1075" s="2">
        <v>0</v>
      </c>
      <c r="V1075" s="2">
        <v>0</v>
      </c>
      <c r="W1075" s="2">
        <v>0</v>
      </c>
      <c r="X1075" s="2">
        <v>0</v>
      </c>
      <c r="Y1075" s="2">
        <v>49.2</v>
      </c>
      <c r="Z1075" s="2">
        <v>41000</v>
      </c>
    </row>
    <row r="1076" spans="1:26" s="2" customFormat="1" thickBot="1">
      <c r="A1076" s="2">
        <v>1135</v>
      </c>
      <c r="B1076" s="2" t="s">
        <v>254</v>
      </c>
      <c r="C1076" s="2">
        <v>97</v>
      </c>
      <c r="E1076" s="2" t="s">
        <v>183</v>
      </c>
      <c r="F1076" s="2" t="s">
        <v>253</v>
      </c>
      <c r="G1076" s="2" t="s">
        <v>120</v>
      </c>
      <c r="H1076" s="2" t="s">
        <v>237</v>
      </c>
      <c r="I1076" s="2">
        <v>26</v>
      </c>
      <c r="J1076" s="2">
        <v>14134</v>
      </c>
      <c r="K1076" s="2">
        <v>0</v>
      </c>
      <c r="L1076" s="2">
        <v>14134</v>
      </c>
      <c r="M1076" s="2">
        <v>0</v>
      </c>
      <c r="N1076" s="2">
        <v>14134</v>
      </c>
      <c r="O1076" s="2">
        <v>1</v>
      </c>
      <c r="P1076" s="3">
        <v>43815</v>
      </c>
      <c r="Q1076" s="2">
        <v>45000</v>
      </c>
      <c r="R1076" s="2">
        <v>1</v>
      </c>
      <c r="S1076" s="2">
        <v>0</v>
      </c>
      <c r="T1076" s="2">
        <v>0</v>
      </c>
      <c r="U1076" s="2">
        <v>25</v>
      </c>
      <c r="V1076" s="2">
        <v>5384</v>
      </c>
      <c r="W1076" s="2">
        <v>0</v>
      </c>
      <c r="X1076" s="2">
        <v>0</v>
      </c>
      <c r="Y1076" s="2">
        <v>1</v>
      </c>
      <c r="Z1076" s="2">
        <v>8750</v>
      </c>
    </row>
    <row r="1077" spans="1:26" s="2" customFormat="1" thickBot="1">
      <c r="A1077" s="2">
        <v>1136</v>
      </c>
      <c r="B1077" s="2" t="s">
        <v>96</v>
      </c>
      <c r="E1077" s="2" t="s">
        <v>112</v>
      </c>
      <c r="F1077" s="2" t="s">
        <v>252</v>
      </c>
      <c r="G1077" s="2" t="s">
        <v>251</v>
      </c>
      <c r="I1077" s="2">
        <v>18</v>
      </c>
      <c r="J1077" s="2">
        <v>3876</v>
      </c>
      <c r="K1077" s="2">
        <v>0</v>
      </c>
      <c r="L1077" s="2">
        <v>3876</v>
      </c>
      <c r="M1077" s="2">
        <v>0</v>
      </c>
      <c r="N1077" s="2">
        <v>3876</v>
      </c>
      <c r="O1077" s="2">
        <v>1</v>
      </c>
      <c r="P1077" s="3">
        <v>44623</v>
      </c>
      <c r="Q1077" s="2">
        <v>0</v>
      </c>
      <c r="R1077" s="2">
        <v>2</v>
      </c>
      <c r="S1077" s="2">
        <v>0</v>
      </c>
      <c r="T1077" s="2">
        <v>0</v>
      </c>
      <c r="U1077" s="2">
        <v>18</v>
      </c>
      <c r="V1077" s="2">
        <v>3876</v>
      </c>
      <c r="W1077" s="2">
        <v>0</v>
      </c>
      <c r="X1077" s="2">
        <v>0</v>
      </c>
      <c r="Y1077" s="2">
        <v>0</v>
      </c>
      <c r="Z1077" s="2">
        <v>0</v>
      </c>
    </row>
    <row r="1078" spans="1:26" s="2" customFormat="1" thickBot="1">
      <c r="A1078" s="2">
        <v>1137</v>
      </c>
      <c r="B1078" s="2" t="s">
        <v>250</v>
      </c>
      <c r="E1078" s="2" t="s">
        <v>28</v>
      </c>
      <c r="F1078" s="2" t="s">
        <v>249</v>
      </c>
      <c r="G1078" s="2" t="s">
        <v>248</v>
      </c>
      <c r="I1078" s="2">
        <v>4.79</v>
      </c>
      <c r="J1078" s="2">
        <v>13400</v>
      </c>
      <c r="K1078" s="2">
        <v>0</v>
      </c>
      <c r="L1078" s="2">
        <v>13400</v>
      </c>
      <c r="M1078" s="2">
        <v>0</v>
      </c>
      <c r="N1078" s="2">
        <v>13400</v>
      </c>
      <c r="O1078" s="2">
        <v>1</v>
      </c>
      <c r="P1078" s="3">
        <v>41088</v>
      </c>
      <c r="Q1078" s="2">
        <v>13000</v>
      </c>
      <c r="R1078" s="2">
        <v>1</v>
      </c>
      <c r="S1078" s="2">
        <v>0</v>
      </c>
      <c r="T1078" s="2">
        <v>0</v>
      </c>
      <c r="U1078" s="2">
        <v>0</v>
      </c>
      <c r="V1078" s="2">
        <v>0</v>
      </c>
      <c r="W1078" s="2">
        <v>0</v>
      </c>
      <c r="X1078" s="2">
        <v>0</v>
      </c>
      <c r="Y1078" s="2">
        <v>4.79</v>
      </c>
      <c r="Z1078" s="2">
        <v>13400</v>
      </c>
    </row>
    <row r="1079" spans="1:26" s="2" customFormat="1" thickBot="1">
      <c r="A1079" s="2">
        <v>1138</v>
      </c>
      <c r="B1079" s="2" t="s">
        <v>247</v>
      </c>
      <c r="C1079" s="2">
        <v>0</v>
      </c>
      <c r="E1079" s="2" t="s">
        <v>190</v>
      </c>
      <c r="F1079" s="2" t="s">
        <v>246</v>
      </c>
      <c r="G1079" s="2" t="s">
        <v>245</v>
      </c>
      <c r="I1079" s="2">
        <v>17</v>
      </c>
      <c r="J1079" s="2">
        <v>3661</v>
      </c>
      <c r="K1079" s="2">
        <v>0</v>
      </c>
      <c r="L1079" s="2">
        <v>3661</v>
      </c>
      <c r="M1079" s="2">
        <v>0</v>
      </c>
      <c r="N1079" s="2">
        <v>3661</v>
      </c>
      <c r="O1079" s="2">
        <v>1</v>
      </c>
      <c r="P1079" s="3">
        <v>41761</v>
      </c>
      <c r="Q1079" s="2">
        <v>20000</v>
      </c>
      <c r="R1079" s="2">
        <v>1</v>
      </c>
      <c r="S1079" s="2">
        <v>0</v>
      </c>
      <c r="T1079" s="2">
        <v>0</v>
      </c>
      <c r="U1079" s="2">
        <v>17</v>
      </c>
      <c r="V1079" s="2">
        <v>3661</v>
      </c>
      <c r="W1079" s="2">
        <v>0</v>
      </c>
      <c r="X1079" s="2">
        <v>0</v>
      </c>
      <c r="Y1079" s="2">
        <v>0</v>
      </c>
      <c r="Z1079" s="2">
        <v>0</v>
      </c>
    </row>
    <row r="1080" spans="1:26" s="2" customFormat="1" thickBot="1">
      <c r="A1080" s="2">
        <v>1139</v>
      </c>
      <c r="B1080" s="2" t="s">
        <v>244</v>
      </c>
      <c r="E1080" s="2" t="s">
        <v>32</v>
      </c>
      <c r="F1080" s="2" t="s">
        <v>243</v>
      </c>
      <c r="G1080" s="2" t="s">
        <v>51</v>
      </c>
      <c r="I1080" s="2">
        <v>19</v>
      </c>
      <c r="J1080" s="2">
        <v>25500</v>
      </c>
      <c r="K1080" s="2">
        <v>0</v>
      </c>
      <c r="L1080" s="2">
        <v>25500</v>
      </c>
      <c r="M1080" s="2">
        <v>0</v>
      </c>
      <c r="N1080" s="2">
        <v>25500</v>
      </c>
      <c r="O1080" s="2">
        <v>0</v>
      </c>
      <c r="P1080" s="3">
        <v>41080</v>
      </c>
      <c r="Q1080" s="2">
        <v>40000</v>
      </c>
      <c r="R1080" s="2">
        <v>1</v>
      </c>
      <c r="S1080" s="2">
        <v>0</v>
      </c>
      <c r="T1080" s="2">
        <v>0</v>
      </c>
      <c r="U1080" s="2">
        <v>0</v>
      </c>
      <c r="V1080" s="2">
        <v>0</v>
      </c>
      <c r="W1080" s="2">
        <v>0</v>
      </c>
      <c r="X1080" s="2">
        <v>0</v>
      </c>
      <c r="Y1080" s="2">
        <v>19</v>
      </c>
      <c r="Z1080" s="2">
        <v>25500</v>
      </c>
    </row>
    <row r="1081" spans="1:26" s="2" customFormat="1" thickBot="1">
      <c r="A1081" s="2">
        <v>1140</v>
      </c>
      <c r="B1081" s="2" t="s">
        <v>242</v>
      </c>
      <c r="C1081" s="2">
        <v>562</v>
      </c>
      <c r="E1081" s="2" t="s">
        <v>32</v>
      </c>
      <c r="F1081" s="2" t="s">
        <v>241</v>
      </c>
      <c r="G1081" s="2" t="s">
        <v>240</v>
      </c>
      <c r="I1081" s="2">
        <v>12</v>
      </c>
      <c r="J1081" s="2">
        <v>33400</v>
      </c>
      <c r="K1081" s="2">
        <v>177800</v>
      </c>
      <c r="L1081" s="2">
        <v>211200</v>
      </c>
      <c r="M1081" s="2">
        <v>18500</v>
      </c>
      <c r="N1081" s="2">
        <v>192700</v>
      </c>
      <c r="O1081" s="2">
        <v>0</v>
      </c>
      <c r="P1081" s="3">
        <v>41332</v>
      </c>
      <c r="Q1081" s="2">
        <v>87500</v>
      </c>
      <c r="R1081" s="2">
        <v>1</v>
      </c>
      <c r="S1081" s="2">
        <v>0</v>
      </c>
      <c r="T1081" s="2">
        <v>0</v>
      </c>
      <c r="U1081" s="2">
        <v>0</v>
      </c>
      <c r="V1081" s="2">
        <v>0</v>
      </c>
      <c r="W1081" s="2">
        <v>0</v>
      </c>
      <c r="X1081" s="2">
        <v>0</v>
      </c>
      <c r="Y1081" s="2">
        <v>12</v>
      </c>
      <c r="Z1081" s="2">
        <v>33400</v>
      </c>
    </row>
    <row r="1082" spans="1:26" s="2" customFormat="1" thickBot="1">
      <c r="A1082" s="2">
        <v>1141</v>
      </c>
      <c r="B1082" s="2" t="s">
        <v>239</v>
      </c>
      <c r="E1082" s="2" t="s">
        <v>41</v>
      </c>
      <c r="F1082" s="2" t="s">
        <v>238</v>
      </c>
      <c r="G1082" s="2" t="s">
        <v>11</v>
      </c>
      <c r="H1082" s="2" t="s">
        <v>237</v>
      </c>
      <c r="I1082" s="2">
        <v>61.5</v>
      </c>
      <c r="J1082" s="2">
        <v>47000</v>
      </c>
      <c r="K1082" s="2">
        <v>0</v>
      </c>
      <c r="L1082" s="2">
        <v>47000</v>
      </c>
      <c r="M1082" s="2">
        <v>0</v>
      </c>
      <c r="N1082" s="2">
        <v>47000</v>
      </c>
      <c r="O1082" s="2">
        <v>0</v>
      </c>
      <c r="Q1082" s="2">
        <v>0</v>
      </c>
      <c r="R1082" s="2">
        <v>0</v>
      </c>
      <c r="S1082" s="2">
        <v>0</v>
      </c>
      <c r="T1082" s="2">
        <v>0</v>
      </c>
      <c r="U1082" s="2">
        <v>0</v>
      </c>
      <c r="V1082" s="2">
        <v>0</v>
      </c>
      <c r="W1082" s="2">
        <v>0</v>
      </c>
      <c r="X1082" s="2">
        <v>0</v>
      </c>
      <c r="Y1082" s="2">
        <v>61.5</v>
      </c>
      <c r="Z1082" s="2">
        <v>47000</v>
      </c>
    </row>
    <row r="1083" spans="1:26" s="2" customFormat="1" thickBot="1">
      <c r="A1083" s="2">
        <v>1142</v>
      </c>
      <c r="B1083" s="2" t="s">
        <v>236</v>
      </c>
      <c r="E1083" s="2" t="s">
        <v>60</v>
      </c>
      <c r="F1083" s="2" t="s">
        <v>235</v>
      </c>
      <c r="G1083" s="2" t="s">
        <v>110</v>
      </c>
      <c r="H1083" s="2" t="s">
        <v>234</v>
      </c>
      <c r="I1083" s="2">
        <v>31.8</v>
      </c>
      <c r="J1083" s="2">
        <v>7028</v>
      </c>
      <c r="K1083" s="2">
        <v>0</v>
      </c>
      <c r="L1083" s="2">
        <v>7028</v>
      </c>
      <c r="M1083" s="2">
        <v>0</v>
      </c>
      <c r="N1083" s="2">
        <v>7028</v>
      </c>
      <c r="O1083" s="2">
        <v>0</v>
      </c>
      <c r="Q1083" s="2">
        <v>0</v>
      </c>
      <c r="R1083" s="2">
        <v>0</v>
      </c>
      <c r="S1083" s="2">
        <v>0</v>
      </c>
      <c r="T1083" s="2">
        <v>0</v>
      </c>
      <c r="U1083" s="2">
        <v>4.8</v>
      </c>
      <c r="V1083" s="2">
        <v>1034</v>
      </c>
      <c r="W1083" s="2">
        <v>27</v>
      </c>
      <c r="X1083" s="2">
        <v>5994</v>
      </c>
      <c r="Y1083" s="2">
        <v>0</v>
      </c>
      <c r="Z1083" s="2">
        <v>0</v>
      </c>
    </row>
    <row r="1084" spans="1:26" s="2" customFormat="1" thickBot="1">
      <c r="A1084" s="2">
        <v>1143</v>
      </c>
      <c r="B1084" s="2" t="s">
        <v>233</v>
      </c>
      <c r="E1084" s="2" t="s">
        <v>165</v>
      </c>
      <c r="F1084" s="2" t="s">
        <v>232</v>
      </c>
      <c r="G1084" s="2" t="s">
        <v>126</v>
      </c>
      <c r="I1084" s="2">
        <v>87</v>
      </c>
      <c r="J1084" s="2">
        <v>59800</v>
      </c>
      <c r="K1084" s="2">
        <v>0</v>
      </c>
      <c r="L1084" s="2">
        <v>59800</v>
      </c>
      <c r="M1084" s="2">
        <v>0</v>
      </c>
      <c r="N1084" s="2">
        <v>59800</v>
      </c>
      <c r="O1084" s="2">
        <v>1</v>
      </c>
      <c r="P1084" s="3">
        <v>44258</v>
      </c>
      <c r="Q1084" s="2">
        <v>0</v>
      </c>
      <c r="R1084" s="2">
        <v>2</v>
      </c>
      <c r="S1084" s="2">
        <v>0</v>
      </c>
      <c r="T1084" s="2">
        <v>0</v>
      </c>
      <c r="U1084" s="2">
        <v>0</v>
      </c>
      <c r="V1084" s="2">
        <v>0</v>
      </c>
      <c r="W1084" s="2">
        <v>0</v>
      </c>
      <c r="X1084" s="2">
        <v>0</v>
      </c>
      <c r="Y1084" s="2">
        <v>87</v>
      </c>
      <c r="Z1084" s="2">
        <v>59800</v>
      </c>
    </row>
    <row r="1085" spans="1:26" s="2" customFormat="1" thickBot="1">
      <c r="A1085" s="2">
        <v>1144</v>
      </c>
      <c r="B1085" s="2" t="s">
        <v>231</v>
      </c>
      <c r="E1085" s="2" t="s">
        <v>230</v>
      </c>
      <c r="F1085" s="2" t="s">
        <v>229</v>
      </c>
      <c r="G1085" s="2" t="s">
        <v>228</v>
      </c>
      <c r="I1085" s="2">
        <v>2.5299999999999998</v>
      </c>
      <c r="J1085" s="2">
        <v>8400</v>
      </c>
      <c r="K1085" s="2">
        <v>6700</v>
      </c>
      <c r="L1085" s="2">
        <v>15100</v>
      </c>
      <c r="M1085" s="2">
        <v>0</v>
      </c>
      <c r="N1085" s="2">
        <v>15100</v>
      </c>
      <c r="O1085" s="2">
        <v>0</v>
      </c>
      <c r="Q1085" s="2">
        <v>0</v>
      </c>
      <c r="R1085" s="2">
        <v>0</v>
      </c>
      <c r="S1085" s="2">
        <v>0</v>
      </c>
      <c r="T1085" s="2">
        <v>0</v>
      </c>
      <c r="U1085" s="2">
        <v>0</v>
      </c>
      <c r="V1085" s="2">
        <v>0</v>
      </c>
      <c r="W1085" s="2">
        <v>0</v>
      </c>
      <c r="X1085" s="2">
        <v>0</v>
      </c>
      <c r="Y1085" s="2">
        <v>2.5299999999999998</v>
      </c>
      <c r="Z1085" s="2">
        <v>8400</v>
      </c>
    </row>
    <row r="1086" spans="1:26" s="2" customFormat="1" thickBot="1">
      <c r="A1086" s="2">
        <v>1145</v>
      </c>
      <c r="B1086" s="2" t="s">
        <v>227</v>
      </c>
      <c r="C1086" s="2">
        <v>61</v>
      </c>
      <c r="E1086" s="2" t="s">
        <v>226</v>
      </c>
      <c r="F1086" s="2" t="s">
        <v>225</v>
      </c>
      <c r="G1086" s="2" t="s">
        <v>173</v>
      </c>
      <c r="I1086" s="2">
        <v>71</v>
      </c>
      <c r="J1086" s="2">
        <v>56800</v>
      </c>
      <c r="K1086" s="2">
        <v>121300</v>
      </c>
      <c r="L1086" s="2">
        <v>178100</v>
      </c>
      <c r="M1086" s="2">
        <v>18500</v>
      </c>
      <c r="N1086" s="2">
        <v>159600</v>
      </c>
      <c r="O1086" s="2">
        <v>1</v>
      </c>
      <c r="P1086" s="3">
        <v>44074</v>
      </c>
      <c r="Q1086" s="2">
        <v>65000</v>
      </c>
      <c r="R1086" s="2">
        <v>1</v>
      </c>
      <c r="S1086" s="2">
        <v>0</v>
      </c>
      <c r="T1086" s="2">
        <v>0</v>
      </c>
      <c r="U1086" s="2">
        <v>0</v>
      </c>
      <c r="V1086" s="2">
        <v>0</v>
      </c>
      <c r="W1086" s="2">
        <v>0</v>
      </c>
      <c r="X1086" s="2">
        <v>0</v>
      </c>
      <c r="Y1086" s="2">
        <v>71</v>
      </c>
      <c r="Z1086" s="2">
        <v>56800</v>
      </c>
    </row>
    <row r="1087" spans="1:26" s="2" customFormat="1" thickBot="1">
      <c r="A1087" s="2">
        <v>1146</v>
      </c>
      <c r="B1087" s="2" t="s">
        <v>224</v>
      </c>
      <c r="E1087" s="2" t="s">
        <v>223</v>
      </c>
      <c r="F1087" s="2" t="s">
        <v>222</v>
      </c>
      <c r="G1087" s="2" t="s">
        <v>221</v>
      </c>
      <c r="I1087" s="2">
        <v>4</v>
      </c>
      <c r="J1087" s="2">
        <v>8000</v>
      </c>
      <c r="K1087" s="2">
        <v>37800</v>
      </c>
      <c r="L1087" s="2">
        <v>45800</v>
      </c>
      <c r="M1087" s="2">
        <v>0</v>
      </c>
      <c r="N1087" s="2">
        <v>45800</v>
      </c>
      <c r="O1087" s="2">
        <v>2</v>
      </c>
      <c r="P1087" s="3">
        <v>43004</v>
      </c>
      <c r="Q1087" s="2">
        <v>50000</v>
      </c>
      <c r="R1087" s="2">
        <v>1</v>
      </c>
      <c r="S1087" s="2">
        <v>0</v>
      </c>
      <c r="T1087" s="2">
        <v>0</v>
      </c>
      <c r="U1087" s="2">
        <v>0</v>
      </c>
      <c r="V1087" s="2">
        <v>0</v>
      </c>
      <c r="W1087" s="2">
        <v>0</v>
      </c>
      <c r="X1087" s="2">
        <v>0</v>
      </c>
      <c r="Y1087" s="2">
        <v>4</v>
      </c>
      <c r="Z1087" s="2">
        <v>8000</v>
      </c>
    </row>
    <row r="1088" spans="1:26" s="2" customFormat="1" thickBot="1">
      <c r="A1088" s="2">
        <v>1147</v>
      </c>
      <c r="B1088" s="2" t="s">
        <v>220</v>
      </c>
      <c r="E1088" s="2" t="s">
        <v>32</v>
      </c>
      <c r="F1088" s="2" t="s">
        <v>219</v>
      </c>
      <c r="G1088" s="2" t="s">
        <v>218</v>
      </c>
      <c r="I1088" s="2">
        <v>1.2</v>
      </c>
      <c r="J1088" s="2">
        <v>17700</v>
      </c>
      <c r="K1088" s="2">
        <v>9300</v>
      </c>
      <c r="L1088" s="2">
        <v>27000</v>
      </c>
      <c r="M1088" s="2">
        <v>0</v>
      </c>
      <c r="N1088" s="2">
        <v>27000</v>
      </c>
      <c r="O1088" s="2">
        <v>0</v>
      </c>
      <c r="Q1088" s="2">
        <v>0</v>
      </c>
      <c r="R1088" s="2">
        <v>0</v>
      </c>
      <c r="S1088" s="2">
        <v>0</v>
      </c>
      <c r="T1088" s="2">
        <v>0</v>
      </c>
      <c r="U1088" s="2">
        <v>0</v>
      </c>
      <c r="V1088" s="2">
        <v>0</v>
      </c>
      <c r="W1088" s="2">
        <v>0</v>
      </c>
      <c r="X1088" s="2">
        <v>0</v>
      </c>
      <c r="Y1088" s="2">
        <v>1.2</v>
      </c>
      <c r="Z1088" s="2">
        <v>17700</v>
      </c>
    </row>
    <row r="1089" spans="1:26" s="2" customFormat="1" thickBot="1">
      <c r="A1089" s="2">
        <v>1149</v>
      </c>
      <c r="B1089" s="2" t="s">
        <v>217</v>
      </c>
      <c r="E1089" s="2" t="s">
        <v>216</v>
      </c>
      <c r="F1089" s="2" t="s">
        <v>215</v>
      </c>
      <c r="G1089" s="2" t="s">
        <v>214</v>
      </c>
      <c r="I1089" s="2">
        <v>13.75</v>
      </c>
      <c r="J1089" s="2">
        <v>61000</v>
      </c>
      <c r="K1089" s="2">
        <v>0</v>
      </c>
      <c r="L1089" s="2">
        <v>61000</v>
      </c>
      <c r="M1089" s="2">
        <v>0</v>
      </c>
      <c r="N1089" s="2">
        <v>61000</v>
      </c>
      <c r="O1089" s="2">
        <v>1</v>
      </c>
      <c r="P1089" s="3">
        <v>41829</v>
      </c>
      <c r="Q1089" s="2">
        <v>0</v>
      </c>
      <c r="R1089" s="2">
        <v>0</v>
      </c>
      <c r="S1089" s="2">
        <v>0</v>
      </c>
      <c r="T1089" s="2">
        <v>0</v>
      </c>
      <c r="U1089" s="2">
        <v>0</v>
      </c>
      <c r="V1089" s="2">
        <v>0</v>
      </c>
      <c r="W1089" s="2">
        <v>0</v>
      </c>
      <c r="X1089" s="2">
        <v>0</v>
      </c>
      <c r="Y1089" s="2">
        <v>13.75</v>
      </c>
      <c r="Z1089" s="2">
        <v>61000</v>
      </c>
    </row>
    <row r="1090" spans="1:26" s="2" customFormat="1" thickBot="1">
      <c r="A1090" s="2">
        <v>1150</v>
      </c>
      <c r="B1090" s="2" t="s">
        <v>213</v>
      </c>
      <c r="E1090" s="2" t="s">
        <v>41</v>
      </c>
      <c r="F1090" s="2" t="s">
        <v>212</v>
      </c>
      <c r="G1090" s="2" t="s">
        <v>89</v>
      </c>
      <c r="I1090" s="2">
        <v>6.5</v>
      </c>
      <c r="J1090" s="2">
        <v>15300</v>
      </c>
      <c r="K1090" s="2">
        <v>0</v>
      </c>
      <c r="L1090" s="2">
        <v>15300</v>
      </c>
      <c r="M1090" s="2">
        <v>0</v>
      </c>
      <c r="N1090" s="2">
        <v>15300</v>
      </c>
      <c r="O1090" s="2">
        <v>1</v>
      </c>
      <c r="P1090" s="3">
        <v>41946</v>
      </c>
      <c r="Q1090" s="2">
        <v>0</v>
      </c>
      <c r="R1090" s="2">
        <v>1</v>
      </c>
      <c r="S1090" s="2">
        <v>0</v>
      </c>
      <c r="T1090" s="2">
        <v>0</v>
      </c>
      <c r="U1090" s="2">
        <v>0</v>
      </c>
      <c r="V1090" s="2">
        <v>0</v>
      </c>
      <c r="W1090" s="2">
        <v>0</v>
      </c>
      <c r="X1090" s="2">
        <v>0</v>
      </c>
      <c r="Y1090" s="2">
        <v>6.5</v>
      </c>
      <c r="Z1090" s="2">
        <v>15300</v>
      </c>
    </row>
    <row r="1091" spans="1:26" s="2" customFormat="1" thickBot="1">
      <c r="A1091" s="2">
        <v>1151</v>
      </c>
      <c r="B1091" s="2" t="s">
        <v>211</v>
      </c>
      <c r="E1091" s="2" t="s">
        <v>60</v>
      </c>
      <c r="F1091" s="2" t="s">
        <v>210</v>
      </c>
      <c r="G1091" s="2" t="s">
        <v>51</v>
      </c>
      <c r="H1091" s="2" t="s">
        <v>209</v>
      </c>
      <c r="I1091" s="2">
        <v>18</v>
      </c>
      <c r="J1091" s="2">
        <v>61200</v>
      </c>
      <c r="K1091" s="2">
        <v>0</v>
      </c>
      <c r="L1091" s="2">
        <v>61200</v>
      </c>
      <c r="M1091" s="2">
        <v>0</v>
      </c>
      <c r="N1091" s="2">
        <v>61200</v>
      </c>
      <c r="O1091" s="2">
        <v>1</v>
      </c>
      <c r="P1091" s="3">
        <v>44298</v>
      </c>
      <c r="Q1091" s="2">
        <v>0</v>
      </c>
      <c r="R1091" s="2">
        <v>1</v>
      </c>
      <c r="S1091" s="2">
        <v>0</v>
      </c>
      <c r="T1091" s="2">
        <v>0</v>
      </c>
      <c r="U1091" s="2">
        <v>0</v>
      </c>
      <c r="V1091" s="2">
        <v>0</v>
      </c>
      <c r="W1091" s="2">
        <v>0</v>
      </c>
      <c r="X1091" s="2">
        <v>0</v>
      </c>
      <c r="Y1091" s="2">
        <v>18</v>
      </c>
      <c r="Z1091" s="2">
        <v>61200</v>
      </c>
    </row>
    <row r="1092" spans="1:26" s="2" customFormat="1" thickBot="1">
      <c r="A1092" s="2">
        <v>1153</v>
      </c>
      <c r="B1092" s="2" t="s">
        <v>208</v>
      </c>
      <c r="C1092" s="2">
        <v>90</v>
      </c>
      <c r="E1092" s="2" t="s">
        <v>207</v>
      </c>
      <c r="F1092" s="2" t="s">
        <v>206</v>
      </c>
      <c r="G1092" s="2" t="s">
        <v>205</v>
      </c>
      <c r="I1092" s="2">
        <v>11</v>
      </c>
      <c r="J1092" s="2">
        <v>14200</v>
      </c>
      <c r="K1092" s="2">
        <v>73700</v>
      </c>
      <c r="L1092" s="2">
        <v>87900</v>
      </c>
      <c r="M1092" s="2">
        <v>0</v>
      </c>
      <c r="N1092" s="2">
        <v>87900</v>
      </c>
      <c r="O1092" s="2">
        <v>2</v>
      </c>
      <c r="P1092" s="3">
        <v>45117</v>
      </c>
      <c r="Q1092" s="2">
        <v>130000</v>
      </c>
      <c r="R1092" s="2">
        <v>1</v>
      </c>
      <c r="S1092" s="2">
        <v>0</v>
      </c>
      <c r="T1092" s="2">
        <v>0</v>
      </c>
      <c r="U1092" s="2">
        <v>0</v>
      </c>
      <c r="V1092" s="2">
        <v>0</v>
      </c>
      <c r="W1092" s="2">
        <v>0</v>
      </c>
      <c r="X1092" s="2">
        <v>0</v>
      </c>
      <c r="Y1092" s="2">
        <v>11</v>
      </c>
      <c r="Z1092" s="2">
        <v>14200</v>
      </c>
    </row>
    <row r="1093" spans="1:26" s="2" customFormat="1" thickBot="1">
      <c r="A1093" s="2">
        <v>1154</v>
      </c>
      <c r="B1093" s="2" t="s">
        <v>204</v>
      </c>
      <c r="C1093" s="2">
        <v>134</v>
      </c>
      <c r="E1093" s="2" t="s">
        <v>203</v>
      </c>
      <c r="F1093" s="2" t="s">
        <v>202</v>
      </c>
      <c r="G1093" s="2" t="s">
        <v>201</v>
      </c>
      <c r="H1093" s="2" t="s">
        <v>200</v>
      </c>
      <c r="I1093" s="2">
        <v>0</v>
      </c>
      <c r="J1093" s="2">
        <v>0</v>
      </c>
      <c r="K1093" s="2">
        <v>12400</v>
      </c>
      <c r="L1093" s="2">
        <v>12400</v>
      </c>
      <c r="M1093" s="2">
        <v>12400</v>
      </c>
      <c r="N1093" s="2">
        <v>0</v>
      </c>
      <c r="O1093" s="2">
        <v>0</v>
      </c>
      <c r="Q1093" s="2">
        <v>0</v>
      </c>
      <c r="R1093" s="2">
        <v>6</v>
      </c>
      <c r="S1093" s="2">
        <v>0</v>
      </c>
      <c r="T1093" s="2">
        <v>0</v>
      </c>
      <c r="U1093" s="2">
        <v>0</v>
      </c>
      <c r="V1093" s="2">
        <v>0</v>
      </c>
      <c r="W1093" s="2">
        <v>0</v>
      </c>
      <c r="X1093" s="2">
        <v>0</v>
      </c>
      <c r="Y1093" s="2">
        <v>0</v>
      </c>
      <c r="Z1093" s="2">
        <v>0</v>
      </c>
    </row>
    <row r="1094" spans="1:26" s="2" customFormat="1" thickBot="1">
      <c r="A1094" s="2">
        <v>1155</v>
      </c>
      <c r="B1094" s="2" t="s">
        <v>199</v>
      </c>
      <c r="E1094" s="2" t="s">
        <v>198</v>
      </c>
      <c r="F1094" s="2" t="s">
        <v>197</v>
      </c>
      <c r="G1094" s="2" t="s">
        <v>11</v>
      </c>
      <c r="I1094" s="2">
        <v>1</v>
      </c>
      <c r="J1094" s="2">
        <v>4400</v>
      </c>
      <c r="K1094" s="2">
        <v>9100</v>
      </c>
      <c r="L1094" s="2">
        <v>13500</v>
      </c>
      <c r="M1094" s="2">
        <v>0</v>
      </c>
      <c r="N1094" s="2">
        <v>13500</v>
      </c>
      <c r="O1094" s="2">
        <v>0</v>
      </c>
      <c r="Q1094" s="2">
        <v>0</v>
      </c>
      <c r="R1094" s="2">
        <v>0</v>
      </c>
      <c r="S1094" s="2">
        <v>0</v>
      </c>
      <c r="T1094" s="2">
        <v>0</v>
      </c>
      <c r="U1094" s="2">
        <v>0</v>
      </c>
      <c r="V1094" s="2">
        <v>0</v>
      </c>
      <c r="W1094" s="2">
        <v>0</v>
      </c>
      <c r="X1094" s="2">
        <v>0</v>
      </c>
      <c r="Y1094" s="2">
        <v>1</v>
      </c>
      <c r="Z1094" s="2">
        <v>4400</v>
      </c>
    </row>
    <row r="1095" spans="1:26" s="2" customFormat="1" thickBot="1">
      <c r="A1095" s="2">
        <v>1156</v>
      </c>
      <c r="B1095" s="2" t="s">
        <v>150</v>
      </c>
      <c r="D1095" s="2">
        <v>0</v>
      </c>
      <c r="E1095" s="2" t="s">
        <v>193</v>
      </c>
      <c r="F1095" s="2" t="s">
        <v>196</v>
      </c>
      <c r="G1095" s="2" t="s">
        <v>55</v>
      </c>
      <c r="I1095" s="2">
        <v>1.9</v>
      </c>
      <c r="J1095" s="2">
        <v>7700</v>
      </c>
      <c r="K1095" s="2">
        <v>0</v>
      </c>
      <c r="L1095" s="2">
        <v>7700</v>
      </c>
      <c r="M1095" s="2">
        <v>0</v>
      </c>
      <c r="N1095" s="2">
        <v>7700</v>
      </c>
      <c r="O1095" s="2">
        <v>0</v>
      </c>
      <c r="Q1095" s="2">
        <v>0</v>
      </c>
      <c r="R1095" s="2">
        <v>4</v>
      </c>
      <c r="S1095" s="2">
        <v>0</v>
      </c>
      <c r="T1095" s="2">
        <v>0</v>
      </c>
      <c r="U1095" s="2">
        <v>0</v>
      </c>
      <c r="V1095" s="2">
        <v>0</v>
      </c>
      <c r="W1095" s="2">
        <v>0</v>
      </c>
      <c r="X1095" s="2">
        <v>0</v>
      </c>
      <c r="Y1095" s="2">
        <v>1.9</v>
      </c>
      <c r="Z1095" s="2">
        <v>7700</v>
      </c>
    </row>
    <row r="1096" spans="1:26" s="2" customFormat="1" thickBot="1">
      <c r="A1096" s="2">
        <v>1157</v>
      </c>
      <c r="B1096" s="2" t="s">
        <v>150</v>
      </c>
      <c r="D1096" s="2">
        <v>0</v>
      </c>
      <c r="E1096" s="2" t="s">
        <v>193</v>
      </c>
      <c r="F1096" s="2" t="s">
        <v>195</v>
      </c>
      <c r="G1096" s="2" t="s">
        <v>89</v>
      </c>
      <c r="I1096" s="2">
        <v>5.3</v>
      </c>
      <c r="J1096" s="2">
        <v>11800</v>
      </c>
      <c r="K1096" s="2">
        <v>0</v>
      </c>
      <c r="L1096" s="2">
        <v>11800</v>
      </c>
      <c r="M1096" s="2">
        <v>0</v>
      </c>
      <c r="N1096" s="2">
        <v>11800</v>
      </c>
      <c r="O1096" s="2">
        <v>1</v>
      </c>
      <c r="P1096" s="3">
        <v>41913</v>
      </c>
      <c r="Q1096" s="2">
        <v>0</v>
      </c>
      <c r="R1096" s="2">
        <v>4</v>
      </c>
      <c r="S1096" s="2">
        <v>0</v>
      </c>
      <c r="T1096" s="2">
        <v>0</v>
      </c>
      <c r="U1096" s="2">
        <v>0</v>
      </c>
      <c r="V1096" s="2">
        <v>0</v>
      </c>
      <c r="W1096" s="2">
        <v>0</v>
      </c>
      <c r="X1096" s="2">
        <v>0</v>
      </c>
      <c r="Y1096" s="2">
        <v>5.3</v>
      </c>
      <c r="Z1096" s="2">
        <v>11800</v>
      </c>
    </row>
    <row r="1097" spans="1:26" s="2" customFormat="1" thickBot="1">
      <c r="A1097" s="2">
        <v>1158</v>
      </c>
      <c r="B1097" s="2" t="s">
        <v>150</v>
      </c>
      <c r="D1097" s="2">
        <v>0</v>
      </c>
      <c r="E1097" s="2" t="s">
        <v>193</v>
      </c>
      <c r="F1097" s="2" t="s">
        <v>194</v>
      </c>
      <c r="G1097" s="2" t="s">
        <v>89</v>
      </c>
      <c r="I1097" s="2">
        <v>5.7</v>
      </c>
      <c r="J1097" s="2">
        <v>12300</v>
      </c>
      <c r="K1097" s="2">
        <v>0</v>
      </c>
      <c r="L1097" s="2">
        <v>12300</v>
      </c>
      <c r="M1097" s="2">
        <v>0</v>
      </c>
      <c r="N1097" s="2">
        <v>12300</v>
      </c>
      <c r="O1097" s="2">
        <v>1</v>
      </c>
      <c r="P1097" s="3">
        <v>41913</v>
      </c>
      <c r="Q1097" s="2">
        <v>0</v>
      </c>
      <c r="R1097" s="2">
        <v>4</v>
      </c>
      <c r="S1097" s="2">
        <v>0</v>
      </c>
      <c r="T1097" s="2">
        <v>0</v>
      </c>
      <c r="U1097" s="2">
        <v>0</v>
      </c>
      <c r="V1097" s="2">
        <v>0</v>
      </c>
      <c r="W1097" s="2">
        <v>0</v>
      </c>
      <c r="X1097" s="2">
        <v>0</v>
      </c>
      <c r="Y1097" s="2">
        <v>5.7</v>
      </c>
      <c r="Z1097" s="2">
        <v>12300</v>
      </c>
    </row>
    <row r="1098" spans="1:26" s="2" customFormat="1" thickBot="1">
      <c r="A1098" s="2">
        <v>1159</v>
      </c>
      <c r="B1098" s="2" t="s">
        <v>150</v>
      </c>
      <c r="D1098" s="2">
        <v>0</v>
      </c>
      <c r="E1098" s="2" t="s">
        <v>193</v>
      </c>
      <c r="F1098" s="2" t="s">
        <v>192</v>
      </c>
      <c r="G1098" s="2" t="s">
        <v>51</v>
      </c>
      <c r="I1098" s="2">
        <v>3.12</v>
      </c>
      <c r="J1098" s="2">
        <v>9200</v>
      </c>
      <c r="K1098" s="2">
        <v>0</v>
      </c>
      <c r="L1098" s="2">
        <v>9200</v>
      </c>
      <c r="M1098" s="2">
        <v>0</v>
      </c>
      <c r="N1098" s="2">
        <v>9200</v>
      </c>
      <c r="O1098" s="2">
        <v>1</v>
      </c>
      <c r="P1098" s="3">
        <v>41913</v>
      </c>
      <c r="Q1098" s="2">
        <v>0</v>
      </c>
      <c r="R1098" s="2">
        <v>4</v>
      </c>
      <c r="S1098" s="2">
        <v>0</v>
      </c>
      <c r="T1098" s="2">
        <v>0</v>
      </c>
      <c r="U1098" s="2">
        <v>0</v>
      </c>
      <c r="V1098" s="2">
        <v>0</v>
      </c>
      <c r="W1098" s="2">
        <v>0</v>
      </c>
      <c r="X1098" s="2">
        <v>0</v>
      </c>
      <c r="Y1098" s="2">
        <v>3.12</v>
      </c>
      <c r="Z1098" s="2">
        <v>9200</v>
      </c>
    </row>
    <row r="1099" spans="1:26" s="2" customFormat="1" thickBot="1">
      <c r="A1099" s="2">
        <v>1160</v>
      </c>
      <c r="B1099" s="2" t="s">
        <v>191</v>
      </c>
      <c r="E1099" s="2" t="s">
        <v>190</v>
      </c>
      <c r="F1099" s="2" t="s">
        <v>189</v>
      </c>
      <c r="G1099" s="2" t="s">
        <v>188</v>
      </c>
      <c r="I1099" s="2">
        <v>24.8</v>
      </c>
      <c r="J1099" s="2">
        <v>29000</v>
      </c>
      <c r="K1099" s="2">
        <v>0</v>
      </c>
      <c r="L1099" s="2">
        <v>29000</v>
      </c>
      <c r="M1099" s="2">
        <v>0</v>
      </c>
      <c r="N1099" s="2">
        <v>29000</v>
      </c>
      <c r="O1099" s="2">
        <v>0</v>
      </c>
      <c r="Q1099" s="2">
        <v>29000</v>
      </c>
      <c r="R1099" s="2">
        <v>4</v>
      </c>
      <c r="S1099" s="2">
        <v>0</v>
      </c>
      <c r="T1099" s="2">
        <v>0</v>
      </c>
      <c r="U1099" s="2">
        <v>0</v>
      </c>
      <c r="V1099" s="2">
        <v>0</v>
      </c>
      <c r="W1099" s="2">
        <v>0</v>
      </c>
      <c r="X1099" s="2">
        <v>0</v>
      </c>
      <c r="Y1099" s="2">
        <v>24.8</v>
      </c>
      <c r="Z1099" s="2">
        <v>29000</v>
      </c>
    </row>
    <row r="1100" spans="1:26" s="2" customFormat="1" thickBot="1">
      <c r="A1100" s="2">
        <v>1161</v>
      </c>
      <c r="B1100" s="2" t="s">
        <v>187</v>
      </c>
      <c r="E1100" s="2" t="s">
        <v>180</v>
      </c>
      <c r="F1100" s="2" t="s">
        <v>186</v>
      </c>
      <c r="G1100" s="2" t="s">
        <v>185</v>
      </c>
      <c r="I1100" s="2">
        <v>27.66</v>
      </c>
      <c r="J1100" s="2">
        <v>24058</v>
      </c>
      <c r="K1100" s="2">
        <v>0</v>
      </c>
      <c r="L1100" s="2">
        <v>24058</v>
      </c>
      <c r="M1100" s="2">
        <v>0</v>
      </c>
      <c r="N1100" s="2">
        <v>24058</v>
      </c>
      <c r="O1100" s="2">
        <v>0</v>
      </c>
      <c r="Q1100" s="2">
        <v>0</v>
      </c>
      <c r="R1100" s="2">
        <v>4</v>
      </c>
      <c r="S1100" s="2">
        <v>0</v>
      </c>
      <c r="T1100" s="2">
        <v>0</v>
      </c>
      <c r="U1100" s="2">
        <v>12.5</v>
      </c>
      <c r="V1100" s="2">
        <v>2692</v>
      </c>
      <c r="W1100" s="2">
        <v>3</v>
      </c>
      <c r="X1100" s="2">
        <v>666</v>
      </c>
      <c r="Y1100" s="2">
        <v>12.16</v>
      </c>
      <c r="Z1100" s="2">
        <v>20700</v>
      </c>
    </row>
    <row r="1101" spans="1:26" s="2" customFormat="1" thickBot="1">
      <c r="A1101" s="2">
        <v>1162</v>
      </c>
      <c r="B1101" s="2" t="s">
        <v>184</v>
      </c>
      <c r="E1101" s="2" t="s">
        <v>183</v>
      </c>
      <c r="F1101" s="2" t="s">
        <v>182</v>
      </c>
      <c r="G1101" s="2" t="s">
        <v>84</v>
      </c>
      <c r="I1101" s="2">
        <v>83</v>
      </c>
      <c r="J1101" s="2">
        <v>17228</v>
      </c>
      <c r="K1101" s="2">
        <v>0</v>
      </c>
      <c r="L1101" s="2">
        <v>17228</v>
      </c>
      <c r="M1101" s="2">
        <v>0</v>
      </c>
      <c r="N1101" s="2">
        <v>17228</v>
      </c>
      <c r="O1101" s="2">
        <v>1</v>
      </c>
      <c r="P1101" s="3">
        <v>44567</v>
      </c>
      <c r="Q1101" s="2">
        <v>0</v>
      </c>
      <c r="R1101" s="2">
        <v>1</v>
      </c>
      <c r="S1101" s="2">
        <v>0</v>
      </c>
      <c r="T1101" s="2">
        <v>0</v>
      </c>
      <c r="U1101" s="2">
        <v>67</v>
      </c>
      <c r="V1101" s="2">
        <v>14428</v>
      </c>
      <c r="W1101" s="2">
        <v>0</v>
      </c>
      <c r="X1101" s="2">
        <v>0</v>
      </c>
      <c r="Y1101" s="2">
        <v>16</v>
      </c>
      <c r="Z1101" s="2">
        <v>2800</v>
      </c>
    </row>
    <row r="1102" spans="1:26" s="2" customFormat="1" thickBot="1">
      <c r="A1102" s="2">
        <v>1163</v>
      </c>
      <c r="B1102" s="2" t="s">
        <v>181</v>
      </c>
      <c r="E1102" s="2" t="s">
        <v>180</v>
      </c>
      <c r="F1102" s="2" t="s">
        <v>179</v>
      </c>
      <c r="G1102" s="2" t="s">
        <v>178</v>
      </c>
      <c r="I1102" s="2">
        <v>20</v>
      </c>
      <c r="J1102" s="2">
        <v>34500</v>
      </c>
      <c r="K1102" s="2">
        <v>43600</v>
      </c>
      <c r="L1102" s="2">
        <v>78100</v>
      </c>
      <c r="M1102" s="2">
        <v>0</v>
      </c>
      <c r="N1102" s="2">
        <v>78100</v>
      </c>
      <c r="O1102" s="2">
        <v>1</v>
      </c>
      <c r="P1102" s="3">
        <v>44025</v>
      </c>
      <c r="Q1102" s="2">
        <v>16000</v>
      </c>
      <c r="R1102" s="2">
        <v>1</v>
      </c>
      <c r="S1102" s="2">
        <v>0</v>
      </c>
      <c r="T1102" s="2">
        <v>0</v>
      </c>
      <c r="U1102" s="2">
        <v>0</v>
      </c>
      <c r="V1102" s="2">
        <v>0</v>
      </c>
      <c r="W1102" s="2">
        <v>0</v>
      </c>
      <c r="X1102" s="2">
        <v>0</v>
      </c>
      <c r="Y1102" s="2">
        <v>20</v>
      </c>
      <c r="Z1102" s="2">
        <v>34500</v>
      </c>
    </row>
    <row r="1103" spans="1:26" s="2" customFormat="1" thickBot="1">
      <c r="A1103" s="2">
        <v>1164</v>
      </c>
      <c r="B1103" s="2" t="s">
        <v>96</v>
      </c>
      <c r="E1103" s="2" t="s">
        <v>128</v>
      </c>
      <c r="F1103" s="2" t="s">
        <v>177</v>
      </c>
      <c r="G1103" s="2" t="s">
        <v>176</v>
      </c>
      <c r="I1103" s="2">
        <v>175.8</v>
      </c>
      <c r="J1103" s="2">
        <v>47499</v>
      </c>
      <c r="K1103" s="2">
        <v>0</v>
      </c>
      <c r="L1103" s="2">
        <v>47499</v>
      </c>
      <c r="M1103" s="2">
        <v>0</v>
      </c>
      <c r="N1103" s="2">
        <v>47499</v>
      </c>
      <c r="O1103" s="2">
        <v>1</v>
      </c>
      <c r="P1103" s="3">
        <v>44623</v>
      </c>
      <c r="Q1103" s="2">
        <v>0</v>
      </c>
      <c r="R1103" s="2">
        <v>2</v>
      </c>
      <c r="S1103" s="2">
        <v>0</v>
      </c>
      <c r="T1103" s="2">
        <v>0</v>
      </c>
      <c r="U1103" s="2">
        <v>99</v>
      </c>
      <c r="V1103" s="2">
        <v>21319</v>
      </c>
      <c r="W1103" s="2">
        <v>70</v>
      </c>
      <c r="X1103" s="2">
        <v>15540</v>
      </c>
      <c r="Y1103" s="2">
        <v>6.8</v>
      </c>
      <c r="Z1103" s="2">
        <v>10640</v>
      </c>
    </row>
    <row r="1104" spans="1:26" s="2" customFormat="1" thickBot="1">
      <c r="A1104" s="2">
        <v>1165</v>
      </c>
      <c r="B1104" s="2" t="s">
        <v>78</v>
      </c>
      <c r="C1104" s="2">
        <v>105</v>
      </c>
      <c r="E1104" s="2" t="s">
        <v>175</v>
      </c>
      <c r="F1104" s="2" t="s">
        <v>174</v>
      </c>
      <c r="G1104" s="2" t="s">
        <v>173</v>
      </c>
      <c r="I1104" s="2">
        <v>1</v>
      </c>
      <c r="J1104" s="2">
        <v>8700</v>
      </c>
      <c r="K1104" s="2">
        <v>21500</v>
      </c>
      <c r="L1104" s="2">
        <v>30200</v>
      </c>
      <c r="M1104" s="2">
        <v>0</v>
      </c>
      <c r="N1104" s="2">
        <v>30200</v>
      </c>
      <c r="O1104" s="2">
        <v>0</v>
      </c>
      <c r="Q1104" s="2">
        <v>0</v>
      </c>
      <c r="R1104" s="2">
        <v>0</v>
      </c>
      <c r="S1104" s="2">
        <v>0</v>
      </c>
      <c r="T1104" s="2">
        <v>0</v>
      </c>
      <c r="U1104" s="2">
        <v>0</v>
      </c>
      <c r="V1104" s="2">
        <v>0</v>
      </c>
      <c r="W1104" s="2">
        <v>0</v>
      </c>
      <c r="X1104" s="2">
        <v>0</v>
      </c>
      <c r="Y1104" s="2">
        <v>1</v>
      </c>
      <c r="Z1104" s="2">
        <v>8700</v>
      </c>
    </row>
    <row r="1105" spans="1:26" s="2" customFormat="1" thickBot="1">
      <c r="A1105" s="2">
        <v>1166</v>
      </c>
      <c r="B1105" s="2" t="s">
        <v>172</v>
      </c>
      <c r="E1105" s="2" t="s">
        <v>171</v>
      </c>
      <c r="F1105" s="2" t="s">
        <v>170</v>
      </c>
      <c r="G1105" s="2" t="s">
        <v>1</v>
      </c>
      <c r="I1105" s="2">
        <v>22.5</v>
      </c>
      <c r="J1105" s="2">
        <v>23200</v>
      </c>
      <c r="K1105" s="2">
        <v>0</v>
      </c>
      <c r="L1105" s="2">
        <v>23200</v>
      </c>
      <c r="M1105" s="2">
        <v>0</v>
      </c>
      <c r="N1105" s="2">
        <v>23200</v>
      </c>
      <c r="O1105" s="2">
        <v>0</v>
      </c>
      <c r="Q1105" s="2">
        <v>0</v>
      </c>
      <c r="R1105" s="2">
        <v>0</v>
      </c>
      <c r="S1105" s="2">
        <v>0</v>
      </c>
      <c r="T1105" s="2">
        <v>0</v>
      </c>
      <c r="U1105" s="2">
        <v>0</v>
      </c>
      <c r="V1105" s="2">
        <v>0</v>
      </c>
      <c r="W1105" s="2">
        <v>0</v>
      </c>
      <c r="X1105" s="2">
        <v>0</v>
      </c>
      <c r="Y1105" s="2">
        <v>22.5</v>
      </c>
      <c r="Z1105" s="2">
        <v>23200</v>
      </c>
    </row>
    <row r="1106" spans="1:26" s="2" customFormat="1" thickBot="1">
      <c r="A1106" s="2">
        <v>1167</v>
      </c>
      <c r="B1106" s="2" t="s">
        <v>169</v>
      </c>
      <c r="E1106" s="2" t="s">
        <v>32</v>
      </c>
      <c r="F1106" s="2" t="s">
        <v>168</v>
      </c>
      <c r="G1106" s="2" t="s">
        <v>167</v>
      </c>
      <c r="I1106" s="2">
        <v>47</v>
      </c>
      <c r="J1106" s="2">
        <v>35825</v>
      </c>
      <c r="K1106" s="2">
        <v>38200</v>
      </c>
      <c r="L1106" s="2">
        <v>74025</v>
      </c>
      <c r="M1106" s="2">
        <v>0</v>
      </c>
      <c r="N1106" s="2">
        <v>74025</v>
      </c>
      <c r="O1106" s="2">
        <v>2</v>
      </c>
      <c r="P1106" s="3">
        <v>44591</v>
      </c>
      <c r="Q1106" s="2">
        <v>0</v>
      </c>
      <c r="R1106" s="2">
        <v>2</v>
      </c>
      <c r="S1106" s="2">
        <v>5</v>
      </c>
      <c r="T1106" s="2">
        <v>921</v>
      </c>
      <c r="U1106" s="2">
        <v>34</v>
      </c>
      <c r="V1106" s="2">
        <v>7322</v>
      </c>
      <c r="W1106" s="2">
        <v>6</v>
      </c>
      <c r="X1106" s="2">
        <v>1332</v>
      </c>
      <c r="Y1106" s="2">
        <v>2</v>
      </c>
      <c r="Z1106" s="2">
        <v>26250</v>
      </c>
    </row>
    <row r="1107" spans="1:26" s="2" customFormat="1" thickBot="1">
      <c r="A1107" s="2">
        <v>1168</v>
      </c>
      <c r="B1107" s="2" t="s">
        <v>166</v>
      </c>
      <c r="E1107" s="2" t="s">
        <v>165</v>
      </c>
      <c r="F1107" s="2" t="s">
        <v>164</v>
      </c>
      <c r="G1107" s="2" t="s">
        <v>5</v>
      </c>
      <c r="I1107" s="2">
        <v>5.2</v>
      </c>
      <c r="J1107" s="2">
        <v>6300</v>
      </c>
      <c r="K1107" s="2">
        <v>0</v>
      </c>
      <c r="L1107" s="2">
        <v>6300</v>
      </c>
      <c r="M1107" s="2">
        <v>0</v>
      </c>
      <c r="N1107" s="2">
        <v>6300</v>
      </c>
      <c r="O1107" s="2">
        <v>0</v>
      </c>
      <c r="Q1107" s="2">
        <v>0</v>
      </c>
      <c r="R1107" s="2">
        <v>0</v>
      </c>
      <c r="S1107" s="2">
        <v>0</v>
      </c>
      <c r="T1107" s="2">
        <v>0</v>
      </c>
      <c r="U1107" s="2">
        <v>0</v>
      </c>
      <c r="V1107" s="2">
        <v>0</v>
      </c>
      <c r="W1107" s="2">
        <v>0</v>
      </c>
      <c r="X1107" s="2">
        <v>0</v>
      </c>
      <c r="Y1107" s="2">
        <v>5.2</v>
      </c>
      <c r="Z1107" s="2">
        <v>6300</v>
      </c>
    </row>
    <row r="1108" spans="1:26" s="2" customFormat="1" thickBot="1">
      <c r="A1108" s="2">
        <v>1169</v>
      </c>
      <c r="B1108" s="2" t="s">
        <v>163</v>
      </c>
      <c r="E1108" s="2" t="s">
        <v>162</v>
      </c>
      <c r="F1108" s="2" t="s">
        <v>161</v>
      </c>
      <c r="G1108" s="2" t="s">
        <v>160</v>
      </c>
      <c r="H1108" s="2" t="s">
        <v>159</v>
      </c>
      <c r="I1108" s="2">
        <v>1.3</v>
      </c>
      <c r="J1108" s="2">
        <v>1600</v>
      </c>
      <c r="K1108" s="2">
        <v>0</v>
      </c>
      <c r="L1108" s="2">
        <v>1600</v>
      </c>
      <c r="M1108" s="2">
        <v>1600</v>
      </c>
      <c r="N1108" s="2">
        <v>0</v>
      </c>
      <c r="O1108" s="2">
        <v>0</v>
      </c>
      <c r="Q1108" s="2">
        <v>0</v>
      </c>
      <c r="R1108" s="2">
        <v>0</v>
      </c>
      <c r="S1108" s="2">
        <v>0</v>
      </c>
      <c r="T1108" s="2">
        <v>0</v>
      </c>
      <c r="U1108" s="2">
        <v>0</v>
      </c>
      <c r="V1108" s="2">
        <v>0</v>
      </c>
      <c r="W1108" s="2">
        <v>0</v>
      </c>
      <c r="X1108" s="2">
        <v>0</v>
      </c>
      <c r="Y1108" s="2">
        <v>1.3</v>
      </c>
      <c r="Z1108" s="2">
        <v>1600</v>
      </c>
    </row>
    <row r="1109" spans="1:26" s="2" customFormat="1" thickBot="1">
      <c r="A1109" s="2">
        <v>1170</v>
      </c>
      <c r="B1109" s="2" t="s">
        <v>158</v>
      </c>
      <c r="E1109" s="2" t="s">
        <v>157</v>
      </c>
      <c r="F1109" s="2" t="s">
        <v>156</v>
      </c>
      <c r="G1109" s="2" t="s">
        <v>155</v>
      </c>
      <c r="H1109" s="2" t="s">
        <v>154</v>
      </c>
      <c r="I1109" s="2">
        <v>1</v>
      </c>
      <c r="J1109" s="2">
        <v>9000</v>
      </c>
      <c r="K1109" s="2">
        <v>16100</v>
      </c>
      <c r="L1109" s="2">
        <v>25100</v>
      </c>
      <c r="M1109" s="2">
        <v>0</v>
      </c>
      <c r="N1109" s="2">
        <v>25100</v>
      </c>
      <c r="O1109" s="2">
        <v>1</v>
      </c>
      <c r="P1109" s="3">
        <v>44543</v>
      </c>
      <c r="Q1109" s="2">
        <v>0</v>
      </c>
      <c r="R1109" s="2">
        <v>2</v>
      </c>
      <c r="S1109" s="2">
        <v>0</v>
      </c>
      <c r="T1109" s="2">
        <v>0</v>
      </c>
      <c r="U1109" s="2">
        <v>0</v>
      </c>
      <c r="V1109" s="2">
        <v>0</v>
      </c>
      <c r="W1109" s="2">
        <v>0</v>
      </c>
      <c r="X1109" s="2">
        <v>0</v>
      </c>
      <c r="Y1109" s="2">
        <v>1</v>
      </c>
      <c r="Z1109" s="2">
        <v>9000</v>
      </c>
    </row>
    <row r="1110" spans="1:26" s="2" customFormat="1" thickBot="1">
      <c r="A1110" s="2">
        <v>1171</v>
      </c>
      <c r="B1110" s="2" t="s">
        <v>153</v>
      </c>
      <c r="F1110" s="2" t="s">
        <v>152</v>
      </c>
      <c r="G1110" s="2" t="s">
        <v>151</v>
      </c>
      <c r="I1110" s="2">
        <v>10</v>
      </c>
      <c r="J1110" s="2">
        <v>10500</v>
      </c>
      <c r="K1110" s="2">
        <v>0</v>
      </c>
      <c r="L1110" s="2">
        <v>10500</v>
      </c>
      <c r="M1110" s="2">
        <v>0</v>
      </c>
      <c r="N1110" s="2">
        <v>10500</v>
      </c>
      <c r="O1110" s="2">
        <v>0</v>
      </c>
      <c r="Q1110" s="2">
        <v>0</v>
      </c>
      <c r="R1110" s="2">
        <v>0</v>
      </c>
      <c r="S1110" s="2">
        <v>0</v>
      </c>
      <c r="T1110" s="2">
        <v>0</v>
      </c>
      <c r="U1110" s="2">
        <v>0</v>
      </c>
      <c r="V1110" s="2">
        <v>0</v>
      </c>
      <c r="W1110" s="2">
        <v>0</v>
      </c>
      <c r="X1110" s="2">
        <v>0</v>
      </c>
      <c r="Y1110" s="2">
        <v>10</v>
      </c>
      <c r="Z1110" s="2">
        <v>10500</v>
      </c>
    </row>
    <row r="1111" spans="1:26" s="2" customFormat="1" thickBot="1">
      <c r="A1111" s="2">
        <v>1172</v>
      </c>
      <c r="B1111" s="2" t="s">
        <v>150</v>
      </c>
      <c r="E1111" s="2" t="s">
        <v>149</v>
      </c>
      <c r="F1111" s="2" t="s">
        <v>148</v>
      </c>
      <c r="G1111" s="2" t="s">
        <v>147</v>
      </c>
      <c r="H1111" s="2" t="s">
        <v>146</v>
      </c>
      <c r="I1111" s="2">
        <v>14.1</v>
      </c>
      <c r="J1111" s="2">
        <v>16200</v>
      </c>
      <c r="K1111" s="2">
        <v>0</v>
      </c>
      <c r="L1111" s="2">
        <v>16200</v>
      </c>
      <c r="M1111" s="2">
        <v>0</v>
      </c>
      <c r="N1111" s="2">
        <v>16200</v>
      </c>
      <c r="O1111" s="2">
        <v>0</v>
      </c>
      <c r="Q1111" s="2">
        <v>0</v>
      </c>
      <c r="R1111" s="2">
        <v>0</v>
      </c>
      <c r="S1111" s="2">
        <v>0</v>
      </c>
      <c r="T1111" s="2">
        <v>0</v>
      </c>
      <c r="U1111" s="2">
        <v>0</v>
      </c>
      <c r="V1111" s="2">
        <v>0</v>
      </c>
      <c r="W1111" s="2">
        <v>0</v>
      </c>
      <c r="X1111" s="2">
        <v>0</v>
      </c>
      <c r="Y1111" s="2">
        <v>14.1</v>
      </c>
      <c r="Z1111" s="2">
        <v>16200</v>
      </c>
    </row>
    <row r="1112" spans="1:26" s="2" customFormat="1" thickBot="1">
      <c r="A1112" s="2">
        <v>1173</v>
      </c>
      <c r="B1112" s="2" t="s">
        <v>145</v>
      </c>
      <c r="E1112" s="2" t="s">
        <v>144</v>
      </c>
      <c r="F1112" s="2" t="s">
        <v>143</v>
      </c>
      <c r="G1112" s="2" t="s">
        <v>51</v>
      </c>
      <c r="I1112" s="2">
        <v>1.59</v>
      </c>
      <c r="J1112" s="2">
        <v>10200</v>
      </c>
      <c r="K1112" s="2">
        <v>0</v>
      </c>
      <c r="L1112" s="2">
        <v>10200</v>
      </c>
      <c r="M1112" s="2">
        <v>0</v>
      </c>
      <c r="N1112" s="2">
        <v>10200</v>
      </c>
      <c r="O1112" s="2">
        <v>0</v>
      </c>
      <c r="Q1112" s="2">
        <v>0</v>
      </c>
      <c r="R1112" s="2">
        <v>0</v>
      </c>
      <c r="S1112" s="2">
        <v>0</v>
      </c>
      <c r="T1112" s="2">
        <v>0</v>
      </c>
      <c r="U1112" s="2">
        <v>0</v>
      </c>
      <c r="V1112" s="2">
        <v>0</v>
      </c>
      <c r="W1112" s="2">
        <v>0</v>
      </c>
      <c r="X1112" s="2">
        <v>0</v>
      </c>
      <c r="Y1112" s="2">
        <v>1.59</v>
      </c>
      <c r="Z1112" s="2">
        <v>10200</v>
      </c>
    </row>
    <row r="1113" spans="1:26" s="2" customFormat="1" thickBot="1">
      <c r="A1113" s="2">
        <v>1174</v>
      </c>
      <c r="B1113" s="2" t="s">
        <v>142</v>
      </c>
      <c r="E1113" s="2" t="s">
        <v>141</v>
      </c>
      <c r="F1113" s="2" t="s">
        <v>140</v>
      </c>
      <c r="G1113" s="2" t="s">
        <v>139</v>
      </c>
      <c r="I1113" s="2">
        <v>1.47</v>
      </c>
      <c r="J1113" s="2">
        <v>9300</v>
      </c>
      <c r="K1113" s="2">
        <v>0</v>
      </c>
      <c r="L1113" s="2">
        <v>9300</v>
      </c>
      <c r="M1113" s="2">
        <v>0</v>
      </c>
      <c r="N1113" s="2">
        <v>9300</v>
      </c>
      <c r="O1113" s="2">
        <v>1</v>
      </c>
      <c r="P1113" s="3">
        <v>44356</v>
      </c>
      <c r="Q1113" s="2">
        <v>0</v>
      </c>
      <c r="R1113" s="2">
        <v>2</v>
      </c>
      <c r="S1113" s="2">
        <v>0</v>
      </c>
      <c r="T1113" s="2">
        <v>0</v>
      </c>
      <c r="U1113" s="2">
        <v>0</v>
      </c>
      <c r="V1113" s="2">
        <v>0</v>
      </c>
      <c r="W1113" s="2">
        <v>0</v>
      </c>
      <c r="X1113" s="2">
        <v>0</v>
      </c>
      <c r="Y1113" s="2">
        <v>1.47</v>
      </c>
      <c r="Z1113" s="2">
        <v>9300</v>
      </c>
    </row>
    <row r="1114" spans="1:26" s="2" customFormat="1" thickBot="1">
      <c r="A1114" s="2">
        <v>1175</v>
      </c>
      <c r="B1114" s="2" t="s">
        <v>138</v>
      </c>
      <c r="E1114" s="2" t="s">
        <v>32</v>
      </c>
      <c r="F1114" s="2" t="s">
        <v>137</v>
      </c>
      <c r="G1114" s="2" t="s">
        <v>51</v>
      </c>
      <c r="I1114" s="2">
        <v>15.2</v>
      </c>
      <c r="J1114" s="2">
        <v>22100</v>
      </c>
      <c r="K1114" s="2">
        <v>0</v>
      </c>
      <c r="L1114" s="2">
        <v>22100</v>
      </c>
      <c r="M1114" s="2">
        <v>0</v>
      </c>
      <c r="N1114" s="2">
        <v>22100</v>
      </c>
      <c r="O1114" s="2">
        <v>0</v>
      </c>
      <c r="Q1114" s="2">
        <v>0</v>
      </c>
      <c r="R1114" s="2">
        <v>0</v>
      </c>
      <c r="S1114" s="2">
        <v>0</v>
      </c>
      <c r="T1114" s="2">
        <v>0</v>
      </c>
      <c r="U1114" s="2">
        <v>0</v>
      </c>
      <c r="V1114" s="2">
        <v>0</v>
      </c>
      <c r="W1114" s="2">
        <v>0</v>
      </c>
      <c r="X1114" s="2">
        <v>0</v>
      </c>
      <c r="Y1114" s="2">
        <v>15.2</v>
      </c>
      <c r="Z1114" s="2">
        <v>22100</v>
      </c>
    </row>
    <row r="1115" spans="1:26" s="2" customFormat="1" thickBot="1">
      <c r="A1115" s="2">
        <v>1176</v>
      </c>
      <c r="B1115" s="2" t="s">
        <v>136</v>
      </c>
      <c r="E1115" s="2" t="s">
        <v>135</v>
      </c>
      <c r="F1115" s="2" t="s">
        <v>134</v>
      </c>
      <c r="G1115" s="2" t="s">
        <v>133</v>
      </c>
      <c r="I1115" s="2">
        <v>5.75</v>
      </c>
      <c r="J1115" s="2">
        <v>12400</v>
      </c>
      <c r="K1115" s="2">
        <v>62400</v>
      </c>
      <c r="L1115" s="2">
        <v>74800</v>
      </c>
      <c r="M1115" s="2">
        <v>0</v>
      </c>
      <c r="N1115" s="2">
        <v>74800</v>
      </c>
      <c r="O1115" s="2">
        <v>0</v>
      </c>
      <c r="Q1115" s="2">
        <v>0</v>
      </c>
      <c r="R1115" s="2">
        <v>0</v>
      </c>
      <c r="S1115" s="2">
        <v>0</v>
      </c>
      <c r="T1115" s="2">
        <v>0</v>
      </c>
      <c r="U1115" s="2">
        <v>0</v>
      </c>
      <c r="V1115" s="2">
        <v>0</v>
      </c>
      <c r="W1115" s="2">
        <v>0</v>
      </c>
      <c r="X1115" s="2">
        <v>0</v>
      </c>
      <c r="Y1115" s="2">
        <v>5.75</v>
      </c>
      <c r="Z1115" s="2">
        <v>12400</v>
      </c>
    </row>
    <row r="1116" spans="1:26" s="2" customFormat="1" thickBot="1">
      <c r="A1116" s="2">
        <v>1177</v>
      </c>
      <c r="B1116" s="2" t="s">
        <v>132</v>
      </c>
      <c r="C1116" s="2">
        <v>1</v>
      </c>
      <c r="E1116" s="2" t="s">
        <v>131</v>
      </c>
      <c r="F1116" s="2" t="s">
        <v>130</v>
      </c>
      <c r="G1116" s="2" t="s">
        <v>55</v>
      </c>
      <c r="H1116" s="2" t="s">
        <v>129</v>
      </c>
      <c r="I1116" s="2">
        <v>6.5</v>
      </c>
      <c r="J1116" s="2">
        <v>15300</v>
      </c>
      <c r="K1116" s="2">
        <v>0</v>
      </c>
      <c r="L1116" s="2">
        <v>15300</v>
      </c>
      <c r="M1116" s="2">
        <v>0</v>
      </c>
      <c r="N1116" s="2">
        <v>15300</v>
      </c>
      <c r="O1116" s="2">
        <v>0</v>
      </c>
      <c r="Q1116" s="2">
        <v>0</v>
      </c>
      <c r="R1116" s="2">
        <v>0</v>
      </c>
      <c r="S1116" s="2">
        <v>0</v>
      </c>
      <c r="T1116" s="2">
        <v>0</v>
      </c>
      <c r="U1116" s="2">
        <v>0</v>
      </c>
      <c r="V1116" s="2">
        <v>0</v>
      </c>
      <c r="W1116" s="2">
        <v>0</v>
      </c>
      <c r="X1116" s="2">
        <v>0</v>
      </c>
      <c r="Y1116" s="2">
        <v>6.5</v>
      </c>
      <c r="Z1116" s="2">
        <v>15300</v>
      </c>
    </row>
    <row r="1117" spans="1:26" s="2" customFormat="1" thickBot="1">
      <c r="A1117" s="2">
        <v>1178</v>
      </c>
      <c r="B1117" s="2" t="s">
        <v>96</v>
      </c>
      <c r="E1117" s="2" t="s">
        <v>128</v>
      </c>
      <c r="F1117" s="2" t="s">
        <v>127</v>
      </c>
      <c r="G1117" s="2" t="s">
        <v>126</v>
      </c>
      <c r="I1117" s="2">
        <v>25</v>
      </c>
      <c r="J1117" s="2">
        <v>5550</v>
      </c>
      <c r="K1117" s="2">
        <v>0</v>
      </c>
      <c r="L1117" s="2">
        <v>5550</v>
      </c>
      <c r="M1117" s="2">
        <v>0</v>
      </c>
      <c r="N1117" s="2">
        <v>5550</v>
      </c>
      <c r="O1117" s="2">
        <v>1</v>
      </c>
      <c r="P1117" s="3">
        <v>44623</v>
      </c>
      <c r="Q1117" s="2">
        <v>0</v>
      </c>
      <c r="R1117" s="2">
        <v>2</v>
      </c>
      <c r="S1117" s="2">
        <v>0</v>
      </c>
      <c r="T1117" s="2">
        <v>0</v>
      </c>
      <c r="U1117" s="2">
        <v>0</v>
      </c>
      <c r="V1117" s="2">
        <v>0</v>
      </c>
      <c r="W1117" s="2">
        <v>25</v>
      </c>
      <c r="X1117" s="2">
        <v>5550</v>
      </c>
      <c r="Y1117" s="2">
        <v>0</v>
      </c>
      <c r="Z1117" s="2">
        <v>0</v>
      </c>
    </row>
    <row r="1118" spans="1:26" s="2" customFormat="1" thickBot="1">
      <c r="A1118" s="2">
        <v>1179</v>
      </c>
      <c r="B1118" s="2" t="s">
        <v>125</v>
      </c>
      <c r="C1118" s="2">
        <v>174</v>
      </c>
      <c r="E1118" s="2" t="s">
        <v>112</v>
      </c>
      <c r="F1118" s="2" t="s">
        <v>124</v>
      </c>
      <c r="G1118" s="2" t="s">
        <v>1</v>
      </c>
      <c r="H1118" s="2" t="s">
        <v>123</v>
      </c>
      <c r="I1118" s="2">
        <v>5</v>
      </c>
      <c r="J1118" s="2">
        <v>22400</v>
      </c>
      <c r="K1118" s="2">
        <v>101000</v>
      </c>
      <c r="L1118" s="2">
        <v>123400</v>
      </c>
      <c r="M1118" s="2">
        <v>0</v>
      </c>
      <c r="N1118" s="2">
        <v>123400</v>
      </c>
      <c r="O1118" s="2">
        <v>0</v>
      </c>
      <c r="Q1118" s="2">
        <v>0</v>
      </c>
      <c r="R1118" s="2">
        <v>0</v>
      </c>
      <c r="S1118" s="2">
        <v>0</v>
      </c>
      <c r="T1118" s="2">
        <v>0</v>
      </c>
      <c r="U1118" s="2">
        <v>0</v>
      </c>
      <c r="V1118" s="2">
        <v>0</v>
      </c>
      <c r="W1118" s="2">
        <v>0</v>
      </c>
      <c r="X1118" s="2">
        <v>0</v>
      </c>
      <c r="Y1118" s="2">
        <v>5</v>
      </c>
      <c r="Z1118" s="2">
        <v>22400</v>
      </c>
    </row>
    <row r="1119" spans="1:26" s="2" customFormat="1" thickBot="1">
      <c r="A1119" s="2">
        <v>1180</v>
      </c>
      <c r="B1119" s="2" t="s">
        <v>122</v>
      </c>
      <c r="E1119" s="2" t="s">
        <v>60</v>
      </c>
      <c r="F1119" s="2" t="s">
        <v>121</v>
      </c>
      <c r="G1119" s="2" t="s">
        <v>120</v>
      </c>
      <c r="H1119" s="2" t="s">
        <v>119</v>
      </c>
      <c r="I1119" s="2">
        <v>75</v>
      </c>
      <c r="J1119" s="2">
        <v>28855</v>
      </c>
      <c r="K1119" s="2">
        <v>0</v>
      </c>
      <c r="L1119" s="2">
        <v>28855</v>
      </c>
      <c r="M1119" s="2">
        <v>0</v>
      </c>
      <c r="N1119" s="2">
        <v>28855</v>
      </c>
      <c r="O1119" s="2">
        <v>0</v>
      </c>
      <c r="Q1119" s="2">
        <v>0</v>
      </c>
      <c r="R1119" s="2">
        <v>0</v>
      </c>
      <c r="S1119" s="2">
        <v>0</v>
      </c>
      <c r="T1119" s="2">
        <v>0</v>
      </c>
      <c r="U1119" s="2">
        <v>8</v>
      </c>
      <c r="V1119" s="2">
        <v>1723</v>
      </c>
      <c r="W1119" s="2">
        <v>56</v>
      </c>
      <c r="X1119" s="2">
        <v>12432</v>
      </c>
      <c r="Y1119" s="2">
        <v>11</v>
      </c>
      <c r="Z1119" s="2">
        <v>14700</v>
      </c>
    </row>
    <row r="1120" spans="1:26" s="2" customFormat="1" thickBot="1">
      <c r="A1120" s="2">
        <v>1181</v>
      </c>
      <c r="B1120" s="2" t="s">
        <v>118</v>
      </c>
      <c r="E1120" s="2" t="s">
        <v>117</v>
      </c>
      <c r="F1120" s="2" t="s">
        <v>116</v>
      </c>
      <c r="G1120" s="2" t="s">
        <v>115</v>
      </c>
      <c r="H1120" s="2" t="s">
        <v>114</v>
      </c>
      <c r="I1120" s="2">
        <v>57</v>
      </c>
      <c r="J1120" s="2">
        <v>44800</v>
      </c>
      <c r="K1120" s="2">
        <v>0</v>
      </c>
      <c r="L1120" s="2">
        <v>44800</v>
      </c>
      <c r="M1120" s="2">
        <v>0</v>
      </c>
      <c r="N1120" s="2">
        <v>44800</v>
      </c>
      <c r="O1120" s="2">
        <v>0</v>
      </c>
      <c r="Q1120" s="2">
        <v>0</v>
      </c>
      <c r="R1120" s="2">
        <v>0</v>
      </c>
      <c r="S1120" s="2">
        <v>0</v>
      </c>
      <c r="T1120" s="2">
        <v>0</v>
      </c>
      <c r="U1120" s="2">
        <v>0</v>
      </c>
      <c r="V1120" s="2">
        <v>0</v>
      </c>
      <c r="W1120" s="2">
        <v>0</v>
      </c>
      <c r="X1120" s="2">
        <v>0</v>
      </c>
      <c r="Y1120" s="2">
        <v>57</v>
      </c>
      <c r="Z1120" s="2">
        <v>44800</v>
      </c>
    </row>
    <row r="1121" spans="1:26" s="2" customFormat="1" thickBot="1">
      <c r="A1121" s="2">
        <v>1182</v>
      </c>
      <c r="B1121" s="2" t="s">
        <v>113</v>
      </c>
      <c r="E1121" s="2" t="s">
        <v>112</v>
      </c>
      <c r="F1121" s="2" t="s">
        <v>111</v>
      </c>
      <c r="G1121" s="2" t="s">
        <v>110</v>
      </c>
      <c r="H1121" s="2" t="s">
        <v>109</v>
      </c>
      <c r="I1121" s="2">
        <v>45</v>
      </c>
      <c r="J1121" s="2">
        <v>18418</v>
      </c>
      <c r="K1121" s="2">
        <v>0</v>
      </c>
      <c r="L1121" s="2">
        <v>18418</v>
      </c>
      <c r="M1121" s="2">
        <v>0</v>
      </c>
      <c r="N1121" s="2">
        <v>18418</v>
      </c>
      <c r="O1121" s="2">
        <v>1</v>
      </c>
      <c r="P1121" s="3">
        <v>44875</v>
      </c>
      <c r="Q1121" s="2">
        <v>0</v>
      </c>
      <c r="R1121" s="2">
        <v>8</v>
      </c>
      <c r="S1121" s="2">
        <v>0</v>
      </c>
      <c r="T1121" s="2">
        <v>0</v>
      </c>
      <c r="U1121" s="2">
        <v>15</v>
      </c>
      <c r="V1121" s="2">
        <v>3230</v>
      </c>
      <c r="W1121" s="2">
        <v>29</v>
      </c>
      <c r="X1121" s="2">
        <v>6438</v>
      </c>
      <c r="Y1121" s="2">
        <v>1</v>
      </c>
      <c r="Z1121" s="2">
        <v>8750</v>
      </c>
    </row>
    <row r="1122" spans="1:26" s="2" customFormat="1" thickBot="1">
      <c r="A1122" s="2">
        <v>1183</v>
      </c>
      <c r="B1122" s="2" t="s">
        <v>108</v>
      </c>
      <c r="E1122" s="2" t="s">
        <v>41</v>
      </c>
      <c r="F1122" s="2" t="s">
        <v>107</v>
      </c>
      <c r="G1122" s="2" t="s">
        <v>84</v>
      </c>
      <c r="I1122" s="2">
        <v>13.9</v>
      </c>
      <c r="J1122" s="2">
        <v>14464</v>
      </c>
      <c r="K1122" s="2">
        <v>0</v>
      </c>
      <c r="L1122" s="2">
        <v>14464</v>
      </c>
      <c r="M1122" s="2">
        <v>0</v>
      </c>
      <c r="N1122" s="2">
        <v>14464</v>
      </c>
      <c r="O1122" s="2">
        <v>1</v>
      </c>
      <c r="P1122" s="3">
        <v>44348</v>
      </c>
      <c r="Q1122" s="2">
        <v>0</v>
      </c>
      <c r="R1122" s="2">
        <v>8</v>
      </c>
      <c r="S1122" s="2">
        <v>3.9</v>
      </c>
      <c r="T1122" s="2">
        <v>719</v>
      </c>
      <c r="U1122" s="2">
        <v>1</v>
      </c>
      <c r="V1122" s="2">
        <v>215</v>
      </c>
      <c r="W1122" s="2">
        <v>5</v>
      </c>
      <c r="X1122" s="2">
        <v>1110</v>
      </c>
      <c r="Y1122" s="2">
        <v>4</v>
      </c>
      <c r="Z1122" s="2">
        <v>12420</v>
      </c>
    </row>
    <row r="1123" spans="1:26" s="2" customFormat="1" thickBot="1">
      <c r="A1123" s="2">
        <v>1184</v>
      </c>
      <c r="B1123" s="2" t="s">
        <v>104</v>
      </c>
      <c r="E1123" s="2" t="s">
        <v>41</v>
      </c>
      <c r="F1123" s="2" t="s">
        <v>106</v>
      </c>
      <c r="G1123" s="2" t="s">
        <v>102</v>
      </c>
      <c r="H1123" s="2" t="s">
        <v>105</v>
      </c>
      <c r="I1123" s="2">
        <v>7.1</v>
      </c>
      <c r="J1123" s="2">
        <v>1529</v>
      </c>
      <c r="K1123" s="2">
        <v>0</v>
      </c>
      <c r="L1123" s="2">
        <v>1529</v>
      </c>
      <c r="M1123" s="2">
        <v>0</v>
      </c>
      <c r="N1123" s="2">
        <v>1529</v>
      </c>
      <c r="O1123" s="2">
        <v>0</v>
      </c>
      <c r="Q1123" s="2">
        <v>0</v>
      </c>
      <c r="R1123" s="2">
        <v>0</v>
      </c>
      <c r="S1123" s="2">
        <v>0</v>
      </c>
      <c r="T1123" s="2">
        <v>0</v>
      </c>
      <c r="U1123" s="2">
        <v>7.1</v>
      </c>
      <c r="V1123" s="2">
        <v>1529</v>
      </c>
      <c r="W1123" s="2">
        <v>0</v>
      </c>
      <c r="X1123" s="2">
        <v>0</v>
      </c>
      <c r="Y1123" s="2">
        <v>0</v>
      </c>
      <c r="Z1123" s="2">
        <v>0</v>
      </c>
    </row>
    <row r="1124" spans="1:26" s="2" customFormat="1" thickBot="1">
      <c r="A1124" s="2">
        <v>1185</v>
      </c>
      <c r="B1124" s="2" t="s">
        <v>104</v>
      </c>
      <c r="E1124" s="2" t="s">
        <v>41</v>
      </c>
      <c r="F1124" s="2" t="s">
        <v>103</v>
      </c>
      <c r="G1124" s="2" t="s">
        <v>102</v>
      </c>
      <c r="I1124" s="2">
        <v>10.9</v>
      </c>
      <c r="J1124" s="2">
        <v>2347</v>
      </c>
      <c r="K1124" s="2">
        <v>0</v>
      </c>
      <c r="L1124" s="2">
        <v>2347</v>
      </c>
      <c r="M1124" s="2">
        <v>0</v>
      </c>
      <c r="N1124" s="2">
        <v>2347</v>
      </c>
      <c r="O1124" s="2">
        <v>0</v>
      </c>
      <c r="Q1124" s="2">
        <v>0</v>
      </c>
      <c r="R1124" s="2">
        <v>0</v>
      </c>
      <c r="S1124" s="2">
        <v>0</v>
      </c>
      <c r="T1124" s="2">
        <v>0</v>
      </c>
      <c r="U1124" s="2">
        <v>10.9</v>
      </c>
      <c r="V1124" s="2">
        <v>2347</v>
      </c>
      <c r="W1124" s="2">
        <v>0</v>
      </c>
      <c r="X1124" s="2">
        <v>0</v>
      </c>
      <c r="Y1124" s="2">
        <v>0</v>
      </c>
      <c r="Z1124" s="2">
        <v>0</v>
      </c>
    </row>
    <row r="1125" spans="1:26" s="2" customFormat="1" thickBot="1">
      <c r="A1125" s="2">
        <v>1186</v>
      </c>
      <c r="B1125" s="2" t="s">
        <v>101</v>
      </c>
      <c r="C1125" s="2">
        <v>53</v>
      </c>
      <c r="E1125" s="2" t="s">
        <v>100</v>
      </c>
      <c r="F1125" s="2" t="s">
        <v>99</v>
      </c>
      <c r="G1125" s="2" t="s">
        <v>98</v>
      </c>
      <c r="H1125" s="2" t="s">
        <v>97</v>
      </c>
      <c r="I1125" s="2">
        <v>0</v>
      </c>
      <c r="J1125" s="2">
        <v>0</v>
      </c>
      <c r="K1125" s="2">
        <v>14800</v>
      </c>
      <c r="L1125" s="2">
        <v>14800</v>
      </c>
      <c r="M1125" s="2">
        <v>14800</v>
      </c>
      <c r="N1125" s="2">
        <v>0</v>
      </c>
      <c r="O1125" s="2">
        <v>0</v>
      </c>
      <c r="Q1125" s="2">
        <v>0</v>
      </c>
      <c r="R1125" s="2">
        <v>0</v>
      </c>
      <c r="S1125" s="2">
        <v>0</v>
      </c>
      <c r="T1125" s="2">
        <v>0</v>
      </c>
      <c r="U1125" s="2">
        <v>0</v>
      </c>
      <c r="V1125" s="2">
        <v>0</v>
      </c>
      <c r="W1125" s="2">
        <v>0</v>
      </c>
      <c r="X1125" s="2">
        <v>0</v>
      </c>
      <c r="Y1125" s="2">
        <v>0</v>
      </c>
      <c r="Z1125" s="2">
        <v>0</v>
      </c>
    </row>
    <row r="1126" spans="1:26" s="2" customFormat="1" thickBot="1">
      <c r="A1126" s="2">
        <v>1188</v>
      </c>
      <c r="B1126" s="2" t="s">
        <v>96</v>
      </c>
      <c r="E1126" s="2" t="s">
        <v>95</v>
      </c>
      <c r="F1126" s="2" t="s">
        <v>94</v>
      </c>
      <c r="G1126" s="2" t="s">
        <v>93</v>
      </c>
      <c r="I1126" s="2">
        <v>75</v>
      </c>
      <c r="J1126" s="2">
        <v>24815</v>
      </c>
      <c r="K1126" s="2">
        <v>0</v>
      </c>
      <c r="L1126" s="2">
        <v>24815</v>
      </c>
      <c r="M1126" s="2">
        <v>0</v>
      </c>
      <c r="N1126" s="2">
        <v>24815</v>
      </c>
      <c r="O1126" s="2">
        <v>1</v>
      </c>
      <c r="P1126" s="3">
        <v>44623</v>
      </c>
      <c r="Q1126" s="2">
        <v>0</v>
      </c>
      <c r="R1126" s="2">
        <v>2</v>
      </c>
      <c r="S1126" s="2">
        <v>0</v>
      </c>
      <c r="T1126" s="2">
        <v>0</v>
      </c>
      <c r="U1126" s="2">
        <v>0</v>
      </c>
      <c r="V1126" s="2">
        <v>0</v>
      </c>
      <c r="W1126" s="2">
        <v>70</v>
      </c>
      <c r="X1126" s="2">
        <v>15540</v>
      </c>
      <c r="Y1126" s="2">
        <v>5</v>
      </c>
      <c r="Z1126" s="2">
        <v>9275</v>
      </c>
    </row>
    <row r="1127" spans="1:26" s="2" customFormat="1" thickBot="1">
      <c r="A1127" s="2">
        <v>1189</v>
      </c>
      <c r="B1127" s="2" t="s">
        <v>92</v>
      </c>
      <c r="E1127" s="2" t="s">
        <v>91</v>
      </c>
      <c r="F1127" s="2" t="s">
        <v>90</v>
      </c>
      <c r="G1127" s="2" t="s">
        <v>89</v>
      </c>
      <c r="H1127" s="2" t="s">
        <v>88</v>
      </c>
      <c r="I1127" s="2">
        <v>15</v>
      </c>
      <c r="J1127" s="2">
        <v>22000</v>
      </c>
      <c r="K1127" s="2">
        <v>0</v>
      </c>
      <c r="L1127" s="2">
        <v>22000</v>
      </c>
      <c r="M1127" s="2">
        <v>0</v>
      </c>
      <c r="N1127" s="2">
        <v>22000</v>
      </c>
      <c r="O1127" s="2">
        <v>1</v>
      </c>
      <c r="P1127" s="3">
        <v>44113</v>
      </c>
      <c r="Q1127" s="2">
        <v>65000</v>
      </c>
      <c r="R1127" s="2">
        <v>8</v>
      </c>
      <c r="S1127" s="2">
        <v>0</v>
      </c>
      <c r="T1127" s="2">
        <v>0</v>
      </c>
      <c r="U1127" s="2">
        <v>0</v>
      </c>
      <c r="V1127" s="2">
        <v>0</v>
      </c>
      <c r="W1127" s="2">
        <v>0</v>
      </c>
      <c r="X1127" s="2">
        <v>0</v>
      </c>
      <c r="Y1127" s="2">
        <v>15</v>
      </c>
      <c r="Z1127" s="2">
        <v>22000</v>
      </c>
    </row>
    <row r="1128" spans="1:26" s="2" customFormat="1" thickBot="1">
      <c r="A1128" s="2">
        <v>1190</v>
      </c>
      <c r="B1128" s="2" t="s">
        <v>87</v>
      </c>
      <c r="E1128" s="2" t="s">
        <v>86</v>
      </c>
      <c r="F1128" s="2" t="s">
        <v>85</v>
      </c>
      <c r="G1128" s="2" t="s">
        <v>84</v>
      </c>
      <c r="H1128" s="2" t="s">
        <v>83</v>
      </c>
      <c r="I1128" s="2">
        <v>15</v>
      </c>
      <c r="J1128" s="2">
        <v>3310</v>
      </c>
      <c r="K1128" s="2">
        <v>0</v>
      </c>
      <c r="L1128" s="2">
        <v>3310</v>
      </c>
      <c r="M1128" s="2">
        <v>0</v>
      </c>
      <c r="N1128" s="2">
        <v>3310</v>
      </c>
      <c r="O1128" s="2">
        <v>0</v>
      </c>
      <c r="Q1128" s="2">
        <v>0</v>
      </c>
      <c r="R1128" s="2">
        <v>0</v>
      </c>
      <c r="S1128" s="2">
        <v>0</v>
      </c>
      <c r="T1128" s="2">
        <v>0</v>
      </c>
      <c r="U1128" s="2">
        <v>3</v>
      </c>
      <c r="V1128" s="2">
        <v>646</v>
      </c>
      <c r="W1128" s="2">
        <v>12</v>
      </c>
      <c r="X1128" s="2">
        <v>2664</v>
      </c>
      <c r="Y1128" s="2">
        <v>0</v>
      </c>
      <c r="Z1128" s="2">
        <v>0</v>
      </c>
    </row>
    <row r="1129" spans="1:26" s="2" customFormat="1" thickBot="1">
      <c r="A1129" s="2">
        <v>1191</v>
      </c>
      <c r="B1129" s="2" t="s">
        <v>82</v>
      </c>
      <c r="E1129" s="2" t="s">
        <v>81</v>
      </c>
      <c r="F1129" s="2" t="s">
        <v>80</v>
      </c>
      <c r="G1129" s="2" t="s">
        <v>79</v>
      </c>
      <c r="I1129" s="2">
        <v>7</v>
      </c>
      <c r="J1129" s="2">
        <v>24500</v>
      </c>
      <c r="K1129" s="2">
        <v>41800</v>
      </c>
      <c r="L1129" s="2">
        <v>66300</v>
      </c>
      <c r="M1129" s="2">
        <v>0</v>
      </c>
      <c r="N1129" s="2">
        <v>66300</v>
      </c>
      <c r="O1129" s="2">
        <v>2</v>
      </c>
      <c r="P1129" s="3">
        <v>44117</v>
      </c>
      <c r="Q1129" s="2">
        <v>12100</v>
      </c>
      <c r="R1129" s="2">
        <v>2</v>
      </c>
      <c r="S1129" s="2">
        <v>0</v>
      </c>
      <c r="T1129" s="2">
        <v>0</v>
      </c>
      <c r="U1129" s="2">
        <v>0</v>
      </c>
      <c r="V1129" s="2">
        <v>0</v>
      </c>
      <c r="W1129" s="2">
        <v>0</v>
      </c>
      <c r="X1129" s="2">
        <v>0</v>
      </c>
      <c r="Y1129" s="2">
        <v>7</v>
      </c>
      <c r="Z1129" s="2">
        <v>24500</v>
      </c>
    </row>
    <row r="1130" spans="1:26" s="2" customFormat="1" thickBot="1">
      <c r="A1130" s="2">
        <v>1192</v>
      </c>
      <c r="B1130" s="2" t="s">
        <v>78</v>
      </c>
      <c r="E1130" s="2" t="s">
        <v>77</v>
      </c>
      <c r="F1130" s="2" t="s">
        <v>76</v>
      </c>
      <c r="G1130" s="2" t="s">
        <v>11</v>
      </c>
      <c r="H1130" s="2" t="s">
        <v>75</v>
      </c>
      <c r="I1130" s="2">
        <v>20</v>
      </c>
      <c r="J1130" s="2">
        <v>4440</v>
      </c>
      <c r="K1130" s="2">
        <v>0</v>
      </c>
      <c r="L1130" s="2">
        <v>4440</v>
      </c>
      <c r="M1130" s="2">
        <v>0</v>
      </c>
      <c r="N1130" s="2">
        <v>4440</v>
      </c>
      <c r="O1130" s="2">
        <v>0</v>
      </c>
      <c r="Q1130" s="2">
        <v>20000</v>
      </c>
      <c r="R1130" s="2">
        <v>0</v>
      </c>
      <c r="S1130" s="2">
        <v>0</v>
      </c>
      <c r="T1130" s="2">
        <v>0</v>
      </c>
      <c r="U1130" s="2">
        <v>0</v>
      </c>
      <c r="V1130" s="2">
        <v>0</v>
      </c>
      <c r="W1130" s="2">
        <v>20</v>
      </c>
      <c r="X1130" s="2">
        <v>4440</v>
      </c>
      <c r="Y1130" s="2">
        <v>0</v>
      </c>
      <c r="Z1130" s="2">
        <v>0</v>
      </c>
    </row>
    <row r="1131" spans="1:26" s="2" customFormat="1" thickBot="1">
      <c r="A1131" s="2">
        <v>1193</v>
      </c>
      <c r="B1131" s="2" t="s">
        <v>74</v>
      </c>
      <c r="C1131" s="2">
        <v>87</v>
      </c>
      <c r="E1131" s="2" t="s">
        <v>73</v>
      </c>
      <c r="F1131" s="2" t="s">
        <v>72</v>
      </c>
      <c r="G1131" s="2" t="s">
        <v>71</v>
      </c>
      <c r="I1131" s="2">
        <v>0</v>
      </c>
      <c r="J1131" s="2">
        <v>0</v>
      </c>
      <c r="K1131" s="2">
        <v>24800</v>
      </c>
      <c r="L1131" s="2">
        <v>24800</v>
      </c>
      <c r="M1131" s="2">
        <v>18500</v>
      </c>
      <c r="N1131" s="2">
        <v>6300</v>
      </c>
      <c r="O1131" s="2">
        <v>0</v>
      </c>
      <c r="Q1131" s="2">
        <v>0</v>
      </c>
      <c r="R1131" s="2">
        <v>0</v>
      </c>
      <c r="S1131" s="2">
        <v>0</v>
      </c>
      <c r="T1131" s="2">
        <v>0</v>
      </c>
      <c r="U1131" s="2">
        <v>0</v>
      </c>
      <c r="V1131" s="2">
        <v>0</v>
      </c>
      <c r="W1131" s="2">
        <v>0</v>
      </c>
      <c r="X1131" s="2">
        <v>0</v>
      </c>
      <c r="Y1131" s="2">
        <v>0</v>
      </c>
      <c r="Z1131" s="2">
        <v>0</v>
      </c>
    </row>
    <row r="1132" spans="1:26" s="2" customFormat="1" thickBot="1">
      <c r="A1132" s="2">
        <v>1194</v>
      </c>
      <c r="B1132" s="2" t="s">
        <v>70</v>
      </c>
      <c r="E1132" s="2" t="s">
        <v>69</v>
      </c>
      <c r="F1132" s="2" t="s">
        <v>68</v>
      </c>
      <c r="G1132" s="2" t="s">
        <v>67</v>
      </c>
      <c r="I1132" s="2">
        <v>70</v>
      </c>
      <c r="J1132" s="2">
        <v>51300</v>
      </c>
      <c r="K1132" s="2">
        <v>0</v>
      </c>
      <c r="L1132" s="2">
        <v>51300</v>
      </c>
      <c r="M1132" s="2">
        <v>0</v>
      </c>
      <c r="N1132" s="2">
        <v>51300</v>
      </c>
      <c r="O1132" s="2">
        <v>1</v>
      </c>
      <c r="P1132" s="3">
        <v>45251</v>
      </c>
      <c r="Q1132" s="2">
        <v>75000</v>
      </c>
      <c r="R1132" s="2">
        <v>1</v>
      </c>
      <c r="S1132" s="2">
        <v>0</v>
      </c>
      <c r="T1132" s="2">
        <v>0</v>
      </c>
      <c r="U1132" s="2">
        <v>0</v>
      </c>
      <c r="V1132" s="2">
        <v>0</v>
      </c>
      <c r="W1132" s="2">
        <v>0</v>
      </c>
      <c r="X1132" s="2">
        <v>0</v>
      </c>
      <c r="Y1132" s="2">
        <v>70</v>
      </c>
      <c r="Z1132" s="2">
        <v>51300</v>
      </c>
    </row>
    <row r="1133" spans="1:26" s="2" customFormat="1" thickBot="1">
      <c r="A1133" s="2">
        <v>1195</v>
      </c>
      <c r="B1133" s="2" t="s">
        <v>66</v>
      </c>
      <c r="C1133" s="2">
        <v>190</v>
      </c>
      <c r="E1133" s="2" t="s">
        <v>60</v>
      </c>
      <c r="F1133" s="2" t="s">
        <v>65</v>
      </c>
      <c r="G1133" s="2" t="s">
        <v>64</v>
      </c>
      <c r="I1133" s="2">
        <v>5.09</v>
      </c>
      <c r="J1133" s="2">
        <v>13800</v>
      </c>
      <c r="K1133" s="2">
        <v>0</v>
      </c>
      <c r="L1133" s="2">
        <v>13800</v>
      </c>
      <c r="M1133" s="2">
        <v>0</v>
      </c>
      <c r="N1133" s="2">
        <v>13800</v>
      </c>
      <c r="O1133" s="2">
        <v>1</v>
      </c>
      <c r="P1133" s="3">
        <v>45236</v>
      </c>
      <c r="Q1133" s="2">
        <v>27000</v>
      </c>
      <c r="R1133" s="2">
        <v>1</v>
      </c>
      <c r="S1133" s="2">
        <v>0</v>
      </c>
      <c r="T1133" s="2">
        <v>0</v>
      </c>
      <c r="U1133" s="2">
        <v>0</v>
      </c>
      <c r="V1133" s="2">
        <v>0</v>
      </c>
      <c r="W1133" s="2">
        <v>0</v>
      </c>
      <c r="X1133" s="2">
        <v>0</v>
      </c>
      <c r="Y1133" s="2">
        <v>5.09</v>
      </c>
      <c r="Z1133" s="2">
        <v>13800</v>
      </c>
    </row>
    <row r="1134" spans="1:26" s="2" customFormat="1" thickBot="1">
      <c r="A1134" s="2">
        <v>1196</v>
      </c>
      <c r="B1134" s="2" t="s">
        <v>63</v>
      </c>
      <c r="C1134" s="2">
        <v>190</v>
      </c>
      <c r="E1134" s="2" t="s">
        <v>60</v>
      </c>
      <c r="F1134" s="2" t="s">
        <v>62</v>
      </c>
      <c r="G1134" s="2" t="s">
        <v>11</v>
      </c>
      <c r="H1134" s="2" t="s">
        <v>50</v>
      </c>
      <c r="I1134" s="2">
        <v>7.17</v>
      </c>
      <c r="J1134" s="2">
        <v>15900</v>
      </c>
      <c r="K1134" s="2">
        <v>0</v>
      </c>
      <c r="L1134" s="2">
        <v>15900</v>
      </c>
      <c r="M1134" s="2">
        <v>0</v>
      </c>
      <c r="N1134" s="2">
        <v>15900</v>
      </c>
      <c r="O1134" s="2">
        <v>0</v>
      </c>
      <c r="Q1134" s="2">
        <v>0</v>
      </c>
      <c r="R1134" s="2">
        <v>0</v>
      </c>
      <c r="S1134" s="2">
        <v>0</v>
      </c>
      <c r="T1134" s="2">
        <v>0</v>
      </c>
      <c r="U1134" s="2">
        <v>0</v>
      </c>
      <c r="V1134" s="2">
        <v>0</v>
      </c>
      <c r="W1134" s="2">
        <v>0</v>
      </c>
      <c r="X1134" s="2">
        <v>0</v>
      </c>
      <c r="Y1134" s="2">
        <v>7.17</v>
      </c>
      <c r="Z1134" s="2">
        <v>15900</v>
      </c>
    </row>
    <row r="1135" spans="1:26" s="2" customFormat="1" thickBot="1">
      <c r="A1135" s="2">
        <v>1197</v>
      </c>
      <c r="B1135" s="2" t="s">
        <v>61</v>
      </c>
      <c r="C1135" s="2">
        <v>190</v>
      </c>
      <c r="E1135" s="2" t="s">
        <v>60</v>
      </c>
      <c r="F1135" s="2" t="s">
        <v>59</v>
      </c>
      <c r="G1135" s="2" t="s">
        <v>51</v>
      </c>
      <c r="H1135" s="2" t="s">
        <v>50</v>
      </c>
      <c r="I1135" s="2">
        <v>25.46</v>
      </c>
      <c r="J1135" s="2">
        <v>29500</v>
      </c>
      <c r="K1135" s="2">
        <v>0</v>
      </c>
      <c r="L1135" s="2">
        <v>29500</v>
      </c>
      <c r="M1135" s="2">
        <v>0</v>
      </c>
      <c r="N1135" s="2">
        <v>29500</v>
      </c>
      <c r="O1135" s="2">
        <v>1</v>
      </c>
      <c r="P1135" s="3">
        <v>45152</v>
      </c>
      <c r="Q1135" s="2">
        <v>55000</v>
      </c>
      <c r="R1135" s="2">
        <v>1</v>
      </c>
      <c r="S1135" s="2">
        <v>0</v>
      </c>
      <c r="T1135" s="2">
        <v>0</v>
      </c>
      <c r="U1135" s="2">
        <v>0</v>
      </c>
      <c r="V1135" s="2">
        <v>0</v>
      </c>
      <c r="W1135" s="2">
        <v>0</v>
      </c>
      <c r="X1135" s="2">
        <v>0</v>
      </c>
      <c r="Y1135" s="2">
        <v>25.46</v>
      </c>
      <c r="Z1135" s="2">
        <v>29500</v>
      </c>
    </row>
    <row r="1136" spans="1:26" s="2" customFormat="1" thickBot="1">
      <c r="A1136" s="2">
        <v>1198</v>
      </c>
      <c r="B1136" s="2" t="s">
        <v>58</v>
      </c>
      <c r="C1136" s="2">
        <v>190</v>
      </c>
      <c r="E1136" s="2" t="s">
        <v>57</v>
      </c>
      <c r="F1136" s="2" t="s">
        <v>56</v>
      </c>
      <c r="G1136" s="2" t="s">
        <v>55</v>
      </c>
      <c r="H1136" s="2" t="s">
        <v>50</v>
      </c>
      <c r="I1136" s="2">
        <v>7.09</v>
      </c>
      <c r="J1136" s="2">
        <v>15800</v>
      </c>
      <c r="K1136" s="2">
        <v>0</v>
      </c>
      <c r="L1136" s="2">
        <v>15800</v>
      </c>
      <c r="M1136" s="2">
        <v>0</v>
      </c>
      <c r="N1136" s="2">
        <v>15800</v>
      </c>
      <c r="O1136" s="2">
        <v>1</v>
      </c>
      <c r="P1136" s="3">
        <v>45218</v>
      </c>
      <c r="Q1136" s="2">
        <v>30000</v>
      </c>
      <c r="R1136" s="2">
        <v>1</v>
      </c>
      <c r="S1136" s="2">
        <v>0</v>
      </c>
      <c r="T1136" s="2">
        <v>0</v>
      </c>
      <c r="U1136" s="2">
        <v>0</v>
      </c>
      <c r="V1136" s="2">
        <v>0</v>
      </c>
      <c r="W1136" s="2">
        <v>0</v>
      </c>
      <c r="X1136" s="2">
        <v>0</v>
      </c>
      <c r="Y1136" s="2">
        <v>7.09</v>
      </c>
      <c r="Z1136" s="2">
        <v>15800</v>
      </c>
    </row>
    <row r="1137" spans="1:26" s="2" customFormat="1" thickBot="1">
      <c r="A1137" s="2">
        <v>1199</v>
      </c>
      <c r="B1137" s="2" t="s">
        <v>54</v>
      </c>
      <c r="C1137" s="2">
        <v>15</v>
      </c>
      <c r="E1137" s="2" t="s">
        <v>53</v>
      </c>
      <c r="F1137" s="2" t="s">
        <v>52</v>
      </c>
      <c r="G1137" s="2" t="s">
        <v>51</v>
      </c>
      <c r="H1137" s="2" t="s">
        <v>50</v>
      </c>
      <c r="I1137" s="2">
        <v>19.97</v>
      </c>
      <c r="J1137" s="2">
        <v>25700</v>
      </c>
      <c r="K1137" s="2">
        <v>0</v>
      </c>
      <c r="L1137" s="2">
        <v>25700</v>
      </c>
      <c r="M1137" s="2">
        <v>0</v>
      </c>
      <c r="N1137" s="2">
        <v>25700</v>
      </c>
      <c r="O1137" s="2">
        <v>0</v>
      </c>
      <c r="Q1137" s="2">
        <v>0</v>
      </c>
      <c r="R1137" s="2">
        <v>0</v>
      </c>
      <c r="S1137" s="2">
        <v>0</v>
      </c>
      <c r="T1137" s="2">
        <v>0</v>
      </c>
      <c r="U1137" s="2">
        <v>0</v>
      </c>
      <c r="V1137" s="2">
        <v>0</v>
      </c>
      <c r="W1137" s="2">
        <v>0</v>
      </c>
      <c r="X1137" s="2">
        <v>0</v>
      </c>
      <c r="Y1137" s="2">
        <v>19.97</v>
      </c>
      <c r="Z1137" s="2">
        <v>25700</v>
      </c>
    </row>
    <row r="1138" spans="1:26" s="2" customFormat="1" thickBot="1">
      <c r="A1138" s="2">
        <v>1200</v>
      </c>
      <c r="B1138" s="2" t="s">
        <v>49</v>
      </c>
      <c r="E1138" s="2" t="s">
        <v>48</v>
      </c>
      <c r="F1138" s="2" t="s">
        <v>47</v>
      </c>
      <c r="G1138" s="2" t="s">
        <v>46</v>
      </c>
      <c r="I1138" s="2">
        <v>32.380000000000003</v>
      </c>
      <c r="J1138" s="2">
        <v>7168</v>
      </c>
      <c r="K1138" s="2">
        <v>0</v>
      </c>
      <c r="L1138" s="2">
        <v>7168</v>
      </c>
      <c r="M1138" s="2">
        <v>0</v>
      </c>
      <c r="N1138" s="2">
        <v>7168</v>
      </c>
      <c r="O1138" s="2">
        <v>0</v>
      </c>
      <c r="Q1138" s="2">
        <v>0</v>
      </c>
      <c r="R1138" s="2">
        <v>0</v>
      </c>
      <c r="S1138" s="2">
        <v>0</v>
      </c>
      <c r="T1138" s="2">
        <v>0</v>
      </c>
      <c r="U1138" s="2">
        <v>3</v>
      </c>
      <c r="V1138" s="2">
        <v>646</v>
      </c>
      <c r="W1138" s="2">
        <v>29.38</v>
      </c>
      <c r="X1138" s="2">
        <v>6522</v>
      </c>
      <c r="Y1138" s="2">
        <v>0</v>
      </c>
      <c r="Z1138" s="2">
        <v>0</v>
      </c>
    </row>
    <row r="1139" spans="1:26" s="2" customFormat="1" thickBot="1">
      <c r="A1139" s="2">
        <v>1201</v>
      </c>
      <c r="B1139" s="2" t="s">
        <v>45</v>
      </c>
      <c r="F1139" s="2" t="s">
        <v>44</v>
      </c>
      <c r="G1139" s="2" t="s">
        <v>43</v>
      </c>
      <c r="I1139" s="2">
        <v>3.7</v>
      </c>
      <c r="J1139" s="2">
        <v>12100</v>
      </c>
      <c r="K1139" s="2">
        <v>2400</v>
      </c>
      <c r="L1139" s="2">
        <v>14500</v>
      </c>
      <c r="M1139" s="2">
        <v>0</v>
      </c>
      <c r="N1139" s="2">
        <v>14500</v>
      </c>
      <c r="O1139" s="2">
        <v>0</v>
      </c>
      <c r="Q1139" s="2">
        <v>0</v>
      </c>
      <c r="R1139" s="2">
        <v>0</v>
      </c>
      <c r="S1139" s="2">
        <v>0</v>
      </c>
      <c r="T1139" s="2">
        <v>0</v>
      </c>
      <c r="U1139" s="2">
        <v>0</v>
      </c>
      <c r="V1139" s="2">
        <v>0</v>
      </c>
      <c r="W1139" s="2">
        <v>0</v>
      </c>
      <c r="X1139" s="2">
        <v>0</v>
      </c>
      <c r="Y1139" s="2">
        <v>3.7</v>
      </c>
      <c r="Z1139" s="2">
        <v>12100</v>
      </c>
    </row>
    <row r="1140" spans="1:26" s="2" customFormat="1" thickBot="1">
      <c r="A1140" s="2">
        <v>1202</v>
      </c>
      <c r="B1140" s="2" t="s">
        <v>42</v>
      </c>
      <c r="C1140" s="2">
        <v>1349</v>
      </c>
      <c r="E1140" s="2" t="s">
        <v>41</v>
      </c>
      <c r="F1140" s="2" t="s">
        <v>40</v>
      </c>
      <c r="G1140" s="2" t="s">
        <v>5</v>
      </c>
      <c r="H1140" s="2" t="s">
        <v>39</v>
      </c>
      <c r="I1140" s="2">
        <v>5.48</v>
      </c>
      <c r="J1140" s="2">
        <v>14200</v>
      </c>
      <c r="K1140" s="2">
        <v>0</v>
      </c>
      <c r="L1140" s="2">
        <v>14200</v>
      </c>
      <c r="M1140" s="2">
        <v>0</v>
      </c>
      <c r="N1140" s="2">
        <v>14200</v>
      </c>
      <c r="O1140" s="2">
        <v>0</v>
      </c>
      <c r="Q1140" s="2">
        <v>0</v>
      </c>
      <c r="R1140" s="2">
        <v>0</v>
      </c>
      <c r="S1140" s="2">
        <v>0</v>
      </c>
      <c r="T1140" s="2">
        <v>0</v>
      </c>
      <c r="U1140" s="2">
        <v>0</v>
      </c>
      <c r="V1140" s="2">
        <v>0</v>
      </c>
      <c r="W1140" s="2">
        <v>0</v>
      </c>
      <c r="X1140" s="2">
        <v>0</v>
      </c>
      <c r="Y1140" s="2">
        <v>5.48</v>
      </c>
      <c r="Z1140" s="2">
        <v>14200</v>
      </c>
    </row>
    <row r="1141" spans="1:26" s="2" customFormat="1" thickBot="1">
      <c r="A1141" s="2">
        <v>1203</v>
      </c>
      <c r="B1141" s="2" t="s">
        <v>38</v>
      </c>
      <c r="C1141" s="2">
        <v>276</v>
      </c>
      <c r="E1141" s="2" t="s">
        <v>37</v>
      </c>
      <c r="F1141" s="2" t="s">
        <v>36</v>
      </c>
      <c r="G1141" s="2" t="s">
        <v>35</v>
      </c>
      <c r="H1141" s="2" t="s">
        <v>34</v>
      </c>
      <c r="I1141" s="2">
        <v>2</v>
      </c>
      <c r="J1141" s="2">
        <v>18700</v>
      </c>
      <c r="K1141" s="2">
        <v>20400</v>
      </c>
      <c r="L1141" s="2">
        <v>39100</v>
      </c>
      <c r="M1141" s="2">
        <v>0</v>
      </c>
      <c r="N1141" s="2">
        <v>39100</v>
      </c>
      <c r="O1141" s="2">
        <v>0</v>
      </c>
      <c r="Q1141" s="2">
        <v>0</v>
      </c>
      <c r="R1141" s="2">
        <v>0</v>
      </c>
      <c r="S1141" s="2">
        <v>0</v>
      </c>
      <c r="T1141" s="2">
        <v>0</v>
      </c>
      <c r="U1141" s="2">
        <v>0</v>
      </c>
      <c r="V1141" s="2">
        <v>0</v>
      </c>
      <c r="W1141" s="2">
        <v>0</v>
      </c>
      <c r="X1141" s="2">
        <v>0</v>
      </c>
      <c r="Y1141" s="2">
        <v>2</v>
      </c>
      <c r="Z1141" s="2">
        <v>18700</v>
      </c>
    </row>
    <row r="1142" spans="1:26" s="2" customFormat="1" thickBot="1">
      <c r="A1142" s="2">
        <v>1204</v>
      </c>
      <c r="B1142" s="2" t="s">
        <v>33</v>
      </c>
      <c r="C1142" s="2">
        <v>522</v>
      </c>
      <c r="E1142" s="2" t="s">
        <v>32</v>
      </c>
      <c r="F1142" s="2" t="s">
        <v>31</v>
      </c>
      <c r="G1142" s="2" t="s">
        <v>30</v>
      </c>
      <c r="I1142" s="2">
        <v>0</v>
      </c>
      <c r="J1142" s="2">
        <v>0</v>
      </c>
      <c r="K1142" s="2">
        <v>13600</v>
      </c>
      <c r="L1142" s="2">
        <v>13600</v>
      </c>
      <c r="M1142" s="2">
        <v>0</v>
      </c>
      <c r="N1142" s="2">
        <v>13600</v>
      </c>
      <c r="O1142" s="2">
        <v>0</v>
      </c>
      <c r="Q1142" s="2">
        <v>0</v>
      </c>
      <c r="R1142" s="2">
        <v>0</v>
      </c>
      <c r="S1142" s="2">
        <v>0</v>
      </c>
      <c r="T1142" s="2">
        <v>0</v>
      </c>
      <c r="U1142" s="2">
        <v>0</v>
      </c>
      <c r="V1142" s="2">
        <v>0</v>
      </c>
      <c r="W1142" s="2">
        <v>0</v>
      </c>
      <c r="X1142" s="2">
        <v>0</v>
      </c>
      <c r="Y1142" s="2">
        <v>0</v>
      </c>
      <c r="Z1142" s="2">
        <v>0</v>
      </c>
    </row>
    <row r="1143" spans="1:26" s="2" customFormat="1" thickBot="1">
      <c r="A1143" s="2">
        <v>1205</v>
      </c>
      <c r="B1143" s="2" t="s">
        <v>29</v>
      </c>
      <c r="C1143" s="2">
        <v>89</v>
      </c>
      <c r="E1143" s="2" t="s">
        <v>28</v>
      </c>
      <c r="F1143" s="2" t="s">
        <v>27</v>
      </c>
      <c r="G1143" s="2" t="s">
        <v>5</v>
      </c>
      <c r="I1143" s="2">
        <v>12.89</v>
      </c>
      <c r="J1143" s="2">
        <v>12353</v>
      </c>
      <c r="K1143" s="2">
        <v>0</v>
      </c>
      <c r="L1143" s="2">
        <v>12353</v>
      </c>
      <c r="M1143" s="2">
        <v>0</v>
      </c>
      <c r="N1143" s="2">
        <v>12353</v>
      </c>
      <c r="O1143" s="2">
        <v>0</v>
      </c>
      <c r="Q1143" s="2">
        <v>0</v>
      </c>
      <c r="R1143" s="2">
        <v>0</v>
      </c>
      <c r="S1143" s="2">
        <v>0</v>
      </c>
      <c r="T1143" s="2">
        <v>0</v>
      </c>
      <c r="U1143" s="2">
        <v>6</v>
      </c>
      <c r="V1143" s="2">
        <v>1292</v>
      </c>
      <c r="W1143" s="2">
        <v>4.8899999999999997</v>
      </c>
      <c r="X1143" s="2">
        <v>1086</v>
      </c>
      <c r="Y1143" s="2">
        <v>2</v>
      </c>
      <c r="Z1143" s="2">
        <v>9975</v>
      </c>
    </row>
    <row r="1144" spans="1:26" s="2" customFormat="1" thickBot="1">
      <c r="A1144" s="2">
        <v>1206</v>
      </c>
      <c r="B1144" s="2" t="s">
        <v>26</v>
      </c>
      <c r="C1144" s="2">
        <v>13</v>
      </c>
      <c r="E1144" s="2" t="s">
        <v>25</v>
      </c>
      <c r="F1144" s="2" t="s">
        <v>24</v>
      </c>
      <c r="G1144" s="2" t="s">
        <v>5</v>
      </c>
      <c r="H1144" s="2" t="s">
        <v>23</v>
      </c>
      <c r="I1144" s="2">
        <v>0</v>
      </c>
      <c r="J1144" s="2">
        <v>0</v>
      </c>
      <c r="K1144" s="2">
        <v>19900</v>
      </c>
      <c r="L1144" s="2">
        <v>19900</v>
      </c>
      <c r="M1144" s="2">
        <v>0</v>
      </c>
      <c r="N1144" s="2">
        <v>19900</v>
      </c>
      <c r="O1144" s="2">
        <v>0</v>
      </c>
      <c r="Q1144" s="2">
        <v>0</v>
      </c>
      <c r="R1144" s="2">
        <v>0</v>
      </c>
      <c r="S1144" s="2">
        <v>0</v>
      </c>
      <c r="T1144" s="2">
        <v>0</v>
      </c>
      <c r="U1144" s="2">
        <v>0</v>
      </c>
      <c r="V1144" s="2">
        <v>0</v>
      </c>
      <c r="W1144" s="2">
        <v>0</v>
      </c>
      <c r="X1144" s="2">
        <v>0</v>
      </c>
      <c r="Y1144" s="2">
        <v>0</v>
      </c>
      <c r="Z1144" s="2">
        <v>0</v>
      </c>
    </row>
    <row r="1145" spans="1:26" s="2" customFormat="1" thickBot="1">
      <c r="A1145" s="2">
        <v>1207</v>
      </c>
      <c r="B1145" s="2" t="s">
        <v>22</v>
      </c>
      <c r="E1145" s="2" t="s">
        <v>21</v>
      </c>
      <c r="F1145" s="2" t="s">
        <v>20</v>
      </c>
      <c r="G1145" s="2" t="s">
        <v>19</v>
      </c>
      <c r="I1145" s="2">
        <v>5.62</v>
      </c>
      <c r="J1145" s="2">
        <v>10000</v>
      </c>
      <c r="K1145" s="2">
        <v>0</v>
      </c>
      <c r="L1145" s="2">
        <v>10000</v>
      </c>
      <c r="M1145" s="2">
        <v>0</v>
      </c>
      <c r="N1145" s="2">
        <v>10000</v>
      </c>
      <c r="O1145" s="2">
        <v>0</v>
      </c>
      <c r="Q1145" s="2">
        <v>0</v>
      </c>
      <c r="R1145" s="2">
        <v>0</v>
      </c>
      <c r="S1145" s="2">
        <v>0</v>
      </c>
      <c r="T1145" s="2">
        <v>0</v>
      </c>
      <c r="U1145" s="2">
        <v>0</v>
      </c>
      <c r="V1145" s="2">
        <v>0</v>
      </c>
      <c r="W1145" s="2">
        <v>0</v>
      </c>
      <c r="X1145" s="2">
        <v>0</v>
      </c>
      <c r="Y1145" s="2">
        <v>5.62</v>
      </c>
      <c r="Z1145" s="2">
        <v>10000</v>
      </c>
    </row>
    <row r="1146" spans="1:26" s="2" customFormat="1" thickBot="1">
      <c r="A1146" s="2">
        <v>1208</v>
      </c>
      <c r="B1146" s="2" t="s">
        <v>18</v>
      </c>
      <c r="E1146" s="2" t="s">
        <v>17</v>
      </c>
      <c r="F1146" s="2" t="s">
        <v>16</v>
      </c>
      <c r="G1146" s="2" t="s">
        <v>1</v>
      </c>
      <c r="H1146" s="2" t="s">
        <v>3</v>
      </c>
      <c r="I1146" s="2">
        <v>16.54</v>
      </c>
      <c r="J1146" s="2">
        <v>18100</v>
      </c>
      <c r="K1146" s="2">
        <v>0</v>
      </c>
      <c r="L1146" s="2">
        <v>18100</v>
      </c>
      <c r="M1146" s="2">
        <v>0</v>
      </c>
      <c r="N1146" s="2">
        <v>18100</v>
      </c>
      <c r="O1146" s="2">
        <v>1</v>
      </c>
      <c r="P1146" s="3">
        <v>45191</v>
      </c>
      <c r="Q1146" s="2">
        <v>45000</v>
      </c>
      <c r="R1146" s="2">
        <v>1</v>
      </c>
      <c r="S1146" s="2">
        <v>0</v>
      </c>
      <c r="T1146" s="2">
        <v>0</v>
      </c>
      <c r="U1146" s="2">
        <v>0</v>
      </c>
      <c r="V1146" s="2">
        <v>0</v>
      </c>
      <c r="W1146" s="2">
        <v>0</v>
      </c>
      <c r="X1146" s="2">
        <v>0</v>
      </c>
      <c r="Y1146" s="2">
        <v>16.54</v>
      </c>
      <c r="Z1146" s="2">
        <v>18100</v>
      </c>
    </row>
    <row r="1147" spans="1:26" s="2" customFormat="1" thickBot="1">
      <c r="A1147" s="2">
        <v>1209</v>
      </c>
      <c r="B1147" s="2" t="s">
        <v>15</v>
      </c>
      <c r="E1147" s="2" t="s">
        <v>3</v>
      </c>
      <c r="F1147" s="2" t="s">
        <v>14</v>
      </c>
      <c r="G1147" s="2" t="s">
        <v>1</v>
      </c>
      <c r="H1147" s="2" t="s">
        <v>0</v>
      </c>
      <c r="I1147" s="2">
        <v>16.14</v>
      </c>
      <c r="J1147" s="2">
        <v>18000</v>
      </c>
      <c r="K1147" s="2">
        <v>0</v>
      </c>
      <c r="L1147" s="2">
        <v>18000</v>
      </c>
      <c r="M1147" s="2">
        <v>0</v>
      </c>
      <c r="N1147" s="2">
        <v>18000</v>
      </c>
      <c r="O1147" s="2">
        <v>1</v>
      </c>
      <c r="P1147" s="3">
        <v>45188</v>
      </c>
      <c r="Q1147" s="2">
        <v>60000</v>
      </c>
      <c r="R1147" s="2">
        <v>1</v>
      </c>
      <c r="S1147" s="2">
        <v>0</v>
      </c>
      <c r="T1147" s="2">
        <v>0</v>
      </c>
      <c r="U1147" s="2">
        <v>0</v>
      </c>
      <c r="V1147" s="2">
        <v>0</v>
      </c>
      <c r="W1147" s="2">
        <v>0</v>
      </c>
      <c r="X1147" s="2">
        <v>0</v>
      </c>
      <c r="Y1147" s="2">
        <v>16.14</v>
      </c>
      <c r="Z1147" s="2">
        <v>18000</v>
      </c>
    </row>
    <row r="1148" spans="1:26" s="2" customFormat="1" thickBot="1">
      <c r="A1148" s="2">
        <v>1210</v>
      </c>
      <c r="B1148" s="2" t="s">
        <v>13</v>
      </c>
      <c r="E1148" s="2" t="s">
        <v>3</v>
      </c>
      <c r="F1148" s="2" t="s">
        <v>12</v>
      </c>
      <c r="G1148" s="2" t="s">
        <v>11</v>
      </c>
      <c r="H1148" s="2" t="s">
        <v>0</v>
      </c>
      <c r="I1148" s="2">
        <v>21.86</v>
      </c>
      <c r="J1148" s="2">
        <v>26800</v>
      </c>
      <c r="K1148" s="2">
        <v>0</v>
      </c>
      <c r="L1148" s="2">
        <v>26800</v>
      </c>
      <c r="M1148" s="2">
        <v>0</v>
      </c>
      <c r="N1148" s="2">
        <v>26800</v>
      </c>
      <c r="O1148" s="2">
        <v>1</v>
      </c>
      <c r="P1148" s="3">
        <v>45189</v>
      </c>
      <c r="Q1148" s="2">
        <v>68000</v>
      </c>
      <c r="R1148" s="2">
        <v>1</v>
      </c>
      <c r="S1148" s="2">
        <v>0</v>
      </c>
      <c r="T1148" s="2">
        <v>0</v>
      </c>
      <c r="U1148" s="2">
        <v>0</v>
      </c>
      <c r="V1148" s="2">
        <v>0</v>
      </c>
      <c r="W1148" s="2">
        <v>0</v>
      </c>
      <c r="X1148" s="2">
        <v>0</v>
      </c>
      <c r="Y1148" s="2">
        <v>21.86</v>
      </c>
      <c r="Z1148" s="2">
        <v>26800</v>
      </c>
    </row>
    <row r="1149" spans="1:26" s="2" customFormat="1" thickBot="1">
      <c r="A1149" s="2">
        <v>1211</v>
      </c>
      <c r="B1149" s="2" t="s">
        <v>10</v>
      </c>
      <c r="E1149" s="2" t="s">
        <v>3</v>
      </c>
      <c r="F1149" s="2" t="s">
        <v>9</v>
      </c>
      <c r="G1149" s="2" t="s">
        <v>1</v>
      </c>
      <c r="H1149" s="2" t="s">
        <v>0</v>
      </c>
      <c r="I1149" s="2">
        <v>10.26</v>
      </c>
      <c r="J1149" s="2">
        <v>17700</v>
      </c>
      <c r="K1149" s="2">
        <v>0</v>
      </c>
      <c r="L1149" s="2">
        <v>17700</v>
      </c>
      <c r="M1149" s="2">
        <v>0</v>
      </c>
      <c r="N1149" s="2">
        <v>17700</v>
      </c>
      <c r="O1149" s="2">
        <v>1</v>
      </c>
      <c r="P1149" s="3">
        <v>45194</v>
      </c>
      <c r="Q1149" s="2">
        <v>62000</v>
      </c>
      <c r="R1149" s="2">
        <v>1</v>
      </c>
      <c r="S1149" s="2">
        <v>0</v>
      </c>
      <c r="T1149" s="2">
        <v>0</v>
      </c>
      <c r="U1149" s="2">
        <v>0</v>
      </c>
      <c r="V1149" s="2">
        <v>0</v>
      </c>
      <c r="W1149" s="2">
        <v>0</v>
      </c>
      <c r="X1149" s="2">
        <v>0</v>
      </c>
      <c r="Y1149" s="2">
        <v>10.26</v>
      </c>
      <c r="Z1149" s="2">
        <v>17700</v>
      </c>
    </row>
    <row r="1150" spans="1:26" s="2" customFormat="1" thickBot="1">
      <c r="A1150" s="2">
        <v>1212</v>
      </c>
      <c r="B1150" s="2" t="s">
        <v>8</v>
      </c>
      <c r="E1150" s="2" t="s">
        <v>7</v>
      </c>
      <c r="F1150" s="2" t="s">
        <v>6</v>
      </c>
      <c r="G1150" s="2" t="s">
        <v>5</v>
      </c>
      <c r="H1150" s="2" t="s">
        <v>0</v>
      </c>
      <c r="I1150" s="2">
        <v>5.23</v>
      </c>
      <c r="J1150" s="2">
        <v>13900</v>
      </c>
      <c r="K1150" s="2">
        <v>0</v>
      </c>
      <c r="L1150" s="2">
        <v>13900</v>
      </c>
      <c r="M1150" s="2">
        <v>0</v>
      </c>
      <c r="N1150" s="2">
        <v>13900</v>
      </c>
      <c r="O1150" s="2">
        <v>1</v>
      </c>
      <c r="P1150" s="3">
        <v>45191</v>
      </c>
      <c r="Q1150" s="2">
        <v>45000</v>
      </c>
      <c r="R1150" s="2">
        <v>1</v>
      </c>
      <c r="S1150" s="2">
        <v>0</v>
      </c>
      <c r="T1150" s="2">
        <v>0</v>
      </c>
      <c r="U1150" s="2">
        <v>0</v>
      </c>
      <c r="V1150" s="2">
        <v>0</v>
      </c>
      <c r="W1150" s="2">
        <v>0</v>
      </c>
      <c r="X1150" s="2">
        <v>0</v>
      </c>
      <c r="Y1150" s="2">
        <v>5.23</v>
      </c>
      <c r="Z1150" s="2">
        <v>13900</v>
      </c>
    </row>
    <row r="1151" spans="1:26" s="2" customFormat="1" thickBot="1">
      <c r="A1151" s="2">
        <v>1213</v>
      </c>
      <c r="B1151" s="2" t="s">
        <v>4</v>
      </c>
      <c r="E1151" s="2" t="s">
        <v>3</v>
      </c>
      <c r="F1151" s="2" t="s">
        <v>2</v>
      </c>
      <c r="G1151" s="2" t="s">
        <v>1</v>
      </c>
      <c r="H1151" s="2" t="s">
        <v>0</v>
      </c>
      <c r="I1151" s="2">
        <v>4.51</v>
      </c>
      <c r="J1151" s="2">
        <v>13100</v>
      </c>
      <c r="K1151" s="2">
        <v>0</v>
      </c>
      <c r="L1151" s="2">
        <v>13100</v>
      </c>
      <c r="M1151" s="2">
        <v>0</v>
      </c>
      <c r="N1151" s="2">
        <v>13100</v>
      </c>
      <c r="O1151" s="2">
        <v>1</v>
      </c>
      <c r="P1151" s="3">
        <v>45191</v>
      </c>
      <c r="Q1151" s="2">
        <v>40000</v>
      </c>
      <c r="R1151" s="2">
        <v>1</v>
      </c>
      <c r="S1151" s="2">
        <v>0</v>
      </c>
      <c r="T1151" s="2">
        <v>0</v>
      </c>
      <c r="U1151" s="2">
        <v>0</v>
      </c>
      <c r="V1151" s="2">
        <v>0</v>
      </c>
      <c r="W1151" s="2">
        <v>0</v>
      </c>
      <c r="X1151" s="2">
        <v>0</v>
      </c>
      <c r="Y1151" s="2">
        <v>4.51</v>
      </c>
      <c r="Z1151" s="2">
        <v>13100</v>
      </c>
    </row>
    <row r="1152" spans="1:26" s="2" customFormat="1" thickBot="1"/>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Z1154"/>
  <sheetViews>
    <sheetView topLeftCell="N1" zoomScale="85" zoomScaleNormal="85" workbookViewId="0">
      <selection activeCell="C2" sqref="C2"/>
    </sheetView>
  </sheetViews>
  <sheetFormatPr defaultColWidth="9.21875" defaultRowHeight="15" thickBottom="1"/>
  <cols>
    <col min="1" max="1" width="13.33203125" style="1" bestFit="1" customWidth="1"/>
    <col min="2" max="2" width="19.33203125" style="1" bestFit="1" customWidth="1"/>
    <col min="3" max="3" width="44" style="1" bestFit="1" customWidth="1"/>
    <col min="4" max="4" width="45.88671875" style="1" bestFit="1" customWidth="1"/>
    <col min="5" max="5" width="25.77734375" style="1" bestFit="1" customWidth="1"/>
    <col min="6" max="6" width="42.44140625" style="1" bestFit="1" customWidth="1"/>
    <col min="7" max="7" width="29.6640625" style="1" bestFit="1" customWidth="1"/>
    <col min="8" max="8" width="19.44140625" style="1" bestFit="1" customWidth="1"/>
    <col min="9" max="9" width="16.6640625" style="1" bestFit="1" customWidth="1"/>
    <col min="10" max="10" width="4.44140625" style="1" bestFit="1" customWidth="1"/>
    <col min="11" max="11" width="11.88671875" style="5" bestFit="1" customWidth="1"/>
    <col min="12" max="12" width="6.77734375" style="1" bestFit="1" customWidth="1"/>
    <col min="13" max="13" width="9.109375" style="1" bestFit="1" customWidth="1"/>
    <col min="14" max="14" width="11.6640625" style="1" bestFit="1" customWidth="1"/>
    <col min="15" max="15" width="9.109375" style="1" bestFit="1" customWidth="1"/>
    <col min="16" max="16" width="8.6640625" style="1" bestFit="1" customWidth="1"/>
    <col min="17" max="17" width="8" style="1" bestFit="1" customWidth="1"/>
    <col min="18" max="19" width="8" style="1" customWidth="1"/>
    <col min="20" max="20" width="9.5546875" style="1" bestFit="1" customWidth="1"/>
    <col min="21" max="21" width="9.5546875" style="1" customWidth="1"/>
    <col min="22" max="22" width="9.109375" style="1" bestFit="1" customWidth="1"/>
    <col min="23" max="23" width="9.33203125" style="1" bestFit="1" customWidth="1"/>
    <col min="24" max="24" width="19.88671875" style="1" bestFit="1" customWidth="1"/>
    <col min="25" max="25" width="6.88671875" style="1" bestFit="1" customWidth="1"/>
    <col min="26" max="26" width="18.77734375" style="1" bestFit="1" customWidth="1"/>
    <col min="27" max="16384" width="9.21875" style="1"/>
  </cols>
  <sheetData>
    <row r="1" spans="1:26" thickBot="1">
      <c r="A1" s="9" t="s">
        <v>2834</v>
      </c>
      <c r="B1" s="9" t="s">
        <v>2829</v>
      </c>
      <c r="C1" s="9" t="s">
        <v>2833</v>
      </c>
      <c r="D1" s="9" t="s">
        <v>6803</v>
      </c>
      <c r="E1" s="9" t="s">
        <v>6802</v>
      </c>
      <c r="F1" s="9" t="s">
        <v>6801</v>
      </c>
      <c r="G1" s="9" t="s">
        <v>6800</v>
      </c>
      <c r="H1" s="9" t="s">
        <v>6799</v>
      </c>
      <c r="I1" s="9" t="s">
        <v>6798</v>
      </c>
      <c r="J1" s="9" t="s">
        <v>6797</v>
      </c>
      <c r="K1" s="10" t="s">
        <v>6796</v>
      </c>
      <c r="L1" s="9" t="s">
        <v>2826</v>
      </c>
      <c r="M1" s="9" t="s">
        <v>6795</v>
      </c>
      <c r="N1" s="9" t="s">
        <v>6794</v>
      </c>
      <c r="O1" s="9" t="s">
        <v>6793</v>
      </c>
      <c r="P1" s="9" t="s">
        <v>6792</v>
      </c>
      <c r="Q1" s="9" t="s">
        <v>6791</v>
      </c>
      <c r="R1" s="9"/>
      <c r="S1" s="9" t="s">
        <v>6790</v>
      </c>
      <c r="T1" s="9" t="s">
        <v>6789</v>
      </c>
      <c r="U1" s="9"/>
      <c r="V1" s="9" t="s">
        <v>2820</v>
      </c>
      <c r="W1" s="9" t="s">
        <v>2818</v>
      </c>
      <c r="X1" s="9" t="s">
        <v>2819</v>
      </c>
      <c r="Y1" s="9" t="s">
        <v>2817</v>
      </c>
      <c r="Z1" s="9" t="s">
        <v>6788</v>
      </c>
    </row>
    <row r="2" spans="1:26" s="2" customFormat="1" thickBot="1">
      <c r="A2" s="2">
        <v>267</v>
      </c>
      <c r="B2" s="2" t="s">
        <v>6787</v>
      </c>
      <c r="C2" s="2" t="s">
        <v>2265</v>
      </c>
      <c r="E2" s="2" t="s">
        <v>5741</v>
      </c>
      <c r="K2" s="8"/>
      <c r="L2" s="2">
        <v>0</v>
      </c>
      <c r="M2" s="2">
        <v>0</v>
      </c>
      <c r="N2" s="2">
        <v>10700</v>
      </c>
      <c r="O2" s="2">
        <v>10700</v>
      </c>
      <c r="P2" s="2">
        <v>10700</v>
      </c>
      <c r="Q2" s="2">
        <v>0</v>
      </c>
      <c r="S2" s="6">
        <v>10.7</v>
      </c>
      <c r="T2" s="6">
        <f t="shared" ref="T2:T65" si="0">SUM(Q2*S2)/1000</f>
        <v>0</v>
      </c>
      <c r="V2" s="2">
        <v>0</v>
      </c>
      <c r="W2" s="2">
        <v>0</v>
      </c>
      <c r="Y2" s="2">
        <v>0</v>
      </c>
    </row>
    <row r="3" spans="1:26" s="2" customFormat="1" thickBot="1">
      <c r="A3" s="2">
        <v>360</v>
      </c>
      <c r="B3" s="2" t="s">
        <v>2069</v>
      </c>
      <c r="C3" s="2" t="s">
        <v>6786</v>
      </c>
      <c r="E3" s="2" t="s">
        <v>6785</v>
      </c>
      <c r="F3" s="2" t="s">
        <v>6784</v>
      </c>
      <c r="I3" s="2" t="s">
        <v>2854</v>
      </c>
      <c r="J3" s="2" t="s">
        <v>2836</v>
      </c>
      <c r="K3" s="7" t="s">
        <v>2853</v>
      </c>
      <c r="L3" s="2">
        <v>1</v>
      </c>
      <c r="M3" s="2">
        <v>300000</v>
      </c>
      <c r="N3" s="2">
        <v>1102500</v>
      </c>
      <c r="O3" s="2">
        <v>1402500</v>
      </c>
      <c r="P3" s="2">
        <v>1402500</v>
      </c>
      <c r="Q3" s="2">
        <v>0</v>
      </c>
      <c r="S3" s="6">
        <v>10.7</v>
      </c>
      <c r="T3" s="6">
        <f t="shared" si="0"/>
        <v>0</v>
      </c>
      <c r="V3" s="2">
        <v>0</v>
      </c>
      <c r="W3" s="2">
        <v>0</v>
      </c>
      <c r="Y3" s="2">
        <v>0</v>
      </c>
    </row>
    <row r="4" spans="1:26" s="2" customFormat="1" thickBot="1">
      <c r="A4" s="2">
        <v>539</v>
      </c>
      <c r="B4" s="2" t="s">
        <v>1677</v>
      </c>
      <c r="C4" s="2" t="s">
        <v>266</v>
      </c>
      <c r="E4" s="2" t="s">
        <v>4837</v>
      </c>
      <c r="F4" s="2" t="s">
        <v>6706</v>
      </c>
      <c r="I4" s="2" t="s">
        <v>2854</v>
      </c>
      <c r="J4" s="2" t="s">
        <v>2836</v>
      </c>
      <c r="K4" s="7" t="s">
        <v>2853</v>
      </c>
      <c r="L4" s="2">
        <v>0.01</v>
      </c>
      <c r="M4" s="2">
        <v>100</v>
      </c>
      <c r="N4" s="2">
        <v>0</v>
      </c>
      <c r="O4" s="2">
        <v>100</v>
      </c>
      <c r="P4" s="2">
        <v>100</v>
      </c>
      <c r="Q4" s="2">
        <v>0</v>
      </c>
      <c r="S4" s="6">
        <v>10.7</v>
      </c>
      <c r="T4" s="6">
        <f t="shared" si="0"/>
        <v>0</v>
      </c>
      <c r="V4" s="2">
        <v>0</v>
      </c>
      <c r="W4" s="2">
        <v>0</v>
      </c>
      <c r="Y4" s="2">
        <v>0</v>
      </c>
      <c r="Z4" s="2" t="s">
        <v>6783</v>
      </c>
    </row>
    <row r="5" spans="1:26" s="2" customFormat="1" thickBot="1">
      <c r="A5" s="2">
        <v>679</v>
      </c>
      <c r="B5" s="2" t="s">
        <v>1376</v>
      </c>
      <c r="C5" s="2" t="s">
        <v>544</v>
      </c>
      <c r="E5" s="2" t="s">
        <v>6782</v>
      </c>
      <c r="F5" s="2" t="s">
        <v>4612</v>
      </c>
      <c r="I5" s="2" t="s">
        <v>2854</v>
      </c>
      <c r="J5" s="2" t="s">
        <v>2836</v>
      </c>
      <c r="K5" s="7" t="s">
        <v>2853</v>
      </c>
      <c r="L5" s="2">
        <v>0.49</v>
      </c>
      <c r="M5" s="2">
        <v>67200</v>
      </c>
      <c r="N5" s="2">
        <v>0</v>
      </c>
      <c r="O5" s="2">
        <v>67200</v>
      </c>
      <c r="P5" s="2">
        <v>67200</v>
      </c>
      <c r="Q5" s="2">
        <v>0</v>
      </c>
      <c r="S5" s="6">
        <v>10.7</v>
      </c>
      <c r="T5" s="6">
        <f t="shared" si="0"/>
        <v>0</v>
      </c>
      <c r="V5" s="2">
        <v>5</v>
      </c>
      <c r="W5" s="2">
        <v>0</v>
      </c>
      <c r="X5" s="3">
        <v>43114</v>
      </c>
      <c r="Y5" s="2">
        <v>8</v>
      </c>
      <c r="Z5" s="2" t="s">
        <v>6781</v>
      </c>
    </row>
    <row r="6" spans="1:26" s="2" customFormat="1" thickBot="1">
      <c r="A6" s="2">
        <v>777</v>
      </c>
      <c r="B6" s="2" t="s">
        <v>1165</v>
      </c>
      <c r="C6" s="2" t="s">
        <v>1167</v>
      </c>
      <c r="E6" s="2" t="s">
        <v>6780</v>
      </c>
      <c r="F6" s="2" t="s">
        <v>6779</v>
      </c>
      <c r="I6" s="2" t="s">
        <v>6778</v>
      </c>
      <c r="J6" s="2" t="s">
        <v>2836</v>
      </c>
      <c r="K6" s="7" t="s">
        <v>6777</v>
      </c>
      <c r="L6" s="2">
        <v>330</v>
      </c>
      <c r="M6" s="2">
        <v>104700</v>
      </c>
      <c r="N6" s="2">
        <v>0</v>
      </c>
      <c r="O6" s="2">
        <v>104700</v>
      </c>
      <c r="P6" s="2">
        <v>104700</v>
      </c>
      <c r="Q6" s="2">
        <v>0</v>
      </c>
      <c r="S6" s="6">
        <v>10.7</v>
      </c>
      <c r="T6" s="6">
        <f t="shared" si="0"/>
        <v>0</v>
      </c>
      <c r="V6" s="2">
        <v>1</v>
      </c>
      <c r="W6" s="2">
        <v>0</v>
      </c>
      <c r="X6" s="3">
        <v>44035</v>
      </c>
      <c r="Y6" s="2">
        <v>8</v>
      </c>
      <c r="Z6" s="2" t="s">
        <v>6776</v>
      </c>
    </row>
    <row r="7" spans="1:26" s="2" customFormat="1" thickBot="1">
      <c r="A7" s="2">
        <v>794</v>
      </c>
      <c r="B7" s="2" t="s">
        <v>1129</v>
      </c>
      <c r="C7" s="2" t="s">
        <v>266</v>
      </c>
      <c r="E7" s="2" t="s">
        <v>6775</v>
      </c>
      <c r="F7" s="2" t="s">
        <v>6706</v>
      </c>
      <c r="I7" s="2" t="s">
        <v>2854</v>
      </c>
      <c r="J7" s="2" t="s">
        <v>2836</v>
      </c>
      <c r="K7" s="7" t="s">
        <v>2853</v>
      </c>
      <c r="L7" s="2">
        <v>0.74</v>
      </c>
      <c r="M7" s="2">
        <v>110400</v>
      </c>
      <c r="N7" s="2">
        <v>218600</v>
      </c>
      <c r="O7" s="2">
        <v>329000</v>
      </c>
      <c r="P7" s="2">
        <v>329000</v>
      </c>
      <c r="Q7" s="2">
        <v>0</v>
      </c>
      <c r="S7" s="6">
        <v>10.7</v>
      </c>
      <c r="T7" s="6">
        <f t="shared" si="0"/>
        <v>0</v>
      </c>
      <c r="V7" s="2">
        <v>2</v>
      </c>
      <c r="W7" s="2">
        <v>0</v>
      </c>
      <c r="X7" s="3">
        <v>43277</v>
      </c>
      <c r="Y7" s="2">
        <v>0</v>
      </c>
      <c r="Z7" s="2" t="s">
        <v>6774</v>
      </c>
    </row>
    <row r="8" spans="1:26" s="2" customFormat="1" thickBot="1">
      <c r="A8" s="2">
        <v>822</v>
      </c>
      <c r="B8" s="2" t="s">
        <v>1061</v>
      </c>
      <c r="C8" s="2" t="s">
        <v>544</v>
      </c>
      <c r="E8" s="2" t="s">
        <v>6773</v>
      </c>
      <c r="F8" s="2" t="s">
        <v>4612</v>
      </c>
      <c r="I8" s="2" t="s">
        <v>2854</v>
      </c>
      <c r="J8" s="2" t="s">
        <v>2836</v>
      </c>
      <c r="K8" s="7" t="s">
        <v>2853</v>
      </c>
      <c r="L8" s="2">
        <v>2</v>
      </c>
      <c r="M8" s="2">
        <v>25000</v>
      </c>
      <c r="N8" s="2">
        <v>0</v>
      </c>
      <c r="O8" s="2">
        <v>25000</v>
      </c>
      <c r="P8" s="2">
        <v>25000</v>
      </c>
      <c r="Q8" s="2">
        <v>0</v>
      </c>
      <c r="S8" s="6">
        <v>10.7</v>
      </c>
      <c r="T8" s="6">
        <f t="shared" si="0"/>
        <v>0</v>
      </c>
      <c r="V8" s="2">
        <v>1</v>
      </c>
      <c r="W8" s="2">
        <v>0</v>
      </c>
      <c r="X8" s="3">
        <v>43831</v>
      </c>
      <c r="Y8" s="2">
        <v>8</v>
      </c>
      <c r="Z8" s="2" t="s">
        <v>6772</v>
      </c>
    </row>
    <row r="9" spans="1:26" s="2" customFormat="1" thickBot="1">
      <c r="A9" s="2">
        <v>840</v>
      </c>
      <c r="B9" s="2" t="s">
        <v>1014</v>
      </c>
      <c r="C9" s="2" t="s">
        <v>163</v>
      </c>
      <c r="E9" s="2" t="s">
        <v>2860</v>
      </c>
      <c r="F9" s="2" t="s">
        <v>6713</v>
      </c>
      <c r="G9" s="2" t="s">
        <v>6712</v>
      </c>
      <c r="I9" s="2" t="s">
        <v>6711</v>
      </c>
      <c r="J9" s="2" t="s">
        <v>2836</v>
      </c>
      <c r="K9" s="8" t="s">
        <v>6710</v>
      </c>
      <c r="L9" s="2">
        <v>130</v>
      </c>
      <c r="M9" s="2">
        <v>39800</v>
      </c>
      <c r="N9" s="2">
        <v>0</v>
      </c>
      <c r="O9" s="2">
        <v>39800</v>
      </c>
      <c r="P9" s="2">
        <v>39800</v>
      </c>
      <c r="Q9" s="2">
        <v>0</v>
      </c>
      <c r="S9" s="6">
        <v>10.7</v>
      </c>
      <c r="T9" s="6">
        <f t="shared" si="0"/>
        <v>0</v>
      </c>
      <c r="V9" s="2">
        <v>0</v>
      </c>
      <c r="W9" s="2">
        <v>0</v>
      </c>
      <c r="Y9" s="2">
        <v>0</v>
      </c>
      <c r="Z9" s="2" t="s">
        <v>6771</v>
      </c>
    </row>
    <row r="10" spans="1:26" s="2" customFormat="1" thickBot="1">
      <c r="A10" s="2">
        <v>992</v>
      </c>
      <c r="B10" s="2" t="s">
        <v>598</v>
      </c>
      <c r="C10" s="2" t="s">
        <v>544</v>
      </c>
      <c r="E10" s="2" t="s">
        <v>6770</v>
      </c>
      <c r="F10" s="2" t="s">
        <v>4612</v>
      </c>
      <c r="I10" s="2" t="s">
        <v>2854</v>
      </c>
      <c r="J10" s="2" t="s">
        <v>2836</v>
      </c>
      <c r="K10" s="7" t="s">
        <v>2853</v>
      </c>
      <c r="L10" s="2">
        <v>1</v>
      </c>
      <c r="M10" s="2">
        <v>80000</v>
      </c>
      <c r="N10" s="2">
        <v>8700</v>
      </c>
      <c r="O10" s="2">
        <v>88700</v>
      </c>
      <c r="P10" s="2">
        <v>88700</v>
      </c>
      <c r="Q10" s="2">
        <v>0</v>
      </c>
      <c r="S10" s="6">
        <v>10.7</v>
      </c>
      <c r="T10" s="6">
        <f t="shared" si="0"/>
        <v>0</v>
      </c>
      <c r="V10" s="2">
        <v>2</v>
      </c>
      <c r="W10" s="2">
        <v>0</v>
      </c>
      <c r="X10" s="3">
        <v>44925</v>
      </c>
      <c r="Y10" s="2">
        <v>8</v>
      </c>
      <c r="Z10" s="2" t="s">
        <v>6769</v>
      </c>
    </row>
    <row r="11" spans="1:26" s="2" customFormat="1" thickBot="1">
      <c r="A11" s="2">
        <v>1017</v>
      </c>
      <c r="B11" s="2" t="s">
        <v>542</v>
      </c>
      <c r="C11" s="2" t="s">
        <v>544</v>
      </c>
      <c r="E11" s="2" t="s">
        <v>6768</v>
      </c>
      <c r="F11" s="2" t="s">
        <v>4612</v>
      </c>
      <c r="I11" s="2" t="s">
        <v>2854</v>
      </c>
      <c r="J11" s="2" t="s">
        <v>2836</v>
      </c>
      <c r="K11" s="7" t="s">
        <v>2853</v>
      </c>
      <c r="L11" s="2">
        <v>1.25</v>
      </c>
      <c r="M11" s="2">
        <v>500</v>
      </c>
      <c r="N11" s="2">
        <v>0</v>
      </c>
      <c r="O11" s="2">
        <v>500</v>
      </c>
      <c r="P11" s="2">
        <v>500</v>
      </c>
      <c r="Q11" s="2">
        <v>0</v>
      </c>
      <c r="S11" s="6">
        <v>10.7</v>
      </c>
      <c r="T11" s="6">
        <f t="shared" si="0"/>
        <v>0</v>
      </c>
      <c r="V11" s="2">
        <v>1</v>
      </c>
      <c r="W11" s="2">
        <v>0</v>
      </c>
      <c r="X11" s="3">
        <v>44193</v>
      </c>
      <c r="Y11" s="2">
        <v>8</v>
      </c>
      <c r="Z11" s="2" t="s">
        <v>6767</v>
      </c>
    </row>
    <row r="12" spans="1:26" s="2" customFormat="1" thickBot="1">
      <c r="A12" s="2">
        <v>1058</v>
      </c>
      <c r="B12" s="2" t="s">
        <v>434</v>
      </c>
      <c r="C12" s="2" t="s">
        <v>388</v>
      </c>
      <c r="E12" s="2" t="s">
        <v>6766</v>
      </c>
      <c r="F12" s="2" t="s">
        <v>5250</v>
      </c>
      <c r="I12" s="2" t="s">
        <v>2854</v>
      </c>
      <c r="J12" s="2" t="s">
        <v>2836</v>
      </c>
      <c r="K12" s="7" t="s">
        <v>2853</v>
      </c>
      <c r="L12" s="2">
        <v>2</v>
      </c>
      <c r="M12" s="2">
        <v>10000</v>
      </c>
      <c r="N12" s="2">
        <v>0</v>
      </c>
      <c r="O12" s="2">
        <v>10000</v>
      </c>
      <c r="P12" s="2">
        <v>10000</v>
      </c>
      <c r="Q12" s="2">
        <v>0</v>
      </c>
      <c r="S12" s="6">
        <v>10.7</v>
      </c>
      <c r="T12" s="6">
        <f t="shared" si="0"/>
        <v>0</v>
      </c>
      <c r="V12" s="2">
        <v>0</v>
      </c>
      <c r="W12" s="2">
        <v>0</v>
      </c>
      <c r="Y12" s="2">
        <v>0</v>
      </c>
    </row>
    <row r="13" spans="1:26" s="2" customFormat="1" thickBot="1">
      <c r="A13" s="2">
        <v>1078</v>
      </c>
      <c r="B13" s="2" t="s">
        <v>394</v>
      </c>
      <c r="C13" s="2" t="s">
        <v>266</v>
      </c>
      <c r="E13" s="2" t="s">
        <v>5289</v>
      </c>
      <c r="F13" s="2" t="s">
        <v>6706</v>
      </c>
      <c r="I13" s="2" t="s">
        <v>2854</v>
      </c>
      <c r="J13" s="2" t="s">
        <v>2836</v>
      </c>
      <c r="K13" s="7" t="s">
        <v>2853</v>
      </c>
      <c r="L13" s="2">
        <v>1</v>
      </c>
      <c r="M13" s="2">
        <v>40000</v>
      </c>
      <c r="N13" s="2">
        <v>0</v>
      </c>
      <c r="O13" s="2">
        <v>40000</v>
      </c>
      <c r="P13" s="2">
        <v>40000</v>
      </c>
      <c r="Q13" s="2">
        <v>0</v>
      </c>
      <c r="S13" s="6">
        <v>10.7</v>
      </c>
      <c r="T13" s="6">
        <f t="shared" si="0"/>
        <v>0</v>
      </c>
      <c r="V13" s="2">
        <v>0</v>
      </c>
      <c r="W13" s="2">
        <v>0</v>
      </c>
      <c r="Y13" s="2">
        <v>0</v>
      </c>
    </row>
    <row r="14" spans="1:26" s="2" customFormat="1" thickBot="1">
      <c r="A14" s="2">
        <v>1079</v>
      </c>
      <c r="B14" s="2" t="s">
        <v>392</v>
      </c>
      <c r="C14" s="2" t="s">
        <v>393</v>
      </c>
      <c r="E14" s="2" t="s">
        <v>6765</v>
      </c>
      <c r="F14" s="2" t="s">
        <v>6764</v>
      </c>
      <c r="I14" s="2" t="s">
        <v>2854</v>
      </c>
      <c r="J14" s="2" t="s">
        <v>2836</v>
      </c>
      <c r="K14" s="7" t="s">
        <v>2853</v>
      </c>
      <c r="L14" s="2">
        <v>0.8</v>
      </c>
      <c r="M14" s="2">
        <v>110400</v>
      </c>
      <c r="N14" s="2">
        <v>597800</v>
      </c>
      <c r="O14" s="2">
        <v>708200</v>
      </c>
      <c r="P14" s="2">
        <v>708200</v>
      </c>
      <c r="Q14" s="2">
        <v>0</v>
      </c>
      <c r="S14" s="6">
        <v>10.7</v>
      </c>
      <c r="T14" s="6">
        <f t="shared" si="0"/>
        <v>0</v>
      </c>
      <c r="V14" s="2">
        <v>3</v>
      </c>
      <c r="W14" s="2">
        <v>0</v>
      </c>
      <c r="X14" s="3">
        <v>40756</v>
      </c>
      <c r="Y14" s="2">
        <v>0</v>
      </c>
      <c r="Z14" s="2" t="s">
        <v>6763</v>
      </c>
    </row>
    <row r="15" spans="1:26" s="2" customFormat="1" thickBot="1">
      <c r="A15" s="2">
        <v>1080</v>
      </c>
      <c r="B15" s="2" t="s">
        <v>390</v>
      </c>
      <c r="C15" s="2" t="s">
        <v>266</v>
      </c>
      <c r="E15" s="2" t="s">
        <v>6750</v>
      </c>
      <c r="F15" s="2" t="s">
        <v>6706</v>
      </c>
      <c r="I15" s="2" t="s">
        <v>2854</v>
      </c>
      <c r="J15" s="2" t="s">
        <v>2836</v>
      </c>
      <c r="K15" s="7" t="s">
        <v>2853</v>
      </c>
      <c r="L15" s="2">
        <v>0.56999999999999995</v>
      </c>
      <c r="M15" s="2">
        <v>33600</v>
      </c>
      <c r="N15" s="2">
        <v>0</v>
      </c>
      <c r="O15" s="2">
        <v>33600</v>
      </c>
      <c r="P15" s="2">
        <v>33600</v>
      </c>
      <c r="Q15" s="2">
        <v>0</v>
      </c>
      <c r="S15" s="6">
        <v>10.7</v>
      </c>
      <c r="T15" s="6">
        <f t="shared" si="0"/>
        <v>0</v>
      </c>
      <c r="V15" s="2">
        <v>0</v>
      </c>
      <c r="W15" s="2">
        <v>0</v>
      </c>
      <c r="Y15" s="2">
        <v>0</v>
      </c>
      <c r="Z15" s="2" t="s">
        <v>6756</v>
      </c>
    </row>
    <row r="16" spans="1:26" s="2" customFormat="1" thickBot="1">
      <c r="A16" s="2">
        <v>1081</v>
      </c>
      <c r="B16" s="2" t="s">
        <v>386</v>
      </c>
      <c r="C16" s="2" t="s">
        <v>388</v>
      </c>
      <c r="E16" s="2" t="s">
        <v>6762</v>
      </c>
      <c r="F16" s="2" t="s">
        <v>5250</v>
      </c>
      <c r="I16" s="2" t="s">
        <v>2854</v>
      </c>
      <c r="J16" s="2" t="s">
        <v>2836</v>
      </c>
      <c r="K16" s="7" t="s">
        <v>2853</v>
      </c>
      <c r="L16" s="2">
        <v>0.56000000000000005</v>
      </c>
      <c r="M16" s="2">
        <v>67200</v>
      </c>
      <c r="N16" s="2">
        <v>242200</v>
      </c>
      <c r="O16" s="2">
        <v>309400</v>
      </c>
      <c r="P16" s="2">
        <v>309400</v>
      </c>
      <c r="Q16" s="2">
        <v>0</v>
      </c>
      <c r="S16" s="6">
        <v>10.7</v>
      </c>
      <c r="T16" s="6">
        <f t="shared" si="0"/>
        <v>0</v>
      </c>
      <c r="V16" s="2">
        <v>0</v>
      </c>
      <c r="W16" s="2">
        <v>0</v>
      </c>
      <c r="Y16" s="2">
        <v>0</v>
      </c>
    </row>
    <row r="17" spans="1:26" s="2" customFormat="1" thickBot="1">
      <c r="A17" s="2">
        <v>1082</v>
      </c>
      <c r="B17" s="2" t="s">
        <v>384</v>
      </c>
      <c r="C17" s="2" t="s">
        <v>6735</v>
      </c>
      <c r="E17" s="2" t="s">
        <v>6761</v>
      </c>
      <c r="F17" s="2" t="s">
        <v>6733</v>
      </c>
      <c r="I17" s="2" t="s">
        <v>2854</v>
      </c>
      <c r="J17" s="2" t="s">
        <v>2836</v>
      </c>
      <c r="K17" s="7" t="s">
        <v>2853</v>
      </c>
      <c r="L17" s="2">
        <v>12</v>
      </c>
      <c r="M17" s="2">
        <v>141400</v>
      </c>
      <c r="N17" s="2">
        <v>118700</v>
      </c>
      <c r="O17" s="2">
        <v>260100</v>
      </c>
      <c r="P17" s="2">
        <v>260100</v>
      </c>
      <c r="Q17" s="2">
        <v>0</v>
      </c>
      <c r="S17" s="6">
        <v>10.7</v>
      </c>
      <c r="T17" s="6">
        <f t="shared" si="0"/>
        <v>0</v>
      </c>
      <c r="V17" s="2">
        <v>2</v>
      </c>
      <c r="W17" s="2">
        <v>1</v>
      </c>
      <c r="X17" s="3">
        <v>37971</v>
      </c>
      <c r="Y17" s="2">
        <v>6</v>
      </c>
      <c r="Z17" s="2" t="s">
        <v>6760</v>
      </c>
    </row>
    <row r="18" spans="1:26" s="2" customFormat="1" thickBot="1">
      <c r="A18" s="2">
        <v>1084</v>
      </c>
      <c r="B18" s="2" t="s">
        <v>6759</v>
      </c>
      <c r="C18" s="2" t="s">
        <v>266</v>
      </c>
      <c r="E18" s="2" t="s">
        <v>6758</v>
      </c>
      <c r="F18" s="2" t="s">
        <v>6706</v>
      </c>
      <c r="I18" s="2" t="s">
        <v>2854</v>
      </c>
      <c r="J18" s="2" t="s">
        <v>2836</v>
      </c>
      <c r="K18" s="7" t="s">
        <v>2853</v>
      </c>
      <c r="L18" s="2">
        <v>0</v>
      </c>
      <c r="M18" s="2">
        <v>0</v>
      </c>
      <c r="N18" s="2">
        <v>69900</v>
      </c>
      <c r="O18" s="2">
        <v>69900</v>
      </c>
      <c r="P18" s="2">
        <v>69900</v>
      </c>
      <c r="Q18" s="2">
        <v>0</v>
      </c>
      <c r="S18" s="6">
        <v>10.7</v>
      </c>
      <c r="T18" s="6">
        <f t="shared" si="0"/>
        <v>0</v>
      </c>
      <c r="V18" s="2">
        <v>0</v>
      </c>
      <c r="W18" s="2">
        <v>0</v>
      </c>
      <c r="Y18" s="2">
        <v>0</v>
      </c>
    </row>
    <row r="19" spans="1:26" s="2" customFormat="1" thickBot="1">
      <c r="A19" s="2">
        <v>1085</v>
      </c>
      <c r="B19" s="2" t="s">
        <v>380</v>
      </c>
      <c r="C19" s="2" t="s">
        <v>266</v>
      </c>
      <c r="E19" s="2" t="s">
        <v>6757</v>
      </c>
      <c r="F19" s="2" t="s">
        <v>6706</v>
      </c>
      <c r="I19" s="2" t="s">
        <v>2854</v>
      </c>
      <c r="J19" s="2" t="s">
        <v>2836</v>
      </c>
      <c r="K19" s="7" t="s">
        <v>2853</v>
      </c>
      <c r="L19" s="2">
        <v>1</v>
      </c>
      <c r="M19" s="2">
        <v>120000</v>
      </c>
      <c r="N19" s="2">
        <v>243500</v>
      </c>
      <c r="O19" s="2">
        <v>363500</v>
      </c>
      <c r="P19" s="2">
        <v>363500</v>
      </c>
      <c r="Q19" s="2">
        <v>0</v>
      </c>
      <c r="S19" s="6">
        <v>10.7</v>
      </c>
      <c r="T19" s="6">
        <f t="shared" si="0"/>
        <v>0</v>
      </c>
      <c r="V19" s="2">
        <v>0</v>
      </c>
      <c r="W19" s="2">
        <v>0</v>
      </c>
      <c r="Y19" s="2">
        <v>0</v>
      </c>
      <c r="Z19" s="2" t="s">
        <v>6756</v>
      </c>
    </row>
    <row r="20" spans="1:26" s="2" customFormat="1" thickBot="1">
      <c r="A20" s="2">
        <v>1086</v>
      </c>
      <c r="B20" s="2" t="s">
        <v>379</v>
      </c>
      <c r="C20" s="2" t="s">
        <v>266</v>
      </c>
      <c r="D20" s="2" t="s">
        <v>6755</v>
      </c>
      <c r="E20" s="2" t="s">
        <v>6754</v>
      </c>
      <c r="F20" s="2" t="s">
        <v>6706</v>
      </c>
      <c r="I20" s="2" t="s">
        <v>2854</v>
      </c>
      <c r="J20" s="2" t="s">
        <v>2836</v>
      </c>
      <c r="K20" s="7" t="s">
        <v>2853</v>
      </c>
      <c r="L20" s="2">
        <v>3.5</v>
      </c>
      <c r="M20" s="2">
        <v>112500</v>
      </c>
      <c r="N20" s="2">
        <v>54900</v>
      </c>
      <c r="O20" s="2">
        <v>167400</v>
      </c>
      <c r="P20" s="2">
        <v>167400</v>
      </c>
      <c r="Q20" s="2">
        <v>0</v>
      </c>
      <c r="S20" s="6">
        <v>10.7</v>
      </c>
      <c r="T20" s="6">
        <f t="shared" si="0"/>
        <v>0</v>
      </c>
      <c r="V20" s="2">
        <v>0</v>
      </c>
      <c r="W20" s="2">
        <v>0</v>
      </c>
      <c r="Y20" s="2">
        <v>0</v>
      </c>
    </row>
    <row r="21" spans="1:26" s="2" customFormat="1" thickBot="1">
      <c r="A21" s="2">
        <v>1087</v>
      </c>
      <c r="B21" s="2" t="s">
        <v>378</v>
      </c>
      <c r="C21" s="2" t="s">
        <v>266</v>
      </c>
      <c r="E21" s="2" t="s">
        <v>6748</v>
      </c>
      <c r="F21" s="2" t="s">
        <v>6706</v>
      </c>
      <c r="I21" s="2" t="s">
        <v>2854</v>
      </c>
      <c r="J21" s="2" t="s">
        <v>2836</v>
      </c>
      <c r="K21" s="7" t="s">
        <v>2853</v>
      </c>
      <c r="L21" s="2">
        <v>12.4</v>
      </c>
      <c r="M21" s="2">
        <v>80600</v>
      </c>
      <c r="N21" s="2">
        <v>0</v>
      </c>
      <c r="O21" s="2">
        <v>80600</v>
      </c>
      <c r="P21" s="2">
        <v>80600</v>
      </c>
      <c r="Q21" s="2">
        <v>0</v>
      </c>
      <c r="S21" s="6">
        <v>10.7</v>
      </c>
      <c r="T21" s="6">
        <f t="shared" si="0"/>
        <v>0</v>
      </c>
      <c r="V21" s="2">
        <v>0</v>
      </c>
      <c r="W21" s="2">
        <v>0</v>
      </c>
      <c r="Y21" s="2">
        <v>0</v>
      </c>
    </row>
    <row r="22" spans="1:26" s="2" customFormat="1" thickBot="1">
      <c r="A22" s="2">
        <v>1088</v>
      </c>
      <c r="B22" s="2" t="s">
        <v>376</v>
      </c>
      <c r="C22" s="2" t="s">
        <v>266</v>
      </c>
      <c r="E22" s="2" t="s">
        <v>6753</v>
      </c>
      <c r="F22" s="2" t="s">
        <v>6706</v>
      </c>
      <c r="I22" s="2" t="s">
        <v>2854</v>
      </c>
      <c r="J22" s="2" t="s">
        <v>2836</v>
      </c>
      <c r="K22" s="7" t="s">
        <v>2853</v>
      </c>
      <c r="L22" s="2">
        <v>0.1</v>
      </c>
      <c r="M22" s="2">
        <v>500</v>
      </c>
      <c r="N22" s="2">
        <v>0</v>
      </c>
      <c r="O22" s="2">
        <v>500</v>
      </c>
      <c r="P22" s="2">
        <v>500</v>
      </c>
      <c r="Q22" s="2">
        <v>0</v>
      </c>
      <c r="S22" s="6">
        <v>10.7</v>
      </c>
      <c r="T22" s="6">
        <f t="shared" si="0"/>
        <v>0</v>
      </c>
      <c r="V22" s="2">
        <v>0</v>
      </c>
      <c r="W22" s="2">
        <v>0</v>
      </c>
      <c r="Y22" s="2">
        <v>0</v>
      </c>
    </row>
    <row r="23" spans="1:26" s="2" customFormat="1" thickBot="1">
      <c r="A23" s="2">
        <v>1089</v>
      </c>
      <c r="B23" s="2" t="s">
        <v>375</v>
      </c>
      <c r="C23" s="2" t="s">
        <v>266</v>
      </c>
      <c r="E23" s="2" t="s">
        <v>6753</v>
      </c>
      <c r="F23" s="2" t="s">
        <v>6706</v>
      </c>
      <c r="I23" s="2" t="s">
        <v>2854</v>
      </c>
      <c r="J23" s="2" t="s">
        <v>2836</v>
      </c>
      <c r="K23" s="7" t="s">
        <v>2853</v>
      </c>
      <c r="L23" s="2">
        <v>0.16</v>
      </c>
      <c r="M23" s="2">
        <v>800</v>
      </c>
      <c r="N23" s="2">
        <v>0</v>
      </c>
      <c r="O23" s="2">
        <v>800</v>
      </c>
      <c r="P23" s="2">
        <v>800</v>
      </c>
      <c r="Q23" s="2">
        <v>0</v>
      </c>
      <c r="S23" s="6">
        <v>10.7</v>
      </c>
      <c r="T23" s="6">
        <f t="shared" si="0"/>
        <v>0</v>
      </c>
      <c r="V23" s="2">
        <v>0</v>
      </c>
      <c r="W23" s="2">
        <v>0</v>
      </c>
      <c r="Y23" s="2">
        <v>0</v>
      </c>
    </row>
    <row r="24" spans="1:26" s="2" customFormat="1" thickBot="1">
      <c r="A24" s="2">
        <v>1090</v>
      </c>
      <c r="B24" s="2" t="s">
        <v>373</v>
      </c>
      <c r="C24" s="2" t="s">
        <v>266</v>
      </c>
      <c r="E24" s="2" t="s">
        <v>6752</v>
      </c>
      <c r="F24" s="2" t="s">
        <v>6706</v>
      </c>
      <c r="I24" s="2" t="s">
        <v>2854</v>
      </c>
      <c r="J24" s="2" t="s">
        <v>2836</v>
      </c>
      <c r="K24" s="7" t="s">
        <v>2853</v>
      </c>
      <c r="L24" s="2">
        <v>0.13</v>
      </c>
      <c r="M24" s="2">
        <v>600</v>
      </c>
      <c r="N24" s="2">
        <v>0</v>
      </c>
      <c r="O24" s="2">
        <v>600</v>
      </c>
      <c r="P24" s="2">
        <v>600</v>
      </c>
      <c r="Q24" s="2">
        <v>0</v>
      </c>
      <c r="S24" s="6">
        <v>10.7</v>
      </c>
      <c r="T24" s="6">
        <f t="shared" si="0"/>
        <v>0</v>
      </c>
      <c r="V24" s="2">
        <v>0</v>
      </c>
      <c r="W24" s="2">
        <v>0</v>
      </c>
      <c r="Y24" s="2">
        <v>0</v>
      </c>
    </row>
    <row r="25" spans="1:26" s="2" customFormat="1" thickBot="1">
      <c r="A25" s="2">
        <v>1091</v>
      </c>
      <c r="B25" s="2" t="s">
        <v>371</v>
      </c>
      <c r="C25" s="2" t="s">
        <v>266</v>
      </c>
      <c r="E25" s="2" t="s">
        <v>6751</v>
      </c>
      <c r="F25" s="2" t="s">
        <v>6706</v>
      </c>
      <c r="I25" s="2" t="s">
        <v>2854</v>
      </c>
      <c r="J25" s="2" t="s">
        <v>2836</v>
      </c>
      <c r="K25" s="7" t="s">
        <v>2853</v>
      </c>
      <c r="L25" s="2">
        <v>0.86</v>
      </c>
      <c r="M25" s="2">
        <v>53600</v>
      </c>
      <c r="N25" s="2">
        <v>20100</v>
      </c>
      <c r="O25" s="2">
        <v>73700</v>
      </c>
      <c r="P25" s="2">
        <v>73700</v>
      </c>
      <c r="Q25" s="2">
        <v>0</v>
      </c>
      <c r="S25" s="6">
        <v>10.7</v>
      </c>
      <c r="T25" s="6">
        <f t="shared" si="0"/>
        <v>0</v>
      </c>
      <c r="V25" s="2">
        <v>0</v>
      </c>
      <c r="W25" s="2">
        <v>0</v>
      </c>
      <c r="Y25" s="2">
        <v>0</v>
      </c>
    </row>
    <row r="26" spans="1:26" s="2" customFormat="1" thickBot="1">
      <c r="A26" s="2">
        <v>1093</v>
      </c>
      <c r="B26" s="2" t="s">
        <v>365</v>
      </c>
      <c r="C26" s="2" t="s">
        <v>266</v>
      </c>
      <c r="E26" s="2" t="s">
        <v>6748</v>
      </c>
      <c r="F26" s="2" t="s">
        <v>6706</v>
      </c>
      <c r="I26" s="2" t="s">
        <v>2854</v>
      </c>
      <c r="J26" s="2" t="s">
        <v>2836</v>
      </c>
      <c r="K26" s="7" t="s">
        <v>2853</v>
      </c>
      <c r="L26" s="2">
        <v>0.45</v>
      </c>
      <c r="M26" s="2">
        <v>2200</v>
      </c>
      <c r="N26" s="2">
        <v>0</v>
      </c>
      <c r="O26" s="2">
        <v>2200</v>
      </c>
      <c r="P26" s="2">
        <v>2200</v>
      </c>
      <c r="Q26" s="2">
        <v>0</v>
      </c>
      <c r="S26" s="6">
        <v>10.7</v>
      </c>
      <c r="T26" s="6">
        <f t="shared" si="0"/>
        <v>0</v>
      </c>
      <c r="V26" s="2">
        <v>0</v>
      </c>
      <c r="W26" s="2">
        <v>0</v>
      </c>
      <c r="Y26" s="2">
        <v>0</v>
      </c>
    </row>
    <row r="27" spans="1:26" s="2" customFormat="1" thickBot="1">
      <c r="A27" s="2">
        <v>1094</v>
      </c>
      <c r="B27" s="2" t="s">
        <v>362</v>
      </c>
      <c r="C27" s="2" t="s">
        <v>266</v>
      </c>
      <c r="E27" s="2" t="s">
        <v>6750</v>
      </c>
      <c r="F27" s="2" t="s">
        <v>6706</v>
      </c>
      <c r="I27" s="2" t="s">
        <v>2854</v>
      </c>
      <c r="J27" s="2" t="s">
        <v>2836</v>
      </c>
      <c r="K27" s="7" t="s">
        <v>2853</v>
      </c>
      <c r="L27" s="2">
        <v>0.16</v>
      </c>
      <c r="M27" s="2">
        <v>800</v>
      </c>
      <c r="N27" s="2">
        <v>0</v>
      </c>
      <c r="O27" s="2">
        <v>800</v>
      </c>
      <c r="P27" s="2">
        <v>800</v>
      </c>
      <c r="Q27" s="2">
        <v>0</v>
      </c>
      <c r="S27" s="6">
        <v>10.7</v>
      </c>
      <c r="T27" s="6">
        <f t="shared" si="0"/>
        <v>0</v>
      </c>
      <c r="V27" s="2">
        <v>0</v>
      </c>
      <c r="W27" s="2">
        <v>0</v>
      </c>
      <c r="Y27" s="2">
        <v>0</v>
      </c>
    </row>
    <row r="28" spans="1:26" s="2" customFormat="1" thickBot="1">
      <c r="A28" s="2">
        <v>1096</v>
      </c>
      <c r="B28" s="2" t="s">
        <v>357</v>
      </c>
      <c r="C28" s="2" t="s">
        <v>266</v>
      </c>
      <c r="E28" s="2" t="s">
        <v>6749</v>
      </c>
      <c r="F28" s="2" t="s">
        <v>6706</v>
      </c>
      <c r="I28" s="2" t="s">
        <v>2854</v>
      </c>
      <c r="J28" s="2" t="s">
        <v>2836</v>
      </c>
      <c r="K28" s="7" t="s">
        <v>2853</v>
      </c>
      <c r="L28" s="2">
        <v>0.75</v>
      </c>
      <c r="M28" s="2">
        <v>36800</v>
      </c>
      <c r="N28" s="2">
        <v>0</v>
      </c>
      <c r="O28" s="2">
        <v>36800</v>
      </c>
      <c r="P28" s="2">
        <v>36800</v>
      </c>
      <c r="Q28" s="2">
        <v>0</v>
      </c>
      <c r="S28" s="6">
        <v>10.7</v>
      </c>
      <c r="T28" s="6">
        <f t="shared" si="0"/>
        <v>0</v>
      </c>
      <c r="V28" s="2">
        <v>0</v>
      </c>
      <c r="W28" s="2">
        <v>0</v>
      </c>
      <c r="Y28" s="2">
        <v>0</v>
      </c>
    </row>
    <row r="29" spans="1:26" s="2" customFormat="1" thickBot="1">
      <c r="A29" s="2">
        <v>1097</v>
      </c>
      <c r="B29" s="2" t="s">
        <v>354</v>
      </c>
      <c r="C29" s="2" t="s">
        <v>266</v>
      </c>
      <c r="E29" s="2" t="s">
        <v>6748</v>
      </c>
      <c r="F29" s="2" t="s">
        <v>6706</v>
      </c>
      <c r="I29" s="2" t="s">
        <v>2854</v>
      </c>
      <c r="J29" s="2" t="s">
        <v>2836</v>
      </c>
      <c r="K29" s="7" t="s">
        <v>2853</v>
      </c>
      <c r="L29" s="2">
        <v>5.8</v>
      </c>
      <c r="M29" s="2">
        <v>64000</v>
      </c>
      <c r="N29" s="2">
        <v>0</v>
      </c>
      <c r="O29" s="2">
        <v>64000</v>
      </c>
      <c r="P29" s="2">
        <v>64000</v>
      </c>
      <c r="Q29" s="2">
        <v>0</v>
      </c>
      <c r="S29" s="6">
        <v>10.7</v>
      </c>
      <c r="T29" s="6">
        <f t="shared" si="0"/>
        <v>0</v>
      </c>
      <c r="V29" s="2">
        <v>0</v>
      </c>
      <c r="W29" s="2">
        <v>0</v>
      </c>
      <c r="Y29" s="2">
        <v>0</v>
      </c>
    </row>
    <row r="30" spans="1:26" s="2" customFormat="1" thickBot="1">
      <c r="A30" s="2">
        <v>1098</v>
      </c>
      <c r="B30" s="2" t="s">
        <v>351</v>
      </c>
      <c r="C30" s="2" t="s">
        <v>163</v>
      </c>
      <c r="E30" s="2" t="s">
        <v>6747</v>
      </c>
      <c r="F30" s="2" t="s">
        <v>6713</v>
      </c>
      <c r="G30" s="2" t="s">
        <v>6712</v>
      </c>
      <c r="I30" s="2" t="s">
        <v>6711</v>
      </c>
      <c r="J30" s="2" t="s">
        <v>2836</v>
      </c>
      <c r="K30" s="8" t="s">
        <v>6710</v>
      </c>
      <c r="L30" s="2">
        <v>63.2</v>
      </c>
      <c r="M30" s="2">
        <v>386500</v>
      </c>
      <c r="N30" s="2">
        <v>234200</v>
      </c>
      <c r="O30" s="2">
        <v>620700</v>
      </c>
      <c r="P30" s="2">
        <v>620700</v>
      </c>
      <c r="Q30" s="2">
        <v>0</v>
      </c>
      <c r="S30" s="6">
        <v>10.7</v>
      </c>
      <c r="T30" s="6">
        <f t="shared" si="0"/>
        <v>0</v>
      </c>
      <c r="V30" s="2">
        <v>0</v>
      </c>
      <c r="W30" s="2">
        <v>0</v>
      </c>
      <c r="Y30" s="2">
        <v>0</v>
      </c>
      <c r="Z30" s="2" t="s">
        <v>6746</v>
      </c>
    </row>
    <row r="31" spans="1:26" s="2" customFormat="1" thickBot="1">
      <c r="A31" s="2">
        <v>1104</v>
      </c>
      <c r="B31" s="2" t="s">
        <v>330</v>
      </c>
      <c r="C31" s="2" t="s">
        <v>325</v>
      </c>
      <c r="E31" s="2" t="s">
        <v>6745</v>
      </c>
      <c r="F31" s="2" t="s">
        <v>6739</v>
      </c>
      <c r="I31" s="2" t="s">
        <v>2854</v>
      </c>
      <c r="J31" s="2" t="s">
        <v>2836</v>
      </c>
      <c r="K31" s="7" t="s">
        <v>2853</v>
      </c>
      <c r="L31" s="2">
        <v>1.25</v>
      </c>
      <c r="M31" s="2">
        <v>121200</v>
      </c>
      <c r="N31" s="2">
        <v>129000</v>
      </c>
      <c r="O31" s="2">
        <v>250200</v>
      </c>
      <c r="P31" s="2">
        <v>250200</v>
      </c>
      <c r="Q31" s="2">
        <v>0</v>
      </c>
      <c r="S31" s="6">
        <v>10.7</v>
      </c>
      <c r="T31" s="6">
        <f t="shared" si="0"/>
        <v>0</v>
      </c>
      <c r="V31" s="2">
        <v>0</v>
      </c>
      <c r="W31" s="2">
        <v>0</v>
      </c>
      <c r="Y31" s="2">
        <v>0</v>
      </c>
      <c r="Z31" s="2" t="s">
        <v>6744</v>
      </c>
    </row>
    <row r="32" spans="1:26" s="2" customFormat="1" thickBot="1">
      <c r="A32" s="2">
        <v>1105</v>
      </c>
      <c r="B32" s="2" t="s">
        <v>327</v>
      </c>
      <c r="C32" s="2" t="s">
        <v>329</v>
      </c>
      <c r="E32" s="2" t="s">
        <v>6743</v>
      </c>
      <c r="F32" s="2" t="s">
        <v>6742</v>
      </c>
      <c r="I32" s="2" t="s">
        <v>2854</v>
      </c>
      <c r="J32" s="2" t="s">
        <v>2836</v>
      </c>
      <c r="K32" s="7" t="s">
        <v>2853</v>
      </c>
      <c r="L32" s="2">
        <v>0.51</v>
      </c>
      <c r="M32" s="2">
        <v>100800</v>
      </c>
      <c r="N32" s="2">
        <v>309500</v>
      </c>
      <c r="O32" s="2">
        <v>410300</v>
      </c>
      <c r="P32" s="2">
        <v>410300</v>
      </c>
      <c r="Q32" s="2">
        <v>0</v>
      </c>
      <c r="S32" s="6">
        <v>10.7</v>
      </c>
      <c r="T32" s="6">
        <f t="shared" si="0"/>
        <v>0</v>
      </c>
      <c r="V32" s="2">
        <v>0</v>
      </c>
      <c r="W32" s="2">
        <v>0</v>
      </c>
      <c r="Y32" s="2">
        <v>0</v>
      </c>
      <c r="Z32" s="2" t="s">
        <v>6741</v>
      </c>
    </row>
    <row r="33" spans="1:26" s="2" customFormat="1" thickBot="1">
      <c r="A33" s="2">
        <v>1106</v>
      </c>
      <c r="B33" s="2" t="s">
        <v>323</v>
      </c>
      <c r="C33" s="2" t="s">
        <v>325</v>
      </c>
      <c r="E33" s="2" t="s">
        <v>6740</v>
      </c>
      <c r="F33" s="2" t="s">
        <v>6739</v>
      </c>
      <c r="I33" s="2" t="s">
        <v>2854</v>
      </c>
      <c r="J33" s="2" t="s">
        <v>2836</v>
      </c>
      <c r="K33" s="7" t="s">
        <v>2853</v>
      </c>
      <c r="L33" s="2">
        <v>2</v>
      </c>
      <c r="M33" s="2">
        <v>800</v>
      </c>
      <c r="N33" s="2">
        <v>0</v>
      </c>
      <c r="O33" s="2">
        <v>800</v>
      </c>
      <c r="P33" s="2">
        <v>800</v>
      </c>
      <c r="Q33" s="2">
        <v>0</v>
      </c>
      <c r="S33" s="6">
        <v>10.7</v>
      </c>
      <c r="T33" s="6">
        <f t="shared" si="0"/>
        <v>0</v>
      </c>
      <c r="V33" s="2">
        <v>0</v>
      </c>
      <c r="W33" s="2">
        <v>0</v>
      </c>
      <c r="Y33" s="2">
        <v>0</v>
      </c>
    </row>
    <row r="34" spans="1:26" s="2" customFormat="1" thickBot="1">
      <c r="A34" s="2">
        <v>1110</v>
      </c>
      <c r="B34" s="2" t="s">
        <v>313</v>
      </c>
      <c r="C34" s="2" t="s">
        <v>314</v>
      </c>
      <c r="E34" s="2" t="s">
        <v>6738</v>
      </c>
      <c r="F34" s="2" t="s">
        <v>6737</v>
      </c>
      <c r="I34" s="2" t="s">
        <v>2854</v>
      </c>
      <c r="J34" s="2" t="s">
        <v>2836</v>
      </c>
      <c r="K34" s="7" t="s">
        <v>2853</v>
      </c>
      <c r="L34" s="2">
        <v>27</v>
      </c>
      <c r="M34" s="2">
        <v>670800</v>
      </c>
      <c r="N34" s="2">
        <v>2841000</v>
      </c>
      <c r="O34" s="2">
        <v>3511800</v>
      </c>
      <c r="P34" s="2">
        <v>3511800</v>
      </c>
      <c r="Q34" s="2">
        <v>0</v>
      </c>
      <c r="S34" s="6">
        <v>10.7</v>
      </c>
      <c r="T34" s="6">
        <f t="shared" si="0"/>
        <v>0</v>
      </c>
      <c r="V34" s="2">
        <v>0</v>
      </c>
      <c r="W34" s="2">
        <v>0</v>
      </c>
      <c r="Y34" s="2">
        <v>0</v>
      </c>
    </row>
    <row r="35" spans="1:26" s="2" customFormat="1" thickBot="1">
      <c r="A35" s="2">
        <v>1116</v>
      </c>
      <c r="B35" s="2" t="s">
        <v>302</v>
      </c>
      <c r="C35" s="2" t="s">
        <v>6735</v>
      </c>
      <c r="E35" s="2" t="s">
        <v>6736</v>
      </c>
      <c r="F35" s="2" t="s">
        <v>6733</v>
      </c>
      <c r="I35" s="2" t="s">
        <v>2854</v>
      </c>
      <c r="J35" s="2" t="s">
        <v>2836</v>
      </c>
      <c r="K35" s="7" t="s">
        <v>2853</v>
      </c>
      <c r="L35" s="2">
        <v>5.7</v>
      </c>
      <c r="M35" s="2">
        <v>103500</v>
      </c>
      <c r="N35" s="2">
        <v>26600</v>
      </c>
      <c r="O35" s="2">
        <v>130100</v>
      </c>
      <c r="P35" s="2">
        <v>130100</v>
      </c>
      <c r="Q35" s="2">
        <v>0</v>
      </c>
      <c r="S35" s="6">
        <v>10.7</v>
      </c>
      <c r="T35" s="6">
        <f t="shared" si="0"/>
        <v>0</v>
      </c>
      <c r="V35" s="2">
        <v>0</v>
      </c>
      <c r="W35" s="2">
        <v>0</v>
      </c>
      <c r="Y35" s="2">
        <v>0</v>
      </c>
    </row>
    <row r="36" spans="1:26" s="2" customFormat="1" thickBot="1">
      <c r="A36" s="2">
        <v>1117</v>
      </c>
      <c r="B36" s="2" t="s">
        <v>298</v>
      </c>
      <c r="C36" s="2" t="s">
        <v>6735</v>
      </c>
      <c r="E36" s="2" t="s">
        <v>6734</v>
      </c>
      <c r="F36" s="2" t="s">
        <v>6733</v>
      </c>
      <c r="I36" s="2" t="s">
        <v>2854</v>
      </c>
      <c r="J36" s="2" t="s">
        <v>2836</v>
      </c>
      <c r="K36" s="7" t="s">
        <v>2853</v>
      </c>
      <c r="L36" s="2">
        <v>67</v>
      </c>
      <c r="M36" s="2">
        <v>202400</v>
      </c>
      <c r="N36" s="2">
        <v>170400</v>
      </c>
      <c r="O36" s="2">
        <v>372800</v>
      </c>
      <c r="P36" s="2">
        <v>372800</v>
      </c>
      <c r="Q36" s="2">
        <v>0</v>
      </c>
      <c r="S36" s="6">
        <v>10.7</v>
      </c>
      <c r="T36" s="6">
        <f t="shared" si="0"/>
        <v>0</v>
      </c>
      <c r="V36" s="2">
        <v>0</v>
      </c>
      <c r="W36" s="2">
        <v>0</v>
      </c>
      <c r="Y36" s="2">
        <v>0</v>
      </c>
      <c r="Z36" s="2" t="s">
        <v>6732</v>
      </c>
    </row>
    <row r="37" spans="1:26" s="2" customFormat="1" thickBot="1">
      <c r="A37" s="2">
        <v>1123</v>
      </c>
      <c r="B37" s="2" t="s">
        <v>281</v>
      </c>
      <c r="C37" s="2" t="s">
        <v>283</v>
      </c>
      <c r="E37" s="2" t="s">
        <v>6731</v>
      </c>
      <c r="F37" s="2" t="s">
        <v>6730</v>
      </c>
      <c r="I37" s="2" t="s">
        <v>2854</v>
      </c>
      <c r="J37" s="2" t="s">
        <v>2836</v>
      </c>
      <c r="K37" s="7" t="s">
        <v>2853</v>
      </c>
      <c r="L37" s="2">
        <v>0.11</v>
      </c>
      <c r="M37" s="2">
        <v>48000</v>
      </c>
      <c r="N37" s="2">
        <v>118200</v>
      </c>
      <c r="O37" s="2">
        <v>166200</v>
      </c>
      <c r="P37" s="2">
        <v>166200</v>
      </c>
      <c r="Q37" s="2">
        <v>0</v>
      </c>
      <c r="S37" s="6">
        <v>10.7</v>
      </c>
      <c r="T37" s="6">
        <f t="shared" si="0"/>
        <v>0</v>
      </c>
      <c r="V37" s="2">
        <v>0</v>
      </c>
      <c r="W37" s="2">
        <v>0</v>
      </c>
      <c r="Y37" s="2">
        <v>0</v>
      </c>
    </row>
    <row r="38" spans="1:26" s="2" customFormat="1" thickBot="1">
      <c r="A38" s="2">
        <v>1124</v>
      </c>
      <c r="B38" s="2" t="s">
        <v>279</v>
      </c>
      <c r="C38" s="2" t="s">
        <v>280</v>
      </c>
      <c r="E38" s="2" t="s">
        <v>6729</v>
      </c>
      <c r="F38" s="2" t="s">
        <v>6728</v>
      </c>
      <c r="I38" s="2" t="s">
        <v>2854</v>
      </c>
      <c r="J38" s="2" t="s">
        <v>2836</v>
      </c>
      <c r="K38" s="7" t="s">
        <v>2853</v>
      </c>
      <c r="L38" s="2">
        <v>0.1</v>
      </c>
      <c r="M38" s="2">
        <v>72000</v>
      </c>
      <c r="N38" s="2">
        <v>197000</v>
      </c>
      <c r="O38" s="2">
        <v>269000</v>
      </c>
      <c r="P38" s="2">
        <v>269000</v>
      </c>
      <c r="Q38" s="2">
        <v>0</v>
      </c>
      <c r="S38" s="6">
        <v>10.7</v>
      </c>
      <c r="T38" s="6">
        <f t="shared" si="0"/>
        <v>0</v>
      </c>
      <c r="V38" s="2">
        <v>0</v>
      </c>
      <c r="W38" s="2">
        <v>0</v>
      </c>
      <c r="Y38" s="2">
        <v>0</v>
      </c>
    </row>
    <row r="39" spans="1:26" s="2" customFormat="1" thickBot="1">
      <c r="A39" s="2">
        <v>1125</v>
      </c>
      <c r="B39" s="2" t="s">
        <v>276</v>
      </c>
      <c r="C39" s="2" t="s">
        <v>278</v>
      </c>
      <c r="D39" s="2" t="s">
        <v>6727</v>
      </c>
      <c r="E39" s="2" t="s">
        <v>6726</v>
      </c>
      <c r="F39" s="2" t="s">
        <v>6725</v>
      </c>
      <c r="I39" s="2" t="s">
        <v>2854</v>
      </c>
      <c r="J39" s="2" t="s">
        <v>2836</v>
      </c>
      <c r="K39" s="7" t="s">
        <v>2853</v>
      </c>
      <c r="L39" s="2">
        <v>0.08</v>
      </c>
      <c r="M39" s="2">
        <v>48000</v>
      </c>
      <c r="N39" s="2">
        <v>203200</v>
      </c>
      <c r="O39" s="2">
        <v>251200</v>
      </c>
      <c r="P39" s="2">
        <v>251200</v>
      </c>
      <c r="Q39" s="2">
        <v>0</v>
      </c>
      <c r="S39" s="6">
        <v>10.7</v>
      </c>
      <c r="T39" s="6">
        <f t="shared" si="0"/>
        <v>0</v>
      </c>
      <c r="V39" s="2">
        <v>0</v>
      </c>
      <c r="W39" s="2">
        <v>0</v>
      </c>
      <c r="Y39" s="2">
        <v>0</v>
      </c>
    </row>
    <row r="40" spans="1:26" s="2" customFormat="1" thickBot="1">
      <c r="A40" s="2">
        <v>1126</v>
      </c>
      <c r="B40" s="2" t="s">
        <v>273</v>
      </c>
      <c r="C40" s="2" t="s">
        <v>275</v>
      </c>
      <c r="E40" s="2" t="s">
        <v>6724</v>
      </c>
      <c r="F40" s="2" t="s">
        <v>6723</v>
      </c>
      <c r="I40" s="2" t="s">
        <v>2854</v>
      </c>
      <c r="J40" s="2" t="s">
        <v>2836</v>
      </c>
      <c r="K40" s="7" t="s">
        <v>2853</v>
      </c>
      <c r="L40" s="2">
        <v>1.19</v>
      </c>
      <c r="M40" s="2">
        <v>120900</v>
      </c>
      <c r="N40" s="2">
        <v>422500</v>
      </c>
      <c r="O40" s="2">
        <v>543400</v>
      </c>
      <c r="P40" s="2">
        <v>543400</v>
      </c>
      <c r="Q40" s="2">
        <v>0</v>
      </c>
      <c r="S40" s="6">
        <v>10.7</v>
      </c>
      <c r="T40" s="6">
        <f t="shared" si="0"/>
        <v>0</v>
      </c>
      <c r="V40" s="2">
        <v>0</v>
      </c>
      <c r="W40" s="2">
        <v>0</v>
      </c>
      <c r="Y40" s="2">
        <v>0</v>
      </c>
    </row>
    <row r="41" spans="1:26" s="2" customFormat="1" thickBot="1">
      <c r="A41" s="2">
        <v>1127</v>
      </c>
      <c r="B41" s="2" t="s">
        <v>271</v>
      </c>
      <c r="C41" s="2" t="s">
        <v>266</v>
      </c>
      <c r="E41" s="2" t="s">
        <v>6003</v>
      </c>
      <c r="F41" s="2" t="s">
        <v>6706</v>
      </c>
      <c r="I41" s="2" t="s">
        <v>2854</v>
      </c>
      <c r="J41" s="2" t="s">
        <v>2836</v>
      </c>
      <c r="K41" s="7" t="s">
        <v>2853</v>
      </c>
      <c r="L41" s="2">
        <v>0.03</v>
      </c>
      <c r="M41" s="2">
        <v>100</v>
      </c>
      <c r="N41" s="2">
        <v>0</v>
      </c>
      <c r="O41" s="2">
        <v>100</v>
      </c>
      <c r="P41" s="2">
        <v>100</v>
      </c>
      <c r="Q41" s="2">
        <v>0</v>
      </c>
      <c r="S41" s="6">
        <v>10.7</v>
      </c>
      <c r="T41" s="6">
        <f t="shared" si="0"/>
        <v>0</v>
      </c>
      <c r="V41" s="2">
        <v>0</v>
      </c>
      <c r="W41" s="2">
        <v>0</v>
      </c>
      <c r="Y41" s="2">
        <v>0</v>
      </c>
    </row>
    <row r="42" spans="1:26" s="2" customFormat="1" thickBot="1">
      <c r="A42" s="2">
        <v>1128</v>
      </c>
      <c r="B42" s="2" t="s">
        <v>269</v>
      </c>
      <c r="C42" s="2" t="s">
        <v>266</v>
      </c>
      <c r="E42" s="2" t="s">
        <v>6722</v>
      </c>
      <c r="F42" s="2" t="s">
        <v>6706</v>
      </c>
      <c r="I42" s="2" t="s">
        <v>2854</v>
      </c>
      <c r="J42" s="2" t="s">
        <v>2836</v>
      </c>
      <c r="K42" s="7" t="s">
        <v>2853</v>
      </c>
      <c r="L42" s="2">
        <v>0.09</v>
      </c>
      <c r="M42" s="2">
        <v>400</v>
      </c>
      <c r="N42" s="2">
        <v>0</v>
      </c>
      <c r="O42" s="2">
        <v>400</v>
      </c>
      <c r="P42" s="2">
        <v>400</v>
      </c>
      <c r="Q42" s="2">
        <v>0</v>
      </c>
      <c r="S42" s="6">
        <v>10.7</v>
      </c>
      <c r="T42" s="6">
        <f t="shared" si="0"/>
        <v>0</v>
      </c>
      <c r="V42" s="2">
        <v>0</v>
      </c>
      <c r="W42" s="2">
        <v>0</v>
      </c>
      <c r="Y42" s="2">
        <v>0</v>
      </c>
    </row>
    <row r="43" spans="1:26" s="2" customFormat="1" thickBot="1">
      <c r="A43" s="2">
        <v>1129</v>
      </c>
      <c r="B43" s="2" t="s">
        <v>267</v>
      </c>
      <c r="C43" s="2" t="s">
        <v>266</v>
      </c>
      <c r="E43" s="2" t="s">
        <v>6721</v>
      </c>
      <c r="F43" s="2" t="s">
        <v>6706</v>
      </c>
      <c r="I43" s="2" t="s">
        <v>2854</v>
      </c>
      <c r="J43" s="2" t="s">
        <v>2836</v>
      </c>
      <c r="K43" s="7" t="s">
        <v>2853</v>
      </c>
      <c r="L43" s="2">
        <v>0.16</v>
      </c>
      <c r="M43" s="2">
        <v>800</v>
      </c>
      <c r="N43" s="2">
        <v>0</v>
      </c>
      <c r="O43" s="2">
        <v>800</v>
      </c>
      <c r="P43" s="2">
        <v>800</v>
      </c>
      <c r="Q43" s="2">
        <v>0</v>
      </c>
      <c r="S43" s="6">
        <v>10.7</v>
      </c>
      <c r="T43" s="6">
        <f t="shared" si="0"/>
        <v>0</v>
      </c>
      <c r="V43" s="2">
        <v>0</v>
      </c>
      <c r="W43" s="2">
        <v>0</v>
      </c>
      <c r="Y43" s="2">
        <v>0</v>
      </c>
    </row>
    <row r="44" spans="1:26" s="2" customFormat="1" thickBot="1">
      <c r="A44" s="2">
        <v>1130</v>
      </c>
      <c r="B44" s="2" t="s">
        <v>264</v>
      </c>
      <c r="C44" s="2" t="s">
        <v>266</v>
      </c>
      <c r="E44" s="2" t="s">
        <v>6720</v>
      </c>
      <c r="F44" s="2" t="s">
        <v>6706</v>
      </c>
      <c r="I44" s="2" t="s">
        <v>2854</v>
      </c>
      <c r="J44" s="2" t="s">
        <v>2836</v>
      </c>
      <c r="K44" s="7" t="s">
        <v>2853</v>
      </c>
      <c r="L44" s="2">
        <v>0.04</v>
      </c>
      <c r="M44" s="2">
        <v>200</v>
      </c>
      <c r="N44" s="2">
        <v>0</v>
      </c>
      <c r="O44" s="2">
        <v>200</v>
      </c>
      <c r="P44" s="2">
        <v>200</v>
      </c>
      <c r="Q44" s="2">
        <v>0</v>
      </c>
      <c r="S44" s="6">
        <v>10.7</v>
      </c>
      <c r="T44" s="6">
        <f t="shared" si="0"/>
        <v>0</v>
      </c>
      <c r="V44" s="2">
        <v>0</v>
      </c>
      <c r="W44" s="2">
        <v>0</v>
      </c>
      <c r="Y44" s="2">
        <v>0</v>
      </c>
    </row>
    <row r="45" spans="1:26" s="2" customFormat="1" thickBot="1">
      <c r="A45" s="2">
        <v>1154</v>
      </c>
      <c r="B45" s="2" t="s">
        <v>6719</v>
      </c>
      <c r="C45" s="2" t="s">
        <v>388</v>
      </c>
      <c r="E45" s="2" t="s">
        <v>6718</v>
      </c>
      <c r="F45" s="2" t="s">
        <v>6717</v>
      </c>
      <c r="G45" s="2" t="s">
        <v>5250</v>
      </c>
      <c r="I45" s="2" t="s">
        <v>2854</v>
      </c>
      <c r="J45" s="2" t="s">
        <v>2836</v>
      </c>
      <c r="K45" s="7" t="s">
        <v>2853</v>
      </c>
      <c r="L45" s="2">
        <v>0</v>
      </c>
      <c r="M45" s="2">
        <v>0</v>
      </c>
      <c r="N45" s="2">
        <v>39800</v>
      </c>
      <c r="O45" s="2">
        <v>39800</v>
      </c>
      <c r="P45" s="2">
        <v>39800</v>
      </c>
      <c r="Q45" s="2">
        <v>0</v>
      </c>
      <c r="S45" s="6">
        <v>10.7</v>
      </c>
      <c r="T45" s="6">
        <f t="shared" si="0"/>
        <v>0</v>
      </c>
      <c r="V45" s="2">
        <v>0</v>
      </c>
      <c r="W45" s="2">
        <v>0</v>
      </c>
      <c r="Y45" s="2">
        <v>6</v>
      </c>
      <c r="Z45" s="2" t="s">
        <v>6716</v>
      </c>
    </row>
    <row r="46" spans="1:26" s="2" customFormat="1" thickBot="1">
      <c r="A46" s="2">
        <v>1168</v>
      </c>
      <c r="B46" s="2" t="s">
        <v>164</v>
      </c>
      <c r="C46" s="2" t="s">
        <v>166</v>
      </c>
      <c r="E46" s="2" t="s">
        <v>5291</v>
      </c>
      <c r="F46" s="2" t="s">
        <v>2859</v>
      </c>
      <c r="I46" s="2" t="s">
        <v>2854</v>
      </c>
      <c r="J46" s="2" t="s">
        <v>2836</v>
      </c>
      <c r="K46" s="7" t="s">
        <v>2853</v>
      </c>
      <c r="L46" s="2">
        <v>5.2</v>
      </c>
      <c r="M46" s="2">
        <v>25600</v>
      </c>
      <c r="N46" s="2">
        <v>0</v>
      </c>
      <c r="O46" s="2">
        <v>25600</v>
      </c>
      <c r="P46" s="2">
        <v>25600</v>
      </c>
      <c r="Q46" s="2">
        <v>0</v>
      </c>
      <c r="S46" s="6">
        <v>10.7</v>
      </c>
      <c r="T46" s="6">
        <f t="shared" si="0"/>
        <v>0</v>
      </c>
      <c r="V46" s="2">
        <v>0</v>
      </c>
      <c r="W46" s="2">
        <v>0</v>
      </c>
      <c r="Y46" s="2">
        <v>0</v>
      </c>
      <c r="Z46" s="2" t="s">
        <v>6715</v>
      </c>
    </row>
    <row r="47" spans="1:26" s="2" customFormat="1" thickBot="1">
      <c r="A47" s="2">
        <v>1169</v>
      </c>
      <c r="B47" s="2" t="s">
        <v>161</v>
      </c>
      <c r="C47" s="2" t="s">
        <v>163</v>
      </c>
      <c r="E47" s="2" t="s">
        <v>6714</v>
      </c>
      <c r="F47" s="2" t="s">
        <v>6713</v>
      </c>
      <c r="G47" s="2" t="s">
        <v>6712</v>
      </c>
      <c r="I47" s="2" t="s">
        <v>6711</v>
      </c>
      <c r="J47" s="2" t="s">
        <v>2836</v>
      </c>
      <c r="K47" s="8" t="s">
        <v>6710</v>
      </c>
      <c r="L47" s="2">
        <v>1.3</v>
      </c>
      <c r="M47" s="2">
        <v>6500</v>
      </c>
      <c r="N47" s="2">
        <v>0</v>
      </c>
      <c r="O47" s="2">
        <v>6500</v>
      </c>
      <c r="P47" s="2">
        <v>6500</v>
      </c>
      <c r="Q47" s="2">
        <v>0</v>
      </c>
      <c r="S47" s="6">
        <v>10.7</v>
      </c>
      <c r="T47" s="6">
        <f t="shared" si="0"/>
        <v>0</v>
      </c>
      <c r="V47" s="2">
        <v>0</v>
      </c>
      <c r="W47" s="2">
        <v>0</v>
      </c>
      <c r="Y47" s="2">
        <v>0</v>
      </c>
    </row>
    <row r="48" spans="1:26" s="2" customFormat="1" thickBot="1">
      <c r="A48" s="2">
        <v>1214</v>
      </c>
      <c r="B48" s="2" t="s">
        <v>6709</v>
      </c>
      <c r="C48" s="2" t="s">
        <v>6708</v>
      </c>
      <c r="E48" s="2" t="s">
        <v>6707</v>
      </c>
      <c r="K48" s="8"/>
      <c r="L48" s="2">
        <v>4</v>
      </c>
      <c r="M48" s="2">
        <v>20000</v>
      </c>
      <c r="N48" s="2">
        <v>0</v>
      </c>
      <c r="O48" s="2">
        <v>20000</v>
      </c>
      <c r="P48" s="2">
        <v>20000</v>
      </c>
      <c r="Q48" s="2">
        <v>0</v>
      </c>
      <c r="S48" s="6">
        <v>10.7</v>
      </c>
      <c r="T48" s="6">
        <f t="shared" si="0"/>
        <v>0</v>
      </c>
      <c r="V48" s="2">
        <v>0</v>
      </c>
      <c r="W48" s="2">
        <v>0</v>
      </c>
      <c r="Y48" s="2">
        <v>0</v>
      </c>
    </row>
    <row r="49" spans="1:26" s="2" customFormat="1" thickBot="1">
      <c r="A49" s="2">
        <v>1216</v>
      </c>
      <c r="B49" s="2" t="s">
        <v>383</v>
      </c>
      <c r="C49" s="2" t="s">
        <v>266</v>
      </c>
      <c r="E49" s="2" t="s">
        <v>5</v>
      </c>
      <c r="F49" s="2" t="s">
        <v>6706</v>
      </c>
      <c r="I49" s="2" t="s">
        <v>2854</v>
      </c>
      <c r="J49" s="2" t="s">
        <v>2836</v>
      </c>
      <c r="K49" s="7" t="s">
        <v>2853</v>
      </c>
      <c r="L49" s="2">
        <v>19</v>
      </c>
      <c r="M49" s="2">
        <v>292800</v>
      </c>
      <c r="N49" s="2">
        <v>367700</v>
      </c>
      <c r="O49" s="2">
        <v>660500</v>
      </c>
      <c r="P49" s="2">
        <v>660500</v>
      </c>
      <c r="Q49" s="2">
        <v>0</v>
      </c>
      <c r="S49" s="6">
        <v>10.7</v>
      </c>
      <c r="T49" s="6">
        <f t="shared" si="0"/>
        <v>0</v>
      </c>
      <c r="V49" s="2">
        <v>0</v>
      </c>
      <c r="W49" s="2">
        <v>0</v>
      </c>
      <c r="Y49" s="2">
        <v>0</v>
      </c>
    </row>
    <row r="50" spans="1:26" s="2" customFormat="1" thickBot="1">
      <c r="A50" s="2">
        <v>64</v>
      </c>
      <c r="B50" s="2" t="s">
        <v>2684</v>
      </c>
      <c r="C50" s="2" t="s">
        <v>1046</v>
      </c>
      <c r="E50" s="2" t="s">
        <v>5290</v>
      </c>
      <c r="F50" s="2" t="s">
        <v>3109</v>
      </c>
      <c r="I50" s="2" t="s">
        <v>2854</v>
      </c>
      <c r="J50" s="2" t="s">
        <v>2836</v>
      </c>
      <c r="K50" s="7" t="s">
        <v>2853</v>
      </c>
      <c r="L50" s="2">
        <v>0.03</v>
      </c>
      <c r="M50" s="2">
        <v>100</v>
      </c>
      <c r="N50" s="2">
        <v>0</v>
      </c>
      <c r="O50" s="2">
        <v>100</v>
      </c>
      <c r="P50" s="2">
        <v>0</v>
      </c>
      <c r="Q50" s="2">
        <v>100</v>
      </c>
      <c r="S50" s="6">
        <v>10.7</v>
      </c>
      <c r="T50" s="6">
        <f t="shared" si="0"/>
        <v>1.07</v>
      </c>
      <c r="V50" s="2">
        <v>0</v>
      </c>
      <c r="W50" s="2">
        <v>0</v>
      </c>
      <c r="Y50" s="2">
        <v>0</v>
      </c>
      <c r="Z50" s="2" t="s">
        <v>3108</v>
      </c>
    </row>
    <row r="51" spans="1:26" s="2" customFormat="1" thickBot="1">
      <c r="A51" s="2">
        <v>973</v>
      </c>
      <c r="B51" s="2" t="s">
        <v>658</v>
      </c>
      <c r="C51" s="2" t="s">
        <v>660</v>
      </c>
      <c r="E51" s="2" t="s">
        <v>6705</v>
      </c>
      <c r="F51" s="2" t="s">
        <v>5278</v>
      </c>
      <c r="I51" s="2" t="s">
        <v>2854</v>
      </c>
      <c r="J51" s="2" t="s">
        <v>2836</v>
      </c>
      <c r="K51" s="7" t="s">
        <v>2853</v>
      </c>
      <c r="L51" s="2">
        <v>0.03</v>
      </c>
      <c r="M51" s="2">
        <v>100</v>
      </c>
      <c r="N51" s="2">
        <v>0</v>
      </c>
      <c r="O51" s="2">
        <v>100</v>
      </c>
      <c r="P51" s="2">
        <v>0</v>
      </c>
      <c r="Q51" s="2">
        <v>100</v>
      </c>
      <c r="S51" s="6">
        <v>10.7</v>
      </c>
      <c r="T51" s="6">
        <f t="shared" si="0"/>
        <v>1.07</v>
      </c>
      <c r="V51" s="2">
        <v>2</v>
      </c>
      <c r="W51" s="2">
        <v>14000</v>
      </c>
      <c r="X51" s="3">
        <v>40373</v>
      </c>
      <c r="Y51" s="2">
        <v>1</v>
      </c>
      <c r="Z51" s="2" t="s">
        <v>5277</v>
      </c>
    </row>
    <row r="52" spans="1:26" s="2" customFormat="1" thickBot="1">
      <c r="A52" s="2">
        <v>223</v>
      </c>
      <c r="B52" s="2" t="s">
        <v>2371</v>
      </c>
      <c r="C52" s="2" t="s">
        <v>6704</v>
      </c>
      <c r="D52" s="2" t="s">
        <v>1066</v>
      </c>
      <c r="E52" s="2" t="s">
        <v>4837</v>
      </c>
      <c r="F52" s="2" t="s">
        <v>3554</v>
      </c>
      <c r="I52" s="2" t="s">
        <v>2854</v>
      </c>
      <c r="J52" s="2" t="s">
        <v>2836</v>
      </c>
      <c r="K52" s="7" t="s">
        <v>2853</v>
      </c>
      <c r="L52" s="2">
        <v>0.06</v>
      </c>
      <c r="M52" s="2">
        <v>300</v>
      </c>
      <c r="N52" s="2">
        <v>0</v>
      </c>
      <c r="O52" s="2">
        <v>300</v>
      </c>
      <c r="P52" s="2">
        <v>0</v>
      </c>
      <c r="Q52" s="2">
        <v>300</v>
      </c>
      <c r="S52" s="6">
        <v>10.7</v>
      </c>
      <c r="T52" s="6">
        <f t="shared" si="0"/>
        <v>3.21</v>
      </c>
      <c r="V52" s="2">
        <v>1</v>
      </c>
      <c r="W52" s="2">
        <v>600</v>
      </c>
      <c r="X52" s="3">
        <v>42251</v>
      </c>
      <c r="Y52" s="2">
        <v>1</v>
      </c>
      <c r="Z52" s="2" t="s">
        <v>6703</v>
      </c>
    </row>
    <row r="53" spans="1:26" s="2" customFormat="1" thickBot="1">
      <c r="A53" s="2">
        <v>914</v>
      </c>
      <c r="B53" s="2" t="s">
        <v>824</v>
      </c>
      <c r="C53" s="2" t="s">
        <v>826</v>
      </c>
      <c r="E53" s="2" t="s">
        <v>6702</v>
      </c>
      <c r="F53" s="2" t="s">
        <v>6701</v>
      </c>
      <c r="I53" s="2" t="s">
        <v>2854</v>
      </c>
      <c r="J53" s="2" t="s">
        <v>2836</v>
      </c>
      <c r="K53" s="7" t="s">
        <v>2853</v>
      </c>
      <c r="L53" s="2">
        <v>0.11</v>
      </c>
      <c r="M53" s="2">
        <v>500</v>
      </c>
      <c r="N53" s="2">
        <v>0</v>
      </c>
      <c r="O53" s="2">
        <v>500</v>
      </c>
      <c r="P53" s="2">
        <v>0</v>
      </c>
      <c r="Q53" s="2">
        <v>500</v>
      </c>
      <c r="S53" s="6">
        <v>10.7</v>
      </c>
      <c r="T53" s="6">
        <f t="shared" si="0"/>
        <v>5.35</v>
      </c>
      <c r="V53" s="2">
        <v>0</v>
      </c>
      <c r="W53" s="2">
        <v>0</v>
      </c>
      <c r="Y53" s="2">
        <v>0</v>
      </c>
      <c r="Z53" s="2" t="s">
        <v>6700</v>
      </c>
    </row>
    <row r="54" spans="1:26" s="2" customFormat="1" thickBot="1">
      <c r="A54" s="2">
        <v>71</v>
      </c>
      <c r="B54" s="2" t="s">
        <v>2674</v>
      </c>
      <c r="C54" s="2" t="s">
        <v>2676</v>
      </c>
      <c r="D54" s="2" t="s">
        <v>3915</v>
      </c>
      <c r="E54" s="2" t="s">
        <v>6699</v>
      </c>
      <c r="F54" s="2" t="s">
        <v>3913</v>
      </c>
      <c r="I54" s="2" t="s">
        <v>2854</v>
      </c>
      <c r="J54" s="2" t="s">
        <v>2836</v>
      </c>
      <c r="K54" s="7" t="s">
        <v>2853</v>
      </c>
      <c r="L54" s="2">
        <v>0.13</v>
      </c>
      <c r="M54" s="2">
        <v>600</v>
      </c>
      <c r="N54" s="2">
        <v>0</v>
      </c>
      <c r="O54" s="2">
        <v>600</v>
      </c>
      <c r="P54" s="2">
        <v>0</v>
      </c>
      <c r="Q54" s="2">
        <v>600</v>
      </c>
      <c r="S54" s="6">
        <v>10.7</v>
      </c>
      <c r="T54" s="6">
        <f t="shared" si="0"/>
        <v>6.42</v>
      </c>
      <c r="V54" s="2">
        <v>0</v>
      </c>
      <c r="W54" s="2">
        <v>0</v>
      </c>
      <c r="Y54" s="2">
        <v>0</v>
      </c>
      <c r="Z54" s="2" t="s">
        <v>3912</v>
      </c>
    </row>
    <row r="55" spans="1:26" s="2" customFormat="1" thickBot="1">
      <c r="A55" s="2">
        <v>418</v>
      </c>
      <c r="B55" s="2" t="s">
        <v>1941</v>
      </c>
      <c r="C55" s="2" t="s">
        <v>1942</v>
      </c>
      <c r="D55" s="2" t="s">
        <v>2241</v>
      </c>
      <c r="E55" s="2" t="s">
        <v>6698</v>
      </c>
      <c r="F55" s="2" t="s">
        <v>4373</v>
      </c>
      <c r="I55" s="2" t="s">
        <v>2854</v>
      </c>
      <c r="J55" s="2" t="s">
        <v>2836</v>
      </c>
      <c r="K55" s="7" t="s">
        <v>2853</v>
      </c>
      <c r="L55" s="2">
        <v>2</v>
      </c>
      <c r="M55" s="2">
        <v>600</v>
      </c>
      <c r="N55" s="2">
        <v>0</v>
      </c>
      <c r="O55" s="2">
        <v>600</v>
      </c>
      <c r="P55" s="2">
        <v>0</v>
      </c>
      <c r="Q55" s="2">
        <v>600</v>
      </c>
      <c r="S55" s="6">
        <v>10.7</v>
      </c>
      <c r="T55" s="6">
        <f t="shared" si="0"/>
        <v>6.42</v>
      </c>
      <c r="V55" s="2">
        <v>1</v>
      </c>
      <c r="W55" s="2">
        <v>0</v>
      </c>
      <c r="X55" s="3">
        <v>41109</v>
      </c>
      <c r="Y55" s="2">
        <v>1</v>
      </c>
      <c r="Z55" s="2" t="s">
        <v>4372</v>
      </c>
    </row>
    <row r="56" spans="1:26" s="2" customFormat="1" thickBot="1">
      <c r="A56" s="2">
        <v>493</v>
      </c>
      <c r="B56" s="2" t="s">
        <v>1777</v>
      </c>
      <c r="C56" s="2" t="s">
        <v>1778</v>
      </c>
      <c r="E56" s="2" t="s">
        <v>6697</v>
      </c>
      <c r="F56" s="2" t="s">
        <v>5055</v>
      </c>
      <c r="I56" s="2" t="s">
        <v>2854</v>
      </c>
      <c r="J56" s="2" t="s">
        <v>2836</v>
      </c>
      <c r="K56" s="7" t="s">
        <v>5054</v>
      </c>
      <c r="L56" s="2">
        <v>0.15</v>
      </c>
      <c r="M56" s="2">
        <v>700</v>
      </c>
      <c r="N56" s="2">
        <v>0</v>
      </c>
      <c r="O56" s="2">
        <v>700</v>
      </c>
      <c r="P56" s="2">
        <v>0</v>
      </c>
      <c r="Q56" s="2">
        <v>700</v>
      </c>
      <c r="S56" s="6">
        <v>10.7</v>
      </c>
      <c r="T56" s="6">
        <f t="shared" si="0"/>
        <v>7.4899999999999993</v>
      </c>
      <c r="V56" s="2">
        <v>1</v>
      </c>
      <c r="W56" s="2">
        <v>0</v>
      </c>
      <c r="X56" s="3">
        <v>44075</v>
      </c>
      <c r="Y56" s="2">
        <v>2</v>
      </c>
      <c r="Z56" s="2" t="s">
        <v>5053</v>
      </c>
    </row>
    <row r="57" spans="1:26" s="2" customFormat="1" thickBot="1">
      <c r="A57" s="2">
        <v>608</v>
      </c>
      <c r="B57" s="2" t="s">
        <v>1528</v>
      </c>
      <c r="C57" s="2" t="s">
        <v>1529</v>
      </c>
      <c r="E57" s="2" t="s">
        <v>6681</v>
      </c>
      <c r="F57" s="2" t="s">
        <v>2843</v>
      </c>
      <c r="I57" s="2" t="s">
        <v>2842</v>
      </c>
      <c r="J57" s="2" t="s">
        <v>2836</v>
      </c>
      <c r="K57" s="7" t="s">
        <v>2841</v>
      </c>
      <c r="L57" s="2">
        <v>0.17</v>
      </c>
      <c r="M57" s="2">
        <v>800</v>
      </c>
      <c r="N57" s="2">
        <v>0</v>
      </c>
      <c r="O57" s="2">
        <v>800</v>
      </c>
      <c r="P57" s="2">
        <v>0</v>
      </c>
      <c r="Q57" s="2">
        <v>800</v>
      </c>
      <c r="S57" s="6">
        <v>10.7</v>
      </c>
      <c r="T57" s="6">
        <f t="shared" si="0"/>
        <v>8.56</v>
      </c>
      <c r="V57" s="2">
        <v>1</v>
      </c>
      <c r="W57" s="2">
        <v>0</v>
      </c>
      <c r="X57" s="3">
        <v>45257</v>
      </c>
      <c r="Y57" s="2">
        <v>8</v>
      </c>
      <c r="Z57" s="2" t="s">
        <v>6696</v>
      </c>
    </row>
    <row r="58" spans="1:26" s="2" customFormat="1" thickBot="1">
      <c r="A58" s="2">
        <v>980</v>
      </c>
      <c r="B58" s="2" t="s">
        <v>634</v>
      </c>
      <c r="C58" s="2" t="s">
        <v>636</v>
      </c>
      <c r="D58" s="2" t="s">
        <v>3242</v>
      </c>
      <c r="E58" s="2" t="s">
        <v>6695</v>
      </c>
      <c r="F58" s="2" t="s">
        <v>3240</v>
      </c>
      <c r="I58" s="2" t="s">
        <v>2854</v>
      </c>
      <c r="J58" s="2" t="s">
        <v>2836</v>
      </c>
      <c r="K58" s="7" t="s">
        <v>2853</v>
      </c>
      <c r="L58" s="2">
        <v>0.22</v>
      </c>
      <c r="M58" s="2">
        <v>1100</v>
      </c>
      <c r="N58" s="2">
        <v>0</v>
      </c>
      <c r="O58" s="2">
        <v>1100</v>
      </c>
      <c r="P58" s="2">
        <v>0</v>
      </c>
      <c r="Q58" s="2">
        <v>1100</v>
      </c>
      <c r="S58" s="6">
        <v>10.7</v>
      </c>
      <c r="T58" s="6">
        <f t="shared" si="0"/>
        <v>11.77</v>
      </c>
      <c r="V58" s="2">
        <v>1</v>
      </c>
      <c r="W58" s="2">
        <v>700</v>
      </c>
      <c r="X58" s="3">
        <v>44845</v>
      </c>
      <c r="Y58" s="2">
        <v>8</v>
      </c>
      <c r="Z58" s="2" t="s">
        <v>6694</v>
      </c>
    </row>
    <row r="59" spans="1:26" s="2" customFormat="1" thickBot="1">
      <c r="A59" s="2">
        <v>1215</v>
      </c>
      <c r="B59" s="2" t="s">
        <v>6693</v>
      </c>
      <c r="C59" s="2" t="s">
        <v>2179</v>
      </c>
      <c r="D59" s="2" t="s">
        <v>4484</v>
      </c>
      <c r="E59" s="2" t="s">
        <v>6692</v>
      </c>
      <c r="F59" s="2" t="s">
        <v>4482</v>
      </c>
      <c r="I59" s="2" t="s">
        <v>2854</v>
      </c>
      <c r="J59" s="2" t="s">
        <v>2836</v>
      </c>
      <c r="K59" s="7" t="s">
        <v>2853</v>
      </c>
      <c r="L59" s="2">
        <v>0.22</v>
      </c>
      <c r="M59" s="2">
        <v>1100</v>
      </c>
      <c r="N59" s="2">
        <v>0</v>
      </c>
      <c r="O59" s="2">
        <v>1100</v>
      </c>
      <c r="P59" s="2">
        <v>0</v>
      </c>
      <c r="Q59" s="2">
        <v>1100</v>
      </c>
      <c r="S59" s="6">
        <v>10.7</v>
      </c>
      <c r="T59" s="6">
        <f t="shared" si="0"/>
        <v>11.77</v>
      </c>
      <c r="V59" s="2">
        <v>0</v>
      </c>
      <c r="W59" s="2">
        <v>0</v>
      </c>
      <c r="Y59" s="2">
        <v>0</v>
      </c>
    </row>
    <row r="60" spans="1:26" s="2" customFormat="1" thickBot="1">
      <c r="A60" s="2">
        <v>43</v>
      </c>
      <c r="B60" s="2" t="s">
        <v>2722</v>
      </c>
      <c r="C60" s="2" t="s">
        <v>2723</v>
      </c>
      <c r="E60" s="2" t="s">
        <v>4363</v>
      </c>
      <c r="F60" s="2" t="s">
        <v>4362</v>
      </c>
      <c r="I60" s="2" t="s">
        <v>2854</v>
      </c>
      <c r="J60" s="2" t="s">
        <v>2836</v>
      </c>
      <c r="K60" s="7" t="s">
        <v>2853</v>
      </c>
      <c r="L60" s="2">
        <v>0.25</v>
      </c>
      <c r="M60" s="2">
        <v>1200</v>
      </c>
      <c r="N60" s="2">
        <v>0</v>
      </c>
      <c r="O60" s="2">
        <v>1200</v>
      </c>
      <c r="P60" s="2">
        <v>0</v>
      </c>
      <c r="Q60" s="2">
        <v>1200</v>
      </c>
      <c r="S60" s="6">
        <v>10.7</v>
      </c>
      <c r="T60" s="6">
        <f t="shared" si="0"/>
        <v>12.84</v>
      </c>
      <c r="V60" s="2">
        <v>0</v>
      </c>
      <c r="W60" s="2">
        <v>0</v>
      </c>
      <c r="Y60" s="2">
        <v>0</v>
      </c>
      <c r="Z60" s="2" t="s">
        <v>4361</v>
      </c>
    </row>
    <row r="61" spans="1:26" s="2" customFormat="1" thickBot="1">
      <c r="A61" s="2">
        <v>779</v>
      </c>
      <c r="B61" s="2" t="s">
        <v>1161</v>
      </c>
      <c r="C61" s="2" t="s">
        <v>1162</v>
      </c>
      <c r="D61" s="2" t="s">
        <v>3107</v>
      </c>
      <c r="E61" s="2" t="s">
        <v>4837</v>
      </c>
      <c r="F61" s="2" t="s">
        <v>3105</v>
      </c>
      <c r="I61" s="2" t="s">
        <v>2854</v>
      </c>
      <c r="J61" s="2" t="s">
        <v>2836</v>
      </c>
      <c r="K61" s="7" t="s">
        <v>2853</v>
      </c>
      <c r="L61" s="2">
        <v>0.25</v>
      </c>
      <c r="M61" s="2">
        <v>1200</v>
      </c>
      <c r="N61" s="2">
        <v>0</v>
      </c>
      <c r="O61" s="2">
        <v>1200</v>
      </c>
      <c r="P61" s="2">
        <v>0</v>
      </c>
      <c r="Q61" s="2">
        <v>1200</v>
      </c>
      <c r="S61" s="6">
        <v>10.7</v>
      </c>
      <c r="T61" s="6">
        <f t="shared" si="0"/>
        <v>12.84</v>
      </c>
      <c r="V61" s="2">
        <v>0</v>
      </c>
      <c r="W61" s="2">
        <v>0</v>
      </c>
      <c r="Y61" s="2">
        <v>0</v>
      </c>
      <c r="Z61" s="2" t="s">
        <v>6691</v>
      </c>
    </row>
    <row r="62" spans="1:26" s="2" customFormat="1" thickBot="1">
      <c r="A62" s="2">
        <v>133</v>
      </c>
      <c r="B62" s="2" t="s">
        <v>2554</v>
      </c>
      <c r="C62" s="2" t="s">
        <v>5176</v>
      </c>
      <c r="E62" s="2" t="s">
        <v>6690</v>
      </c>
      <c r="F62" s="2" t="s">
        <v>5175</v>
      </c>
      <c r="G62" s="2" t="s">
        <v>5174</v>
      </c>
      <c r="H62" s="2" t="s">
        <v>4648</v>
      </c>
      <c r="I62" s="2" t="s">
        <v>5173</v>
      </c>
      <c r="J62" s="2" t="s">
        <v>2836</v>
      </c>
      <c r="K62" s="7" t="s">
        <v>2853</v>
      </c>
      <c r="L62" s="2">
        <v>0.3</v>
      </c>
      <c r="M62" s="2">
        <v>1500</v>
      </c>
      <c r="N62" s="2">
        <v>0</v>
      </c>
      <c r="O62" s="2">
        <v>1500</v>
      </c>
      <c r="P62" s="2">
        <v>0</v>
      </c>
      <c r="Q62" s="2">
        <v>1500</v>
      </c>
      <c r="S62" s="6">
        <v>10.7</v>
      </c>
      <c r="T62" s="6">
        <f t="shared" si="0"/>
        <v>16.049999999999997</v>
      </c>
      <c r="V62" s="2">
        <v>1</v>
      </c>
      <c r="W62" s="2">
        <v>0</v>
      </c>
      <c r="X62" s="3">
        <v>42797</v>
      </c>
      <c r="Y62" s="2">
        <v>8</v>
      </c>
      <c r="Z62" s="2" t="s">
        <v>5172</v>
      </c>
    </row>
    <row r="63" spans="1:26" s="2" customFormat="1" thickBot="1">
      <c r="A63" s="2">
        <v>379</v>
      </c>
      <c r="B63" s="2" t="s">
        <v>2028</v>
      </c>
      <c r="C63" s="2" t="s">
        <v>870</v>
      </c>
      <c r="D63" s="2" t="s">
        <v>6689</v>
      </c>
      <c r="E63" s="2" t="s">
        <v>6688</v>
      </c>
      <c r="F63" s="2" t="s">
        <v>4878</v>
      </c>
      <c r="I63" s="2" t="s">
        <v>4877</v>
      </c>
      <c r="J63" s="2" t="s">
        <v>2836</v>
      </c>
      <c r="K63" s="7" t="s">
        <v>2890</v>
      </c>
      <c r="L63" s="2">
        <v>0.3</v>
      </c>
      <c r="M63" s="2">
        <v>1500</v>
      </c>
      <c r="N63" s="2">
        <v>0</v>
      </c>
      <c r="O63" s="2">
        <v>1500</v>
      </c>
      <c r="P63" s="2">
        <v>0</v>
      </c>
      <c r="Q63" s="2">
        <v>1500</v>
      </c>
      <c r="S63" s="6">
        <v>10.7</v>
      </c>
      <c r="T63" s="6">
        <f t="shared" si="0"/>
        <v>16.049999999999997</v>
      </c>
      <c r="V63" s="2">
        <v>2</v>
      </c>
      <c r="W63" s="2">
        <v>400</v>
      </c>
      <c r="X63" s="3">
        <v>42620</v>
      </c>
      <c r="Y63" s="2">
        <v>1</v>
      </c>
      <c r="Z63" s="2" t="s">
        <v>6687</v>
      </c>
    </row>
    <row r="64" spans="1:26" s="2" customFormat="1" thickBot="1">
      <c r="A64" s="2">
        <v>190</v>
      </c>
      <c r="B64" s="2" t="s">
        <v>2440</v>
      </c>
      <c r="C64" s="2" t="s">
        <v>1514</v>
      </c>
      <c r="D64" s="2" t="s">
        <v>3107</v>
      </c>
      <c r="E64" s="2" t="s">
        <v>6686</v>
      </c>
      <c r="F64" s="2" t="s">
        <v>3105</v>
      </c>
      <c r="I64" s="2" t="s">
        <v>2854</v>
      </c>
      <c r="J64" s="2" t="s">
        <v>2836</v>
      </c>
      <c r="K64" s="7" t="s">
        <v>2853</v>
      </c>
      <c r="L64" s="2">
        <v>0.4</v>
      </c>
      <c r="M64" s="2">
        <v>2000</v>
      </c>
      <c r="N64" s="2">
        <v>0</v>
      </c>
      <c r="O64" s="2">
        <v>2000</v>
      </c>
      <c r="P64" s="2">
        <v>0</v>
      </c>
      <c r="Q64" s="2">
        <v>2000</v>
      </c>
      <c r="S64" s="6">
        <v>10.7</v>
      </c>
      <c r="T64" s="6">
        <f t="shared" si="0"/>
        <v>21.4</v>
      </c>
      <c r="V64" s="2">
        <v>0</v>
      </c>
      <c r="W64" s="2">
        <v>0</v>
      </c>
      <c r="Y64" s="2">
        <v>0</v>
      </c>
      <c r="Z64" s="2" t="s">
        <v>6685</v>
      </c>
    </row>
    <row r="65" spans="1:26" s="2" customFormat="1" thickBot="1">
      <c r="A65" s="2">
        <v>426</v>
      </c>
      <c r="B65" s="2" t="s">
        <v>1926</v>
      </c>
      <c r="C65" s="2" t="s">
        <v>1927</v>
      </c>
      <c r="D65" s="2" t="s">
        <v>1925</v>
      </c>
      <c r="E65" s="2" t="s">
        <v>6197</v>
      </c>
      <c r="F65" s="2" t="s">
        <v>4511</v>
      </c>
      <c r="I65" s="2" t="s">
        <v>2854</v>
      </c>
      <c r="J65" s="2" t="s">
        <v>2836</v>
      </c>
      <c r="K65" s="7" t="s">
        <v>2853</v>
      </c>
      <c r="L65" s="2">
        <v>0.4</v>
      </c>
      <c r="M65" s="2">
        <v>2000</v>
      </c>
      <c r="N65" s="2">
        <v>0</v>
      </c>
      <c r="O65" s="2">
        <v>2000</v>
      </c>
      <c r="P65" s="2">
        <v>0</v>
      </c>
      <c r="Q65" s="2">
        <v>2000</v>
      </c>
      <c r="S65" s="6">
        <v>10.7</v>
      </c>
      <c r="T65" s="6">
        <f t="shared" si="0"/>
        <v>21.4</v>
      </c>
      <c r="V65" s="2">
        <v>1</v>
      </c>
      <c r="W65" s="2">
        <v>0</v>
      </c>
      <c r="X65" s="3">
        <v>41201</v>
      </c>
      <c r="Y65" s="2">
        <v>2</v>
      </c>
      <c r="Z65" s="2" t="s">
        <v>4510</v>
      </c>
    </row>
    <row r="66" spans="1:26" s="2" customFormat="1" thickBot="1">
      <c r="A66" s="2">
        <v>654</v>
      </c>
      <c r="B66" s="2" t="s">
        <v>1425</v>
      </c>
      <c r="C66" s="2" t="s">
        <v>1424</v>
      </c>
      <c r="D66" s="2" t="s">
        <v>3238</v>
      </c>
      <c r="E66" s="2" t="s">
        <v>5398</v>
      </c>
      <c r="F66" s="2" t="s">
        <v>3236</v>
      </c>
      <c r="I66" s="2" t="s">
        <v>2854</v>
      </c>
      <c r="J66" s="2" t="s">
        <v>2836</v>
      </c>
      <c r="K66" s="7" t="s">
        <v>2853</v>
      </c>
      <c r="L66" s="2">
        <v>0.4</v>
      </c>
      <c r="M66" s="2">
        <v>2000</v>
      </c>
      <c r="N66" s="2">
        <v>0</v>
      </c>
      <c r="O66" s="2">
        <v>2000</v>
      </c>
      <c r="P66" s="2">
        <v>0</v>
      </c>
      <c r="Q66" s="2">
        <v>2000</v>
      </c>
      <c r="S66" s="6">
        <v>10.7</v>
      </c>
      <c r="T66" s="6">
        <f t="shared" ref="T66:T129" si="1">SUM(Q66*S66)/1000</f>
        <v>21.4</v>
      </c>
      <c r="V66" s="2">
        <v>0</v>
      </c>
      <c r="W66" s="2">
        <v>0</v>
      </c>
      <c r="Y66" s="2">
        <v>0</v>
      </c>
      <c r="Z66" s="2" t="s">
        <v>6684</v>
      </c>
    </row>
    <row r="67" spans="1:26" s="2" customFormat="1" thickBot="1">
      <c r="A67" s="2">
        <v>1119</v>
      </c>
      <c r="B67" s="2" t="s">
        <v>292</v>
      </c>
      <c r="C67" s="2" t="s">
        <v>294</v>
      </c>
      <c r="E67" s="2" t="s">
        <v>5077</v>
      </c>
      <c r="F67" s="2" t="s">
        <v>2881</v>
      </c>
      <c r="I67" s="2" t="s">
        <v>2854</v>
      </c>
      <c r="J67" s="2" t="s">
        <v>2836</v>
      </c>
      <c r="K67" s="7" t="s">
        <v>2853</v>
      </c>
      <c r="L67" s="2">
        <v>6.4</v>
      </c>
      <c r="M67" s="2">
        <v>2000</v>
      </c>
      <c r="N67" s="2">
        <v>0</v>
      </c>
      <c r="O67" s="2">
        <v>2000</v>
      </c>
      <c r="P67" s="2">
        <v>0</v>
      </c>
      <c r="Q67" s="2">
        <v>2000</v>
      </c>
      <c r="S67" s="6">
        <v>10.7</v>
      </c>
      <c r="T67" s="6">
        <f t="shared" si="1"/>
        <v>21.4</v>
      </c>
      <c r="V67" s="2">
        <v>1</v>
      </c>
      <c r="W67" s="2">
        <v>18000</v>
      </c>
      <c r="X67" s="3">
        <v>40882</v>
      </c>
      <c r="Y67" s="2">
        <v>1</v>
      </c>
      <c r="Z67" s="2" t="s">
        <v>6683</v>
      </c>
    </row>
    <row r="68" spans="1:26" s="2" customFormat="1" thickBot="1">
      <c r="A68" s="2">
        <v>1184</v>
      </c>
      <c r="B68" s="2" t="s">
        <v>106</v>
      </c>
      <c r="C68" s="2" t="s">
        <v>104</v>
      </c>
      <c r="E68" s="2" t="s">
        <v>5210</v>
      </c>
      <c r="F68" s="2" t="s">
        <v>6514</v>
      </c>
      <c r="I68" s="2" t="s">
        <v>4958</v>
      </c>
      <c r="J68" s="2" t="s">
        <v>2836</v>
      </c>
      <c r="K68" s="7" t="s">
        <v>4957</v>
      </c>
      <c r="L68" s="2">
        <v>7.1</v>
      </c>
      <c r="M68" s="2">
        <v>2200</v>
      </c>
      <c r="N68" s="2">
        <v>0</v>
      </c>
      <c r="O68" s="2">
        <v>2200</v>
      </c>
      <c r="P68" s="2">
        <v>0</v>
      </c>
      <c r="Q68" s="2">
        <v>2200</v>
      </c>
      <c r="S68" s="6">
        <v>10.7</v>
      </c>
      <c r="T68" s="6">
        <f t="shared" si="1"/>
        <v>23.54</v>
      </c>
      <c r="V68" s="2">
        <v>0</v>
      </c>
      <c r="W68" s="2">
        <v>0</v>
      </c>
      <c r="Y68" s="2">
        <v>0</v>
      </c>
      <c r="Z68" s="2" t="s">
        <v>6682</v>
      </c>
    </row>
    <row r="69" spans="1:26" s="2" customFormat="1" thickBot="1">
      <c r="A69" s="2">
        <v>175</v>
      </c>
      <c r="B69" s="2" t="s">
        <v>2474</v>
      </c>
      <c r="C69" s="2" t="s">
        <v>1853</v>
      </c>
      <c r="E69" s="2" t="s">
        <v>4837</v>
      </c>
      <c r="F69" s="2" t="s">
        <v>2979</v>
      </c>
      <c r="I69" s="2" t="s">
        <v>2978</v>
      </c>
      <c r="J69" s="2" t="s">
        <v>2977</v>
      </c>
      <c r="K69" s="7" t="s">
        <v>2976</v>
      </c>
      <c r="L69" s="2">
        <v>0.55000000000000004</v>
      </c>
      <c r="M69" s="2">
        <v>2700</v>
      </c>
      <c r="N69" s="2">
        <v>0</v>
      </c>
      <c r="O69" s="2">
        <v>2700</v>
      </c>
      <c r="P69" s="2">
        <v>0</v>
      </c>
      <c r="Q69" s="2">
        <v>2700</v>
      </c>
      <c r="S69" s="6">
        <v>10.7</v>
      </c>
      <c r="T69" s="6">
        <f t="shared" si="1"/>
        <v>28.889999999999997</v>
      </c>
      <c r="V69" s="2">
        <v>1</v>
      </c>
      <c r="W69" s="2">
        <v>0</v>
      </c>
      <c r="X69" s="3">
        <v>38890</v>
      </c>
      <c r="Y69" s="2">
        <v>1</v>
      </c>
      <c r="Z69" s="2" t="s">
        <v>2975</v>
      </c>
    </row>
    <row r="70" spans="1:26" s="2" customFormat="1" thickBot="1">
      <c r="A70" s="2">
        <v>1185</v>
      </c>
      <c r="B70" s="2" t="s">
        <v>103</v>
      </c>
      <c r="C70" s="2" t="s">
        <v>104</v>
      </c>
      <c r="E70" s="2" t="s">
        <v>5210</v>
      </c>
      <c r="F70" s="2" t="s">
        <v>6514</v>
      </c>
      <c r="I70" s="2" t="s">
        <v>4958</v>
      </c>
      <c r="J70" s="2" t="s">
        <v>2836</v>
      </c>
      <c r="K70" s="7" t="s">
        <v>4957</v>
      </c>
      <c r="L70" s="2">
        <v>10.9</v>
      </c>
      <c r="M70" s="2">
        <v>3400</v>
      </c>
      <c r="N70" s="2">
        <v>0</v>
      </c>
      <c r="O70" s="2">
        <v>3400</v>
      </c>
      <c r="P70" s="2">
        <v>0</v>
      </c>
      <c r="Q70" s="2">
        <v>3400</v>
      </c>
      <c r="S70" s="6">
        <v>10.7</v>
      </c>
      <c r="T70" s="6">
        <f t="shared" si="1"/>
        <v>36.380000000000003</v>
      </c>
      <c r="V70" s="2">
        <v>0</v>
      </c>
      <c r="W70" s="2">
        <v>0</v>
      </c>
      <c r="Y70" s="2">
        <v>0</v>
      </c>
      <c r="Z70" s="2" t="s">
        <v>6682</v>
      </c>
    </row>
    <row r="71" spans="1:26" s="2" customFormat="1" thickBot="1">
      <c r="A71" s="2">
        <v>328</v>
      </c>
      <c r="B71" s="2" t="s">
        <v>2137</v>
      </c>
      <c r="C71" s="2" t="s">
        <v>2136</v>
      </c>
      <c r="E71" s="2" t="s">
        <v>6681</v>
      </c>
      <c r="F71" s="2" t="s">
        <v>3790</v>
      </c>
      <c r="I71" s="2" t="s">
        <v>3789</v>
      </c>
      <c r="J71" s="2" t="s">
        <v>2836</v>
      </c>
      <c r="K71" s="7" t="s">
        <v>3788</v>
      </c>
      <c r="L71" s="2">
        <v>0.8</v>
      </c>
      <c r="M71" s="2">
        <v>4000</v>
      </c>
      <c r="N71" s="2">
        <v>0</v>
      </c>
      <c r="O71" s="2">
        <v>4000</v>
      </c>
      <c r="P71" s="2">
        <v>0</v>
      </c>
      <c r="Q71" s="2">
        <v>4000</v>
      </c>
      <c r="S71" s="6">
        <v>10.7</v>
      </c>
      <c r="T71" s="6">
        <f t="shared" si="1"/>
        <v>42.8</v>
      </c>
      <c r="V71" s="2">
        <v>0</v>
      </c>
      <c r="W71" s="2">
        <v>0</v>
      </c>
      <c r="Y71" s="2">
        <v>0</v>
      </c>
      <c r="Z71" s="2" t="s">
        <v>3787</v>
      </c>
    </row>
    <row r="72" spans="1:26" s="2" customFormat="1" thickBot="1">
      <c r="A72" s="2">
        <v>982</v>
      </c>
      <c r="B72" s="2" t="s">
        <v>6680</v>
      </c>
      <c r="C72" s="2" t="s">
        <v>4905</v>
      </c>
      <c r="E72" s="2" t="s">
        <v>6679</v>
      </c>
      <c r="F72" s="2" t="s">
        <v>4903</v>
      </c>
      <c r="I72" s="2" t="s">
        <v>3051</v>
      </c>
      <c r="J72" s="2" t="s">
        <v>2836</v>
      </c>
      <c r="K72" s="7" t="s">
        <v>3050</v>
      </c>
      <c r="L72" s="2">
        <v>15</v>
      </c>
      <c r="M72" s="2">
        <v>4500</v>
      </c>
      <c r="N72" s="2">
        <v>0</v>
      </c>
      <c r="O72" s="2">
        <v>4500</v>
      </c>
      <c r="P72" s="2">
        <v>0</v>
      </c>
      <c r="Q72" s="2">
        <v>4500</v>
      </c>
      <c r="S72" s="6">
        <v>10.7</v>
      </c>
      <c r="T72" s="6">
        <f t="shared" si="1"/>
        <v>48.15</v>
      </c>
      <c r="V72" s="2">
        <v>2</v>
      </c>
      <c r="W72" s="2">
        <v>0</v>
      </c>
      <c r="X72" s="3">
        <v>45215</v>
      </c>
      <c r="Y72" s="2">
        <v>2</v>
      </c>
      <c r="Z72" s="2" t="s">
        <v>4902</v>
      </c>
    </row>
    <row r="73" spans="1:26" s="2" customFormat="1" thickBot="1">
      <c r="A73" s="2">
        <v>862</v>
      </c>
      <c r="B73" s="2" t="s">
        <v>952</v>
      </c>
      <c r="C73" s="2" t="s">
        <v>953</v>
      </c>
      <c r="E73" s="2" t="s">
        <v>4837</v>
      </c>
      <c r="F73" s="2" t="s">
        <v>6678</v>
      </c>
      <c r="I73" s="2" t="s">
        <v>4968</v>
      </c>
      <c r="J73" s="2" t="s">
        <v>4967</v>
      </c>
      <c r="K73" s="8">
        <v>27705</v>
      </c>
      <c r="L73" s="2">
        <v>0.92</v>
      </c>
      <c r="M73" s="2">
        <v>4600</v>
      </c>
      <c r="N73" s="2">
        <v>0</v>
      </c>
      <c r="O73" s="2">
        <v>4600</v>
      </c>
      <c r="P73" s="2">
        <v>0</v>
      </c>
      <c r="Q73" s="2">
        <v>4600</v>
      </c>
      <c r="S73" s="6">
        <v>10.7</v>
      </c>
      <c r="T73" s="6">
        <f t="shared" si="1"/>
        <v>49.22</v>
      </c>
      <c r="V73" s="2">
        <v>1</v>
      </c>
      <c r="W73" s="2">
        <v>0</v>
      </c>
      <c r="X73" s="3">
        <v>45335</v>
      </c>
      <c r="Y73" s="2">
        <v>7</v>
      </c>
      <c r="Z73" s="2" t="s">
        <v>6677</v>
      </c>
    </row>
    <row r="74" spans="1:26" s="2" customFormat="1" thickBot="1">
      <c r="A74" s="2">
        <v>1190</v>
      </c>
      <c r="B74" s="2" t="s">
        <v>85</v>
      </c>
      <c r="C74" s="2" t="s">
        <v>87</v>
      </c>
      <c r="D74" s="2" t="s">
        <v>5561</v>
      </c>
      <c r="E74" s="2" t="s">
        <v>6676</v>
      </c>
      <c r="F74" s="2" t="s">
        <v>5559</v>
      </c>
      <c r="I74" s="2" t="s">
        <v>5558</v>
      </c>
      <c r="J74" s="2" t="s">
        <v>2977</v>
      </c>
      <c r="K74" s="7" t="s">
        <v>5557</v>
      </c>
      <c r="L74" s="2">
        <v>15</v>
      </c>
      <c r="M74" s="2">
        <v>4600</v>
      </c>
      <c r="N74" s="2">
        <v>0</v>
      </c>
      <c r="O74" s="2">
        <v>4600</v>
      </c>
      <c r="P74" s="2">
        <v>0</v>
      </c>
      <c r="Q74" s="2">
        <v>4600</v>
      </c>
      <c r="S74" s="6">
        <v>10.7</v>
      </c>
      <c r="T74" s="6">
        <f t="shared" si="1"/>
        <v>49.22</v>
      </c>
      <c r="V74" s="2">
        <v>0</v>
      </c>
      <c r="W74" s="2">
        <v>0</v>
      </c>
      <c r="Y74" s="2">
        <v>0</v>
      </c>
      <c r="Z74" s="2" t="s">
        <v>6675</v>
      </c>
    </row>
    <row r="75" spans="1:26" s="2" customFormat="1" thickBot="1">
      <c r="A75" s="2">
        <v>985</v>
      </c>
      <c r="B75" s="2" t="s">
        <v>619</v>
      </c>
      <c r="C75" s="2" t="s">
        <v>5252</v>
      </c>
      <c r="E75" s="2" t="s">
        <v>4240</v>
      </c>
      <c r="F75" s="2" t="s">
        <v>5250</v>
      </c>
      <c r="I75" s="2" t="s">
        <v>3956</v>
      </c>
      <c r="J75" s="2" t="s">
        <v>2836</v>
      </c>
      <c r="K75" s="7" t="s">
        <v>2910</v>
      </c>
      <c r="L75" s="2">
        <v>15</v>
      </c>
      <c r="M75" s="2">
        <v>4700</v>
      </c>
      <c r="N75" s="2">
        <v>0</v>
      </c>
      <c r="O75" s="2">
        <v>4700</v>
      </c>
      <c r="P75" s="2">
        <v>0</v>
      </c>
      <c r="Q75" s="2">
        <v>4700</v>
      </c>
      <c r="S75" s="6">
        <v>10.7</v>
      </c>
      <c r="T75" s="6">
        <f t="shared" si="1"/>
        <v>50.29</v>
      </c>
      <c r="V75" s="2">
        <v>1</v>
      </c>
      <c r="W75" s="2">
        <v>0</v>
      </c>
      <c r="X75" s="3">
        <v>44623</v>
      </c>
      <c r="Y75" s="2">
        <v>2</v>
      </c>
      <c r="Z75" s="2" t="s">
        <v>5249</v>
      </c>
    </row>
    <row r="76" spans="1:26" s="2" customFormat="1" thickBot="1">
      <c r="A76" s="2">
        <v>1138</v>
      </c>
      <c r="B76" s="2" t="s">
        <v>246</v>
      </c>
      <c r="C76" s="2" t="s">
        <v>247</v>
      </c>
      <c r="D76" s="2" t="s">
        <v>3242</v>
      </c>
      <c r="E76" s="2" t="s">
        <v>5544</v>
      </c>
      <c r="F76" s="2" t="s">
        <v>3240</v>
      </c>
      <c r="I76" s="2" t="s">
        <v>2854</v>
      </c>
      <c r="J76" s="2" t="s">
        <v>2836</v>
      </c>
      <c r="K76" s="7" t="s">
        <v>2853</v>
      </c>
      <c r="L76" s="2">
        <v>17</v>
      </c>
      <c r="M76" s="2">
        <v>5300</v>
      </c>
      <c r="N76" s="2">
        <v>0</v>
      </c>
      <c r="O76" s="2">
        <v>5300</v>
      </c>
      <c r="P76" s="2">
        <v>0</v>
      </c>
      <c r="Q76" s="2">
        <v>5300</v>
      </c>
      <c r="S76" s="6">
        <v>10.7</v>
      </c>
      <c r="T76" s="6">
        <f t="shared" si="1"/>
        <v>56.709999999999994</v>
      </c>
      <c r="V76" s="2">
        <v>1</v>
      </c>
      <c r="W76" s="2">
        <v>20000</v>
      </c>
      <c r="X76" s="3">
        <v>41761</v>
      </c>
      <c r="Y76" s="2">
        <v>1</v>
      </c>
      <c r="Z76" s="2" t="s">
        <v>6674</v>
      </c>
    </row>
    <row r="77" spans="1:26" s="2" customFormat="1" thickBot="1">
      <c r="A77" s="2">
        <v>1136</v>
      </c>
      <c r="B77" s="2" t="s">
        <v>252</v>
      </c>
      <c r="C77" s="2" t="s">
        <v>6673</v>
      </c>
      <c r="E77" s="2" t="s">
        <v>6079</v>
      </c>
      <c r="F77" s="2" t="s">
        <v>5250</v>
      </c>
      <c r="I77" s="2" t="s">
        <v>3956</v>
      </c>
      <c r="J77" s="2" t="s">
        <v>2836</v>
      </c>
      <c r="K77" s="7" t="s">
        <v>2910</v>
      </c>
      <c r="L77" s="2">
        <v>18</v>
      </c>
      <c r="M77" s="2">
        <v>5600</v>
      </c>
      <c r="N77" s="2">
        <v>0</v>
      </c>
      <c r="O77" s="2">
        <v>5600</v>
      </c>
      <c r="P77" s="2">
        <v>0</v>
      </c>
      <c r="Q77" s="2">
        <v>5600</v>
      </c>
      <c r="S77" s="6">
        <v>10.7</v>
      </c>
      <c r="T77" s="6">
        <f t="shared" si="1"/>
        <v>59.919999999999995</v>
      </c>
      <c r="V77" s="2">
        <v>1</v>
      </c>
      <c r="W77" s="2">
        <v>0</v>
      </c>
      <c r="X77" s="3">
        <v>44623</v>
      </c>
      <c r="Y77" s="2">
        <v>2</v>
      </c>
      <c r="Z77" s="2" t="s">
        <v>5249</v>
      </c>
    </row>
    <row r="78" spans="1:26" s="2" customFormat="1" thickBot="1">
      <c r="A78" s="2">
        <v>441</v>
      </c>
      <c r="B78" s="2" t="s">
        <v>1895</v>
      </c>
      <c r="C78" s="2" t="s">
        <v>1896</v>
      </c>
      <c r="D78" s="2" t="s">
        <v>4029</v>
      </c>
      <c r="E78" s="2" t="s">
        <v>5847</v>
      </c>
      <c r="F78" s="2" t="s">
        <v>4027</v>
      </c>
      <c r="I78" s="2" t="s">
        <v>2854</v>
      </c>
      <c r="J78" s="2" t="s">
        <v>2836</v>
      </c>
      <c r="K78" s="7" t="s">
        <v>2853</v>
      </c>
      <c r="L78" s="2">
        <v>1.2</v>
      </c>
      <c r="M78" s="2">
        <v>6000</v>
      </c>
      <c r="N78" s="2">
        <v>0</v>
      </c>
      <c r="O78" s="2">
        <v>6000</v>
      </c>
      <c r="P78" s="2">
        <v>0</v>
      </c>
      <c r="Q78" s="2">
        <v>6000</v>
      </c>
      <c r="S78" s="6">
        <v>10.7</v>
      </c>
      <c r="T78" s="6">
        <f t="shared" si="1"/>
        <v>64.199999999999989</v>
      </c>
      <c r="V78" s="2">
        <v>0</v>
      </c>
      <c r="W78" s="2">
        <v>0</v>
      </c>
      <c r="Y78" s="2">
        <v>0</v>
      </c>
    </row>
    <row r="79" spans="1:26" s="2" customFormat="1" thickBot="1">
      <c r="A79" s="2">
        <v>1192</v>
      </c>
      <c r="B79" s="2" t="s">
        <v>76</v>
      </c>
      <c r="C79" s="2" t="s">
        <v>6309</v>
      </c>
      <c r="E79" s="2" t="s">
        <v>6672</v>
      </c>
      <c r="F79" s="2" t="s">
        <v>6306</v>
      </c>
      <c r="I79" s="2" t="s">
        <v>5920</v>
      </c>
      <c r="J79" s="2" t="s">
        <v>2847</v>
      </c>
      <c r="K79" s="7" t="s">
        <v>6305</v>
      </c>
      <c r="L79" s="2">
        <v>20</v>
      </c>
      <c r="M79" s="2">
        <v>6100</v>
      </c>
      <c r="N79" s="2">
        <v>0</v>
      </c>
      <c r="O79" s="2">
        <v>6100</v>
      </c>
      <c r="P79" s="2">
        <v>0</v>
      </c>
      <c r="Q79" s="2">
        <v>6100</v>
      </c>
      <c r="S79" s="6">
        <v>10.7</v>
      </c>
      <c r="T79" s="6">
        <f t="shared" si="1"/>
        <v>65.27</v>
      </c>
      <c r="V79" s="2">
        <v>0</v>
      </c>
      <c r="W79" s="2">
        <v>20000</v>
      </c>
      <c r="Y79" s="2">
        <v>0</v>
      </c>
      <c r="Z79" s="2" t="s">
        <v>6671</v>
      </c>
    </row>
    <row r="80" spans="1:26" s="2" customFormat="1" thickBot="1">
      <c r="A80" s="2">
        <v>537</v>
      </c>
      <c r="B80" s="2" t="s">
        <v>1682</v>
      </c>
      <c r="C80" s="2" t="s">
        <v>1684</v>
      </c>
      <c r="E80" s="2" t="s">
        <v>6670</v>
      </c>
      <c r="F80" s="2" t="s">
        <v>4149</v>
      </c>
      <c r="I80" s="2" t="s">
        <v>2854</v>
      </c>
      <c r="J80" s="2" t="s">
        <v>2836</v>
      </c>
      <c r="K80" s="7" t="s">
        <v>2853</v>
      </c>
      <c r="L80" s="2">
        <v>0.1</v>
      </c>
      <c r="M80" s="2">
        <v>500</v>
      </c>
      <c r="N80" s="2">
        <v>5800</v>
      </c>
      <c r="O80" s="2">
        <v>6300</v>
      </c>
      <c r="P80" s="2">
        <v>0</v>
      </c>
      <c r="Q80" s="2">
        <v>6300</v>
      </c>
      <c r="S80" s="6">
        <v>10.7</v>
      </c>
      <c r="T80" s="6">
        <f t="shared" si="1"/>
        <v>67.41</v>
      </c>
      <c r="V80" s="2">
        <v>1</v>
      </c>
      <c r="W80" s="2">
        <v>0</v>
      </c>
      <c r="X80" s="3">
        <v>44847</v>
      </c>
      <c r="Y80" s="2">
        <v>8</v>
      </c>
      <c r="Z80" s="2" t="s">
        <v>4334</v>
      </c>
    </row>
    <row r="81" spans="1:26" s="2" customFormat="1" thickBot="1">
      <c r="A81" s="2">
        <v>957</v>
      </c>
      <c r="B81" s="2" t="s">
        <v>702</v>
      </c>
      <c r="C81" s="2" t="s">
        <v>6669</v>
      </c>
      <c r="E81" s="2" t="s">
        <v>6668</v>
      </c>
      <c r="F81" s="2" t="s">
        <v>6667</v>
      </c>
      <c r="G81" s="2" t="s">
        <v>6666</v>
      </c>
      <c r="I81" s="2" t="s">
        <v>4071</v>
      </c>
      <c r="J81" s="2" t="s">
        <v>2836</v>
      </c>
      <c r="K81" s="7" t="s">
        <v>4070</v>
      </c>
      <c r="L81" s="2">
        <v>1.3</v>
      </c>
      <c r="M81" s="2">
        <v>6500</v>
      </c>
      <c r="N81" s="2">
        <v>0</v>
      </c>
      <c r="O81" s="2">
        <v>6500</v>
      </c>
      <c r="P81" s="2">
        <v>0</v>
      </c>
      <c r="Q81" s="2">
        <v>6500</v>
      </c>
      <c r="S81" s="6">
        <v>10.7</v>
      </c>
      <c r="T81" s="6">
        <f t="shared" si="1"/>
        <v>69.55</v>
      </c>
      <c r="V81" s="2">
        <v>1</v>
      </c>
      <c r="W81" s="2">
        <v>0</v>
      </c>
      <c r="X81" s="3">
        <v>41841</v>
      </c>
      <c r="Y81" s="2">
        <v>6</v>
      </c>
      <c r="Z81" s="2" t="s">
        <v>6665</v>
      </c>
    </row>
    <row r="82" spans="1:26" s="2" customFormat="1" thickBot="1">
      <c r="A82" s="2">
        <v>1178</v>
      </c>
      <c r="B82" s="2" t="s">
        <v>127</v>
      </c>
      <c r="C82" s="2" t="s">
        <v>5252</v>
      </c>
      <c r="E82" s="2" t="s">
        <v>5251</v>
      </c>
      <c r="F82" s="2" t="s">
        <v>5250</v>
      </c>
      <c r="I82" s="2" t="s">
        <v>3956</v>
      </c>
      <c r="J82" s="2" t="s">
        <v>2836</v>
      </c>
      <c r="K82" s="7" t="s">
        <v>2910</v>
      </c>
      <c r="L82" s="2">
        <v>25</v>
      </c>
      <c r="M82" s="2">
        <v>7700</v>
      </c>
      <c r="N82" s="2">
        <v>0</v>
      </c>
      <c r="O82" s="2">
        <v>7700</v>
      </c>
      <c r="P82" s="2">
        <v>0</v>
      </c>
      <c r="Q82" s="2">
        <v>7700</v>
      </c>
      <c r="S82" s="6">
        <v>10.7</v>
      </c>
      <c r="T82" s="6">
        <f t="shared" si="1"/>
        <v>82.39</v>
      </c>
      <c r="V82" s="2">
        <v>1</v>
      </c>
      <c r="W82" s="2">
        <v>0</v>
      </c>
      <c r="X82" s="3">
        <v>44623</v>
      </c>
      <c r="Y82" s="2">
        <v>2</v>
      </c>
      <c r="Z82" s="2" t="s">
        <v>5249</v>
      </c>
    </row>
    <row r="83" spans="1:26" s="2" customFormat="1" thickBot="1">
      <c r="A83" s="2">
        <v>1173</v>
      </c>
      <c r="B83" s="2" t="s">
        <v>143</v>
      </c>
      <c r="C83" s="2" t="s">
        <v>145</v>
      </c>
      <c r="D83" s="2" t="s">
        <v>2662</v>
      </c>
      <c r="E83" s="2" t="s">
        <v>6664</v>
      </c>
      <c r="F83" s="2" t="s">
        <v>6663</v>
      </c>
      <c r="I83" s="2" t="s">
        <v>3345</v>
      </c>
      <c r="J83" s="2" t="s">
        <v>3325</v>
      </c>
      <c r="K83" s="7" t="s">
        <v>6662</v>
      </c>
      <c r="L83" s="2">
        <v>1.59</v>
      </c>
      <c r="M83" s="2">
        <v>7900</v>
      </c>
      <c r="N83" s="2">
        <v>0</v>
      </c>
      <c r="O83" s="2">
        <v>7900</v>
      </c>
      <c r="P83" s="2">
        <v>0</v>
      </c>
      <c r="Q83" s="2">
        <v>7900</v>
      </c>
      <c r="S83" s="6">
        <v>10.7</v>
      </c>
      <c r="T83" s="6">
        <f t="shared" si="1"/>
        <v>84.53</v>
      </c>
      <c r="V83" s="2">
        <v>0</v>
      </c>
      <c r="W83" s="2">
        <v>0</v>
      </c>
      <c r="Y83" s="2">
        <v>0</v>
      </c>
      <c r="Z83" s="2" t="s">
        <v>6661</v>
      </c>
    </row>
    <row r="84" spans="1:26" s="2" customFormat="1" thickBot="1">
      <c r="A84" s="2">
        <v>481</v>
      </c>
      <c r="B84" s="2" t="s">
        <v>1806</v>
      </c>
      <c r="C84" s="2" t="s">
        <v>784</v>
      </c>
      <c r="E84" s="2" t="s">
        <v>6660</v>
      </c>
      <c r="F84" s="2" t="s">
        <v>5966</v>
      </c>
      <c r="I84" s="2" t="s">
        <v>5965</v>
      </c>
      <c r="J84" s="2" t="s">
        <v>2836</v>
      </c>
      <c r="K84" s="7" t="s">
        <v>5964</v>
      </c>
      <c r="L84" s="2">
        <v>27</v>
      </c>
      <c r="M84" s="2">
        <v>8300</v>
      </c>
      <c r="N84" s="2">
        <v>0</v>
      </c>
      <c r="O84" s="2">
        <v>8300</v>
      </c>
      <c r="P84" s="2">
        <v>0</v>
      </c>
      <c r="Q84" s="2">
        <v>8300</v>
      </c>
      <c r="S84" s="6">
        <v>10.7</v>
      </c>
      <c r="T84" s="6">
        <f t="shared" si="1"/>
        <v>88.81</v>
      </c>
      <c r="V84" s="2">
        <v>1</v>
      </c>
      <c r="W84" s="2">
        <v>0</v>
      </c>
      <c r="X84" s="3">
        <v>45198</v>
      </c>
      <c r="Y84" s="2">
        <v>9</v>
      </c>
      <c r="Z84" s="2" t="s">
        <v>6614</v>
      </c>
    </row>
    <row r="85" spans="1:26" s="2" customFormat="1" thickBot="1">
      <c r="A85" s="2">
        <v>934</v>
      </c>
      <c r="B85" s="2" t="s">
        <v>773</v>
      </c>
      <c r="C85" s="2" t="s">
        <v>772</v>
      </c>
      <c r="D85" s="2" t="s">
        <v>5461</v>
      </c>
      <c r="E85" s="2" t="s">
        <v>4827</v>
      </c>
      <c r="F85" s="2" t="s">
        <v>3852</v>
      </c>
      <c r="I85" s="2" t="s">
        <v>2854</v>
      </c>
      <c r="J85" s="2" t="s">
        <v>2836</v>
      </c>
      <c r="K85" s="7" t="s">
        <v>2853</v>
      </c>
      <c r="L85" s="2">
        <v>27</v>
      </c>
      <c r="M85" s="2">
        <v>8300</v>
      </c>
      <c r="N85" s="2">
        <v>0</v>
      </c>
      <c r="O85" s="2">
        <v>8300</v>
      </c>
      <c r="P85" s="2">
        <v>0</v>
      </c>
      <c r="Q85" s="2">
        <v>8300</v>
      </c>
      <c r="S85" s="6">
        <v>10.7</v>
      </c>
      <c r="T85" s="6">
        <f t="shared" si="1"/>
        <v>88.81</v>
      </c>
      <c r="V85" s="2">
        <v>0</v>
      </c>
      <c r="W85" s="2">
        <v>0</v>
      </c>
      <c r="Y85" s="2">
        <v>0</v>
      </c>
      <c r="Z85" s="2" t="s">
        <v>6659</v>
      </c>
    </row>
    <row r="86" spans="1:26" s="2" customFormat="1" thickBot="1">
      <c r="A86" s="2">
        <v>1186</v>
      </c>
      <c r="B86" s="2" t="s">
        <v>6658</v>
      </c>
      <c r="C86" s="2" t="s">
        <v>101</v>
      </c>
      <c r="E86" s="2" t="s">
        <v>6657</v>
      </c>
      <c r="F86" s="2" t="s">
        <v>6656</v>
      </c>
      <c r="I86" s="2" t="s">
        <v>2854</v>
      </c>
      <c r="J86" s="2" t="s">
        <v>2836</v>
      </c>
      <c r="K86" s="7" t="s">
        <v>2853</v>
      </c>
      <c r="L86" s="2">
        <v>0</v>
      </c>
      <c r="M86" s="2">
        <v>0</v>
      </c>
      <c r="N86" s="2">
        <v>33800</v>
      </c>
      <c r="O86" s="2">
        <v>33800</v>
      </c>
      <c r="P86" s="2">
        <v>25000</v>
      </c>
      <c r="Q86" s="2">
        <v>8800</v>
      </c>
      <c r="S86" s="6">
        <v>10.7</v>
      </c>
      <c r="T86" s="6">
        <f t="shared" si="1"/>
        <v>94.16</v>
      </c>
      <c r="V86" s="2">
        <v>0</v>
      </c>
      <c r="W86" s="2">
        <v>0</v>
      </c>
      <c r="Y86" s="2">
        <v>0</v>
      </c>
    </row>
    <row r="87" spans="1:26" s="2" customFormat="1" thickBot="1">
      <c r="A87" s="2">
        <v>1200</v>
      </c>
      <c r="B87" s="2" t="s">
        <v>47</v>
      </c>
      <c r="C87" s="2" t="s">
        <v>6655</v>
      </c>
      <c r="D87" s="2" t="s">
        <v>6654</v>
      </c>
      <c r="E87" s="2" t="s">
        <v>3444</v>
      </c>
      <c r="F87" s="2" t="s">
        <v>6653</v>
      </c>
      <c r="I87" s="2" t="s">
        <v>6652</v>
      </c>
      <c r="J87" s="2" t="s">
        <v>2947</v>
      </c>
      <c r="K87" s="8">
        <v>12033</v>
      </c>
      <c r="L87" s="2">
        <v>32.380000000000003</v>
      </c>
      <c r="M87" s="2">
        <v>9900</v>
      </c>
      <c r="N87" s="2">
        <v>0</v>
      </c>
      <c r="O87" s="2">
        <v>9900</v>
      </c>
      <c r="P87" s="2">
        <v>0</v>
      </c>
      <c r="Q87" s="2">
        <v>9900</v>
      </c>
      <c r="S87" s="6">
        <v>10.7</v>
      </c>
      <c r="T87" s="6">
        <f t="shared" si="1"/>
        <v>105.93</v>
      </c>
      <c r="V87" s="2">
        <v>0</v>
      </c>
      <c r="W87" s="2">
        <v>0</v>
      </c>
      <c r="Y87" s="2">
        <v>0</v>
      </c>
      <c r="Z87" s="2" t="s">
        <v>6651</v>
      </c>
    </row>
    <row r="88" spans="1:26" s="2" customFormat="1" thickBot="1">
      <c r="A88" s="2">
        <v>766</v>
      </c>
      <c r="B88" s="2" t="s">
        <v>1187</v>
      </c>
      <c r="C88" s="2" t="s">
        <v>6133</v>
      </c>
      <c r="E88" s="2" t="s">
        <v>4837</v>
      </c>
      <c r="F88" s="2" t="s">
        <v>3236</v>
      </c>
      <c r="I88" s="2" t="s">
        <v>5369</v>
      </c>
      <c r="J88" s="2" t="s">
        <v>2836</v>
      </c>
      <c r="K88" s="7" t="s">
        <v>5368</v>
      </c>
      <c r="L88" s="2">
        <v>2</v>
      </c>
      <c r="M88" s="2">
        <v>10000</v>
      </c>
      <c r="N88" s="2">
        <v>0</v>
      </c>
      <c r="O88" s="2">
        <v>10000</v>
      </c>
      <c r="P88" s="2">
        <v>0</v>
      </c>
      <c r="Q88" s="2">
        <v>10000</v>
      </c>
      <c r="S88" s="6">
        <v>10.7</v>
      </c>
      <c r="T88" s="6">
        <f t="shared" si="1"/>
        <v>107</v>
      </c>
      <c r="V88" s="2">
        <v>1</v>
      </c>
      <c r="W88" s="2">
        <v>70000</v>
      </c>
      <c r="X88" s="3">
        <v>45447</v>
      </c>
      <c r="Y88" s="2">
        <v>9</v>
      </c>
      <c r="Z88" s="2" t="s">
        <v>6132</v>
      </c>
    </row>
    <row r="89" spans="1:26" s="2" customFormat="1" thickBot="1">
      <c r="A89" s="2">
        <v>979</v>
      </c>
      <c r="B89" s="2" t="s">
        <v>638</v>
      </c>
      <c r="C89" s="2" t="s">
        <v>639</v>
      </c>
      <c r="D89" s="2" t="s">
        <v>6650</v>
      </c>
      <c r="E89" s="2" t="s">
        <v>4827</v>
      </c>
      <c r="F89" s="2" t="s">
        <v>6649</v>
      </c>
      <c r="I89" s="2" t="s">
        <v>6648</v>
      </c>
      <c r="J89" s="2" t="s">
        <v>2847</v>
      </c>
      <c r="K89" s="7" t="s">
        <v>6647</v>
      </c>
      <c r="L89" s="2">
        <v>2</v>
      </c>
      <c r="M89" s="2">
        <v>10000</v>
      </c>
      <c r="N89" s="2">
        <v>0</v>
      </c>
      <c r="O89" s="2">
        <v>10000</v>
      </c>
      <c r="P89" s="2">
        <v>0</v>
      </c>
      <c r="Q89" s="2">
        <v>10000</v>
      </c>
      <c r="S89" s="6">
        <v>10.7</v>
      </c>
      <c r="T89" s="6">
        <f t="shared" si="1"/>
        <v>107</v>
      </c>
      <c r="V89" s="2">
        <v>0</v>
      </c>
      <c r="W89" s="2">
        <v>0</v>
      </c>
      <c r="Y89" s="2">
        <v>0</v>
      </c>
      <c r="Z89" s="2" t="s">
        <v>6646</v>
      </c>
    </row>
    <row r="90" spans="1:26" s="2" customFormat="1" thickBot="1">
      <c r="A90" s="2">
        <v>1132</v>
      </c>
      <c r="B90" s="2" t="s">
        <v>260</v>
      </c>
      <c r="C90" s="2" t="s">
        <v>261</v>
      </c>
      <c r="D90" s="2" t="s">
        <v>4834</v>
      </c>
      <c r="E90" s="2" t="s">
        <v>6645</v>
      </c>
      <c r="F90" s="2" t="s">
        <v>4832</v>
      </c>
      <c r="I90" s="2" t="s">
        <v>4831</v>
      </c>
      <c r="J90" s="2" t="s">
        <v>2836</v>
      </c>
      <c r="K90" s="7" t="s">
        <v>4830</v>
      </c>
      <c r="L90" s="2">
        <v>33</v>
      </c>
      <c r="M90" s="2">
        <v>10100</v>
      </c>
      <c r="N90" s="2">
        <v>0</v>
      </c>
      <c r="O90" s="2">
        <v>10100</v>
      </c>
      <c r="P90" s="2">
        <v>0</v>
      </c>
      <c r="Q90" s="2">
        <v>10100</v>
      </c>
      <c r="S90" s="6">
        <v>10.7</v>
      </c>
      <c r="T90" s="6">
        <f t="shared" si="1"/>
        <v>108.07</v>
      </c>
      <c r="V90" s="2">
        <v>1</v>
      </c>
      <c r="W90" s="2">
        <v>0</v>
      </c>
      <c r="X90" s="3">
        <v>44068</v>
      </c>
      <c r="Y90" s="2">
        <v>2</v>
      </c>
      <c r="Z90" s="2" t="s">
        <v>6644</v>
      </c>
    </row>
    <row r="91" spans="1:26" s="2" customFormat="1" thickBot="1">
      <c r="A91" s="2">
        <v>161</v>
      </c>
      <c r="B91" s="2" t="s">
        <v>2500</v>
      </c>
      <c r="C91" s="2" t="s">
        <v>6643</v>
      </c>
      <c r="E91" s="2" t="s">
        <v>6642</v>
      </c>
      <c r="F91" s="2" t="s">
        <v>3443</v>
      </c>
      <c r="I91" s="2" t="s">
        <v>3442</v>
      </c>
      <c r="J91" s="2" t="s">
        <v>2836</v>
      </c>
      <c r="K91" s="8" t="s">
        <v>3441</v>
      </c>
      <c r="L91" s="2">
        <v>34</v>
      </c>
      <c r="M91" s="2">
        <v>10500</v>
      </c>
      <c r="N91" s="2">
        <v>0</v>
      </c>
      <c r="O91" s="2">
        <v>10500</v>
      </c>
      <c r="P91" s="2">
        <v>0</v>
      </c>
      <c r="Q91" s="2">
        <v>10500</v>
      </c>
      <c r="S91" s="6">
        <v>10.7</v>
      </c>
      <c r="T91" s="6">
        <f t="shared" si="1"/>
        <v>112.34999999999998</v>
      </c>
      <c r="V91" s="2">
        <v>2</v>
      </c>
      <c r="W91" s="2">
        <v>26000</v>
      </c>
      <c r="X91" s="3">
        <v>40896</v>
      </c>
      <c r="Y91" s="2">
        <v>1</v>
      </c>
      <c r="Z91" s="2" t="s">
        <v>6641</v>
      </c>
    </row>
    <row r="92" spans="1:26" s="2" customFormat="1" thickBot="1">
      <c r="A92" s="2">
        <v>1142</v>
      </c>
      <c r="B92" s="2" t="s">
        <v>235</v>
      </c>
      <c r="C92" s="2" t="s">
        <v>236</v>
      </c>
      <c r="D92" s="2" t="s">
        <v>6640</v>
      </c>
      <c r="E92" s="2" t="s">
        <v>5289</v>
      </c>
      <c r="F92" s="2" t="s">
        <v>6639</v>
      </c>
      <c r="I92" s="2" t="s">
        <v>5441</v>
      </c>
      <c r="J92" s="2" t="s">
        <v>2847</v>
      </c>
      <c r="K92" s="7" t="s">
        <v>6638</v>
      </c>
      <c r="L92" s="2">
        <v>34</v>
      </c>
      <c r="M92" s="2">
        <v>10500</v>
      </c>
      <c r="N92" s="2">
        <v>0</v>
      </c>
      <c r="O92" s="2">
        <v>10500</v>
      </c>
      <c r="P92" s="2">
        <v>0</v>
      </c>
      <c r="Q92" s="2">
        <v>10500</v>
      </c>
      <c r="S92" s="6">
        <v>10.7</v>
      </c>
      <c r="T92" s="6">
        <f t="shared" si="1"/>
        <v>112.34999999999998</v>
      </c>
      <c r="V92" s="2">
        <v>0</v>
      </c>
      <c r="W92" s="2">
        <v>0</v>
      </c>
      <c r="Y92" s="2">
        <v>0</v>
      </c>
      <c r="Z92" s="2" t="s">
        <v>6637</v>
      </c>
    </row>
    <row r="93" spans="1:26" s="2" customFormat="1" thickBot="1">
      <c r="A93" s="2">
        <v>225</v>
      </c>
      <c r="B93" s="2" t="s">
        <v>2367</v>
      </c>
      <c r="C93" s="2" t="s">
        <v>2368</v>
      </c>
      <c r="E93" s="2" t="s">
        <v>6084</v>
      </c>
      <c r="F93" s="2" t="s">
        <v>6083</v>
      </c>
      <c r="I93" s="2" t="s">
        <v>2854</v>
      </c>
      <c r="J93" s="2" t="s">
        <v>2836</v>
      </c>
      <c r="K93" s="7" t="s">
        <v>2853</v>
      </c>
      <c r="L93" s="2">
        <v>0.2</v>
      </c>
      <c r="M93" s="2">
        <v>1000</v>
      </c>
      <c r="N93" s="2">
        <v>9800</v>
      </c>
      <c r="O93" s="2">
        <v>10800</v>
      </c>
      <c r="P93" s="2">
        <v>0</v>
      </c>
      <c r="Q93" s="2">
        <v>10800</v>
      </c>
      <c r="S93" s="6">
        <v>10.7</v>
      </c>
      <c r="T93" s="6">
        <f t="shared" si="1"/>
        <v>115.55999999999999</v>
      </c>
      <c r="V93" s="2">
        <v>2</v>
      </c>
      <c r="W93" s="2">
        <v>0</v>
      </c>
      <c r="X93" s="3">
        <v>38926</v>
      </c>
      <c r="Y93" s="2">
        <v>2</v>
      </c>
      <c r="Z93" s="2" t="s">
        <v>6636</v>
      </c>
    </row>
    <row r="94" spans="1:26" s="2" customFormat="1" thickBot="1">
      <c r="A94" s="2">
        <v>494</v>
      </c>
      <c r="B94" s="2" t="s">
        <v>1775</v>
      </c>
      <c r="C94" s="2" t="s">
        <v>322</v>
      </c>
      <c r="D94" s="2" t="s">
        <v>5461</v>
      </c>
      <c r="E94" s="2" t="s">
        <v>5291</v>
      </c>
      <c r="F94" s="2" t="s">
        <v>3852</v>
      </c>
      <c r="I94" s="2" t="s">
        <v>2854</v>
      </c>
      <c r="J94" s="2" t="s">
        <v>2836</v>
      </c>
      <c r="K94" s="7" t="s">
        <v>2853</v>
      </c>
      <c r="L94" s="2">
        <v>37</v>
      </c>
      <c r="M94" s="2">
        <v>11300</v>
      </c>
      <c r="N94" s="2">
        <v>0</v>
      </c>
      <c r="O94" s="2">
        <v>11300</v>
      </c>
      <c r="P94" s="2">
        <v>0</v>
      </c>
      <c r="Q94" s="2">
        <v>11300</v>
      </c>
      <c r="S94" s="6">
        <v>10.7</v>
      </c>
      <c r="T94" s="6">
        <f t="shared" si="1"/>
        <v>120.90999999999998</v>
      </c>
      <c r="V94" s="2">
        <v>0</v>
      </c>
      <c r="W94" s="2">
        <v>0</v>
      </c>
      <c r="Y94" s="2">
        <v>0</v>
      </c>
      <c r="Z94" s="2" t="s">
        <v>6575</v>
      </c>
    </row>
    <row r="95" spans="1:26" s="2" customFormat="1" thickBot="1">
      <c r="A95" s="2">
        <v>721</v>
      </c>
      <c r="B95" s="2" t="s">
        <v>1283</v>
      </c>
      <c r="C95" s="2" t="s">
        <v>1285</v>
      </c>
      <c r="E95" s="2" t="s">
        <v>6635</v>
      </c>
      <c r="F95" s="2" t="s">
        <v>6634</v>
      </c>
      <c r="I95" s="2" t="s">
        <v>6633</v>
      </c>
      <c r="J95" s="2" t="s">
        <v>2977</v>
      </c>
      <c r="K95" s="7" t="s">
        <v>6632</v>
      </c>
      <c r="L95" s="2">
        <v>40</v>
      </c>
      <c r="M95" s="2">
        <v>12300</v>
      </c>
      <c r="N95" s="2">
        <v>0</v>
      </c>
      <c r="O95" s="2">
        <v>12300</v>
      </c>
      <c r="P95" s="2">
        <v>0</v>
      </c>
      <c r="Q95" s="2">
        <v>12300</v>
      </c>
      <c r="S95" s="6">
        <v>10.7</v>
      </c>
      <c r="T95" s="6">
        <f t="shared" si="1"/>
        <v>131.61000000000001</v>
      </c>
      <c r="V95" s="2">
        <v>0</v>
      </c>
      <c r="W95" s="2">
        <v>0</v>
      </c>
      <c r="X95" s="3">
        <v>23197</v>
      </c>
      <c r="Y95" s="2">
        <v>0</v>
      </c>
      <c r="Z95" s="2" t="s">
        <v>6631</v>
      </c>
    </row>
    <row r="96" spans="1:26" s="2" customFormat="1" thickBot="1">
      <c r="A96" s="2">
        <v>665</v>
      </c>
      <c r="B96" s="2" t="s">
        <v>1400</v>
      </c>
      <c r="C96" s="2" t="s">
        <v>1401</v>
      </c>
      <c r="D96" s="2" t="s">
        <v>5915</v>
      </c>
      <c r="E96" s="2" t="s">
        <v>4787</v>
      </c>
      <c r="F96" s="2" t="s">
        <v>5913</v>
      </c>
      <c r="I96" s="2" t="s">
        <v>2854</v>
      </c>
      <c r="J96" s="2" t="s">
        <v>2836</v>
      </c>
      <c r="K96" s="7" t="s">
        <v>2853</v>
      </c>
      <c r="L96" s="2">
        <v>2.5</v>
      </c>
      <c r="M96" s="2">
        <v>12500</v>
      </c>
      <c r="N96" s="2">
        <v>0</v>
      </c>
      <c r="O96" s="2">
        <v>12500</v>
      </c>
      <c r="P96" s="2">
        <v>0</v>
      </c>
      <c r="Q96" s="2">
        <v>12500</v>
      </c>
      <c r="S96" s="6">
        <v>10.7</v>
      </c>
      <c r="T96" s="6">
        <f t="shared" si="1"/>
        <v>133.75</v>
      </c>
      <c r="V96" s="2">
        <v>1</v>
      </c>
      <c r="W96" s="2">
        <v>5000</v>
      </c>
      <c r="X96" s="3">
        <v>44634</v>
      </c>
      <c r="Y96" s="2">
        <v>3</v>
      </c>
      <c r="Z96" s="2" t="s">
        <v>6630</v>
      </c>
    </row>
    <row r="97" spans="1:26" s="2" customFormat="1" thickBot="1">
      <c r="A97" s="2">
        <v>819</v>
      </c>
      <c r="B97" s="2" t="s">
        <v>1067</v>
      </c>
      <c r="C97" s="2" t="s">
        <v>6629</v>
      </c>
      <c r="E97" s="2" t="s">
        <v>2860</v>
      </c>
      <c r="F97" s="2" t="s">
        <v>5756</v>
      </c>
      <c r="I97" s="2" t="s">
        <v>5755</v>
      </c>
      <c r="J97" s="2" t="s">
        <v>2836</v>
      </c>
      <c r="K97" s="7" t="s">
        <v>5754</v>
      </c>
      <c r="L97" s="2">
        <v>43</v>
      </c>
      <c r="M97" s="2">
        <v>13200</v>
      </c>
      <c r="N97" s="2">
        <v>0</v>
      </c>
      <c r="O97" s="2">
        <v>13200</v>
      </c>
      <c r="P97" s="2">
        <v>0</v>
      </c>
      <c r="Q97" s="2">
        <v>13200</v>
      </c>
      <c r="S97" s="6">
        <v>10.7</v>
      </c>
      <c r="T97" s="6">
        <f t="shared" si="1"/>
        <v>141.24</v>
      </c>
      <c r="V97" s="2">
        <v>1</v>
      </c>
      <c r="W97" s="2">
        <v>366667</v>
      </c>
      <c r="X97" s="3">
        <v>45481</v>
      </c>
      <c r="Y97" s="2">
        <v>1</v>
      </c>
      <c r="Z97" s="2" t="s">
        <v>6628</v>
      </c>
    </row>
    <row r="98" spans="1:26" s="2" customFormat="1" thickBot="1">
      <c r="A98" s="2">
        <v>864</v>
      </c>
      <c r="B98" s="2" t="s">
        <v>948</v>
      </c>
      <c r="C98" s="2" t="s">
        <v>5211</v>
      </c>
      <c r="E98" s="2" t="s">
        <v>6627</v>
      </c>
      <c r="F98" s="2" t="s">
        <v>3443</v>
      </c>
      <c r="I98" s="2" t="s">
        <v>3442</v>
      </c>
      <c r="J98" s="2" t="s">
        <v>2836</v>
      </c>
      <c r="K98" s="7" t="s">
        <v>3682</v>
      </c>
      <c r="L98" s="2">
        <v>43.4</v>
      </c>
      <c r="M98" s="2">
        <v>13300</v>
      </c>
      <c r="N98" s="2">
        <v>0</v>
      </c>
      <c r="O98" s="2">
        <v>13300</v>
      </c>
      <c r="P98" s="2">
        <v>0</v>
      </c>
      <c r="Q98" s="2">
        <v>13300</v>
      </c>
      <c r="S98" s="6">
        <v>10.7</v>
      </c>
      <c r="T98" s="6">
        <f t="shared" si="1"/>
        <v>142.31</v>
      </c>
      <c r="V98" s="2">
        <v>2</v>
      </c>
      <c r="W98" s="2">
        <v>33000</v>
      </c>
      <c r="X98" s="3">
        <v>42262</v>
      </c>
      <c r="Y98" s="2">
        <v>1</v>
      </c>
      <c r="Z98" s="2" t="s">
        <v>6626</v>
      </c>
    </row>
    <row r="99" spans="1:26" s="2" customFormat="1" thickBot="1">
      <c r="A99" s="2">
        <v>658</v>
      </c>
      <c r="B99" s="2" t="s">
        <v>1417</v>
      </c>
      <c r="C99" s="2" t="s">
        <v>1419</v>
      </c>
      <c r="D99" s="2" t="s">
        <v>6625</v>
      </c>
      <c r="E99" s="2" t="s">
        <v>6624</v>
      </c>
      <c r="F99" s="2" t="s">
        <v>6623</v>
      </c>
      <c r="I99" s="2" t="s">
        <v>6622</v>
      </c>
      <c r="J99" s="2" t="s">
        <v>6621</v>
      </c>
      <c r="K99" s="8">
        <v>45434</v>
      </c>
      <c r="L99" s="2">
        <v>41.7</v>
      </c>
      <c r="M99" s="2">
        <v>13700</v>
      </c>
      <c r="N99" s="2">
        <v>0</v>
      </c>
      <c r="O99" s="2">
        <v>13700</v>
      </c>
      <c r="P99" s="2">
        <v>0</v>
      </c>
      <c r="Q99" s="2">
        <v>13700</v>
      </c>
      <c r="S99" s="6">
        <v>10.7</v>
      </c>
      <c r="T99" s="6">
        <f t="shared" si="1"/>
        <v>146.59</v>
      </c>
      <c r="V99" s="2">
        <v>1</v>
      </c>
      <c r="W99" s="2">
        <v>0</v>
      </c>
      <c r="X99" s="3">
        <v>42871</v>
      </c>
      <c r="Y99" s="2">
        <v>2</v>
      </c>
      <c r="Z99" s="2" t="s">
        <v>6620</v>
      </c>
    </row>
    <row r="100" spans="1:26" s="2" customFormat="1" thickBot="1">
      <c r="A100" s="2">
        <v>139</v>
      </c>
      <c r="B100" s="2" t="s">
        <v>6619</v>
      </c>
      <c r="C100" s="2" t="s">
        <v>2544</v>
      </c>
      <c r="E100" s="2" t="s">
        <v>4837</v>
      </c>
      <c r="F100" s="2" t="s">
        <v>6618</v>
      </c>
      <c r="G100" s="2" t="s">
        <v>6617</v>
      </c>
      <c r="I100" s="2" t="s">
        <v>2854</v>
      </c>
      <c r="J100" s="2" t="s">
        <v>2836</v>
      </c>
      <c r="K100" s="7" t="s">
        <v>2853</v>
      </c>
      <c r="L100" s="2">
        <v>0</v>
      </c>
      <c r="M100" s="2">
        <v>0</v>
      </c>
      <c r="N100" s="2">
        <v>14000</v>
      </c>
      <c r="O100" s="2">
        <v>14000</v>
      </c>
      <c r="P100" s="2">
        <v>0</v>
      </c>
      <c r="Q100" s="2">
        <v>14000</v>
      </c>
      <c r="S100" s="6">
        <v>10.7</v>
      </c>
      <c r="T100" s="6">
        <f t="shared" si="1"/>
        <v>149.80000000000001</v>
      </c>
      <c r="V100" s="2">
        <v>0</v>
      </c>
      <c r="W100" s="2">
        <v>0</v>
      </c>
      <c r="Y100" s="2">
        <v>0</v>
      </c>
    </row>
    <row r="101" spans="1:26" s="2" customFormat="1" thickBot="1">
      <c r="A101" s="2">
        <v>519</v>
      </c>
      <c r="B101" s="2" t="s">
        <v>1725</v>
      </c>
      <c r="C101" s="2" t="s">
        <v>1593</v>
      </c>
      <c r="D101" s="2" t="s">
        <v>6616</v>
      </c>
      <c r="E101" s="2" t="s">
        <v>5779</v>
      </c>
      <c r="F101" s="2" t="s">
        <v>3191</v>
      </c>
      <c r="I101" s="2" t="s">
        <v>3190</v>
      </c>
      <c r="J101" s="2" t="s">
        <v>2977</v>
      </c>
      <c r="K101" s="7" t="s">
        <v>3189</v>
      </c>
      <c r="L101" s="2">
        <v>44</v>
      </c>
      <c r="M101" s="2">
        <v>14100</v>
      </c>
      <c r="N101" s="2">
        <v>0</v>
      </c>
      <c r="O101" s="2">
        <v>14100</v>
      </c>
      <c r="P101" s="2">
        <v>0</v>
      </c>
      <c r="Q101" s="2">
        <v>14100</v>
      </c>
      <c r="S101" s="6">
        <v>10.7</v>
      </c>
      <c r="T101" s="6">
        <f t="shared" si="1"/>
        <v>150.87</v>
      </c>
      <c r="V101" s="2">
        <v>1</v>
      </c>
      <c r="W101" s="2">
        <v>55000</v>
      </c>
      <c r="X101" s="3">
        <v>44517</v>
      </c>
      <c r="Y101" s="2">
        <v>1</v>
      </c>
      <c r="Z101" s="2" t="s">
        <v>6615</v>
      </c>
    </row>
    <row r="102" spans="1:26" s="2" customFormat="1" thickBot="1">
      <c r="A102" s="2">
        <v>555</v>
      </c>
      <c r="B102" s="2" t="s">
        <v>1646</v>
      </c>
      <c r="C102" s="2" t="s">
        <v>784</v>
      </c>
      <c r="E102" s="2" t="s">
        <v>4827</v>
      </c>
      <c r="F102" s="2" t="s">
        <v>5966</v>
      </c>
      <c r="I102" s="2" t="s">
        <v>5965</v>
      </c>
      <c r="J102" s="2" t="s">
        <v>2836</v>
      </c>
      <c r="K102" s="7" t="s">
        <v>5964</v>
      </c>
      <c r="L102" s="2">
        <v>47</v>
      </c>
      <c r="M102" s="2">
        <v>14400</v>
      </c>
      <c r="N102" s="2">
        <v>0</v>
      </c>
      <c r="O102" s="2">
        <v>14400</v>
      </c>
      <c r="P102" s="2">
        <v>0</v>
      </c>
      <c r="Q102" s="2">
        <v>14400</v>
      </c>
      <c r="S102" s="6">
        <v>10.7</v>
      </c>
      <c r="T102" s="6">
        <f t="shared" si="1"/>
        <v>154.08000000000001</v>
      </c>
      <c r="V102" s="2">
        <v>1</v>
      </c>
      <c r="W102" s="2">
        <v>145000</v>
      </c>
      <c r="X102" s="3">
        <v>45198</v>
      </c>
      <c r="Y102" s="2">
        <v>9</v>
      </c>
      <c r="Z102" s="2" t="s">
        <v>6614</v>
      </c>
    </row>
    <row r="103" spans="1:26" s="2" customFormat="1" thickBot="1">
      <c r="A103" s="2">
        <v>589</v>
      </c>
      <c r="B103" s="2" t="s">
        <v>1568</v>
      </c>
      <c r="C103" s="2" t="s">
        <v>6613</v>
      </c>
      <c r="D103" s="2" t="s">
        <v>6612</v>
      </c>
      <c r="E103" s="2" t="s">
        <v>6611</v>
      </c>
      <c r="F103" s="2" t="s">
        <v>6610</v>
      </c>
      <c r="I103" s="2" t="s">
        <v>6609</v>
      </c>
      <c r="J103" s="2" t="s">
        <v>2923</v>
      </c>
      <c r="K103" s="7" t="s">
        <v>6608</v>
      </c>
      <c r="L103" s="2">
        <v>47</v>
      </c>
      <c r="M103" s="2">
        <v>14800</v>
      </c>
      <c r="N103" s="2">
        <v>0</v>
      </c>
      <c r="O103" s="2">
        <v>14800</v>
      </c>
      <c r="P103" s="2">
        <v>0</v>
      </c>
      <c r="Q103" s="2">
        <v>14800</v>
      </c>
      <c r="S103" s="6">
        <v>10.7</v>
      </c>
      <c r="T103" s="6">
        <f t="shared" si="1"/>
        <v>158.36000000000001</v>
      </c>
      <c r="V103" s="2">
        <v>1</v>
      </c>
      <c r="W103" s="2">
        <v>0</v>
      </c>
      <c r="X103" s="3">
        <v>43266</v>
      </c>
      <c r="Y103" s="2">
        <v>2</v>
      </c>
      <c r="Z103" s="2" t="s">
        <v>6607</v>
      </c>
    </row>
    <row r="104" spans="1:26" s="2" customFormat="1" thickBot="1">
      <c r="A104" s="2">
        <v>610</v>
      </c>
      <c r="B104" s="2" t="s">
        <v>1523</v>
      </c>
      <c r="C104" s="2" t="s">
        <v>1525</v>
      </c>
      <c r="D104" s="2" t="s">
        <v>5721</v>
      </c>
      <c r="E104" s="2" t="s">
        <v>6221</v>
      </c>
      <c r="F104" s="2" t="s">
        <v>6606</v>
      </c>
      <c r="I104" s="2" t="s">
        <v>5717</v>
      </c>
      <c r="J104" s="2" t="s">
        <v>2836</v>
      </c>
      <c r="K104" s="7" t="s">
        <v>5716</v>
      </c>
      <c r="L104" s="2">
        <v>3</v>
      </c>
      <c r="M104" s="2">
        <v>15000</v>
      </c>
      <c r="N104" s="2">
        <v>0</v>
      </c>
      <c r="O104" s="2">
        <v>15000</v>
      </c>
      <c r="P104" s="2">
        <v>0</v>
      </c>
      <c r="Q104" s="2">
        <v>15000</v>
      </c>
      <c r="S104" s="6">
        <v>10.7</v>
      </c>
      <c r="T104" s="6">
        <f t="shared" si="1"/>
        <v>160.5</v>
      </c>
      <c r="V104" s="2">
        <v>0</v>
      </c>
      <c r="W104" s="2">
        <v>0</v>
      </c>
      <c r="Y104" s="2">
        <v>0</v>
      </c>
      <c r="Z104" s="2" t="s">
        <v>6585</v>
      </c>
    </row>
    <row r="105" spans="1:26" s="2" customFormat="1" thickBot="1">
      <c r="A105" s="2">
        <v>640</v>
      </c>
      <c r="B105" s="2" t="s">
        <v>1458</v>
      </c>
      <c r="C105" s="2" t="s">
        <v>1459</v>
      </c>
      <c r="D105" s="2" t="s">
        <v>6605</v>
      </c>
      <c r="E105" s="2" t="s">
        <v>3123</v>
      </c>
      <c r="F105" s="2" t="s">
        <v>6604</v>
      </c>
      <c r="I105" s="2" t="s">
        <v>2837</v>
      </c>
      <c r="J105" s="2" t="s">
        <v>2836</v>
      </c>
      <c r="K105" s="7" t="s">
        <v>2835</v>
      </c>
      <c r="L105" s="2">
        <v>3</v>
      </c>
      <c r="M105" s="2">
        <v>15000</v>
      </c>
      <c r="N105" s="2">
        <v>0</v>
      </c>
      <c r="O105" s="2">
        <v>15000</v>
      </c>
      <c r="P105" s="2">
        <v>0</v>
      </c>
      <c r="Q105" s="2">
        <v>15000</v>
      </c>
      <c r="S105" s="6">
        <v>10.7</v>
      </c>
      <c r="T105" s="6">
        <f t="shared" si="1"/>
        <v>160.5</v>
      </c>
      <c r="V105" s="2">
        <v>0</v>
      </c>
      <c r="W105" s="2">
        <v>0</v>
      </c>
      <c r="Y105" s="2">
        <v>0</v>
      </c>
      <c r="Z105" s="2" t="s">
        <v>6603</v>
      </c>
    </row>
    <row r="106" spans="1:26" s="2" customFormat="1" thickBot="1">
      <c r="A106" s="2">
        <v>615</v>
      </c>
      <c r="B106" s="2" t="s">
        <v>1513</v>
      </c>
      <c r="C106" s="2" t="s">
        <v>1514</v>
      </c>
      <c r="D106" s="2" t="s">
        <v>3107</v>
      </c>
      <c r="E106" s="2" t="s">
        <v>5600</v>
      </c>
      <c r="F106" s="2" t="s">
        <v>3105</v>
      </c>
      <c r="I106" s="2" t="s">
        <v>2854</v>
      </c>
      <c r="J106" s="2" t="s">
        <v>2836</v>
      </c>
      <c r="K106" s="7" t="s">
        <v>2853</v>
      </c>
      <c r="L106" s="2">
        <v>3.17</v>
      </c>
      <c r="M106" s="2">
        <v>15800</v>
      </c>
      <c r="N106" s="2">
        <v>0</v>
      </c>
      <c r="O106" s="2">
        <v>15800</v>
      </c>
      <c r="P106" s="2">
        <v>0</v>
      </c>
      <c r="Q106" s="2">
        <v>15800</v>
      </c>
      <c r="S106" s="6">
        <v>10.7</v>
      </c>
      <c r="T106" s="6">
        <f t="shared" si="1"/>
        <v>169.06</v>
      </c>
      <c r="V106" s="2">
        <v>0</v>
      </c>
      <c r="W106" s="2">
        <v>0</v>
      </c>
      <c r="Y106" s="2">
        <v>0</v>
      </c>
      <c r="Z106" s="2" t="s">
        <v>6602</v>
      </c>
    </row>
    <row r="107" spans="1:26" s="2" customFormat="1" thickBot="1">
      <c r="A107" s="2">
        <v>620</v>
      </c>
      <c r="B107" s="2" t="s">
        <v>1502</v>
      </c>
      <c r="C107" s="2" t="s">
        <v>6499</v>
      </c>
      <c r="D107" s="2" t="s">
        <v>1506</v>
      </c>
      <c r="E107" s="2" t="s">
        <v>6013</v>
      </c>
      <c r="F107" s="2" t="s">
        <v>6498</v>
      </c>
      <c r="I107" s="2" t="s">
        <v>4310</v>
      </c>
      <c r="J107" s="2" t="s">
        <v>2836</v>
      </c>
      <c r="K107" s="7" t="s">
        <v>2853</v>
      </c>
      <c r="L107" s="2">
        <v>57</v>
      </c>
      <c r="M107" s="2">
        <v>17300</v>
      </c>
      <c r="N107" s="2">
        <v>0</v>
      </c>
      <c r="O107" s="2">
        <v>17300</v>
      </c>
      <c r="P107" s="2">
        <v>0</v>
      </c>
      <c r="Q107" s="2">
        <v>17300</v>
      </c>
      <c r="S107" s="6">
        <v>10.7</v>
      </c>
      <c r="T107" s="6">
        <f t="shared" si="1"/>
        <v>185.11</v>
      </c>
      <c r="V107" s="2">
        <v>1</v>
      </c>
      <c r="W107" s="2">
        <v>0</v>
      </c>
      <c r="X107" s="3">
        <v>45456</v>
      </c>
      <c r="Y107" s="2">
        <v>8</v>
      </c>
      <c r="Z107" s="2" t="s">
        <v>6601</v>
      </c>
    </row>
    <row r="108" spans="1:26" s="2" customFormat="1" thickBot="1">
      <c r="A108" s="2">
        <v>803</v>
      </c>
      <c r="B108" s="2" t="s">
        <v>6600</v>
      </c>
      <c r="C108" s="2" t="s">
        <v>1106</v>
      </c>
      <c r="E108" s="2" t="s">
        <v>6599</v>
      </c>
      <c r="F108" s="2" t="s">
        <v>6598</v>
      </c>
      <c r="I108" s="2" t="s">
        <v>4968</v>
      </c>
      <c r="J108" s="2" t="s">
        <v>2836</v>
      </c>
      <c r="K108" s="7" t="s">
        <v>6597</v>
      </c>
      <c r="L108" s="2">
        <v>0</v>
      </c>
      <c r="M108" s="2">
        <v>0</v>
      </c>
      <c r="N108" s="2">
        <v>17300</v>
      </c>
      <c r="O108" s="2">
        <v>17300</v>
      </c>
      <c r="P108" s="2">
        <v>0</v>
      </c>
      <c r="Q108" s="2">
        <v>17300</v>
      </c>
      <c r="S108" s="6">
        <v>10.7</v>
      </c>
      <c r="T108" s="6">
        <f t="shared" si="1"/>
        <v>185.11</v>
      </c>
      <c r="V108" s="2">
        <v>1</v>
      </c>
      <c r="W108" s="2">
        <v>4000</v>
      </c>
      <c r="X108" s="3">
        <v>41873</v>
      </c>
      <c r="Y108" s="2">
        <v>1</v>
      </c>
      <c r="Z108" s="2" t="s">
        <v>6596</v>
      </c>
    </row>
    <row r="109" spans="1:26" s="2" customFormat="1" thickBot="1">
      <c r="A109" s="2">
        <v>74</v>
      </c>
      <c r="B109" s="2" t="s">
        <v>2671</v>
      </c>
      <c r="C109" s="2" t="s">
        <v>322</v>
      </c>
      <c r="D109" s="2" t="s">
        <v>5461</v>
      </c>
      <c r="E109" s="2" t="s">
        <v>5729</v>
      </c>
      <c r="F109" s="2" t="s">
        <v>3852</v>
      </c>
      <c r="I109" s="2" t="s">
        <v>2854</v>
      </c>
      <c r="J109" s="2" t="s">
        <v>2836</v>
      </c>
      <c r="K109" s="7" t="s">
        <v>2853</v>
      </c>
      <c r="L109" s="2">
        <v>57</v>
      </c>
      <c r="M109" s="2">
        <v>17400</v>
      </c>
      <c r="N109" s="2">
        <v>0</v>
      </c>
      <c r="O109" s="2">
        <v>17400</v>
      </c>
      <c r="P109" s="2">
        <v>0</v>
      </c>
      <c r="Q109" s="2">
        <v>17400</v>
      </c>
      <c r="S109" s="6">
        <v>10.7</v>
      </c>
      <c r="T109" s="6">
        <f t="shared" si="1"/>
        <v>186.18</v>
      </c>
      <c r="V109" s="2">
        <v>0</v>
      </c>
      <c r="W109" s="2">
        <v>0</v>
      </c>
      <c r="Y109" s="2">
        <v>0</v>
      </c>
      <c r="Z109" s="2" t="s">
        <v>6595</v>
      </c>
    </row>
    <row r="110" spans="1:26" s="2" customFormat="1" thickBot="1">
      <c r="A110" s="2">
        <v>939</v>
      </c>
      <c r="B110" s="2" t="s">
        <v>759</v>
      </c>
      <c r="C110" s="2" t="s">
        <v>761</v>
      </c>
      <c r="D110" s="2" t="s">
        <v>3342</v>
      </c>
      <c r="E110" s="2" t="s">
        <v>6594</v>
      </c>
      <c r="F110" s="2" t="s">
        <v>3340</v>
      </c>
      <c r="I110" s="2" t="s">
        <v>2854</v>
      </c>
      <c r="J110" s="2" t="s">
        <v>2836</v>
      </c>
      <c r="K110" s="7" t="s">
        <v>2853</v>
      </c>
      <c r="L110" s="2">
        <v>10</v>
      </c>
      <c r="M110" s="2">
        <v>17800</v>
      </c>
      <c r="N110" s="2">
        <v>0</v>
      </c>
      <c r="O110" s="2">
        <v>17800</v>
      </c>
      <c r="P110" s="2">
        <v>0</v>
      </c>
      <c r="Q110" s="2">
        <v>17800</v>
      </c>
      <c r="S110" s="6">
        <v>10.7</v>
      </c>
      <c r="T110" s="6">
        <f t="shared" si="1"/>
        <v>190.46</v>
      </c>
      <c r="V110" s="2">
        <v>0</v>
      </c>
      <c r="W110" s="2">
        <v>0</v>
      </c>
      <c r="Y110" s="2">
        <v>0</v>
      </c>
      <c r="Z110" s="2" t="s">
        <v>6593</v>
      </c>
    </row>
    <row r="111" spans="1:26" s="2" customFormat="1" thickBot="1">
      <c r="A111" s="2">
        <v>1121</v>
      </c>
      <c r="B111" s="2" t="s">
        <v>288</v>
      </c>
      <c r="C111" s="2" t="s">
        <v>290</v>
      </c>
      <c r="E111" s="2" t="s">
        <v>6592</v>
      </c>
      <c r="F111" s="2" t="s">
        <v>4373</v>
      </c>
      <c r="I111" s="2" t="s">
        <v>2854</v>
      </c>
      <c r="J111" s="2" t="s">
        <v>2836</v>
      </c>
      <c r="K111" s="7" t="s">
        <v>2853</v>
      </c>
      <c r="L111" s="2">
        <v>50</v>
      </c>
      <c r="M111" s="2">
        <v>17900</v>
      </c>
      <c r="N111" s="2">
        <v>0</v>
      </c>
      <c r="O111" s="2">
        <v>17900</v>
      </c>
      <c r="P111" s="2">
        <v>0</v>
      </c>
      <c r="Q111" s="2">
        <v>17900</v>
      </c>
      <c r="S111" s="6">
        <v>10.7</v>
      </c>
      <c r="T111" s="6">
        <f t="shared" si="1"/>
        <v>191.53</v>
      </c>
      <c r="V111" s="2">
        <v>0</v>
      </c>
      <c r="W111" s="2">
        <v>0</v>
      </c>
      <c r="Y111" s="2">
        <v>0</v>
      </c>
      <c r="Z111" s="2" t="s">
        <v>6591</v>
      </c>
    </row>
    <row r="112" spans="1:26" s="2" customFormat="1" thickBot="1">
      <c r="A112" s="2">
        <v>1193</v>
      </c>
      <c r="B112" s="2" t="s">
        <v>72</v>
      </c>
      <c r="C112" s="2" t="s">
        <v>74</v>
      </c>
      <c r="E112" s="2" t="s">
        <v>6590</v>
      </c>
      <c r="F112" s="2" t="s">
        <v>6589</v>
      </c>
      <c r="I112" s="2" t="s">
        <v>2854</v>
      </c>
      <c r="J112" s="2" t="s">
        <v>2836</v>
      </c>
      <c r="K112" s="7" t="s">
        <v>2853</v>
      </c>
      <c r="L112" s="2">
        <v>0</v>
      </c>
      <c r="M112" s="2">
        <v>0</v>
      </c>
      <c r="N112" s="2">
        <v>44700</v>
      </c>
      <c r="O112" s="2">
        <v>44700</v>
      </c>
      <c r="P112" s="2">
        <v>25000</v>
      </c>
      <c r="Q112" s="2">
        <v>19700</v>
      </c>
      <c r="S112" s="6">
        <v>10.7</v>
      </c>
      <c r="T112" s="6">
        <f t="shared" si="1"/>
        <v>210.79</v>
      </c>
      <c r="V112" s="2">
        <v>0</v>
      </c>
      <c r="W112" s="2">
        <v>0</v>
      </c>
      <c r="Y112" s="2">
        <v>0</v>
      </c>
    </row>
    <row r="113" spans="1:26" s="2" customFormat="1" thickBot="1">
      <c r="A113" s="2">
        <v>83</v>
      </c>
      <c r="B113" s="2" t="s">
        <v>2652</v>
      </c>
      <c r="C113" s="2" t="s">
        <v>2653</v>
      </c>
      <c r="D113" s="2" t="s">
        <v>6588</v>
      </c>
      <c r="E113" s="2" t="s">
        <v>5891</v>
      </c>
      <c r="F113" s="2" t="s">
        <v>6587</v>
      </c>
      <c r="I113" s="2" t="s">
        <v>2854</v>
      </c>
      <c r="J113" s="2" t="s">
        <v>2836</v>
      </c>
      <c r="K113" s="7" t="s">
        <v>2853</v>
      </c>
      <c r="L113" s="2">
        <v>62</v>
      </c>
      <c r="M113" s="2">
        <v>19900</v>
      </c>
      <c r="N113" s="2">
        <v>0</v>
      </c>
      <c r="O113" s="2">
        <v>19900</v>
      </c>
      <c r="P113" s="2">
        <v>0</v>
      </c>
      <c r="Q113" s="2">
        <v>19900</v>
      </c>
      <c r="S113" s="6">
        <v>10.7</v>
      </c>
      <c r="T113" s="6">
        <f t="shared" si="1"/>
        <v>212.93</v>
      </c>
      <c r="V113" s="2">
        <v>0</v>
      </c>
      <c r="W113" s="2">
        <v>0</v>
      </c>
      <c r="Y113" s="2">
        <v>0</v>
      </c>
      <c r="Z113" s="2" t="s">
        <v>6586</v>
      </c>
    </row>
    <row r="114" spans="1:26" s="2" customFormat="1" thickBot="1">
      <c r="A114" s="2">
        <v>609</v>
      </c>
      <c r="B114" s="2" t="s">
        <v>1526</v>
      </c>
      <c r="C114" s="2" t="s">
        <v>1527</v>
      </c>
      <c r="D114" s="2" t="s">
        <v>1525</v>
      </c>
      <c r="E114" s="2" t="s">
        <v>4683</v>
      </c>
      <c r="F114" s="2" t="s">
        <v>5718</v>
      </c>
      <c r="I114" s="2" t="s">
        <v>5717</v>
      </c>
      <c r="J114" s="2" t="s">
        <v>2836</v>
      </c>
      <c r="K114" s="7" t="s">
        <v>5716</v>
      </c>
      <c r="L114" s="2">
        <v>1</v>
      </c>
      <c r="M114" s="2">
        <v>20000</v>
      </c>
      <c r="N114" s="2">
        <v>0</v>
      </c>
      <c r="O114" s="2">
        <v>20000</v>
      </c>
      <c r="P114" s="2">
        <v>0</v>
      </c>
      <c r="Q114" s="2">
        <v>20000</v>
      </c>
      <c r="S114" s="6">
        <v>10.7</v>
      </c>
      <c r="T114" s="6">
        <f t="shared" si="1"/>
        <v>214</v>
      </c>
      <c r="V114" s="2">
        <v>0</v>
      </c>
      <c r="W114" s="2">
        <v>0</v>
      </c>
      <c r="Y114" s="2">
        <v>0</v>
      </c>
      <c r="Z114" s="2" t="s">
        <v>6585</v>
      </c>
    </row>
    <row r="115" spans="1:26" s="2" customFormat="1" thickBot="1">
      <c r="A115" s="2">
        <v>645</v>
      </c>
      <c r="B115" s="2" t="s">
        <v>1448</v>
      </c>
      <c r="C115" s="2" t="s">
        <v>1449</v>
      </c>
      <c r="D115" s="2" t="s">
        <v>3458</v>
      </c>
      <c r="E115" s="2" t="s">
        <v>6115</v>
      </c>
      <c r="F115" s="2" t="s">
        <v>3456</v>
      </c>
      <c r="I115" s="2" t="s">
        <v>2854</v>
      </c>
      <c r="J115" s="2" t="s">
        <v>2836</v>
      </c>
      <c r="K115" s="7" t="s">
        <v>2853</v>
      </c>
      <c r="L115" s="2">
        <v>4</v>
      </c>
      <c r="M115" s="2">
        <v>20000</v>
      </c>
      <c r="N115" s="2">
        <v>0</v>
      </c>
      <c r="O115" s="2">
        <v>20000</v>
      </c>
      <c r="P115" s="2">
        <v>0</v>
      </c>
      <c r="Q115" s="2">
        <v>20000</v>
      </c>
      <c r="S115" s="6">
        <v>10.7</v>
      </c>
      <c r="T115" s="6">
        <f t="shared" si="1"/>
        <v>214</v>
      </c>
      <c r="V115" s="2">
        <v>0</v>
      </c>
      <c r="W115" s="2">
        <v>0</v>
      </c>
      <c r="Y115" s="2">
        <v>0</v>
      </c>
      <c r="Z115" s="2" t="s">
        <v>6584</v>
      </c>
    </row>
    <row r="116" spans="1:26" s="2" customFormat="1" thickBot="1">
      <c r="A116" s="2">
        <v>1018</v>
      </c>
      <c r="B116" s="2" t="s">
        <v>538</v>
      </c>
      <c r="C116" s="2" t="s">
        <v>624</v>
      </c>
      <c r="E116" s="2" t="s">
        <v>5544</v>
      </c>
      <c r="F116" s="2" t="s">
        <v>3003</v>
      </c>
      <c r="I116" s="2" t="s">
        <v>3002</v>
      </c>
      <c r="J116" s="2" t="s">
        <v>2847</v>
      </c>
      <c r="K116" s="7" t="s">
        <v>3001</v>
      </c>
      <c r="L116" s="2">
        <v>4</v>
      </c>
      <c r="M116" s="2">
        <v>20000</v>
      </c>
      <c r="N116" s="2">
        <v>0</v>
      </c>
      <c r="O116" s="2">
        <v>20000</v>
      </c>
      <c r="P116" s="2">
        <v>0</v>
      </c>
      <c r="Q116" s="2">
        <v>20000</v>
      </c>
      <c r="S116" s="6">
        <v>10.7</v>
      </c>
      <c r="T116" s="6">
        <f t="shared" si="1"/>
        <v>214</v>
      </c>
      <c r="V116" s="2">
        <v>1</v>
      </c>
      <c r="W116" s="2">
        <v>0</v>
      </c>
      <c r="X116" s="3">
        <v>43133</v>
      </c>
      <c r="Y116" s="2">
        <v>8</v>
      </c>
      <c r="Z116" s="2" t="s">
        <v>3000</v>
      </c>
    </row>
    <row r="117" spans="1:26" s="2" customFormat="1" thickBot="1">
      <c r="A117" s="2">
        <v>761</v>
      </c>
      <c r="B117" s="2" t="s">
        <v>1199</v>
      </c>
      <c r="C117" s="2" t="s">
        <v>1200</v>
      </c>
      <c r="E117" s="2" t="s">
        <v>4827</v>
      </c>
      <c r="F117" s="2" t="s">
        <v>6583</v>
      </c>
      <c r="I117" s="2" t="s">
        <v>4071</v>
      </c>
      <c r="J117" s="2" t="s">
        <v>2836</v>
      </c>
      <c r="K117" s="7" t="s">
        <v>4070</v>
      </c>
      <c r="L117" s="2">
        <v>20</v>
      </c>
      <c r="M117" s="2">
        <v>20100</v>
      </c>
      <c r="N117" s="2">
        <v>0</v>
      </c>
      <c r="O117" s="2">
        <v>20100</v>
      </c>
      <c r="P117" s="2">
        <v>0</v>
      </c>
      <c r="Q117" s="2">
        <v>20100</v>
      </c>
      <c r="S117" s="6">
        <v>10.7</v>
      </c>
      <c r="T117" s="6">
        <f t="shared" si="1"/>
        <v>215.07</v>
      </c>
      <c r="V117" s="2">
        <v>0</v>
      </c>
      <c r="W117" s="2">
        <v>0</v>
      </c>
      <c r="Y117" s="2">
        <v>0</v>
      </c>
      <c r="Z117" s="2" t="s">
        <v>6582</v>
      </c>
    </row>
    <row r="118" spans="1:26" s="2" customFormat="1" thickBot="1">
      <c r="A118" s="2">
        <v>621</v>
      </c>
      <c r="B118" s="2" t="s">
        <v>1501</v>
      </c>
      <c r="C118" s="2" t="s">
        <v>813</v>
      </c>
      <c r="D118" s="2" t="s">
        <v>6581</v>
      </c>
      <c r="E118" s="2" t="s">
        <v>6013</v>
      </c>
      <c r="F118" s="2" t="s">
        <v>6219</v>
      </c>
      <c r="I118" s="2" t="s">
        <v>3051</v>
      </c>
      <c r="J118" s="2" t="s">
        <v>2836</v>
      </c>
      <c r="K118" s="7" t="s">
        <v>3050</v>
      </c>
      <c r="L118" s="2">
        <v>66</v>
      </c>
      <c r="M118" s="2">
        <v>20200</v>
      </c>
      <c r="N118" s="2">
        <v>0</v>
      </c>
      <c r="O118" s="2">
        <v>20200</v>
      </c>
      <c r="P118" s="2">
        <v>0</v>
      </c>
      <c r="Q118" s="2">
        <v>20200</v>
      </c>
      <c r="S118" s="6">
        <v>10.7</v>
      </c>
      <c r="T118" s="6">
        <f t="shared" si="1"/>
        <v>216.14</v>
      </c>
      <c r="V118" s="2">
        <v>0</v>
      </c>
      <c r="W118" s="2">
        <v>0</v>
      </c>
      <c r="Y118" s="2">
        <v>0</v>
      </c>
      <c r="Z118" s="2" t="s">
        <v>6580</v>
      </c>
    </row>
    <row r="119" spans="1:26" s="2" customFormat="1" thickBot="1">
      <c r="A119" s="2">
        <v>416</v>
      </c>
      <c r="B119" s="2" t="s">
        <v>1945</v>
      </c>
      <c r="C119" s="2" t="s">
        <v>2433</v>
      </c>
      <c r="D119" s="2" t="s">
        <v>3826</v>
      </c>
      <c r="E119" s="2" t="s">
        <v>5455</v>
      </c>
      <c r="F119" s="2" t="s">
        <v>3824</v>
      </c>
      <c r="I119" s="2" t="s">
        <v>2854</v>
      </c>
      <c r="J119" s="2" t="s">
        <v>2836</v>
      </c>
      <c r="K119" s="7" t="s">
        <v>2853</v>
      </c>
      <c r="L119" s="2">
        <v>66</v>
      </c>
      <c r="M119" s="2">
        <v>20500</v>
      </c>
      <c r="N119" s="2">
        <v>0</v>
      </c>
      <c r="O119" s="2">
        <v>20500</v>
      </c>
      <c r="P119" s="2">
        <v>0</v>
      </c>
      <c r="Q119" s="2">
        <v>20500</v>
      </c>
      <c r="S119" s="6">
        <v>10.7</v>
      </c>
      <c r="T119" s="6">
        <f t="shared" si="1"/>
        <v>219.34999999999997</v>
      </c>
      <c r="V119" s="2">
        <v>1</v>
      </c>
      <c r="W119" s="2">
        <v>58000</v>
      </c>
      <c r="X119" s="3">
        <v>44273</v>
      </c>
      <c r="Y119" s="2">
        <v>2</v>
      </c>
      <c r="Z119" s="2" t="s">
        <v>6579</v>
      </c>
    </row>
    <row r="120" spans="1:26" s="2" customFormat="1" thickBot="1">
      <c r="A120" s="2">
        <v>532</v>
      </c>
      <c r="B120" s="2" t="s">
        <v>1696</v>
      </c>
      <c r="C120" s="2" t="s">
        <v>1697</v>
      </c>
      <c r="D120" s="2" t="s">
        <v>6578</v>
      </c>
      <c r="E120" s="2" t="s">
        <v>3444</v>
      </c>
      <c r="F120" s="2" t="s">
        <v>3533</v>
      </c>
      <c r="I120" s="2" t="s">
        <v>2854</v>
      </c>
      <c r="J120" s="2" t="s">
        <v>2836</v>
      </c>
      <c r="K120" s="7" t="s">
        <v>2853</v>
      </c>
      <c r="L120" s="2">
        <v>4.2300000000000004</v>
      </c>
      <c r="M120" s="2">
        <v>21100</v>
      </c>
      <c r="N120" s="2">
        <v>0</v>
      </c>
      <c r="O120" s="2">
        <v>21100</v>
      </c>
      <c r="P120" s="2">
        <v>0</v>
      </c>
      <c r="Q120" s="2">
        <v>21100</v>
      </c>
      <c r="S120" s="6">
        <v>10.7</v>
      </c>
      <c r="T120" s="6">
        <f t="shared" si="1"/>
        <v>225.76999999999998</v>
      </c>
      <c r="V120" s="2">
        <v>0</v>
      </c>
      <c r="W120" s="2">
        <v>0</v>
      </c>
      <c r="Y120" s="2">
        <v>0</v>
      </c>
      <c r="Z120" s="2" t="s">
        <v>6577</v>
      </c>
    </row>
    <row r="121" spans="1:26" s="2" customFormat="1" thickBot="1">
      <c r="A121" s="2">
        <v>516</v>
      </c>
      <c r="B121" s="2" t="s">
        <v>1732</v>
      </c>
      <c r="C121" s="2" t="s">
        <v>1733</v>
      </c>
      <c r="D121" s="2" t="s">
        <v>5162</v>
      </c>
      <c r="E121" s="2" t="s">
        <v>6576</v>
      </c>
      <c r="F121" s="2" t="s">
        <v>5160</v>
      </c>
      <c r="I121" s="2" t="s">
        <v>2854</v>
      </c>
      <c r="J121" s="2" t="s">
        <v>2836</v>
      </c>
      <c r="K121" s="7" t="s">
        <v>2853</v>
      </c>
      <c r="L121" s="2">
        <v>0.3</v>
      </c>
      <c r="M121" s="2">
        <v>1500</v>
      </c>
      <c r="N121" s="2">
        <v>19800</v>
      </c>
      <c r="O121" s="2">
        <v>21300</v>
      </c>
      <c r="P121" s="2">
        <v>0</v>
      </c>
      <c r="Q121" s="2">
        <v>21300</v>
      </c>
      <c r="S121" s="6">
        <v>10.7</v>
      </c>
      <c r="T121" s="6">
        <f t="shared" si="1"/>
        <v>227.90999999999997</v>
      </c>
      <c r="V121" s="2">
        <v>2</v>
      </c>
      <c r="W121" s="2">
        <v>0</v>
      </c>
      <c r="X121" s="3">
        <v>44426</v>
      </c>
      <c r="Y121" s="2">
        <v>8</v>
      </c>
      <c r="Z121" s="2" t="s">
        <v>5159</v>
      </c>
    </row>
    <row r="122" spans="1:26" s="2" customFormat="1" thickBot="1">
      <c r="A122" s="2">
        <v>464</v>
      </c>
      <c r="B122" s="2" t="s">
        <v>1838</v>
      </c>
      <c r="C122" s="2" t="s">
        <v>322</v>
      </c>
      <c r="D122" s="2" t="s">
        <v>5461</v>
      </c>
      <c r="E122" s="2" t="s">
        <v>5291</v>
      </c>
      <c r="F122" s="2" t="s">
        <v>3852</v>
      </c>
      <c r="I122" s="2" t="s">
        <v>2854</v>
      </c>
      <c r="J122" s="2" t="s">
        <v>2836</v>
      </c>
      <c r="K122" s="7" t="s">
        <v>2853</v>
      </c>
      <c r="L122" s="2">
        <v>76</v>
      </c>
      <c r="M122" s="2">
        <v>23300</v>
      </c>
      <c r="N122" s="2">
        <v>0</v>
      </c>
      <c r="O122" s="2">
        <v>23300</v>
      </c>
      <c r="P122" s="2">
        <v>0</v>
      </c>
      <c r="Q122" s="2">
        <v>23300</v>
      </c>
      <c r="S122" s="6">
        <v>10.7</v>
      </c>
      <c r="T122" s="6">
        <f t="shared" si="1"/>
        <v>249.30999999999997</v>
      </c>
      <c r="V122" s="2">
        <v>0</v>
      </c>
      <c r="W122" s="2">
        <v>0</v>
      </c>
      <c r="Y122" s="2">
        <v>0</v>
      </c>
      <c r="Z122" s="2" t="s">
        <v>6575</v>
      </c>
    </row>
    <row r="123" spans="1:26" s="2" customFormat="1" thickBot="1">
      <c r="A123" s="2">
        <v>1092</v>
      </c>
      <c r="B123" s="2" t="s">
        <v>368</v>
      </c>
      <c r="C123" s="2" t="s">
        <v>369</v>
      </c>
      <c r="E123" s="2" t="s">
        <v>6574</v>
      </c>
      <c r="F123" s="2" t="s">
        <v>3022</v>
      </c>
      <c r="I123" s="2" t="s">
        <v>2854</v>
      </c>
      <c r="J123" s="2" t="s">
        <v>2836</v>
      </c>
      <c r="K123" s="7" t="s">
        <v>2853</v>
      </c>
      <c r="L123" s="2">
        <v>0.14000000000000001</v>
      </c>
      <c r="M123" s="2">
        <v>24000</v>
      </c>
      <c r="N123" s="2">
        <v>0</v>
      </c>
      <c r="O123" s="2">
        <v>24000</v>
      </c>
      <c r="P123" s="2">
        <v>0</v>
      </c>
      <c r="Q123" s="2">
        <v>24000</v>
      </c>
      <c r="S123" s="6">
        <v>10.7</v>
      </c>
      <c r="T123" s="6">
        <f t="shared" si="1"/>
        <v>256.79999999999995</v>
      </c>
      <c r="V123" s="2">
        <v>1</v>
      </c>
      <c r="W123" s="2">
        <v>1500</v>
      </c>
      <c r="X123" s="3">
        <v>44826</v>
      </c>
      <c r="Y123" s="2">
        <v>8</v>
      </c>
      <c r="Z123" s="2" t="s">
        <v>6573</v>
      </c>
    </row>
    <row r="124" spans="1:26" s="2" customFormat="1" thickBot="1">
      <c r="A124" s="2">
        <v>404</v>
      </c>
      <c r="B124" s="2" t="s">
        <v>6572</v>
      </c>
      <c r="C124" s="2" t="s">
        <v>1973</v>
      </c>
      <c r="E124" s="2" t="s">
        <v>6571</v>
      </c>
      <c r="F124" s="2" t="s">
        <v>4390</v>
      </c>
      <c r="I124" s="2" t="s">
        <v>2854</v>
      </c>
      <c r="J124" s="2" t="s">
        <v>2836</v>
      </c>
      <c r="K124" s="7" t="s">
        <v>2853</v>
      </c>
      <c r="L124" s="2">
        <v>0</v>
      </c>
      <c r="M124" s="2">
        <v>0</v>
      </c>
      <c r="N124" s="2">
        <v>24200</v>
      </c>
      <c r="O124" s="2">
        <v>24200</v>
      </c>
      <c r="P124" s="2">
        <v>0</v>
      </c>
      <c r="Q124" s="2">
        <v>24200</v>
      </c>
      <c r="S124" s="6">
        <v>10.7</v>
      </c>
      <c r="T124" s="6">
        <f t="shared" si="1"/>
        <v>258.94</v>
      </c>
      <c r="V124" s="2">
        <v>4</v>
      </c>
      <c r="W124" s="2">
        <v>0</v>
      </c>
      <c r="X124" s="3">
        <v>41834</v>
      </c>
      <c r="Y124" s="2">
        <v>1</v>
      </c>
    </row>
    <row r="125" spans="1:26" s="2" customFormat="1" thickBot="1">
      <c r="A125" s="2">
        <v>402</v>
      </c>
      <c r="B125" s="2" t="s">
        <v>1977</v>
      </c>
      <c r="C125" s="2" t="s">
        <v>1978</v>
      </c>
      <c r="E125" s="2" t="s">
        <v>6570</v>
      </c>
      <c r="F125" s="2" t="s">
        <v>6569</v>
      </c>
      <c r="I125" s="2" t="s">
        <v>6568</v>
      </c>
      <c r="J125" s="2" t="s">
        <v>5576</v>
      </c>
      <c r="K125" s="8">
        <v>37073</v>
      </c>
      <c r="L125" s="2">
        <v>0.6</v>
      </c>
      <c r="M125" s="2">
        <v>25000</v>
      </c>
      <c r="N125" s="2">
        <v>0</v>
      </c>
      <c r="O125" s="2">
        <v>25000</v>
      </c>
      <c r="P125" s="2">
        <v>0</v>
      </c>
      <c r="Q125" s="2">
        <v>25000</v>
      </c>
      <c r="S125" s="6">
        <v>10.7</v>
      </c>
      <c r="T125" s="6">
        <f t="shared" si="1"/>
        <v>267.5</v>
      </c>
      <c r="V125" s="2">
        <v>0</v>
      </c>
      <c r="W125" s="2">
        <v>0</v>
      </c>
      <c r="Y125" s="2">
        <v>0</v>
      </c>
      <c r="Z125" s="2" t="s">
        <v>6567</v>
      </c>
    </row>
    <row r="126" spans="1:26" s="2" customFormat="1" thickBot="1">
      <c r="A126" s="2">
        <v>1075</v>
      </c>
      <c r="B126" s="2" t="s">
        <v>396</v>
      </c>
      <c r="C126" s="2" t="s">
        <v>397</v>
      </c>
      <c r="D126" s="2" t="s">
        <v>3309</v>
      </c>
      <c r="E126" s="2" t="s">
        <v>3444</v>
      </c>
      <c r="F126" s="2" t="s">
        <v>3307</v>
      </c>
      <c r="I126" s="2" t="s">
        <v>2854</v>
      </c>
      <c r="J126" s="2" t="s">
        <v>2836</v>
      </c>
      <c r="K126" s="7" t="s">
        <v>2853</v>
      </c>
      <c r="L126" s="2">
        <v>5</v>
      </c>
      <c r="M126" s="2">
        <v>25000</v>
      </c>
      <c r="N126" s="2">
        <v>0</v>
      </c>
      <c r="O126" s="2">
        <v>25000</v>
      </c>
      <c r="P126" s="2">
        <v>0</v>
      </c>
      <c r="Q126" s="2">
        <v>25000</v>
      </c>
      <c r="S126" s="6">
        <v>10.7</v>
      </c>
      <c r="T126" s="6">
        <f t="shared" si="1"/>
        <v>267.5</v>
      </c>
      <c r="V126" s="2">
        <v>1</v>
      </c>
      <c r="W126" s="2">
        <v>6500</v>
      </c>
      <c r="X126" s="3">
        <v>42111</v>
      </c>
      <c r="Y126" s="2">
        <v>1</v>
      </c>
      <c r="Z126" s="2" t="s">
        <v>6566</v>
      </c>
    </row>
    <row r="127" spans="1:26" s="2" customFormat="1" thickBot="1">
      <c r="A127" s="2">
        <v>1155</v>
      </c>
      <c r="B127" s="2" t="s">
        <v>197</v>
      </c>
      <c r="C127" s="2" t="s">
        <v>199</v>
      </c>
      <c r="E127" s="2" t="s">
        <v>6565</v>
      </c>
      <c r="F127" s="2" t="s">
        <v>3456</v>
      </c>
      <c r="I127" s="2" t="s">
        <v>2854</v>
      </c>
      <c r="J127" s="2" t="s">
        <v>2836</v>
      </c>
      <c r="K127" s="8" t="s">
        <v>6564</v>
      </c>
      <c r="L127" s="2">
        <v>1</v>
      </c>
      <c r="M127" s="2">
        <v>25000</v>
      </c>
      <c r="N127" s="2">
        <v>0</v>
      </c>
      <c r="O127" s="2">
        <v>25000</v>
      </c>
      <c r="P127" s="2">
        <v>0</v>
      </c>
      <c r="Q127" s="2">
        <v>25000</v>
      </c>
      <c r="S127" s="6">
        <v>10.7</v>
      </c>
      <c r="T127" s="6">
        <f t="shared" si="1"/>
        <v>267.5</v>
      </c>
      <c r="V127" s="2">
        <v>0</v>
      </c>
      <c r="W127" s="2">
        <v>0</v>
      </c>
      <c r="Y127" s="2">
        <v>0</v>
      </c>
      <c r="Z127" s="2" t="s">
        <v>6563</v>
      </c>
    </row>
    <row r="128" spans="1:26" s="2" customFormat="1" thickBot="1">
      <c r="A128" s="2">
        <v>611</v>
      </c>
      <c r="B128" s="2" t="s">
        <v>1520</v>
      </c>
      <c r="C128" s="2" t="s">
        <v>1521</v>
      </c>
      <c r="E128" s="2" t="s">
        <v>5544</v>
      </c>
      <c r="F128" s="2" t="s">
        <v>6562</v>
      </c>
      <c r="I128" s="2" t="s">
        <v>3051</v>
      </c>
      <c r="J128" s="2" t="s">
        <v>2836</v>
      </c>
      <c r="K128" s="7" t="s">
        <v>3050</v>
      </c>
      <c r="L128" s="2">
        <v>64.5</v>
      </c>
      <c r="M128" s="2">
        <v>25200</v>
      </c>
      <c r="N128" s="2">
        <v>0</v>
      </c>
      <c r="O128" s="2">
        <v>25200</v>
      </c>
      <c r="P128" s="2">
        <v>0</v>
      </c>
      <c r="Q128" s="2">
        <v>25200</v>
      </c>
      <c r="S128" s="6">
        <v>10.7</v>
      </c>
      <c r="T128" s="6">
        <f t="shared" si="1"/>
        <v>269.64</v>
      </c>
      <c r="V128" s="2">
        <v>0</v>
      </c>
      <c r="W128" s="2">
        <v>0</v>
      </c>
      <c r="Y128" s="2">
        <v>0</v>
      </c>
      <c r="Z128" s="2" t="s">
        <v>6561</v>
      </c>
    </row>
    <row r="129" spans="1:26" s="2" customFormat="1" thickBot="1">
      <c r="A129" s="2">
        <v>221</v>
      </c>
      <c r="B129" s="2" t="s">
        <v>2377</v>
      </c>
      <c r="C129" s="2" t="s">
        <v>2378</v>
      </c>
      <c r="D129" s="2" t="s">
        <v>5393</v>
      </c>
      <c r="E129" s="2" t="s">
        <v>5392</v>
      </c>
      <c r="F129" s="2" t="s">
        <v>5391</v>
      </c>
      <c r="I129" s="2" t="s">
        <v>5390</v>
      </c>
      <c r="J129" s="2" t="s">
        <v>2847</v>
      </c>
      <c r="K129" s="7" t="s">
        <v>5389</v>
      </c>
      <c r="L129" s="2">
        <v>0.1</v>
      </c>
      <c r="M129" s="2">
        <v>500</v>
      </c>
      <c r="N129" s="2">
        <v>24900</v>
      </c>
      <c r="O129" s="2">
        <v>25400</v>
      </c>
      <c r="P129" s="2">
        <v>0</v>
      </c>
      <c r="Q129" s="2">
        <v>25400</v>
      </c>
      <c r="S129" s="6">
        <v>10.7</v>
      </c>
      <c r="T129" s="6">
        <f t="shared" si="1"/>
        <v>271.77999999999997</v>
      </c>
      <c r="V129" s="2">
        <v>2</v>
      </c>
      <c r="W129" s="2">
        <v>37000</v>
      </c>
      <c r="X129" s="3">
        <v>43196</v>
      </c>
      <c r="Y129" s="2">
        <v>9</v>
      </c>
      <c r="Z129" s="2" t="s">
        <v>6560</v>
      </c>
    </row>
    <row r="130" spans="1:26" s="2" customFormat="1" thickBot="1">
      <c r="A130" s="2">
        <v>647</v>
      </c>
      <c r="B130" s="2" t="s">
        <v>1444</v>
      </c>
      <c r="C130" s="2" t="s">
        <v>3084</v>
      </c>
      <c r="E130" s="2" t="s">
        <v>6559</v>
      </c>
      <c r="F130" s="2" t="s">
        <v>4937</v>
      </c>
      <c r="I130" s="2" t="s">
        <v>3081</v>
      </c>
      <c r="J130" s="2" t="s">
        <v>2836</v>
      </c>
      <c r="K130" s="7" t="s">
        <v>3080</v>
      </c>
      <c r="L130" s="2">
        <v>0.02</v>
      </c>
      <c r="M130" s="2">
        <v>100</v>
      </c>
      <c r="N130" s="2">
        <v>25700</v>
      </c>
      <c r="O130" s="2">
        <v>25800</v>
      </c>
      <c r="P130" s="2">
        <v>0</v>
      </c>
      <c r="Q130" s="2">
        <v>25800</v>
      </c>
      <c r="S130" s="6">
        <v>10.7</v>
      </c>
      <c r="T130" s="6">
        <f t="shared" ref="T130:T193" si="2">SUM(Q130*S130)/1000</f>
        <v>276.06</v>
      </c>
      <c r="V130" s="2">
        <v>1</v>
      </c>
      <c r="W130" s="2">
        <v>0</v>
      </c>
      <c r="X130" s="3">
        <v>44276</v>
      </c>
      <c r="Y130" s="2">
        <v>8</v>
      </c>
      <c r="Z130" s="2" t="s">
        <v>3079</v>
      </c>
    </row>
    <row r="131" spans="1:26" s="2" customFormat="1" thickBot="1">
      <c r="A131" s="2">
        <v>77</v>
      </c>
      <c r="B131" s="2" t="s">
        <v>2666</v>
      </c>
      <c r="C131" s="2" t="s">
        <v>761</v>
      </c>
      <c r="E131" s="2" t="s">
        <v>6558</v>
      </c>
      <c r="F131" s="2" t="s">
        <v>3340</v>
      </c>
      <c r="I131" s="2" t="s">
        <v>2854</v>
      </c>
      <c r="J131" s="2" t="s">
        <v>2836</v>
      </c>
      <c r="K131" s="7" t="s">
        <v>2853</v>
      </c>
      <c r="L131" s="2">
        <v>85</v>
      </c>
      <c r="M131" s="2">
        <v>26200</v>
      </c>
      <c r="N131" s="2">
        <v>0</v>
      </c>
      <c r="O131" s="2">
        <v>26200</v>
      </c>
      <c r="P131" s="2">
        <v>0</v>
      </c>
      <c r="Q131" s="2">
        <v>26200</v>
      </c>
      <c r="S131" s="6">
        <v>10.7</v>
      </c>
      <c r="T131" s="6">
        <f t="shared" si="2"/>
        <v>280.33999999999997</v>
      </c>
      <c r="V131" s="2">
        <v>1</v>
      </c>
      <c r="W131" s="2">
        <v>0</v>
      </c>
      <c r="X131" s="3">
        <v>43605</v>
      </c>
      <c r="Y131" s="2">
        <v>2</v>
      </c>
      <c r="Z131" s="2" t="s">
        <v>6557</v>
      </c>
    </row>
    <row r="132" spans="1:26" s="2" customFormat="1" thickBot="1">
      <c r="A132" s="2">
        <v>1072</v>
      </c>
      <c r="B132" s="2" t="s">
        <v>6556</v>
      </c>
      <c r="C132" s="2" t="s">
        <v>404</v>
      </c>
      <c r="E132" s="2" t="s">
        <v>6555</v>
      </c>
      <c r="F132" s="2" t="s">
        <v>6554</v>
      </c>
      <c r="I132" s="2" t="s">
        <v>2854</v>
      </c>
      <c r="J132" s="2" t="s">
        <v>2836</v>
      </c>
      <c r="K132" s="7" t="s">
        <v>2853</v>
      </c>
      <c r="L132" s="2">
        <v>0</v>
      </c>
      <c r="M132" s="2">
        <v>0</v>
      </c>
      <c r="N132" s="2">
        <v>26200</v>
      </c>
      <c r="O132" s="2">
        <v>26200</v>
      </c>
      <c r="P132" s="2">
        <v>0</v>
      </c>
      <c r="Q132" s="2">
        <v>26200</v>
      </c>
      <c r="S132" s="6">
        <v>10.7</v>
      </c>
      <c r="T132" s="6">
        <f t="shared" si="2"/>
        <v>280.33999999999997</v>
      </c>
      <c r="V132" s="2">
        <v>0</v>
      </c>
      <c r="W132" s="2">
        <v>0</v>
      </c>
      <c r="Y132" s="2">
        <v>0</v>
      </c>
    </row>
    <row r="133" spans="1:26" s="2" customFormat="1" thickBot="1">
      <c r="A133" s="2">
        <v>1204</v>
      </c>
      <c r="B133" s="2" t="s">
        <v>31</v>
      </c>
      <c r="C133" s="2" t="s">
        <v>33</v>
      </c>
      <c r="E133" s="2" t="s">
        <v>6553</v>
      </c>
      <c r="F133" s="2" t="s">
        <v>6552</v>
      </c>
      <c r="I133" s="2" t="s">
        <v>2854</v>
      </c>
      <c r="J133" s="2" t="s">
        <v>2836</v>
      </c>
      <c r="K133" s="7" t="s">
        <v>2853</v>
      </c>
      <c r="L133" s="2">
        <v>0</v>
      </c>
      <c r="M133" s="2">
        <v>0</v>
      </c>
      <c r="N133" s="2">
        <v>26200</v>
      </c>
      <c r="O133" s="2">
        <v>26200</v>
      </c>
      <c r="P133" s="2">
        <v>0</v>
      </c>
      <c r="Q133" s="2">
        <v>26200</v>
      </c>
      <c r="S133" s="6">
        <v>10.7</v>
      </c>
      <c r="T133" s="6">
        <f t="shared" si="2"/>
        <v>280.33999999999997</v>
      </c>
      <c r="V133" s="2">
        <v>0</v>
      </c>
      <c r="W133" s="2">
        <v>0</v>
      </c>
      <c r="Y133" s="2">
        <v>0</v>
      </c>
    </row>
    <row r="134" spans="1:26" s="2" customFormat="1" thickBot="1">
      <c r="A134" s="2">
        <v>533</v>
      </c>
      <c r="B134" s="2" t="s">
        <v>6551</v>
      </c>
      <c r="C134" s="2" t="s">
        <v>1694</v>
      </c>
      <c r="E134" s="2" t="s">
        <v>6550</v>
      </c>
      <c r="F134" s="2" t="s">
        <v>6549</v>
      </c>
      <c r="I134" s="2" t="s">
        <v>2854</v>
      </c>
      <c r="J134" s="2" t="s">
        <v>2836</v>
      </c>
      <c r="K134" s="7" t="s">
        <v>2853</v>
      </c>
      <c r="L134" s="2">
        <v>0</v>
      </c>
      <c r="M134" s="2">
        <v>0</v>
      </c>
      <c r="N134" s="2">
        <v>27100</v>
      </c>
      <c r="O134" s="2">
        <v>27100</v>
      </c>
      <c r="P134" s="2">
        <v>0</v>
      </c>
      <c r="Q134" s="2">
        <v>27100</v>
      </c>
      <c r="S134" s="6">
        <v>10.7</v>
      </c>
      <c r="T134" s="6">
        <f t="shared" si="2"/>
        <v>289.97000000000003</v>
      </c>
      <c r="V134" s="2">
        <v>0</v>
      </c>
      <c r="W134" s="2">
        <v>0</v>
      </c>
      <c r="Y134" s="2">
        <v>0</v>
      </c>
    </row>
    <row r="135" spans="1:26" s="2" customFormat="1" thickBot="1">
      <c r="A135" s="2">
        <v>1162</v>
      </c>
      <c r="B135" s="2" t="s">
        <v>182</v>
      </c>
      <c r="C135" s="2" t="s">
        <v>3234</v>
      </c>
      <c r="D135" s="2" t="s">
        <v>3233</v>
      </c>
      <c r="E135" s="2" t="s">
        <v>5612</v>
      </c>
      <c r="F135" s="2" t="s">
        <v>3231</v>
      </c>
      <c r="I135" s="2" t="s">
        <v>2854</v>
      </c>
      <c r="J135" s="2" t="s">
        <v>2836</v>
      </c>
      <c r="K135" s="7" t="s">
        <v>2853</v>
      </c>
      <c r="L135" s="2">
        <v>83</v>
      </c>
      <c r="M135" s="2">
        <v>27200</v>
      </c>
      <c r="N135" s="2">
        <v>0</v>
      </c>
      <c r="O135" s="2">
        <v>27200</v>
      </c>
      <c r="P135" s="2">
        <v>0</v>
      </c>
      <c r="Q135" s="2">
        <v>27200</v>
      </c>
      <c r="S135" s="6">
        <v>10.7</v>
      </c>
      <c r="T135" s="6">
        <f t="shared" si="2"/>
        <v>291.04000000000002</v>
      </c>
      <c r="V135" s="2">
        <v>1</v>
      </c>
      <c r="W135" s="2">
        <v>585000</v>
      </c>
      <c r="X135" s="3">
        <v>44567</v>
      </c>
      <c r="Y135" s="2">
        <v>9</v>
      </c>
      <c r="Z135" s="2" t="s">
        <v>3230</v>
      </c>
    </row>
    <row r="136" spans="1:26" s="2" customFormat="1" thickBot="1">
      <c r="A136" s="2">
        <v>711</v>
      </c>
      <c r="B136" s="2" t="s">
        <v>1308</v>
      </c>
      <c r="C136" s="2" t="s">
        <v>1310</v>
      </c>
      <c r="E136" s="2" t="s">
        <v>6548</v>
      </c>
      <c r="F136" s="2" t="s">
        <v>2939</v>
      </c>
      <c r="I136" s="2" t="s">
        <v>2938</v>
      </c>
      <c r="J136" s="2" t="s">
        <v>2836</v>
      </c>
      <c r="K136" s="7" t="s">
        <v>2937</v>
      </c>
      <c r="L136" s="2">
        <v>93</v>
      </c>
      <c r="M136" s="2">
        <v>27600</v>
      </c>
      <c r="N136" s="2">
        <v>0</v>
      </c>
      <c r="O136" s="2">
        <v>27600</v>
      </c>
      <c r="P136" s="2">
        <v>0</v>
      </c>
      <c r="Q136" s="2">
        <v>27600</v>
      </c>
      <c r="S136" s="6">
        <v>10.7</v>
      </c>
      <c r="T136" s="6">
        <f t="shared" si="2"/>
        <v>295.32</v>
      </c>
      <c r="V136" s="2">
        <v>1</v>
      </c>
      <c r="W136" s="2">
        <v>55650</v>
      </c>
      <c r="X136" s="3">
        <v>43864</v>
      </c>
      <c r="Y136" s="2">
        <v>1</v>
      </c>
      <c r="Z136" s="2" t="s">
        <v>6547</v>
      </c>
    </row>
    <row r="137" spans="1:26" s="2" customFormat="1" thickBot="1">
      <c r="A137" s="2">
        <v>888</v>
      </c>
      <c r="B137" s="2" t="s">
        <v>887</v>
      </c>
      <c r="C137" s="2" t="s">
        <v>150</v>
      </c>
      <c r="E137" s="2" t="s">
        <v>6546</v>
      </c>
      <c r="F137" s="2" t="s">
        <v>6044</v>
      </c>
      <c r="G137" s="2" t="s">
        <v>6043</v>
      </c>
      <c r="I137" s="2" t="s">
        <v>3968</v>
      </c>
      <c r="J137" s="2" t="s">
        <v>2836</v>
      </c>
      <c r="K137" s="7" t="s">
        <v>3967</v>
      </c>
      <c r="L137" s="2">
        <v>1.7</v>
      </c>
      <c r="M137" s="2">
        <v>28500</v>
      </c>
      <c r="N137" s="2">
        <v>0</v>
      </c>
      <c r="O137" s="2">
        <v>28500</v>
      </c>
      <c r="P137" s="2">
        <v>0</v>
      </c>
      <c r="Q137" s="2">
        <v>28500</v>
      </c>
      <c r="S137" s="6">
        <v>10.7</v>
      </c>
      <c r="T137" s="6">
        <f t="shared" si="2"/>
        <v>304.95</v>
      </c>
      <c r="V137" s="2">
        <v>1</v>
      </c>
      <c r="W137" s="2">
        <v>0</v>
      </c>
      <c r="X137" s="3">
        <v>41913</v>
      </c>
      <c r="Y137" s="2">
        <v>4</v>
      </c>
      <c r="Z137" s="2" t="s">
        <v>6310</v>
      </c>
    </row>
    <row r="138" spans="1:26" s="2" customFormat="1" thickBot="1">
      <c r="A138" s="2">
        <v>428</v>
      </c>
      <c r="B138" s="2" t="s">
        <v>1921</v>
      </c>
      <c r="C138" s="2" t="s">
        <v>1920</v>
      </c>
      <c r="E138" s="2" t="s">
        <v>6545</v>
      </c>
      <c r="F138" s="2" t="s">
        <v>3687</v>
      </c>
      <c r="I138" s="2" t="s">
        <v>2854</v>
      </c>
      <c r="J138" s="2" t="s">
        <v>2836</v>
      </c>
      <c r="K138" s="7" t="s">
        <v>2853</v>
      </c>
      <c r="L138" s="2">
        <v>0.28000000000000003</v>
      </c>
      <c r="M138" s="2">
        <v>28800</v>
      </c>
      <c r="N138" s="2">
        <v>0</v>
      </c>
      <c r="O138" s="2">
        <v>28800</v>
      </c>
      <c r="P138" s="2">
        <v>0</v>
      </c>
      <c r="Q138" s="2">
        <v>28800</v>
      </c>
      <c r="S138" s="6">
        <v>10.7</v>
      </c>
      <c r="T138" s="6">
        <f t="shared" si="2"/>
        <v>308.16000000000003</v>
      </c>
      <c r="V138" s="2">
        <v>1</v>
      </c>
      <c r="W138" s="2">
        <v>35000</v>
      </c>
      <c r="X138" s="3">
        <v>44672</v>
      </c>
      <c r="Y138" s="2">
        <v>9</v>
      </c>
      <c r="Z138" s="2" t="s">
        <v>6428</v>
      </c>
    </row>
    <row r="139" spans="1:26" s="2" customFormat="1" thickBot="1">
      <c r="A139" s="2">
        <v>680</v>
      </c>
      <c r="B139" s="2" t="s">
        <v>1373</v>
      </c>
      <c r="C139" s="2" t="s">
        <v>1374</v>
      </c>
      <c r="E139" s="2" t="s">
        <v>6544</v>
      </c>
      <c r="F139" s="2" t="s">
        <v>3170</v>
      </c>
      <c r="I139" s="2" t="s">
        <v>2854</v>
      </c>
      <c r="J139" s="2" t="s">
        <v>2836</v>
      </c>
      <c r="K139" s="7" t="s">
        <v>2853</v>
      </c>
      <c r="L139" s="2">
        <v>0.25</v>
      </c>
      <c r="M139" s="2">
        <v>28800</v>
      </c>
      <c r="N139" s="2">
        <v>0</v>
      </c>
      <c r="O139" s="2">
        <v>28800</v>
      </c>
      <c r="P139" s="2">
        <v>0</v>
      </c>
      <c r="Q139" s="2">
        <v>28800</v>
      </c>
      <c r="S139" s="6">
        <v>10.7</v>
      </c>
      <c r="T139" s="6">
        <f t="shared" si="2"/>
        <v>308.16000000000003</v>
      </c>
      <c r="V139" s="2">
        <v>2</v>
      </c>
      <c r="W139" s="2">
        <v>3000</v>
      </c>
      <c r="X139" s="3">
        <v>43074</v>
      </c>
      <c r="Y139" s="2">
        <v>8</v>
      </c>
      <c r="Z139" s="2" t="s">
        <v>6543</v>
      </c>
    </row>
    <row r="140" spans="1:26" s="2" customFormat="1" thickBot="1">
      <c r="A140" s="2">
        <v>749</v>
      </c>
      <c r="B140" s="2" t="s">
        <v>1222</v>
      </c>
      <c r="C140" s="2" t="s">
        <v>761</v>
      </c>
      <c r="D140" s="2" t="s">
        <v>3342</v>
      </c>
      <c r="E140" s="2" t="s">
        <v>5637</v>
      </c>
      <c r="F140" s="2" t="s">
        <v>3340</v>
      </c>
      <c r="I140" s="2" t="s">
        <v>2854</v>
      </c>
      <c r="J140" s="2" t="s">
        <v>2836</v>
      </c>
      <c r="K140" s="7" t="s">
        <v>2853</v>
      </c>
      <c r="L140" s="2">
        <v>8</v>
      </c>
      <c r="M140" s="2">
        <v>28800</v>
      </c>
      <c r="N140" s="2">
        <v>0</v>
      </c>
      <c r="O140" s="2">
        <v>28800</v>
      </c>
      <c r="P140" s="2">
        <v>0</v>
      </c>
      <c r="Q140" s="2">
        <v>28800</v>
      </c>
      <c r="S140" s="6">
        <v>10.7</v>
      </c>
      <c r="T140" s="6">
        <f t="shared" si="2"/>
        <v>308.16000000000003</v>
      </c>
      <c r="V140" s="2">
        <v>0</v>
      </c>
      <c r="W140" s="2">
        <v>0</v>
      </c>
      <c r="Y140" s="2">
        <v>0</v>
      </c>
      <c r="Z140" s="2" t="s">
        <v>6542</v>
      </c>
    </row>
    <row r="141" spans="1:26" s="2" customFormat="1" thickBot="1">
      <c r="A141" s="2">
        <v>920</v>
      </c>
      <c r="B141" s="2" t="s">
        <v>806</v>
      </c>
      <c r="C141" s="2" t="s">
        <v>808</v>
      </c>
      <c r="D141" s="2" t="s">
        <v>6541</v>
      </c>
      <c r="E141" s="2" t="s">
        <v>6460</v>
      </c>
      <c r="F141" s="2" t="s">
        <v>6540</v>
      </c>
      <c r="I141" s="2" t="s">
        <v>2854</v>
      </c>
      <c r="J141" s="2" t="s">
        <v>2836</v>
      </c>
      <c r="K141" s="7" t="s">
        <v>2853</v>
      </c>
      <c r="L141" s="2">
        <v>0.33</v>
      </c>
      <c r="M141" s="2">
        <v>28800</v>
      </c>
      <c r="N141" s="2">
        <v>0</v>
      </c>
      <c r="O141" s="2">
        <v>28800</v>
      </c>
      <c r="P141" s="2">
        <v>0</v>
      </c>
      <c r="Q141" s="2">
        <v>28800</v>
      </c>
      <c r="S141" s="6">
        <v>10.7</v>
      </c>
      <c r="T141" s="6">
        <f t="shared" si="2"/>
        <v>308.16000000000003</v>
      </c>
      <c r="V141" s="2">
        <v>1</v>
      </c>
      <c r="W141" s="2">
        <v>5000</v>
      </c>
      <c r="X141" s="3">
        <v>44431</v>
      </c>
      <c r="Y141" s="2">
        <v>8</v>
      </c>
      <c r="Z141" s="2" t="s">
        <v>6539</v>
      </c>
    </row>
    <row r="142" spans="1:26" s="2" customFormat="1" thickBot="1">
      <c r="A142" s="2">
        <v>677</v>
      </c>
      <c r="B142" s="2" t="s">
        <v>1380</v>
      </c>
      <c r="C142" s="2" t="s">
        <v>322</v>
      </c>
      <c r="D142" s="2" t="s">
        <v>5461</v>
      </c>
      <c r="E142" s="2" t="s">
        <v>5729</v>
      </c>
      <c r="F142" s="2" t="s">
        <v>3852</v>
      </c>
      <c r="I142" s="2" t="s">
        <v>2854</v>
      </c>
      <c r="J142" s="2" t="s">
        <v>2836</v>
      </c>
      <c r="K142" s="7" t="s">
        <v>2853</v>
      </c>
      <c r="L142" s="2">
        <v>95</v>
      </c>
      <c r="M142" s="2">
        <v>29100</v>
      </c>
      <c r="N142" s="2">
        <v>0</v>
      </c>
      <c r="O142" s="2">
        <v>29100</v>
      </c>
      <c r="P142" s="2">
        <v>0</v>
      </c>
      <c r="Q142" s="2">
        <v>29100</v>
      </c>
      <c r="S142" s="6">
        <v>10.7</v>
      </c>
      <c r="T142" s="6">
        <f t="shared" si="2"/>
        <v>311.37</v>
      </c>
      <c r="V142" s="2">
        <v>0</v>
      </c>
      <c r="W142" s="2">
        <v>0</v>
      </c>
      <c r="Y142" s="2">
        <v>0</v>
      </c>
      <c r="Z142" s="2" t="s">
        <v>6538</v>
      </c>
    </row>
    <row r="143" spans="1:26" s="2" customFormat="1" thickBot="1">
      <c r="A143" s="2">
        <v>698</v>
      </c>
      <c r="B143" s="2" t="s">
        <v>1340</v>
      </c>
      <c r="C143" s="2" t="s">
        <v>525</v>
      </c>
      <c r="D143" s="2" t="s">
        <v>510</v>
      </c>
      <c r="E143" s="2" t="s">
        <v>5289</v>
      </c>
      <c r="F143" s="2" t="s">
        <v>3770</v>
      </c>
      <c r="I143" s="2" t="s">
        <v>3769</v>
      </c>
      <c r="J143" s="2" t="s">
        <v>2891</v>
      </c>
      <c r="K143" s="8">
        <v>78005</v>
      </c>
      <c r="L143" s="2">
        <v>95</v>
      </c>
      <c r="M143" s="2">
        <v>29300</v>
      </c>
      <c r="N143" s="2">
        <v>0</v>
      </c>
      <c r="O143" s="2">
        <v>29300</v>
      </c>
      <c r="P143" s="2">
        <v>0</v>
      </c>
      <c r="Q143" s="2">
        <v>29300</v>
      </c>
      <c r="S143" s="6">
        <v>10.7</v>
      </c>
      <c r="T143" s="6">
        <f t="shared" si="2"/>
        <v>313.51</v>
      </c>
      <c r="V143" s="2">
        <v>1</v>
      </c>
      <c r="W143" s="2">
        <v>80000</v>
      </c>
      <c r="X143" s="3">
        <v>45692</v>
      </c>
      <c r="Y143" s="2">
        <v>8</v>
      </c>
      <c r="Z143" s="2" t="s">
        <v>6537</v>
      </c>
    </row>
    <row r="144" spans="1:26" s="2" customFormat="1" thickBot="1">
      <c r="A144" s="2">
        <v>890</v>
      </c>
      <c r="B144" s="2" t="s">
        <v>884</v>
      </c>
      <c r="C144" s="2" t="s">
        <v>150</v>
      </c>
      <c r="E144" s="2" t="s">
        <v>6311</v>
      </c>
      <c r="F144" s="2" t="s">
        <v>6044</v>
      </c>
      <c r="G144" s="2" t="s">
        <v>6043</v>
      </c>
      <c r="I144" s="2" t="s">
        <v>3968</v>
      </c>
      <c r="J144" s="2" t="s">
        <v>2836</v>
      </c>
      <c r="K144" s="7" t="s">
        <v>3967</v>
      </c>
      <c r="L144" s="2">
        <v>1.9</v>
      </c>
      <c r="M144" s="2">
        <v>29500</v>
      </c>
      <c r="N144" s="2">
        <v>0</v>
      </c>
      <c r="O144" s="2">
        <v>29500</v>
      </c>
      <c r="P144" s="2">
        <v>0</v>
      </c>
      <c r="Q144" s="2">
        <v>29500</v>
      </c>
      <c r="S144" s="6">
        <v>10.7</v>
      </c>
      <c r="T144" s="6">
        <f t="shared" si="2"/>
        <v>315.64999999999998</v>
      </c>
      <c r="V144" s="2">
        <v>1</v>
      </c>
      <c r="W144" s="2">
        <v>0</v>
      </c>
      <c r="X144" s="3">
        <v>41913</v>
      </c>
      <c r="Y144" s="2">
        <v>4</v>
      </c>
      <c r="Z144" s="2" t="s">
        <v>6310</v>
      </c>
    </row>
    <row r="145" spans="1:26" s="2" customFormat="1" thickBot="1">
      <c r="A145" s="2">
        <v>1156</v>
      </c>
      <c r="B145" s="2" t="s">
        <v>196</v>
      </c>
      <c r="C145" s="2" t="s">
        <v>150</v>
      </c>
      <c r="E145" s="2" t="s">
        <v>6312</v>
      </c>
      <c r="F145" s="2" t="s">
        <v>6044</v>
      </c>
      <c r="G145" s="2" t="s">
        <v>6043</v>
      </c>
      <c r="I145" s="2" t="s">
        <v>3968</v>
      </c>
      <c r="J145" s="2" t="s">
        <v>2836</v>
      </c>
      <c r="K145" s="7" t="s">
        <v>3967</v>
      </c>
      <c r="L145" s="2">
        <v>1.9</v>
      </c>
      <c r="M145" s="2">
        <v>29500</v>
      </c>
      <c r="N145" s="2">
        <v>0</v>
      </c>
      <c r="O145" s="2">
        <v>29500</v>
      </c>
      <c r="P145" s="2">
        <v>0</v>
      </c>
      <c r="Q145" s="2">
        <v>29500</v>
      </c>
      <c r="S145" s="6">
        <v>10.7</v>
      </c>
      <c r="T145" s="6">
        <f t="shared" si="2"/>
        <v>315.64999999999998</v>
      </c>
      <c r="V145" s="2">
        <v>0</v>
      </c>
      <c r="W145" s="2">
        <v>0</v>
      </c>
      <c r="Y145" s="2">
        <v>4</v>
      </c>
      <c r="Z145" s="2" t="s">
        <v>6310</v>
      </c>
    </row>
    <row r="146" spans="1:26" s="2" customFormat="1" thickBot="1">
      <c r="A146" s="2">
        <v>501</v>
      </c>
      <c r="B146" s="2" t="s">
        <v>1762</v>
      </c>
      <c r="C146" s="2" t="s">
        <v>6536</v>
      </c>
      <c r="D146" s="2" t="s">
        <v>6535</v>
      </c>
      <c r="E146" s="2" t="s">
        <v>6534</v>
      </c>
      <c r="F146" s="2" t="s">
        <v>6533</v>
      </c>
      <c r="I146" s="2" t="s">
        <v>4623</v>
      </c>
      <c r="J146" s="2" t="s">
        <v>2836</v>
      </c>
      <c r="K146" s="7" t="s">
        <v>4622</v>
      </c>
      <c r="L146" s="2">
        <v>1</v>
      </c>
      <c r="M146" s="2">
        <v>30000</v>
      </c>
      <c r="N146" s="2">
        <v>0</v>
      </c>
      <c r="O146" s="2">
        <v>30000</v>
      </c>
      <c r="P146" s="2">
        <v>0</v>
      </c>
      <c r="Q146" s="2">
        <v>30000</v>
      </c>
      <c r="S146" s="6">
        <v>10.7</v>
      </c>
      <c r="T146" s="6">
        <f t="shared" si="2"/>
        <v>321</v>
      </c>
      <c r="V146" s="2">
        <v>1</v>
      </c>
      <c r="W146" s="2">
        <v>30000</v>
      </c>
      <c r="X146" s="3">
        <v>45398</v>
      </c>
      <c r="Y146" s="2">
        <v>1</v>
      </c>
      <c r="Z146" s="2" t="s">
        <v>6532</v>
      </c>
    </row>
    <row r="147" spans="1:26" s="2" customFormat="1" thickBot="1">
      <c r="A147" s="2">
        <v>728</v>
      </c>
      <c r="B147" s="2" t="s">
        <v>1269</v>
      </c>
      <c r="C147" s="2" t="s">
        <v>6531</v>
      </c>
      <c r="E147" s="2" t="s">
        <v>6530</v>
      </c>
      <c r="F147" s="2" t="s">
        <v>6529</v>
      </c>
      <c r="I147" s="2" t="s">
        <v>6528</v>
      </c>
      <c r="J147" s="2" t="s">
        <v>2847</v>
      </c>
      <c r="K147" s="7" t="s">
        <v>6527</v>
      </c>
      <c r="L147" s="2">
        <v>2</v>
      </c>
      <c r="M147" s="2">
        <v>30000</v>
      </c>
      <c r="N147" s="2">
        <v>0</v>
      </c>
      <c r="O147" s="2">
        <v>30000</v>
      </c>
      <c r="P147" s="2">
        <v>0</v>
      </c>
      <c r="Q147" s="2">
        <v>30000</v>
      </c>
      <c r="S147" s="6">
        <v>10.7</v>
      </c>
      <c r="T147" s="6">
        <f t="shared" si="2"/>
        <v>321</v>
      </c>
      <c r="V147" s="2">
        <v>0</v>
      </c>
      <c r="W147" s="2">
        <v>0</v>
      </c>
      <c r="Y147" s="2">
        <v>0</v>
      </c>
      <c r="Z147" s="2" t="s">
        <v>6526</v>
      </c>
    </row>
    <row r="148" spans="1:26" s="2" customFormat="1" thickBot="1">
      <c r="A148" s="2">
        <v>758</v>
      </c>
      <c r="B148" s="2" t="s">
        <v>1203</v>
      </c>
      <c r="C148" s="2" t="s">
        <v>1204</v>
      </c>
      <c r="E148" s="2" t="s">
        <v>4827</v>
      </c>
      <c r="F148" s="2" t="s">
        <v>6525</v>
      </c>
      <c r="I148" s="2" t="s">
        <v>3091</v>
      </c>
      <c r="J148" s="2" t="s">
        <v>2836</v>
      </c>
      <c r="K148" s="7" t="s">
        <v>4315</v>
      </c>
      <c r="L148" s="2">
        <v>1</v>
      </c>
      <c r="M148" s="2">
        <v>30000</v>
      </c>
      <c r="N148" s="2">
        <v>0</v>
      </c>
      <c r="O148" s="2">
        <v>30000</v>
      </c>
      <c r="P148" s="2">
        <v>0</v>
      </c>
      <c r="Q148" s="2">
        <v>30000</v>
      </c>
      <c r="S148" s="6">
        <v>10.7</v>
      </c>
      <c r="T148" s="6">
        <f t="shared" si="2"/>
        <v>321</v>
      </c>
      <c r="V148" s="2">
        <v>1</v>
      </c>
      <c r="W148" s="2">
        <v>0</v>
      </c>
      <c r="X148" s="3">
        <v>44610</v>
      </c>
      <c r="Y148" s="2">
        <v>2</v>
      </c>
      <c r="Z148" s="2" t="s">
        <v>6524</v>
      </c>
    </row>
    <row r="149" spans="1:26" s="2" customFormat="1" thickBot="1">
      <c r="A149" s="2">
        <v>889</v>
      </c>
      <c r="B149" s="2" t="s">
        <v>886</v>
      </c>
      <c r="C149" s="2" t="s">
        <v>150</v>
      </c>
      <c r="E149" s="2" t="s">
        <v>6311</v>
      </c>
      <c r="F149" s="2" t="s">
        <v>6044</v>
      </c>
      <c r="G149" s="2" t="s">
        <v>6043</v>
      </c>
      <c r="I149" s="2" t="s">
        <v>3968</v>
      </c>
      <c r="J149" s="2" t="s">
        <v>2836</v>
      </c>
      <c r="K149" s="7" t="s">
        <v>3967</v>
      </c>
      <c r="L149" s="2">
        <v>2</v>
      </c>
      <c r="M149" s="2">
        <v>30000</v>
      </c>
      <c r="N149" s="2">
        <v>0</v>
      </c>
      <c r="O149" s="2">
        <v>30000</v>
      </c>
      <c r="P149" s="2">
        <v>0</v>
      </c>
      <c r="Q149" s="2">
        <v>30000</v>
      </c>
      <c r="S149" s="6">
        <v>10.7</v>
      </c>
      <c r="T149" s="6">
        <f t="shared" si="2"/>
        <v>321</v>
      </c>
      <c r="V149" s="2">
        <v>1</v>
      </c>
      <c r="W149" s="2">
        <v>0</v>
      </c>
      <c r="X149" s="3">
        <v>41913</v>
      </c>
      <c r="Y149" s="2">
        <v>4</v>
      </c>
      <c r="Z149" s="2" t="s">
        <v>6310</v>
      </c>
    </row>
    <row r="150" spans="1:26" s="2" customFormat="1" thickBot="1">
      <c r="A150" s="2">
        <v>995</v>
      </c>
      <c r="B150" s="2" t="s">
        <v>593</v>
      </c>
      <c r="C150" s="2" t="s">
        <v>6523</v>
      </c>
      <c r="D150" s="2" t="s">
        <v>5975</v>
      </c>
      <c r="E150" s="2" t="s">
        <v>6013</v>
      </c>
      <c r="F150" s="2" t="s">
        <v>5973</v>
      </c>
      <c r="G150" s="2" t="s">
        <v>5972</v>
      </c>
      <c r="I150" s="2" t="s">
        <v>3956</v>
      </c>
      <c r="J150" s="2" t="s">
        <v>2836</v>
      </c>
      <c r="K150" s="7" t="s">
        <v>2910</v>
      </c>
      <c r="L150" s="2">
        <v>1</v>
      </c>
      <c r="M150" s="2">
        <v>30000</v>
      </c>
      <c r="N150" s="2">
        <v>0</v>
      </c>
      <c r="O150" s="2">
        <v>30000</v>
      </c>
      <c r="P150" s="2">
        <v>0</v>
      </c>
      <c r="Q150" s="2">
        <v>30000</v>
      </c>
      <c r="S150" s="6">
        <v>10.7</v>
      </c>
      <c r="T150" s="6">
        <f t="shared" si="2"/>
        <v>321</v>
      </c>
      <c r="V150" s="2">
        <v>1</v>
      </c>
      <c r="W150" s="2">
        <v>3000</v>
      </c>
      <c r="X150" s="3">
        <v>43983</v>
      </c>
      <c r="Y150" s="2">
        <v>1</v>
      </c>
      <c r="Z150" s="2" t="s">
        <v>6522</v>
      </c>
    </row>
    <row r="151" spans="1:26" s="2" customFormat="1" thickBot="1">
      <c r="A151" s="2">
        <v>1224</v>
      </c>
      <c r="B151" s="2" t="s">
        <v>6521</v>
      </c>
      <c r="C151" s="2" t="s">
        <v>6520</v>
      </c>
      <c r="E151" s="2" t="s">
        <v>5189</v>
      </c>
      <c r="F151" s="2" t="s">
        <v>6519</v>
      </c>
      <c r="G151" s="2" t="s">
        <v>6518</v>
      </c>
      <c r="H151" s="2" t="s">
        <v>6517</v>
      </c>
      <c r="I151" s="2" t="s">
        <v>6516</v>
      </c>
      <c r="J151" s="2" t="s">
        <v>6515</v>
      </c>
      <c r="K151" s="8">
        <v>63101</v>
      </c>
      <c r="L151" s="2">
        <v>0</v>
      </c>
      <c r="M151" s="2">
        <v>0</v>
      </c>
      <c r="N151" s="2">
        <v>30200</v>
      </c>
      <c r="O151" s="2">
        <v>30200</v>
      </c>
      <c r="P151" s="2">
        <v>0</v>
      </c>
      <c r="Q151" s="2">
        <v>30200</v>
      </c>
      <c r="S151" s="6">
        <v>10.7</v>
      </c>
      <c r="T151" s="6">
        <f t="shared" si="2"/>
        <v>323.14</v>
      </c>
      <c r="V151" s="2">
        <v>0</v>
      </c>
      <c r="W151" s="2">
        <v>0</v>
      </c>
      <c r="Y151" s="2">
        <v>0</v>
      </c>
    </row>
    <row r="152" spans="1:26" s="2" customFormat="1" thickBot="1">
      <c r="A152" s="2">
        <v>1060</v>
      </c>
      <c r="B152" s="2" t="s">
        <v>432</v>
      </c>
      <c r="C152" s="2" t="s">
        <v>104</v>
      </c>
      <c r="E152" s="2" t="s">
        <v>5210</v>
      </c>
      <c r="F152" s="2" t="s">
        <v>6514</v>
      </c>
      <c r="I152" s="2" t="s">
        <v>4958</v>
      </c>
      <c r="J152" s="2" t="s">
        <v>2836</v>
      </c>
      <c r="K152" s="7" t="s">
        <v>4957</v>
      </c>
      <c r="L152" s="2">
        <v>99.84</v>
      </c>
      <c r="M152" s="2">
        <v>30700</v>
      </c>
      <c r="N152" s="2">
        <v>0</v>
      </c>
      <c r="O152" s="2">
        <v>30700</v>
      </c>
      <c r="P152" s="2">
        <v>0</v>
      </c>
      <c r="Q152" s="2">
        <v>30700</v>
      </c>
      <c r="S152" s="6">
        <v>10.7</v>
      </c>
      <c r="T152" s="6">
        <f t="shared" si="2"/>
        <v>328.49</v>
      </c>
      <c r="V152" s="2">
        <v>1</v>
      </c>
      <c r="W152" s="2">
        <v>0</v>
      </c>
      <c r="X152" s="3">
        <v>38985</v>
      </c>
      <c r="Y152" s="2">
        <v>0</v>
      </c>
      <c r="Z152" s="2" t="s">
        <v>6513</v>
      </c>
    </row>
    <row r="153" spans="1:26" s="2" customFormat="1" thickBot="1">
      <c r="A153" s="2">
        <v>760</v>
      </c>
      <c r="B153" s="2" t="s">
        <v>1201</v>
      </c>
      <c r="C153" s="2" t="s">
        <v>1202</v>
      </c>
      <c r="E153" s="2" t="s">
        <v>4827</v>
      </c>
      <c r="F153" s="2" t="s">
        <v>6512</v>
      </c>
      <c r="I153" s="2" t="s">
        <v>5616</v>
      </c>
      <c r="J153" s="2" t="s">
        <v>2836</v>
      </c>
      <c r="K153" s="7" t="s">
        <v>5615</v>
      </c>
      <c r="L153" s="2">
        <v>1.25</v>
      </c>
      <c r="M153" s="2">
        <v>31200</v>
      </c>
      <c r="N153" s="2">
        <v>0</v>
      </c>
      <c r="O153" s="2">
        <v>31200</v>
      </c>
      <c r="P153" s="2">
        <v>0</v>
      </c>
      <c r="Q153" s="2">
        <v>31200</v>
      </c>
      <c r="S153" s="6">
        <v>10.7</v>
      </c>
      <c r="T153" s="6">
        <f t="shared" si="2"/>
        <v>333.84</v>
      </c>
      <c r="V153" s="2">
        <v>1</v>
      </c>
      <c r="W153" s="2">
        <v>0</v>
      </c>
      <c r="X153" s="3">
        <v>43762</v>
      </c>
      <c r="Y153" s="2">
        <v>2</v>
      </c>
      <c r="Z153" s="2" t="s">
        <v>6511</v>
      </c>
    </row>
    <row r="154" spans="1:26" s="2" customFormat="1" thickBot="1">
      <c r="A154" s="2">
        <v>419</v>
      </c>
      <c r="B154" s="2" t="s">
        <v>1939</v>
      </c>
      <c r="C154" s="2" t="s">
        <v>5252</v>
      </c>
      <c r="E154" s="2" t="s">
        <v>6510</v>
      </c>
      <c r="F154" s="2" t="s">
        <v>5250</v>
      </c>
      <c r="I154" s="2" t="s">
        <v>3956</v>
      </c>
      <c r="J154" s="2" t="s">
        <v>2836</v>
      </c>
      <c r="K154" s="7" t="s">
        <v>2910</v>
      </c>
      <c r="L154" s="2">
        <v>1.3</v>
      </c>
      <c r="M154" s="2">
        <v>31500</v>
      </c>
      <c r="N154" s="2">
        <v>0</v>
      </c>
      <c r="O154" s="2">
        <v>31500</v>
      </c>
      <c r="P154" s="2">
        <v>0</v>
      </c>
      <c r="Q154" s="2">
        <v>31500</v>
      </c>
      <c r="S154" s="6">
        <v>10.7</v>
      </c>
      <c r="T154" s="6">
        <f t="shared" si="2"/>
        <v>337.05</v>
      </c>
      <c r="V154" s="2">
        <v>2</v>
      </c>
      <c r="W154" s="2">
        <v>0</v>
      </c>
      <c r="X154" s="3">
        <v>44623</v>
      </c>
      <c r="Y154" s="2">
        <v>2</v>
      </c>
      <c r="Z154" s="2" t="s">
        <v>5249</v>
      </c>
    </row>
    <row r="155" spans="1:26" s="2" customFormat="1" thickBot="1">
      <c r="A155" s="2">
        <v>508</v>
      </c>
      <c r="B155" s="2" t="s">
        <v>1749</v>
      </c>
      <c r="C155" s="2" t="s">
        <v>1298</v>
      </c>
      <c r="D155" s="2" t="s">
        <v>6509</v>
      </c>
      <c r="E155" s="2" t="s">
        <v>6154</v>
      </c>
      <c r="F155" s="2" t="s">
        <v>4674</v>
      </c>
      <c r="I155" s="2" t="s">
        <v>4673</v>
      </c>
      <c r="J155" s="2" t="s">
        <v>2836</v>
      </c>
      <c r="K155" s="7" t="s">
        <v>4672</v>
      </c>
      <c r="L155" s="2">
        <v>0.04</v>
      </c>
      <c r="M155" s="2">
        <v>31500</v>
      </c>
      <c r="N155" s="2">
        <v>0</v>
      </c>
      <c r="O155" s="2">
        <v>31500</v>
      </c>
      <c r="P155" s="2">
        <v>0</v>
      </c>
      <c r="Q155" s="2">
        <v>31500</v>
      </c>
      <c r="S155" s="6">
        <v>10.7</v>
      </c>
      <c r="T155" s="6">
        <f t="shared" si="2"/>
        <v>337.05</v>
      </c>
      <c r="V155" s="2">
        <v>1</v>
      </c>
      <c r="W155" s="2">
        <v>0</v>
      </c>
      <c r="X155" s="3">
        <v>42741</v>
      </c>
      <c r="Y155" s="2">
        <v>8</v>
      </c>
      <c r="Z155" s="2" t="s">
        <v>6508</v>
      </c>
    </row>
    <row r="156" spans="1:26" s="2" customFormat="1" thickBot="1">
      <c r="A156" s="2">
        <v>682</v>
      </c>
      <c r="B156" s="2" t="s">
        <v>1369</v>
      </c>
      <c r="C156" s="2" t="s">
        <v>6507</v>
      </c>
      <c r="D156" s="2" t="s">
        <v>6506</v>
      </c>
      <c r="E156" s="2" t="s">
        <v>5201</v>
      </c>
      <c r="F156" s="2" t="s">
        <v>6505</v>
      </c>
      <c r="I156" s="2" t="s">
        <v>4310</v>
      </c>
      <c r="J156" s="2" t="s">
        <v>2836</v>
      </c>
      <c r="K156" s="7" t="s">
        <v>2853</v>
      </c>
      <c r="L156" s="2">
        <v>1.33</v>
      </c>
      <c r="M156" s="2">
        <v>31600</v>
      </c>
      <c r="N156" s="2">
        <v>0</v>
      </c>
      <c r="O156" s="2">
        <v>31600</v>
      </c>
      <c r="P156" s="2">
        <v>0</v>
      </c>
      <c r="Q156" s="2">
        <v>31600</v>
      </c>
      <c r="S156" s="6">
        <v>10.7</v>
      </c>
      <c r="T156" s="6">
        <f t="shared" si="2"/>
        <v>338.12</v>
      </c>
      <c r="V156" s="2">
        <v>1</v>
      </c>
      <c r="W156" s="2">
        <v>11000</v>
      </c>
      <c r="X156" s="3">
        <v>44363</v>
      </c>
      <c r="Y156" s="2">
        <v>1</v>
      </c>
      <c r="Z156" s="2" t="s">
        <v>6504</v>
      </c>
    </row>
    <row r="157" spans="1:26" s="2" customFormat="1" thickBot="1">
      <c r="A157" s="2">
        <v>1040</v>
      </c>
      <c r="B157" s="2" t="s">
        <v>469</v>
      </c>
      <c r="C157" s="2" t="s">
        <v>470</v>
      </c>
      <c r="D157" s="2" t="s">
        <v>6503</v>
      </c>
      <c r="E157" s="2" t="s">
        <v>3322</v>
      </c>
      <c r="F157" s="2" t="s">
        <v>6502</v>
      </c>
      <c r="I157" s="2" t="s">
        <v>6054</v>
      </c>
      <c r="J157" s="2" t="s">
        <v>2836</v>
      </c>
      <c r="K157" s="7" t="s">
        <v>6501</v>
      </c>
      <c r="L157" s="2">
        <v>1.54</v>
      </c>
      <c r="M157" s="2">
        <v>32700</v>
      </c>
      <c r="N157" s="2">
        <v>0</v>
      </c>
      <c r="O157" s="2">
        <v>32700</v>
      </c>
      <c r="P157" s="2">
        <v>0</v>
      </c>
      <c r="Q157" s="2">
        <v>32700</v>
      </c>
      <c r="S157" s="6">
        <v>10.7</v>
      </c>
      <c r="T157" s="6">
        <f t="shared" si="2"/>
        <v>349.89</v>
      </c>
      <c r="V157" s="2">
        <v>1</v>
      </c>
      <c r="W157" s="2">
        <v>30000</v>
      </c>
      <c r="X157" s="3">
        <v>45071</v>
      </c>
      <c r="Y157" s="2">
        <v>1</v>
      </c>
      <c r="Z157" s="2" t="s">
        <v>6500</v>
      </c>
    </row>
    <row r="158" spans="1:26" s="2" customFormat="1" thickBot="1">
      <c r="A158" s="2">
        <v>619</v>
      </c>
      <c r="B158" s="2" t="s">
        <v>1503</v>
      </c>
      <c r="C158" s="2" t="s">
        <v>6499</v>
      </c>
      <c r="E158" s="2" t="s">
        <v>5974</v>
      </c>
      <c r="F158" s="2" t="s">
        <v>6498</v>
      </c>
      <c r="I158" s="2" t="s">
        <v>4310</v>
      </c>
      <c r="J158" s="2" t="s">
        <v>2836</v>
      </c>
      <c r="K158" s="7" t="s">
        <v>2853</v>
      </c>
      <c r="L158" s="2">
        <v>7.7</v>
      </c>
      <c r="M158" s="2">
        <v>33100</v>
      </c>
      <c r="N158" s="2">
        <v>0</v>
      </c>
      <c r="O158" s="2">
        <v>33100</v>
      </c>
      <c r="P158" s="2">
        <v>0</v>
      </c>
      <c r="Q158" s="2">
        <v>33100</v>
      </c>
      <c r="S158" s="6">
        <v>10.7</v>
      </c>
      <c r="T158" s="6">
        <f t="shared" si="2"/>
        <v>354.17</v>
      </c>
      <c r="V158" s="2">
        <v>1</v>
      </c>
      <c r="W158" s="2">
        <v>0</v>
      </c>
      <c r="X158" s="3">
        <v>45461</v>
      </c>
      <c r="Y158" s="2">
        <v>2</v>
      </c>
      <c r="Z158" s="2" t="s">
        <v>6497</v>
      </c>
    </row>
    <row r="159" spans="1:26" s="2" customFormat="1" thickBot="1">
      <c r="A159" s="2">
        <v>1061</v>
      </c>
      <c r="B159" s="2" t="s">
        <v>428</v>
      </c>
      <c r="C159" s="2" t="s">
        <v>429</v>
      </c>
      <c r="E159" s="2" t="s">
        <v>3322</v>
      </c>
      <c r="F159" s="2" t="s">
        <v>6464</v>
      </c>
      <c r="I159" s="2" t="s">
        <v>6463</v>
      </c>
      <c r="J159" s="2" t="s">
        <v>2977</v>
      </c>
      <c r="K159" s="7" t="s">
        <v>6462</v>
      </c>
      <c r="L159" s="2">
        <v>1.66</v>
      </c>
      <c r="M159" s="2">
        <v>33300</v>
      </c>
      <c r="N159" s="2">
        <v>0</v>
      </c>
      <c r="O159" s="2">
        <v>33300</v>
      </c>
      <c r="P159" s="2">
        <v>0</v>
      </c>
      <c r="Q159" s="2">
        <v>33300</v>
      </c>
      <c r="S159" s="6">
        <v>10.7</v>
      </c>
      <c r="T159" s="6">
        <f t="shared" si="2"/>
        <v>356.31</v>
      </c>
      <c r="V159" s="2">
        <v>1</v>
      </c>
      <c r="W159" s="2">
        <v>22500</v>
      </c>
      <c r="X159" s="3">
        <v>45162</v>
      </c>
      <c r="Y159" s="2">
        <v>1</v>
      </c>
      <c r="Z159" s="2" t="s">
        <v>6496</v>
      </c>
    </row>
    <row r="160" spans="1:26" s="2" customFormat="1" thickBot="1">
      <c r="A160" s="2">
        <v>891</v>
      </c>
      <c r="B160" s="2" t="s">
        <v>883</v>
      </c>
      <c r="C160" s="2" t="s">
        <v>150</v>
      </c>
      <c r="E160" s="2" t="s">
        <v>6311</v>
      </c>
      <c r="F160" s="2" t="s">
        <v>6044</v>
      </c>
      <c r="G160" s="2" t="s">
        <v>6043</v>
      </c>
      <c r="I160" s="2" t="s">
        <v>3968</v>
      </c>
      <c r="J160" s="2" t="s">
        <v>2836</v>
      </c>
      <c r="K160" s="7" t="s">
        <v>3967</v>
      </c>
      <c r="L160" s="2">
        <v>2.7</v>
      </c>
      <c r="M160" s="2">
        <v>33500</v>
      </c>
      <c r="N160" s="2">
        <v>0</v>
      </c>
      <c r="O160" s="2">
        <v>33500</v>
      </c>
      <c r="P160" s="2">
        <v>0</v>
      </c>
      <c r="Q160" s="2">
        <v>33500</v>
      </c>
      <c r="S160" s="6">
        <v>10.7</v>
      </c>
      <c r="T160" s="6">
        <f t="shared" si="2"/>
        <v>358.45</v>
      </c>
      <c r="V160" s="2">
        <v>1</v>
      </c>
      <c r="W160" s="2">
        <v>0</v>
      </c>
      <c r="X160" s="3">
        <v>41913</v>
      </c>
      <c r="Y160" s="2">
        <v>4</v>
      </c>
      <c r="Z160" s="2" t="s">
        <v>6310</v>
      </c>
    </row>
    <row r="161" spans="1:26" s="2" customFormat="1" thickBot="1">
      <c r="A161" s="2">
        <v>738</v>
      </c>
      <c r="B161" s="2" t="s">
        <v>1243</v>
      </c>
      <c r="C161" s="2" t="s">
        <v>1244</v>
      </c>
      <c r="D161" s="2" t="s">
        <v>4606</v>
      </c>
      <c r="E161" s="2" t="s">
        <v>6154</v>
      </c>
      <c r="F161" s="2" t="s">
        <v>4604</v>
      </c>
      <c r="I161" s="2" t="s">
        <v>4603</v>
      </c>
      <c r="J161" s="2" t="s">
        <v>2836</v>
      </c>
      <c r="K161" s="7" t="s">
        <v>2937</v>
      </c>
      <c r="L161" s="2">
        <v>0.5</v>
      </c>
      <c r="M161" s="2">
        <v>33600</v>
      </c>
      <c r="N161" s="2">
        <v>0</v>
      </c>
      <c r="O161" s="2">
        <v>33600</v>
      </c>
      <c r="P161" s="2">
        <v>0</v>
      </c>
      <c r="Q161" s="2">
        <v>33600</v>
      </c>
      <c r="S161" s="6">
        <v>10.7</v>
      </c>
      <c r="T161" s="6">
        <f t="shared" si="2"/>
        <v>359.52</v>
      </c>
      <c r="V161" s="2">
        <v>1</v>
      </c>
      <c r="W161" s="2">
        <v>20000</v>
      </c>
      <c r="X161" s="3">
        <v>41404</v>
      </c>
      <c r="Y161" s="2">
        <v>1</v>
      </c>
      <c r="Z161" s="2" t="s">
        <v>4602</v>
      </c>
    </row>
    <row r="162" spans="1:26" s="2" customFormat="1" thickBot="1">
      <c r="A162" s="2">
        <v>881</v>
      </c>
      <c r="B162" s="2" t="s">
        <v>899</v>
      </c>
      <c r="C162" s="2" t="s">
        <v>901</v>
      </c>
      <c r="D162" s="2" t="s">
        <v>4339</v>
      </c>
      <c r="E162" s="2" t="s">
        <v>6495</v>
      </c>
      <c r="F162" s="2" t="s">
        <v>4337</v>
      </c>
      <c r="I162" s="2" t="s">
        <v>2854</v>
      </c>
      <c r="J162" s="2" t="s">
        <v>2836</v>
      </c>
      <c r="K162" s="7" t="s">
        <v>2853</v>
      </c>
      <c r="L162" s="2">
        <v>0.45</v>
      </c>
      <c r="M162" s="2">
        <v>33600</v>
      </c>
      <c r="N162" s="2">
        <v>0</v>
      </c>
      <c r="O162" s="2">
        <v>33600</v>
      </c>
      <c r="P162" s="2">
        <v>0</v>
      </c>
      <c r="Q162" s="2">
        <v>33600</v>
      </c>
      <c r="S162" s="6">
        <v>10.7</v>
      </c>
      <c r="T162" s="6">
        <f t="shared" si="2"/>
        <v>359.52</v>
      </c>
      <c r="V162" s="2">
        <v>1</v>
      </c>
      <c r="W162" s="2">
        <v>193400</v>
      </c>
      <c r="X162" s="3">
        <v>44915</v>
      </c>
      <c r="Y162" s="2">
        <v>9</v>
      </c>
      <c r="Z162" s="2" t="s">
        <v>4336</v>
      </c>
    </row>
    <row r="163" spans="1:26" s="2" customFormat="1" thickBot="1">
      <c r="A163" s="2">
        <v>928</v>
      </c>
      <c r="B163" s="2" t="s">
        <v>785</v>
      </c>
      <c r="C163" s="2" t="s">
        <v>4099</v>
      </c>
      <c r="E163" s="2" t="s">
        <v>4837</v>
      </c>
      <c r="F163" s="2" t="s">
        <v>4097</v>
      </c>
      <c r="G163" s="2" t="s">
        <v>4096</v>
      </c>
      <c r="I163" s="2" t="s">
        <v>4095</v>
      </c>
      <c r="J163" s="2" t="s">
        <v>2836</v>
      </c>
      <c r="K163" s="7" t="s">
        <v>4094</v>
      </c>
      <c r="L163" s="2">
        <v>0.4</v>
      </c>
      <c r="M163" s="2">
        <v>33600</v>
      </c>
      <c r="N163" s="2">
        <v>0</v>
      </c>
      <c r="O163" s="2">
        <v>33600</v>
      </c>
      <c r="P163" s="2">
        <v>0</v>
      </c>
      <c r="Q163" s="2">
        <v>33600</v>
      </c>
      <c r="S163" s="6">
        <v>10.7</v>
      </c>
      <c r="T163" s="6">
        <f t="shared" si="2"/>
        <v>359.52</v>
      </c>
      <c r="V163" s="2">
        <v>1</v>
      </c>
      <c r="W163" s="2">
        <v>0</v>
      </c>
      <c r="X163" s="3">
        <v>41365</v>
      </c>
      <c r="Y163" s="2">
        <v>6</v>
      </c>
      <c r="Z163" s="2" t="s">
        <v>4093</v>
      </c>
    </row>
    <row r="164" spans="1:26" s="2" customFormat="1" thickBot="1">
      <c r="A164" s="2">
        <v>855</v>
      </c>
      <c r="B164" s="2" t="s">
        <v>970</v>
      </c>
      <c r="C164" s="2" t="s">
        <v>971</v>
      </c>
      <c r="E164" s="2" t="s">
        <v>6494</v>
      </c>
      <c r="F164" s="2" t="s">
        <v>6493</v>
      </c>
      <c r="G164" s="2" t="s">
        <v>6492</v>
      </c>
      <c r="I164" s="2" t="s">
        <v>2854</v>
      </c>
      <c r="J164" s="2" t="s">
        <v>2836</v>
      </c>
      <c r="K164" s="8" t="s">
        <v>6491</v>
      </c>
      <c r="L164" s="2">
        <v>1</v>
      </c>
      <c r="M164" s="2">
        <v>25000</v>
      </c>
      <c r="N164" s="2">
        <v>8800</v>
      </c>
      <c r="O164" s="2">
        <v>33800</v>
      </c>
      <c r="P164" s="2">
        <v>0</v>
      </c>
      <c r="Q164" s="2">
        <v>33800</v>
      </c>
      <c r="S164" s="6">
        <v>10.7</v>
      </c>
      <c r="T164" s="6">
        <f t="shared" si="2"/>
        <v>361.66</v>
      </c>
      <c r="V164" s="2">
        <v>0</v>
      </c>
      <c r="W164" s="2">
        <v>0</v>
      </c>
      <c r="Y164" s="2">
        <v>0</v>
      </c>
      <c r="Z164" s="2" t="s">
        <v>6490</v>
      </c>
    </row>
    <row r="165" spans="1:26" s="2" customFormat="1" thickBot="1">
      <c r="A165" s="2">
        <v>971</v>
      </c>
      <c r="B165" s="2" t="s">
        <v>665</v>
      </c>
      <c r="C165" s="2" t="s">
        <v>667</v>
      </c>
      <c r="D165" s="2" t="s">
        <v>6489</v>
      </c>
      <c r="E165" s="2" t="s">
        <v>6488</v>
      </c>
      <c r="F165" s="2" t="s">
        <v>6487</v>
      </c>
      <c r="I165" s="2" t="s">
        <v>5354</v>
      </c>
      <c r="J165" s="2" t="s">
        <v>2836</v>
      </c>
      <c r="K165" s="7" t="s">
        <v>5353</v>
      </c>
      <c r="L165" s="2">
        <v>10</v>
      </c>
      <c r="M165" s="2">
        <v>34800</v>
      </c>
      <c r="N165" s="2">
        <v>0</v>
      </c>
      <c r="O165" s="2">
        <v>34800</v>
      </c>
      <c r="P165" s="2">
        <v>0</v>
      </c>
      <c r="Q165" s="2">
        <v>34800</v>
      </c>
      <c r="S165" s="6">
        <v>10.7</v>
      </c>
      <c r="T165" s="6">
        <f t="shared" si="2"/>
        <v>372.36</v>
      </c>
      <c r="V165" s="2">
        <v>1</v>
      </c>
      <c r="W165" s="2">
        <v>0</v>
      </c>
      <c r="X165" s="3">
        <v>44875</v>
      </c>
      <c r="Y165" s="2">
        <v>2</v>
      </c>
      <c r="Z165" s="2" t="s">
        <v>6486</v>
      </c>
    </row>
    <row r="166" spans="1:26" s="2" customFormat="1" thickBot="1">
      <c r="A166" s="2">
        <v>1112</v>
      </c>
      <c r="B166" s="2" t="s">
        <v>310</v>
      </c>
      <c r="C166" s="2" t="s">
        <v>311</v>
      </c>
      <c r="E166" s="2" t="s">
        <v>6088</v>
      </c>
      <c r="F166" s="2" t="s">
        <v>3756</v>
      </c>
      <c r="I166" s="2" t="s">
        <v>2854</v>
      </c>
      <c r="J166" s="2" t="s">
        <v>2836</v>
      </c>
      <c r="K166" s="8" t="s">
        <v>3755</v>
      </c>
      <c r="L166" s="2">
        <v>84</v>
      </c>
      <c r="M166" s="2">
        <v>34800</v>
      </c>
      <c r="N166" s="2">
        <v>0</v>
      </c>
      <c r="O166" s="2">
        <v>34800</v>
      </c>
      <c r="P166" s="2">
        <v>0</v>
      </c>
      <c r="Q166" s="2">
        <v>34800</v>
      </c>
      <c r="S166" s="6">
        <v>10.7</v>
      </c>
      <c r="T166" s="6">
        <f t="shared" si="2"/>
        <v>372.36</v>
      </c>
      <c r="V166" s="2">
        <v>0</v>
      </c>
      <c r="W166" s="2">
        <v>0</v>
      </c>
      <c r="Y166" s="2">
        <v>0</v>
      </c>
      <c r="Z166" s="2" t="s">
        <v>6485</v>
      </c>
    </row>
    <row r="167" spans="1:26" s="2" customFormat="1" thickBot="1">
      <c r="A167" s="2">
        <v>775</v>
      </c>
      <c r="B167" s="2" t="s">
        <v>1168</v>
      </c>
      <c r="C167" s="2" t="s">
        <v>1169</v>
      </c>
      <c r="E167" s="2" t="s">
        <v>5891</v>
      </c>
      <c r="F167" s="2" t="s">
        <v>6484</v>
      </c>
      <c r="I167" s="2" t="s">
        <v>6483</v>
      </c>
      <c r="J167" s="2" t="s">
        <v>2836</v>
      </c>
      <c r="K167" s="7" t="s">
        <v>6482</v>
      </c>
      <c r="L167" s="2">
        <v>2</v>
      </c>
      <c r="M167" s="2">
        <v>35000</v>
      </c>
      <c r="N167" s="2">
        <v>0</v>
      </c>
      <c r="O167" s="2">
        <v>35000</v>
      </c>
      <c r="P167" s="2">
        <v>0</v>
      </c>
      <c r="Q167" s="2">
        <v>35000</v>
      </c>
      <c r="S167" s="6">
        <v>10.7</v>
      </c>
      <c r="T167" s="6">
        <f t="shared" si="2"/>
        <v>374.5</v>
      </c>
      <c r="V167" s="2">
        <v>0</v>
      </c>
      <c r="W167" s="2">
        <v>0</v>
      </c>
      <c r="Y167" s="2">
        <v>0</v>
      </c>
    </row>
    <row r="168" spans="1:26" s="2" customFormat="1" thickBot="1">
      <c r="A168" s="2">
        <v>963</v>
      </c>
      <c r="B168" s="2" t="s">
        <v>687</v>
      </c>
      <c r="C168" s="2" t="s">
        <v>688</v>
      </c>
      <c r="E168" s="2" t="s">
        <v>6481</v>
      </c>
      <c r="F168" s="2" t="s">
        <v>5956</v>
      </c>
      <c r="I168" s="2" t="s">
        <v>2854</v>
      </c>
      <c r="J168" s="2" t="s">
        <v>2836</v>
      </c>
      <c r="K168" s="7" t="s">
        <v>2853</v>
      </c>
      <c r="L168" s="2">
        <v>2</v>
      </c>
      <c r="M168" s="2">
        <v>35000</v>
      </c>
      <c r="N168" s="2">
        <v>0</v>
      </c>
      <c r="O168" s="2">
        <v>35000</v>
      </c>
      <c r="P168" s="2">
        <v>0</v>
      </c>
      <c r="Q168" s="2">
        <v>35000</v>
      </c>
      <c r="S168" s="6">
        <v>10.7</v>
      </c>
      <c r="T168" s="6">
        <f t="shared" si="2"/>
        <v>374.5</v>
      </c>
      <c r="V168" s="2">
        <v>1</v>
      </c>
      <c r="W168" s="2">
        <v>29000</v>
      </c>
      <c r="X168" s="3">
        <v>45091</v>
      </c>
      <c r="Y168" s="2">
        <v>1</v>
      </c>
      <c r="Z168" s="2" t="s">
        <v>6480</v>
      </c>
    </row>
    <row r="169" spans="1:26" s="2" customFormat="1" thickBot="1">
      <c r="A169" s="2">
        <v>1049</v>
      </c>
      <c r="B169" s="2" t="s">
        <v>446</v>
      </c>
      <c r="C169" s="2" t="s">
        <v>6479</v>
      </c>
      <c r="E169" s="2" t="s">
        <v>6478</v>
      </c>
      <c r="F169" s="2" t="s">
        <v>3678</v>
      </c>
      <c r="I169" s="2" t="s">
        <v>2854</v>
      </c>
      <c r="J169" s="2" t="s">
        <v>2836</v>
      </c>
      <c r="K169" s="8" t="s">
        <v>3677</v>
      </c>
      <c r="L169" s="2">
        <v>2.1</v>
      </c>
      <c r="M169" s="2">
        <v>35000</v>
      </c>
      <c r="N169" s="2">
        <v>0</v>
      </c>
      <c r="O169" s="2">
        <v>35000</v>
      </c>
      <c r="P169" s="2">
        <v>0</v>
      </c>
      <c r="Q169" s="2">
        <v>35000</v>
      </c>
      <c r="S169" s="6">
        <v>10.7</v>
      </c>
      <c r="T169" s="6">
        <f t="shared" si="2"/>
        <v>374.5</v>
      </c>
      <c r="V169" s="2">
        <v>1</v>
      </c>
      <c r="W169" s="2">
        <v>0</v>
      </c>
      <c r="X169" s="3">
        <v>44573</v>
      </c>
      <c r="Y169" s="2">
        <v>2</v>
      </c>
      <c r="Z169" s="2" t="s">
        <v>4636</v>
      </c>
    </row>
    <row r="170" spans="1:26" s="2" customFormat="1" thickBot="1">
      <c r="A170" s="2">
        <v>709</v>
      </c>
      <c r="B170" s="2" t="s">
        <v>1313</v>
      </c>
      <c r="C170" s="2" t="s">
        <v>3056</v>
      </c>
      <c r="E170" s="2" t="s">
        <v>3444</v>
      </c>
      <c r="F170" s="2" t="s">
        <v>3054</v>
      </c>
      <c r="G170" s="2" t="s">
        <v>3053</v>
      </c>
      <c r="H170" s="2" t="s">
        <v>3052</v>
      </c>
      <c r="I170" s="2" t="s">
        <v>3051</v>
      </c>
      <c r="J170" s="2" t="s">
        <v>2836</v>
      </c>
      <c r="K170" s="7" t="s">
        <v>3050</v>
      </c>
      <c r="L170" s="2">
        <v>113.6</v>
      </c>
      <c r="M170" s="2">
        <v>35100</v>
      </c>
      <c r="N170" s="2">
        <v>0</v>
      </c>
      <c r="O170" s="2">
        <v>35100</v>
      </c>
      <c r="P170" s="2">
        <v>0</v>
      </c>
      <c r="Q170" s="2">
        <v>35100</v>
      </c>
      <c r="S170" s="6">
        <v>10.7</v>
      </c>
      <c r="T170" s="6">
        <f t="shared" si="2"/>
        <v>375.57</v>
      </c>
      <c r="V170" s="2">
        <v>1</v>
      </c>
      <c r="W170" s="2">
        <v>0</v>
      </c>
      <c r="X170" s="3">
        <v>41239</v>
      </c>
      <c r="Y170" s="2">
        <v>2</v>
      </c>
      <c r="Z170" s="2" t="s">
        <v>3049</v>
      </c>
    </row>
    <row r="171" spans="1:26" s="2" customFormat="1" thickBot="1">
      <c r="A171" s="2">
        <v>935</v>
      </c>
      <c r="B171" s="2" t="s">
        <v>770</v>
      </c>
      <c r="C171" s="2" t="s">
        <v>772</v>
      </c>
      <c r="D171" s="2" t="s">
        <v>5894</v>
      </c>
      <c r="E171" s="2" t="s">
        <v>6477</v>
      </c>
      <c r="F171" s="2" t="s">
        <v>3852</v>
      </c>
      <c r="I171" s="2" t="s">
        <v>2854</v>
      </c>
      <c r="J171" s="2" t="s">
        <v>2836</v>
      </c>
      <c r="K171" s="7" t="s">
        <v>2853</v>
      </c>
      <c r="L171" s="2">
        <v>115</v>
      </c>
      <c r="M171" s="2">
        <v>35200</v>
      </c>
      <c r="N171" s="2">
        <v>0</v>
      </c>
      <c r="O171" s="2">
        <v>35200</v>
      </c>
      <c r="P171" s="2">
        <v>0</v>
      </c>
      <c r="Q171" s="2">
        <v>35200</v>
      </c>
      <c r="S171" s="6">
        <v>10.7</v>
      </c>
      <c r="T171" s="6">
        <f t="shared" si="2"/>
        <v>376.64</v>
      </c>
      <c r="V171" s="2">
        <v>0</v>
      </c>
      <c r="W171" s="2">
        <v>0</v>
      </c>
      <c r="Y171" s="2">
        <v>0</v>
      </c>
      <c r="Z171" s="2" t="s">
        <v>6476</v>
      </c>
    </row>
    <row r="172" spans="1:26" s="2" customFormat="1" thickBot="1">
      <c r="A172" s="2">
        <v>1039</v>
      </c>
      <c r="B172" s="2" t="s">
        <v>473</v>
      </c>
      <c r="C172" s="2" t="s">
        <v>6475</v>
      </c>
      <c r="D172" s="2" t="s">
        <v>6474</v>
      </c>
      <c r="E172" s="2" t="s">
        <v>3322</v>
      </c>
      <c r="F172" s="2" t="s">
        <v>6473</v>
      </c>
      <c r="I172" s="2" t="s">
        <v>6472</v>
      </c>
      <c r="J172" s="2" t="s">
        <v>2847</v>
      </c>
      <c r="K172" s="7" t="s">
        <v>6471</v>
      </c>
      <c r="L172" s="2">
        <v>2.04</v>
      </c>
      <c r="M172" s="2">
        <v>35200</v>
      </c>
      <c r="N172" s="2">
        <v>0</v>
      </c>
      <c r="O172" s="2">
        <v>35200</v>
      </c>
      <c r="P172" s="2">
        <v>0</v>
      </c>
      <c r="Q172" s="2">
        <v>35200</v>
      </c>
      <c r="S172" s="6">
        <v>10.7</v>
      </c>
      <c r="T172" s="6">
        <f t="shared" si="2"/>
        <v>376.64</v>
      </c>
      <c r="V172" s="2">
        <v>1</v>
      </c>
      <c r="W172" s="2">
        <v>38000</v>
      </c>
      <c r="X172" s="3">
        <v>45428</v>
      </c>
      <c r="Y172" s="2">
        <v>1</v>
      </c>
      <c r="Z172" s="2" t="s">
        <v>6470</v>
      </c>
    </row>
    <row r="173" spans="1:26" s="2" customFormat="1" thickBot="1">
      <c r="A173" s="2">
        <v>887</v>
      </c>
      <c r="B173" s="2" t="s">
        <v>890</v>
      </c>
      <c r="C173" s="2" t="s">
        <v>150</v>
      </c>
      <c r="E173" s="2" t="s">
        <v>6311</v>
      </c>
      <c r="F173" s="2" t="s">
        <v>6044</v>
      </c>
      <c r="G173" s="2" t="s">
        <v>6043</v>
      </c>
      <c r="I173" s="2" t="s">
        <v>3968</v>
      </c>
      <c r="J173" s="2" t="s">
        <v>2836</v>
      </c>
      <c r="K173" s="7" t="s">
        <v>3967</v>
      </c>
      <c r="L173" s="2">
        <v>2.1</v>
      </c>
      <c r="M173" s="2">
        <v>35500</v>
      </c>
      <c r="N173" s="2">
        <v>0</v>
      </c>
      <c r="O173" s="2">
        <v>35500</v>
      </c>
      <c r="P173" s="2">
        <v>0</v>
      </c>
      <c r="Q173" s="2">
        <v>35500</v>
      </c>
      <c r="S173" s="6">
        <v>10.7</v>
      </c>
      <c r="T173" s="6">
        <f t="shared" si="2"/>
        <v>379.85</v>
      </c>
      <c r="V173" s="2">
        <v>1</v>
      </c>
      <c r="W173" s="2">
        <v>0</v>
      </c>
      <c r="X173" s="3">
        <v>41913</v>
      </c>
      <c r="Y173" s="2">
        <v>4</v>
      </c>
      <c r="Z173" s="2" t="s">
        <v>6310</v>
      </c>
    </row>
    <row r="174" spans="1:26" s="2" customFormat="1" thickBot="1">
      <c r="A174" s="2">
        <v>978</v>
      </c>
      <c r="B174" s="2" t="s">
        <v>642</v>
      </c>
      <c r="C174" s="2" t="s">
        <v>6469</v>
      </c>
      <c r="D174" s="2" t="s">
        <v>6468</v>
      </c>
      <c r="E174" s="2" t="s">
        <v>6467</v>
      </c>
      <c r="F174" s="2" t="s">
        <v>6466</v>
      </c>
      <c r="I174" s="2" t="s">
        <v>4395</v>
      </c>
      <c r="J174" s="2" t="s">
        <v>2836</v>
      </c>
      <c r="K174" s="7" t="s">
        <v>4394</v>
      </c>
      <c r="L174" s="2">
        <v>2.1</v>
      </c>
      <c r="M174" s="2">
        <v>35500</v>
      </c>
      <c r="N174" s="2">
        <v>0</v>
      </c>
      <c r="O174" s="2">
        <v>35500</v>
      </c>
      <c r="P174" s="2">
        <v>0</v>
      </c>
      <c r="Q174" s="2">
        <v>35500</v>
      </c>
      <c r="S174" s="6">
        <v>10.7</v>
      </c>
      <c r="T174" s="6">
        <f t="shared" si="2"/>
        <v>379.85</v>
      </c>
      <c r="V174" s="2">
        <v>1</v>
      </c>
      <c r="W174" s="2">
        <v>8000</v>
      </c>
      <c r="X174" s="3">
        <v>44399</v>
      </c>
      <c r="Y174" s="2">
        <v>1</v>
      </c>
      <c r="Z174" s="2" t="s">
        <v>6465</v>
      </c>
    </row>
    <row r="175" spans="1:26" s="2" customFormat="1" thickBot="1">
      <c r="A175" s="2">
        <v>1044</v>
      </c>
      <c r="B175" s="2" t="s">
        <v>461</v>
      </c>
      <c r="C175" s="2" t="s">
        <v>429</v>
      </c>
      <c r="E175" s="2" t="s">
        <v>3322</v>
      </c>
      <c r="F175" s="2" t="s">
        <v>6464</v>
      </c>
      <c r="I175" s="2" t="s">
        <v>6463</v>
      </c>
      <c r="J175" s="2" t="s">
        <v>2977</v>
      </c>
      <c r="K175" s="7" t="s">
        <v>6462</v>
      </c>
      <c r="L175" s="2">
        <v>2.25</v>
      </c>
      <c r="M175" s="2">
        <v>36200</v>
      </c>
      <c r="N175" s="2">
        <v>0</v>
      </c>
      <c r="O175" s="2">
        <v>36200</v>
      </c>
      <c r="P175" s="2">
        <v>0</v>
      </c>
      <c r="Q175" s="2">
        <v>36200</v>
      </c>
      <c r="S175" s="6">
        <v>10.7</v>
      </c>
      <c r="T175" s="6">
        <f t="shared" si="2"/>
        <v>387.34</v>
      </c>
      <c r="V175" s="2">
        <v>1</v>
      </c>
      <c r="W175" s="2">
        <v>33000</v>
      </c>
      <c r="X175" s="3">
        <v>45219</v>
      </c>
      <c r="Y175" s="2">
        <v>1</v>
      </c>
      <c r="Z175" s="2" t="s">
        <v>6461</v>
      </c>
    </row>
    <row r="176" spans="1:26" s="2" customFormat="1" thickBot="1">
      <c r="A176" s="2">
        <v>183</v>
      </c>
      <c r="B176" s="2" t="s">
        <v>2455</v>
      </c>
      <c r="C176" s="2" t="s">
        <v>2456</v>
      </c>
      <c r="D176" s="2" t="s">
        <v>808</v>
      </c>
      <c r="E176" s="2" t="s">
        <v>6460</v>
      </c>
      <c r="F176" s="2" t="s">
        <v>5348</v>
      </c>
      <c r="I176" s="2" t="s">
        <v>2854</v>
      </c>
      <c r="J176" s="2" t="s">
        <v>2836</v>
      </c>
      <c r="K176" s="7" t="s">
        <v>2853</v>
      </c>
      <c r="L176" s="2">
        <v>0.49</v>
      </c>
      <c r="M176" s="2">
        <v>33600</v>
      </c>
      <c r="N176" s="2">
        <v>3000</v>
      </c>
      <c r="O176" s="2">
        <v>36600</v>
      </c>
      <c r="P176" s="2">
        <v>0</v>
      </c>
      <c r="Q176" s="2">
        <v>36600</v>
      </c>
      <c r="S176" s="6">
        <v>10.7</v>
      </c>
      <c r="T176" s="6">
        <f t="shared" si="2"/>
        <v>391.62</v>
      </c>
      <c r="V176" s="2">
        <v>0</v>
      </c>
      <c r="W176" s="2">
        <v>0</v>
      </c>
      <c r="Y176" s="2">
        <v>0</v>
      </c>
      <c r="Z176" s="2" t="s">
        <v>5347</v>
      </c>
    </row>
    <row r="177" spans="1:26" s="2" customFormat="1" thickBot="1">
      <c r="A177" s="2">
        <v>1037</v>
      </c>
      <c r="B177" s="2" t="s">
        <v>479</v>
      </c>
      <c r="C177" s="2" t="s">
        <v>480</v>
      </c>
      <c r="E177" s="2" t="s">
        <v>3322</v>
      </c>
      <c r="F177" s="2" t="s">
        <v>3608</v>
      </c>
      <c r="I177" s="2" t="s">
        <v>2854</v>
      </c>
      <c r="J177" s="2" t="s">
        <v>2836</v>
      </c>
      <c r="K177" s="7" t="s">
        <v>2853</v>
      </c>
      <c r="L177" s="2">
        <v>2.34</v>
      </c>
      <c r="M177" s="2">
        <v>36700</v>
      </c>
      <c r="N177" s="2">
        <v>0</v>
      </c>
      <c r="O177" s="2">
        <v>36700</v>
      </c>
      <c r="P177" s="2">
        <v>0</v>
      </c>
      <c r="Q177" s="2">
        <v>36700</v>
      </c>
      <c r="S177" s="6">
        <v>10.7</v>
      </c>
      <c r="T177" s="6">
        <f t="shared" si="2"/>
        <v>392.69</v>
      </c>
      <c r="V177" s="2">
        <v>1</v>
      </c>
      <c r="W177" s="2">
        <v>7100</v>
      </c>
      <c r="X177" s="3">
        <v>44090</v>
      </c>
      <c r="Y177" s="2">
        <v>8</v>
      </c>
      <c r="Z177" s="2" t="s">
        <v>6459</v>
      </c>
    </row>
    <row r="178" spans="1:26" s="2" customFormat="1" thickBot="1">
      <c r="A178" s="2">
        <v>569</v>
      </c>
      <c r="B178" s="2" t="s">
        <v>1614</v>
      </c>
      <c r="C178" s="2" t="s">
        <v>1616</v>
      </c>
      <c r="E178" s="2" t="s">
        <v>6458</v>
      </c>
      <c r="F178" s="2" t="s">
        <v>6457</v>
      </c>
      <c r="I178" s="2" t="s">
        <v>2854</v>
      </c>
      <c r="J178" s="2" t="s">
        <v>2836</v>
      </c>
      <c r="K178" s="7" t="s">
        <v>2853</v>
      </c>
      <c r="L178" s="2">
        <v>0.66</v>
      </c>
      <c r="M178" s="2">
        <v>36800</v>
      </c>
      <c r="N178" s="2">
        <v>0</v>
      </c>
      <c r="O178" s="2">
        <v>36800</v>
      </c>
      <c r="P178" s="2">
        <v>0</v>
      </c>
      <c r="Q178" s="2">
        <v>36800</v>
      </c>
      <c r="S178" s="6">
        <v>10.7</v>
      </c>
      <c r="T178" s="6">
        <f t="shared" si="2"/>
        <v>393.76</v>
      </c>
      <c r="V178" s="2">
        <v>0</v>
      </c>
      <c r="W178" s="2">
        <v>0</v>
      </c>
      <c r="Y178" s="2">
        <v>0</v>
      </c>
      <c r="Z178" s="2" t="s">
        <v>6456</v>
      </c>
    </row>
    <row r="179" spans="1:26" s="2" customFormat="1" thickBot="1">
      <c r="A179" s="2">
        <v>597</v>
      </c>
      <c r="B179" s="2" t="s">
        <v>1552</v>
      </c>
      <c r="C179" s="2" t="s">
        <v>1553</v>
      </c>
      <c r="E179" s="2" t="s">
        <v>6455</v>
      </c>
      <c r="F179" s="2" t="s">
        <v>3744</v>
      </c>
      <c r="I179" s="2" t="s">
        <v>2854</v>
      </c>
      <c r="J179" s="2" t="s">
        <v>2836</v>
      </c>
      <c r="K179" s="7" t="s">
        <v>2853</v>
      </c>
      <c r="L179" s="2">
        <v>0.85</v>
      </c>
      <c r="M179" s="2">
        <v>36800</v>
      </c>
      <c r="N179" s="2">
        <v>0</v>
      </c>
      <c r="O179" s="2">
        <v>36800</v>
      </c>
      <c r="P179" s="2">
        <v>0</v>
      </c>
      <c r="Q179" s="2">
        <v>36800</v>
      </c>
      <c r="S179" s="6">
        <v>10.7</v>
      </c>
      <c r="T179" s="6">
        <f t="shared" si="2"/>
        <v>393.76</v>
      </c>
      <c r="V179" s="2">
        <v>0</v>
      </c>
      <c r="W179" s="2">
        <v>0</v>
      </c>
      <c r="Y179" s="2">
        <v>0</v>
      </c>
      <c r="Z179" s="2" t="s">
        <v>6454</v>
      </c>
    </row>
    <row r="180" spans="1:26" s="2" customFormat="1" thickBot="1">
      <c r="A180" s="2">
        <v>1045</v>
      </c>
      <c r="B180" s="2" t="s">
        <v>459</v>
      </c>
      <c r="C180" s="2" t="s">
        <v>460</v>
      </c>
      <c r="D180" s="2" t="s">
        <v>6453</v>
      </c>
      <c r="E180" s="2" t="s">
        <v>3322</v>
      </c>
      <c r="F180" s="2" t="s">
        <v>6452</v>
      </c>
      <c r="I180" s="2" t="s">
        <v>6451</v>
      </c>
      <c r="J180" s="2" t="s">
        <v>6450</v>
      </c>
      <c r="K180" s="8" t="s">
        <v>6449</v>
      </c>
      <c r="L180" s="2">
        <v>2.4</v>
      </c>
      <c r="M180" s="2">
        <v>37000</v>
      </c>
      <c r="N180" s="2">
        <v>0</v>
      </c>
      <c r="O180" s="2">
        <v>37000</v>
      </c>
      <c r="P180" s="2">
        <v>0</v>
      </c>
      <c r="Q180" s="2">
        <v>37000</v>
      </c>
      <c r="S180" s="6">
        <v>10.7</v>
      </c>
      <c r="T180" s="6">
        <f t="shared" si="2"/>
        <v>395.9</v>
      </c>
      <c r="V180" s="2">
        <v>1</v>
      </c>
      <c r="W180" s="2">
        <v>18000</v>
      </c>
      <c r="X180" s="3">
        <v>41655</v>
      </c>
      <c r="Y180" s="2">
        <v>1</v>
      </c>
      <c r="Z180" s="2" t="s">
        <v>6448</v>
      </c>
    </row>
    <row r="181" spans="1:26" s="2" customFormat="1" thickBot="1">
      <c r="A181" s="2">
        <v>1025</v>
      </c>
      <c r="B181" s="2" t="s">
        <v>515</v>
      </c>
      <c r="C181" s="2" t="s">
        <v>516</v>
      </c>
      <c r="E181" s="2" t="s">
        <v>6443</v>
      </c>
      <c r="F181" s="2" t="s">
        <v>3794</v>
      </c>
      <c r="I181" s="2" t="s">
        <v>3793</v>
      </c>
      <c r="J181" s="2" t="s">
        <v>2891</v>
      </c>
      <c r="K181" s="8">
        <v>78418</v>
      </c>
      <c r="L181" s="2">
        <v>40.4</v>
      </c>
      <c r="M181" s="2">
        <v>37100</v>
      </c>
      <c r="N181" s="2">
        <v>0</v>
      </c>
      <c r="O181" s="2">
        <v>37100</v>
      </c>
      <c r="P181" s="2">
        <v>0</v>
      </c>
      <c r="Q181" s="2">
        <v>37100</v>
      </c>
      <c r="S181" s="6">
        <v>10.7</v>
      </c>
      <c r="T181" s="6">
        <f t="shared" si="2"/>
        <v>396.97</v>
      </c>
      <c r="V181" s="2">
        <v>1</v>
      </c>
      <c r="W181" s="2">
        <v>70000</v>
      </c>
      <c r="X181" s="3">
        <v>44852</v>
      </c>
      <c r="Y181" s="2">
        <v>1</v>
      </c>
      <c r="Z181" s="2" t="s">
        <v>6447</v>
      </c>
    </row>
    <row r="182" spans="1:26" s="2" customFormat="1" thickBot="1">
      <c r="A182" s="2">
        <v>1014</v>
      </c>
      <c r="B182" s="2" t="s">
        <v>548</v>
      </c>
      <c r="C182" s="2" t="s">
        <v>549</v>
      </c>
      <c r="D182" s="2" t="s">
        <v>6446</v>
      </c>
      <c r="E182" s="2" t="s">
        <v>6443</v>
      </c>
      <c r="F182" s="2" t="s">
        <v>6445</v>
      </c>
      <c r="I182" s="2" t="s">
        <v>3147</v>
      </c>
      <c r="J182" s="2" t="s">
        <v>2977</v>
      </c>
      <c r="K182" s="7" t="s">
        <v>3146</v>
      </c>
      <c r="L182" s="2">
        <v>40.159999999999997</v>
      </c>
      <c r="M182" s="2">
        <v>37200</v>
      </c>
      <c r="N182" s="2">
        <v>0</v>
      </c>
      <c r="O182" s="2">
        <v>37200</v>
      </c>
      <c r="P182" s="2">
        <v>0</v>
      </c>
      <c r="Q182" s="2">
        <v>37200</v>
      </c>
      <c r="S182" s="6">
        <v>10.7</v>
      </c>
      <c r="T182" s="6">
        <f t="shared" si="2"/>
        <v>398.04</v>
      </c>
      <c r="V182" s="2">
        <v>2</v>
      </c>
      <c r="W182" s="2">
        <v>65000</v>
      </c>
      <c r="X182" s="3">
        <v>44831</v>
      </c>
      <c r="Y182" s="2">
        <v>1</v>
      </c>
      <c r="Z182" s="2" t="s">
        <v>6444</v>
      </c>
    </row>
    <row r="183" spans="1:26" s="2" customFormat="1" thickBot="1">
      <c r="A183" s="2">
        <v>1026</v>
      </c>
      <c r="B183" s="2" t="s">
        <v>511</v>
      </c>
      <c r="C183" s="2" t="s">
        <v>513</v>
      </c>
      <c r="D183" s="2" t="s">
        <v>510</v>
      </c>
      <c r="E183" s="2" t="s">
        <v>6443</v>
      </c>
      <c r="F183" s="2" t="s">
        <v>3770</v>
      </c>
      <c r="I183" s="2" t="s">
        <v>3769</v>
      </c>
      <c r="J183" s="2" t="s">
        <v>2891</v>
      </c>
      <c r="K183" s="8">
        <v>78005</v>
      </c>
      <c r="L183" s="2">
        <v>41.7</v>
      </c>
      <c r="M183" s="2">
        <v>37500</v>
      </c>
      <c r="N183" s="2">
        <v>0</v>
      </c>
      <c r="O183" s="2">
        <v>37500</v>
      </c>
      <c r="P183" s="2">
        <v>0</v>
      </c>
      <c r="Q183" s="2">
        <v>37500</v>
      </c>
      <c r="S183" s="6">
        <v>10.7</v>
      </c>
      <c r="T183" s="6">
        <f t="shared" si="2"/>
        <v>401.25</v>
      </c>
      <c r="V183" s="2">
        <v>1</v>
      </c>
      <c r="W183" s="2">
        <v>67500</v>
      </c>
      <c r="X183" s="3">
        <v>44672</v>
      </c>
      <c r="Y183" s="2">
        <v>1</v>
      </c>
      <c r="Z183" s="2" t="s">
        <v>6442</v>
      </c>
    </row>
    <row r="184" spans="1:26" s="2" customFormat="1" thickBot="1">
      <c r="A184" s="2">
        <v>1135</v>
      </c>
      <c r="B184" s="2" t="s">
        <v>253</v>
      </c>
      <c r="C184" s="2" t="s">
        <v>254</v>
      </c>
      <c r="E184" s="2" t="s">
        <v>6441</v>
      </c>
      <c r="F184" s="2" t="s">
        <v>6440</v>
      </c>
      <c r="I184" s="2" t="s">
        <v>6439</v>
      </c>
      <c r="J184" s="2" t="s">
        <v>2923</v>
      </c>
      <c r="K184" s="7" t="s">
        <v>6438</v>
      </c>
      <c r="L184" s="2">
        <v>26</v>
      </c>
      <c r="M184" s="2">
        <v>37800</v>
      </c>
      <c r="N184" s="2">
        <v>0</v>
      </c>
      <c r="O184" s="2">
        <v>37800</v>
      </c>
      <c r="P184" s="2">
        <v>0</v>
      </c>
      <c r="Q184" s="2">
        <v>37800</v>
      </c>
      <c r="S184" s="6">
        <v>10.7</v>
      </c>
      <c r="T184" s="6">
        <f t="shared" si="2"/>
        <v>404.46</v>
      </c>
      <c r="V184" s="2">
        <v>1</v>
      </c>
      <c r="W184" s="2">
        <v>45000</v>
      </c>
      <c r="X184" s="3">
        <v>43815</v>
      </c>
      <c r="Y184" s="2">
        <v>1</v>
      </c>
      <c r="Z184" s="2" t="s">
        <v>6437</v>
      </c>
    </row>
    <row r="185" spans="1:26" s="2" customFormat="1" thickBot="1">
      <c r="A185" s="2">
        <v>886</v>
      </c>
      <c r="B185" s="2" t="s">
        <v>892</v>
      </c>
      <c r="C185" s="2" t="s">
        <v>150</v>
      </c>
      <c r="E185" s="2" t="s">
        <v>6311</v>
      </c>
      <c r="F185" s="2" t="s">
        <v>6044</v>
      </c>
      <c r="G185" s="2" t="s">
        <v>6043</v>
      </c>
      <c r="I185" s="2" t="s">
        <v>3968</v>
      </c>
      <c r="J185" s="2" t="s">
        <v>2836</v>
      </c>
      <c r="K185" s="7" t="s">
        <v>3967</v>
      </c>
      <c r="L185" s="2">
        <v>2.84</v>
      </c>
      <c r="M185" s="2">
        <v>39200</v>
      </c>
      <c r="N185" s="2">
        <v>0</v>
      </c>
      <c r="O185" s="2">
        <v>39200</v>
      </c>
      <c r="P185" s="2">
        <v>0</v>
      </c>
      <c r="Q185" s="2">
        <v>39200</v>
      </c>
      <c r="S185" s="6">
        <v>10.7</v>
      </c>
      <c r="T185" s="6">
        <f t="shared" si="2"/>
        <v>419.44</v>
      </c>
      <c r="V185" s="2">
        <v>1</v>
      </c>
      <c r="W185" s="2">
        <v>0</v>
      </c>
      <c r="X185" s="3">
        <v>41913</v>
      </c>
      <c r="Y185" s="2">
        <v>4</v>
      </c>
      <c r="Z185" s="2" t="s">
        <v>6310</v>
      </c>
    </row>
    <row r="186" spans="1:26" s="2" customFormat="1" thickBot="1">
      <c r="A186" s="2">
        <v>9</v>
      </c>
      <c r="B186" s="2" t="s">
        <v>2788</v>
      </c>
      <c r="C186" s="2" t="s">
        <v>6436</v>
      </c>
      <c r="E186" s="2" t="s">
        <v>6435</v>
      </c>
      <c r="F186" s="2" t="s">
        <v>6434</v>
      </c>
      <c r="G186" s="2" t="s">
        <v>6433</v>
      </c>
      <c r="I186" s="2" t="s">
        <v>3828</v>
      </c>
      <c r="J186" s="2" t="s">
        <v>2836</v>
      </c>
      <c r="K186" s="7" t="s">
        <v>3050</v>
      </c>
      <c r="L186" s="2">
        <v>1</v>
      </c>
      <c r="M186" s="2">
        <v>40000</v>
      </c>
      <c r="N186" s="2">
        <v>0</v>
      </c>
      <c r="O186" s="2">
        <v>40000</v>
      </c>
      <c r="P186" s="2">
        <v>0</v>
      </c>
      <c r="Q186" s="2">
        <v>40000</v>
      </c>
      <c r="S186" s="6">
        <v>10.7</v>
      </c>
      <c r="T186" s="6">
        <f t="shared" si="2"/>
        <v>428</v>
      </c>
      <c r="V186" s="2">
        <v>0</v>
      </c>
      <c r="W186" s="2">
        <v>0</v>
      </c>
      <c r="Y186" s="2">
        <v>0</v>
      </c>
    </row>
    <row r="187" spans="1:26" s="2" customFormat="1" thickBot="1">
      <c r="A187" s="2">
        <v>85</v>
      </c>
      <c r="B187" s="2" t="s">
        <v>2650</v>
      </c>
      <c r="C187" s="2" t="s">
        <v>2651</v>
      </c>
      <c r="D187" s="2" t="s">
        <v>6432</v>
      </c>
      <c r="E187" s="2" t="s">
        <v>4787</v>
      </c>
      <c r="F187" s="2" t="s">
        <v>6431</v>
      </c>
      <c r="G187" s="2" t="s">
        <v>3937</v>
      </c>
      <c r="I187" s="2" t="s">
        <v>2854</v>
      </c>
      <c r="J187" s="2" t="s">
        <v>2836</v>
      </c>
      <c r="K187" s="7" t="s">
        <v>2853</v>
      </c>
      <c r="L187" s="2">
        <v>1</v>
      </c>
      <c r="M187" s="2">
        <v>40000</v>
      </c>
      <c r="N187" s="2">
        <v>0</v>
      </c>
      <c r="O187" s="2">
        <v>40000</v>
      </c>
      <c r="P187" s="2">
        <v>0</v>
      </c>
      <c r="Q187" s="2">
        <v>40000</v>
      </c>
      <c r="S187" s="6">
        <v>10.7</v>
      </c>
      <c r="T187" s="6">
        <f t="shared" si="2"/>
        <v>428</v>
      </c>
      <c r="V187" s="2">
        <v>0</v>
      </c>
      <c r="W187" s="2">
        <v>0</v>
      </c>
      <c r="Y187" s="2">
        <v>0</v>
      </c>
    </row>
    <row r="188" spans="1:26" s="2" customFormat="1" thickBot="1">
      <c r="A188" s="2">
        <v>150</v>
      </c>
      <c r="B188" s="2" t="s">
        <v>2522</v>
      </c>
      <c r="C188" s="2" t="s">
        <v>2523</v>
      </c>
      <c r="E188" s="2" t="s">
        <v>4837</v>
      </c>
      <c r="F188" s="2" t="s">
        <v>3240</v>
      </c>
      <c r="I188" s="2" t="s">
        <v>2854</v>
      </c>
      <c r="J188" s="2" t="s">
        <v>2836</v>
      </c>
      <c r="K188" s="7" t="s">
        <v>2853</v>
      </c>
      <c r="L188" s="2">
        <v>1</v>
      </c>
      <c r="M188" s="2">
        <v>40000</v>
      </c>
      <c r="N188" s="2">
        <v>0</v>
      </c>
      <c r="O188" s="2">
        <v>40000</v>
      </c>
      <c r="P188" s="2">
        <v>0</v>
      </c>
      <c r="Q188" s="2">
        <v>40000</v>
      </c>
      <c r="S188" s="6">
        <v>10.7</v>
      </c>
      <c r="T188" s="6">
        <f t="shared" si="2"/>
        <v>428</v>
      </c>
      <c r="V188" s="2">
        <v>0</v>
      </c>
      <c r="W188" s="2">
        <v>0</v>
      </c>
      <c r="Y188" s="2">
        <v>0</v>
      </c>
      <c r="Z188" s="2" t="s">
        <v>6430</v>
      </c>
    </row>
    <row r="189" spans="1:26" s="2" customFormat="1" thickBot="1">
      <c r="A189" s="2">
        <v>326</v>
      </c>
      <c r="B189" s="2" t="s">
        <v>2141</v>
      </c>
      <c r="C189" s="2" t="s">
        <v>2142</v>
      </c>
      <c r="D189" s="2" t="s">
        <v>4185</v>
      </c>
      <c r="E189" s="2" t="s">
        <v>6003</v>
      </c>
      <c r="F189" s="2" t="s">
        <v>4183</v>
      </c>
      <c r="I189" s="2" t="s">
        <v>2854</v>
      </c>
      <c r="J189" s="2" t="s">
        <v>2836</v>
      </c>
      <c r="K189" s="7" t="s">
        <v>2853</v>
      </c>
      <c r="L189" s="2">
        <v>1</v>
      </c>
      <c r="M189" s="2">
        <v>40000</v>
      </c>
      <c r="N189" s="2">
        <v>0</v>
      </c>
      <c r="O189" s="2">
        <v>40000</v>
      </c>
      <c r="P189" s="2">
        <v>0</v>
      </c>
      <c r="Q189" s="2">
        <v>40000</v>
      </c>
      <c r="S189" s="6">
        <v>10.7</v>
      </c>
      <c r="T189" s="6">
        <f t="shared" si="2"/>
        <v>428</v>
      </c>
      <c r="V189" s="2">
        <v>0</v>
      </c>
      <c r="W189" s="2">
        <v>0</v>
      </c>
      <c r="Y189" s="2">
        <v>0</v>
      </c>
    </row>
    <row r="190" spans="1:26" s="2" customFormat="1" thickBot="1">
      <c r="A190" s="2">
        <v>429</v>
      </c>
      <c r="B190" s="2" t="s">
        <v>1918</v>
      </c>
      <c r="C190" s="2" t="s">
        <v>1920</v>
      </c>
      <c r="E190" s="2" t="s">
        <v>6429</v>
      </c>
      <c r="F190" s="2" t="s">
        <v>3687</v>
      </c>
      <c r="I190" s="2" t="s">
        <v>2854</v>
      </c>
      <c r="J190" s="2" t="s">
        <v>2836</v>
      </c>
      <c r="K190" s="7" t="s">
        <v>2853</v>
      </c>
      <c r="L190" s="2">
        <v>1</v>
      </c>
      <c r="M190" s="2">
        <v>40000</v>
      </c>
      <c r="N190" s="2">
        <v>0</v>
      </c>
      <c r="O190" s="2">
        <v>40000</v>
      </c>
      <c r="P190" s="2">
        <v>0</v>
      </c>
      <c r="Q190" s="2">
        <v>40000</v>
      </c>
      <c r="S190" s="6">
        <v>10.7</v>
      </c>
      <c r="T190" s="6">
        <f t="shared" si="2"/>
        <v>428</v>
      </c>
      <c r="V190" s="2">
        <v>1</v>
      </c>
      <c r="W190" s="2">
        <v>35000</v>
      </c>
      <c r="X190" s="3">
        <v>44676</v>
      </c>
      <c r="Y190" s="2">
        <v>9</v>
      </c>
      <c r="Z190" s="2" t="s">
        <v>6428</v>
      </c>
    </row>
    <row r="191" spans="1:26" s="2" customFormat="1" thickBot="1">
      <c r="A191" s="2">
        <v>512</v>
      </c>
      <c r="B191" s="2" t="s">
        <v>1740</v>
      </c>
      <c r="C191" s="2" t="s">
        <v>1741</v>
      </c>
      <c r="E191" s="2" t="s">
        <v>6427</v>
      </c>
      <c r="F191" s="2" t="s">
        <v>4600</v>
      </c>
      <c r="I191" s="2" t="s">
        <v>2854</v>
      </c>
      <c r="J191" s="2" t="s">
        <v>2836</v>
      </c>
      <c r="K191" s="7" t="s">
        <v>2853</v>
      </c>
      <c r="L191" s="2">
        <v>0.92</v>
      </c>
      <c r="M191" s="2">
        <v>40000</v>
      </c>
      <c r="N191" s="2">
        <v>0</v>
      </c>
      <c r="O191" s="2">
        <v>40000</v>
      </c>
      <c r="P191" s="2">
        <v>0</v>
      </c>
      <c r="Q191" s="2">
        <v>40000</v>
      </c>
      <c r="S191" s="6">
        <v>10.7</v>
      </c>
      <c r="T191" s="6">
        <f t="shared" si="2"/>
        <v>428</v>
      </c>
      <c r="V191" s="2">
        <v>1</v>
      </c>
      <c r="W191" s="2">
        <v>4500</v>
      </c>
      <c r="X191" s="3">
        <v>40934</v>
      </c>
      <c r="Y191" s="2">
        <v>1</v>
      </c>
      <c r="Z191" s="2" t="s">
        <v>6426</v>
      </c>
    </row>
    <row r="192" spans="1:26" s="2" customFormat="1" thickBot="1">
      <c r="A192" s="2">
        <v>806</v>
      </c>
      <c r="B192" s="2" t="s">
        <v>1097</v>
      </c>
      <c r="C192" s="2" t="s">
        <v>1098</v>
      </c>
      <c r="E192" s="2" t="s">
        <v>4827</v>
      </c>
      <c r="F192" s="2" t="s">
        <v>6425</v>
      </c>
      <c r="I192" s="2" t="s">
        <v>6424</v>
      </c>
      <c r="J192" s="2" t="s">
        <v>2836</v>
      </c>
      <c r="K192" s="7" t="s">
        <v>6423</v>
      </c>
      <c r="L192" s="2">
        <v>3</v>
      </c>
      <c r="M192" s="2">
        <v>40000</v>
      </c>
      <c r="N192" s="2">
        <v>0</v>
      </c>
      <c r="O192" s="2">
        <v>40000</v>
      </c>
      <c r="P192" s="2">
        <v>0</v>
      </c>
      <c r="Q192" s="2">
        <v>40000</v>
      </c>
      <c r="S192" s="6">
        <v>10.7</v>
      </c>
      <c r="T192" s="6">
        <f t="shared" si="2"/>
        <v>428</v>
      </c>
      <c r="V192" s="2">
        <v>1</v>
      </c>
      <c r="W192" s="2">
        <v>0</v>
      </c>
      <c r="X192" s="3">
        <v>44066</v>
      </c>
      <c r="Y192" s="2">
        <v>2</v>
      </c>
      <c r="Z192" s="2" t="s">
        <v>6422</v>
      </c>
    </row>
    <row r="193" spans="1:26" s="2" customFormat="1" thickBot="1">
      <c r="A193" s="2">
        <v>809</v>
      </c>
      <c r="B193" s="2" t="s">
        <v>1089</v>
      </c>
      <c r="C193" s="2" t="s">
        <v>6421</v>
      </c>
      <c r="E193" s="2" t="s">
        <v>5101</v>
      </c>
      <c r="F193" s="2" t="s">
        <v>6157</v>
      </c>
      <c r="I193" s="2" t="s">
        <v>2854</v>
      </c>
      <c r="J193" s="2" t="s">
        <v>2836</v>
      </c>
      <c r="K193" s="7" t="s">
        <v>2853</v>
      </c>
      <c r="L193" s="2">
        <v>1</v>
      </c>
      <c r="M193" s="2">
        <v>40000</v>
      </c>
      <c r="N193" s="2">
        <v>0</v>
      </c>
      <c r="O193" s="2">
        <v>40000</v>
      </c>
      <c r="P193" s="2">
        <v>0</v>
      </c>
      <c r="Q193" s="2">
        <v>40000</v>
      </c>
      <c r="S193" s="6">
        <v>10.7</v>
      </c>
      <c r="T193" s="6">
        <f t="shared" si="2"/>
        <v>428</v>
      </c>
      <c r="V193" s="2">
        <v>0</v>
      </c>
      <c r="W193" s="2">
        <v>0</v>
      </c>
      <c r="Y193" s="2">
        <v>0</v>
      </c>
      <c r="Z193" s="2" t="s">
        <v>6420</v>
      </c>
    </row>
    <row r="194" spans="1:26" s="2" customFormat="1" thickBot="1">
      <c r="A194" s="2">
        <v>814</v>
      </c>
      <c r="B194" s="2" t="s">
        <v>1078</v>
      </c>
      <c r="C194" s="2" t="s">
        <v>1079</v>
      </c>
      <c r="E194" s="2" t="s">
        <v>6419</v>
      </c>
      <c r="F194" s="2" t="s">
        <v>3268</v>
      </c>
      <c r="I194" s="2" t="s">
        <v>2854</v>
      </c>
      <c r="J194" s="2" t="s">
        <v>2836</v>
      </c>
      <c r="K194" s="7" t="s">
        <v>2853</v>
      </c>
      <c r="L194" s="2">
        <v>3</v>
      </c>
      <c r="M194" s="2">
        <v>40000</v>
      </c>
      <c r="N194" s="2">
        <v>0</v>
      </c>
      <c r="O194" s="2">
        <v>40000</v>
      </c>
      <c r="P194" s="2">
        <v>0</v>
      </c>
      <c r="Q194" s="2">
        <v>40000</v>
      </c>
      <c r="S194" s="6">
        <v>10.7</v>
      </c>
      <c r="T194" s="6">
        <f t="shared" ref="T194:T257" si="3">SUM(Q194*S194)/1000</f>
        <v>428</v>
      </c>
      <c r="V194" s="2">
        <v>0</v>
      </c>
      <c r="W194" s="2">
        <v>0</v>
      </c>
      <c r="Y194" s="2">
        <v>0</v>
      </c>
      <c r="Z194" s="2" t="s">
        <v>6418</v>
      </c>
    </row>
    <row r="195" spans="1:26" s="2" customFormat="1" thickBot="1">
      <c r="A195" s="2">
        <v>998</v>
      </c>
      <c r="B195" s="2" t="s">
        <v>585</v>
      </c>
      <c r="C195" s="2" t="s">
        <v>586</v>
      </c>
      <c r="E195" s="2" t="s">
        <v>4683</v>
      </c>
      <c r="F195" s="2" t="s">
        <v>6417</v>
      </c>
      <c r="I195" s="2" t="s">
        <v>4717</v>
      </c>
      <c r="J195" s="2" t="s">
        <v>2836</v>
      </c>
      <c r="K195" s="7" t="s">
        <v>3050</v>
      </c>
      <c r="L195" s="2">
        <v>3</v>
      </c>
      <c r="M195" s="2">
        <v>40000</v>
      </c>
      <c r="N195" s="2">
        <v>0</v>
      </c>
      <c r="O195" s="2">
        <v>40000</v>
      </c>
      <c r="P195" s="2">
        <v>0</v>
      </c>
      <c r="Q195" s="2">
        <v>40000</v>
      </c>
      <c r="S195" s="6">
        <v>10.7</v>
      </c>
      <c r="T195" s="6">
        <f t="shared" si="3"/>
        <v>428</v>
      </c>
      <c r="V195" s="2">
        <v>0</v>
      </c>
      <c r="W195" s="2">
        <v>0</v>
      </c>
      <c r="Y195" s="2">
        <v>0</v>
      </c>
      <c r="Z195" s="2" t="s">
        <v>6416</v>
      </c>
    </row>
    <row r="196" spans="1:26" s="2" customFormat="1" thickBot="1">
      <c r="A196" s="2">
        <v>1100</v>
      </c>
      <c r="B196" s="2" t="s">
        <v>344</v>
      </c>
      <c r="C196" s="2" t="s">
        <v>6415</v>
      </c>
      <c r="D196" s="2" t="s">
        <v>6414</v>
      </c>
      <c r="E196" s="2" t="s">
        <v>6413</v>
      </c>
      <c r="F196" s="2" t="s">
        <v>6412</v>
      </c>
      <c r="I196" s="2" t="s">
        <v>2842</v>
      </c>
      <c r="J196" s="2" t="s">
        <v>2836</v>
      </c>
      <c r="K196" s="7" t="s">
        <v>2841</v>
      </c>
      <c r="L196" s="2">
        <v>0.92</v>
      </c>
      <c r="M196" s="2">
        <v>40000</v>
      </c>
      <c r="N196" s="2">
        <v>0</v>
      </c>
      <c r="O196" s="2">
        <v>40000</v>
      </c>
      <c r="P196" s="2">
        <v>0</v>
      </c>
      <c r="Q196" s="2">
        <v>40000</v>
      </c>
      <c r="S196" s="6">
        <v>10.7</v>
      </c>
      <c r="T196" s="6">
        <f t="shared" si="3"/>
        <v>428</v>
      </c>
      <c r="V196" s="2">
        <v>1</v>
      </c>
      <c r="W196" s="2">
        <v>44500</v>
      </c>
      <c r="X196" s="3">
        <v>45450</v>
      </c>
      <c r="Y196" s="2">
        <v>1</v>
      </c>
      <c r="Z196" s="2" t="s">
        <v>6411</v>
      </c>
    </row>
    <row r="197" spans="1:26" s="2" customFormat="1" thickBot="1">
      <c r="A197" s="2">
        <v>1171</v>
      </c>
      <c r="B197" s="2" t="s">
        <v>152</v>
      </c>
      <c r="C197" s="2" t="s">
        <v>153</v>
      </c>
      <c r="E197" s="2" t="s">
        <v>5</v>
      </c>
      <c r="F197" s="2" t="s">
        <v>4615</v>
      </c>
      <c r="I197" s="2" t="s">
        <v>2854</v>
      </c>
      <c r="J197" s="2" t="s">
        <v>2836</v>
      </c>
      <c r="K197" s="7" t="s">
        <v>2853</v>
      </c>
      <c r="L197" s="2">
        <v>10</v>
      </c>
      <c r="M197" s="2">
        <v>40000</v>
      </c>
      <c r="N197" s="2">
        <v>0</v>
      </c>
      <c r="O197" s="2">
        <v>40000</v>
      </c>
      <c r="P197" s="2">
        <v>0</v>
      </c>
      <c r="Q197" s="2">
        <v>40000</v>
      </c>
      <c r="S197" s="6">
        <v>10.7</v>
      </c>
      <c r="T197" s="6">
        <f t="shared" si="3"/>
        <v>428</v>
      </c>
      <c r="V197" s="2">
        <v>0</v>
      </c>
      <c r="W197" s="2">
        <v>0</v>
      </c>
      <c r="Y197" s="2">
        <v>0</v>
      </c>
      <c r="Z197" s="2" t="s">
        <v>6410</v>
      </c>
    </row>
    <row r="198" spans="1:26" s="2" customFormat="1" thickBot="1">
      <c r="A198" s="2">
        <v>1206</v>
      </c>
      <c r="B198" s="2" t="s">
        <v>24</v>
      </c>
      <c r="C198" s="2" t="s">
        <v>26</v>
      </c>
      <c r="E198" s="2" t="s">
        <v>6409</v>
      </c>
      <c r="F198" s="2" t="s">
        <v>6408</v>
      </c>
      <c r="I198" s="2" t="s">
        <v>2854</v>
      </c>
      <c r="J198" s="2" t="s">
        <v>2836</v>
      </c>
      <c r="K198" s="7" t="s">
        <v>2853</v>
      </c>
      <c r="L198" s="2">
        <v>0</v>
      </c>
      <c r="M198" s="2">
        <v>0</v>
      </c>
      <c r="N198" s="2">
        <v>40000</v>
      </c>
      <c r="O198" s="2">
        <v>40000</v>
      </c>
      <c r="P198" s="2">
        <v>0</v>
      </c>
      <c r="Q198" s="2">
        <v>40000</v>
      </c>
      <c r="S198" s="6">
        <v>10.7</v>
      </c>
      <c r="T198" s="6">
        <f t="shared" si="3"/>
        <v>428</v>
      </c>
      <c r="V198" s="2">
        <v>0</v>
      </c>
      <c r="W198" s="2">
        <v>0</v>
      </c>
      <c r="Y198" s="2">
        <v>0</v>
      </c>
    </row>
    <row r="199" spans="1:26" s="2" customFormat="1" thickBot="1">
      <c r="A199" s="2">
        <v>420</v>
      </c>
      <c r="B199" s="2" t="s">
        <v>1936</v>
      </c>
      <c r="C199" s="2" t="s">
        <v>6407</v>
      </c>
      <c r="D199" s="2" t="s">
        <v>6406</v>
      </c>
      <c r="E199" s="2" t="s">
        <v>4837</v>
      </c>
      <c r="F199" s="2" t="s">
        <v>6405</v>
      </c>
      <c r="I199" s="2" t="s">
        <v>6404</v>
      </c>
      <c r="J199" s="2" t="s">
        <v>2836</v>
      </c>
      <c r="K199" s="7" t="s">
        <v>6403</v>
      </c>
      <c r="L199" s="2">
        <v>2</v>
      </c>
      <c r="M199" s="2">
        <v>40100</v>
      </c>
      <c r="N199" s="2">
        <v>0</v>
      </c>
      <c r="O199" s="2">
        <v>40100</v>
      </c>
      <c r="P199" s="2">
        <v>0</v>
      </c>
      <c r="Q199" s="2">
        <v>40100</v>
      </c>
      <c r="S199" s="6">
        <v>10.7</v>
      </c>
      <c r="T199" s="6">
        <f t="shared" si="3"/>
        <v>429.07</v>
      </c>
      <c r="V199" s="2">
        <v>1</v>
      </c>
      <c r="W199" s="2">
        <v>15000</v>
      </c>
      <c r="X199" s="3">
        <v>44559</v>
      </c>
      <c r="Y199" s="2">
        <v>1</v>
      </c>
      <c r="Z199" s="2" t="s">
        <v>6402</v>
      </c>
    </row>
    <row r="200" spans="1:26" s="2" customFormat="1" thickBot="1">
      <c r="A200" s="2">
        <v>675</v>
      </c>
      <c r="B200" s="2" t="s">
        <v>1384</v>
      </c>
      <c r="C200" s="2" t="s">
        <v>1310</v>
      </c>
      <c r="D200" s="2" t="s">
        <v>2941</v>
      </c>
      <c r="E200" s="2" t="s">
        <v>6401</v>
      </c>
      <c r="F200" s="2" t="s">
        <v>2939</v>
      </c>
      <c r="I200" s="2" t="s">
        <v>2938</v>
      </c>
      <c r="J200" s="2" t="s">
        <v>2836</v>
      </c>
      <c r="K200" s="7" t="s">
        <v>2937</v>
      </c>
      <c r="L200" s="2">
        <v>124</v>
      </c>
      <c r="M200" s="2">
        <v>40300</v>
      </c>
      <c r="N200" s="2">
        <v>0</v>
      </c>
      <c r="O200" s="2">
        <v>40300</v>
      </c>
      <c r="P200" s="2">
        <v>0</v>
      </c>
      <c r="Q200" s="2">
        <v>40300</v>
      </c>
      <c r="S200" s="6">
        <v>10.7</v>
      </c>
      <c r="T200" s="6">
        <f t="shared" si="3"/>
        <v>431.21</v>
      </c>
      <c r="V200" s="2">
        <v>1</v>
      </c>
      <c r="W200" s="2">
        <v>100000</v>
      </c>
      <c r="X200" s="3">
        <v>44468</v>
      </c>
      <c r="Y200" s="2">
        <v>1</v>
      </c>
      <c r="Z200" s="2" t="s">
        <v>6400</v>
      </c>
    </row>
    <row r="201" spans="1:26" s="2" customFormat="1" thickBot="1">
      <c r="A201" s="2">
        <v>265</v>
      </c>
      <c r="B201" s="2" t="s">
        <v>2269</v>
      </c>
      <c r="C201" s="2" t="s">
        <v>6399</v>
      </c>
      <c r="D201" s="2" t="s">
        <v>6398</v>
      </c>
      <c r="E201" s="2" t="s">
        <v>6397</v>
      </c>
      <c r="F201" s="2" t="s">
        <v>6396</v>
      </c>
      <c r="I201" s="2" t="s">
        <v>6395</v>
      </c>
      <c r="J201" s="2" t="s">
        <v>2836</v>
      </c>
      <c r="K201" s="7" t="s">
        <v>6394</v>
      </c>
      <c r="L201" s="2">
        <v>1.0900000000000001</v>
      </c>
      <c r="M201" s="2">
        <v>40400</v>
      </c>
      <c r="N201" s="2">
        <v>0</v>
      </c>
      <c r="O201" s="2">
        <v>40400</v>
      </c>
      <c r="P201" s="2">
        <v>0</v>
      </c>
      <c r="Q201" s="2">
        <v>40400</v>
      </c>
      <c r="S201" s="6">
        <v>10.7</v>
      </c>
      <c r="T201" s="6">
        <f t="shared" si="3"/>
        <v>432.28</v>
      </c>
      <c r="V201" s="2">
        <v>2</v>
      </c>
      <c r="W201" s="2">
        <v>13000</v>
      </c>
      <c r="X201" s="3">
        <v>41535</v>
      </c>
      <c r="Y201" s="2">
        <v>1</v>
      </c>
      <c r="Z201" s="2" t="s">
        <v>6393</v>
      </c>
    </row>
    <row r="202" spans="1:26" s="2" customFormat="1" thickBot="1">
      <c r="A202" s="2">
        <v>850</v>
      </c>
      <c r="B202" s="2" t="s">
        <v>985</v>
      </c>
      <c r="C202" s="2" t="s">
        <v>6392</v>
      </c>
      <c r="E202" s="2" t="s">
        <v>5232</v>
      </c>
      <c r="F202" s="2" t="s">
        <v>6391</v>
      </c>
      <c r="I202" s="2" t="s">
        <v>3956</v>
      </c>
      <c r="J202" s="2" t="s">
        <v>2836</v>
      </c>
      <c r="K202" s="8" t="s">
        <v>6390</v>
      </c>
      <c r="L202" s="2">
        <v>11</v>
      </c>
      <c r="M202" s="2">
        <v>40400</v>
      </c>
      <c r="N202" s="2">
        <v>0</v>
      </c>
      <c r="O202" s="2">
        <v>40400</v>
      </c>
      <c r="P202" s="2">
        <v>0</v>
      </c>
      <c r="Q202" s="2">
        <v>40400</v>
      </c>
      <c r="S202" s="6">
        <v>10.7</v>
      </c>
      <c r="T202" s="6">
        <f t="shared" si="3"/>
        <v>432.28</v>
      </c>
      <c r="V202" s="2">
        <v>0</v>
      </c>
      <c r="W202" s="2">
        <v>0</v>
      </c>
      <c r="Y202" s="2">
        <v>0</v>
      </c>
      <c r="Z202" s="2" t="s">
        <v>6389</v>
      </c>
    </row>
    <row r="203" spans="1:26" s="2" customFormat="1" thickBot="1">
      <c r="A203" s="2">
        <v>817</v>
      </c>
      <c r="B203" s="2" t="s">
        <v>1070</v>
      </c>
      <c r="C203" s="2" t="s">
        <v>1071</v>
      </c>
      <c r="E203" s="2" t="s">
        <v>6388</v>
      </c>
      <c r="F203" s="2" t="s">
        <v>3109</v>
      </c>
      <c r="I203" s="2" t="s">
        <v>2854</v>
      </c>
      <c r="J203" s="2" t="s">
        <v>2836</v>
      </c>
      <c r="K203" s="7" t="s">
        <v>2853</v>
      </c>
      <c r="L203" s="2">
        <v>1.1000000000000001</v>
      </c>
      <c r="M203" s="2">
        <v>40500</v>
      </c>
      <c r="N203" s="2">
        <v>0</v>
      </c>
      <c r="O203" s="2">
        <v>40500</v>
      </c>
      <c r="P203" s="2">
        <v>0</v>
      </c>
      <c r="Q203" s="2">
        <v>40500</v>
      </c>
      <c r="S203" s="6">
        <v>10.7</v>
      </c>
      <c r="T203" s="6">
        <f t="shared" si="3"/>
        <v>433.35</v>
      </c>
      <c r="V203" s="2">
        <v>0</v>
      </c>
      <c r="W203" s="2">
        <v>0</v>
      </c>
      <c r="Y203" s="2">
        <v>0</v>
      </c>
      <c r="Z203" s="2" t="s">
        <v>6387</v>
      </c>
    </row>
    <row r="204" spans="1:26" s="2" customFormat="1" thickBot="1">
      <c r="A204" s="2">
        <v>617</v>
      </c>
      <c r="B204" s="2" t="s">
        <v>1507</v>
      </c>
      <c r="C204" s="2" t="s">
        <v>1508</v>
      </c>
      <c r="E204" s="2" t="s">
        <v>5612</v>
      </c>
      <c r="F204" s="2" t="s">
        <v>2955</v>
      </c>
      <c r="I204" s="2" t="s">
        <v>2854</v>
      </c>
      <c r="J204" s="2" t="s">
        <v>2836</v>
      </c>
      <c r="K204" s="7" t="s">
        <v>2853</v>
      </c>
      <c r="L204" s="2">
        <v>4.5999999999999996</v>
      </c>
      <c r="M204" s="2">
        <v>40600</v>
      </c>
      <c r="N204" s="2">
        <v>0</v>
      </c>
      <c r="O204" s="2">
        <v>40600</v>
      </c>
      <c r="P204" s="2">
        <v>0</v>
      </c>
      <c r="Q204" s="2">
        <v>40600</v>
      </c>
      <c r="S204" s="6">
        <v>10.7</v>
      </c>
      <c r="T204" s="6">
        <f t="shared" si="3"/>
        <v>434.42</v>
      </c>
      <c r="V204" s="2">
        <v>1</v>
      </c>
      <c r="W204" s="2">
        <v>0</v>
      </c>
      <c r="X204" s="3">
        <v>45083</v>
      </c>
      <c r="Y204" s="2">
        <v>2</v>
      </c>
      <c r="Z204" s="2" t="s">
        <v>6386</v>
      </c>
    </row>
    <row r="205" spans="1:26" s="2" customFormat="1" thickBot="1">
      <c r="A205" s="2">
        <v>1159</v>
      </c>
      <c r="B205" s="2" t="s">
        <v>192</v>
      </c>
      <c r="C205" s="2" t="s">
        <v>150</v>
      </c>
      <c r="E205" s="2" t="s">
        <v>6312</v>
      </c>
      <c r="F205" s="2" t="s">
        <v>6044</v>
      </c>
      <c r="G205" s="2" t="s">
        <v>6043</v>
      </c>
      <c r="I205" s="2" t="s">
        <v>3968</v>
      </c>
      <c r="J205" s="2" t="s">
        <v>2836</v>
      </c>
      <c r="K205" s="7" t="s">
        <v>3967</v>
      </c>
      <c r="L205" s="2">
        <v>3.12</v>
      </c>
      <c r="M205" s="2">
        <v>40600</v>
      </c>
      <c r="N205" s="2">
        <v>0</v>
      </c>
      <c r="O205" s="2">
        <v>40600</v>
      </c>
      <c r="P205" s="2">
        <v>0</v>
      </c>
      <c r="Q205" s="2">
        <v>40600</v>
      </c>
      <c r="S205" s="6">
        <v>10.7</v>
      </c>
      <c r="T205" s="6">
        <f t="shared" si="3"/>
        <v>434.42</v>
      </c>
      <c r="V205" s="2">
        <v>1</v>
      </c>
      <c r="W205" s="2">
        <v>0</v>
      </c>
      <c r="X205" s="3">
        <v>41913</v>
      </c>
      <c r="Y205" s="2">
        <v>4</v>
      </c>
      <c r="Z205" s="2" t="s">
        <v>6310</v>
      </c>
    </row>
    <row r="206" spans="1:26" s="2" customFormat="1" thickBot="1">
      <c r="A206" s="2">
        <v>107</v>
      </c>
      <c r="B206" s="2" t="s">
        <v>2603</v>
      </c>
      <c r="C206" s="2" t="s">
        <v>2599</v>
      </c>
      <c r="D206" s="2" t="s">
        <v>3248</v>
      </c>
      <c r="E206" s="2" t="s">
        <v>6385</v>
      </c>
      <c r="F206" s="2" t="s">
        <v>3246</v>
      </c>
      <c r="I206" s="2" t="s">
        <v>3245</v>
      </c>
      <c r="J206" s="2" t="s">
        <v>2836</v>
      </c>
      <c r="K206" s="7" t="s">
        <v>3244</v>
      </c>
      <c r="L206" s="2">
        <v>1.2</v>
      </c>
      <c r="M206" s="2">
        <v>41000</v>
      </c>
      <c r="N206" s="2">
        <v>0</v>
      </c>
      <c r="O206" s="2">
        <v>41000</v>
      </c>
      <c r="P206" s="2">
        <v>0</v>
      </c>
      <c r="Q206" s="2">
        <v>41000</v>
      </c>
      <c r="S206" s="6">
        <v>10.7</v>
      </c>
      <c r="T206" s="6">
        <f t="shared" si="3"/>
        <v>438.69999999999993</v>
      </c>
      <c r="V206" s="2">
        <v>2</v>
      </c>
      <c r="W206" s="2">
        <v>0</v>
      </c>
      <c r="X206" s="3">
        <v>43958</v>
      </c>
      <c r="Y206" s="2">
        <v>2</v>
      </c>
      <c r="Z206" s="2" t="s">
        <v>3243</v>
      </c>
    </row>
    <row r="207" spans="1:26" s="2" customFormat="1" thickBot="1">
      <c r="A207" s="2">
        <v>706</v>
      </c>
      <c r="B207" s="2" t="s">
        <v>1320</v>
      </c>
      <c r="C207" s="2" t="s">
        <v>566</v>
      </c>
      <c r="D207" s="2" t="s">
        <v>4543</v>
      </c>
      <c r="E207" s="2" t="s">
        <v>4837</v>
      </c>
      <c r="F207" s="2" t="s">
        <v>4541</v>
      </c>
      <c r="I207" s="2" t="s">
        <v>3320</v>
      </c>
      <c r="J207" s="2" t="s">
        <v>2836</v>
      </c>
      <c r="K207" s="7" t="s">
        <v>3319</v>
      </c>
      <c r="L207" s="2">
        <v>1.2</v>
      </c>
      <c r="M207" s="2">
        <v>41000</v>
      </c>
      <c r="N207" s="2">
        <v>0</v>
      </c>
      <c r="O207" s="2">
        <v>41000</v>
      </c>
      <c r="P207" s="2">
        <v>0</v>
      </c>
      <c r="Q207" s="2">
        <v>41000</v>
      </c>
      <c r="S207" s="6">
        <v>10.7</v>
      </c>
      <c r="T207" s="6">
        <f t="shared" si="3"/>
        <v>438.69999999999993</v>
      </c>
      <c r="V207" s="2">
        <v>1</v>
      </c>
      <c r="W207" s="2">
        <v>0</v>
      </c>
      <c r="X207" s="3">
        <v>43811</v>
      </c>
      <c r="Y207" s="2">
        <v>4</v>
      </c>
      <c r="Z207" s="2" t="s">
        <v>4540</v>
      </c>
    </row>
    <row r="208" spans="1:26" s="2" customFormat="1" thickBot="1">
      <c r="A208" s="2">
        <v>878</v>
      </c>
      <c r="B208" s="2" t="s">
        <v>907</v>
      </c>
      <c r="C208" s="2" t="s">
        <v>908</v>
      </c>
      <c r="E208" s="2" t="s">
        <v>6385</v>
      </c>
      <c r="F208" s="2" t="s">
        <v>3570</v>
      </c>
      <c r="I208" s="2" t="s">
        <v>2854</v>
      </c>
      <c r="J208" s="2" t="s">
        <v>2836</v>
      </c>
      <c r="K208" s="7" t="s">
        <v>2853</v>
      </c>
      <c r="L208" s="2">
        <v>53</v>
      </c>
      <c r="M208" s="2">
        <v>41100</v>
      </c>
      <c r="N208" s="2">
        <v>0</v>
      </c>
      <c r="O208" s="2">
        <v>41100</v>
      </c>
      <c r="P208" s="2">
        <v>0</v>
      </c>
      <c r="Q208" s="2">
        <v>41100</v>
      </c>
      <c r="S208" s="6">
        <v>10.7</v>
      </c>
      <c r="T208" s="6">
        <f t="shared" si="3"/>
        <v>439.76999999999992</v>
      </c>
      <c r="V208" s="2">
        <v>0</v>
      </c>
      <c r="W208" s="2">
        <v>0</v>
      </c>
      <c r="Y208" s="2">
        <v>0</v>
      </c>
      <c r="Z208" s="2" t="s">
        <v>6384</v>
      </c>
    </row>
    <row r="209" spans="1:26" s="2" customFormat="1" thickBot="1">
      <c r="A209" s="2">
        <v>130</v>
      </c>
      <c r="B209" s="2" t="s">
        <v>2562</v>
      </c>
      <c r="C209" s="2" t="s">
        <v>5176</v>
      </c>
      <c r="E209" s="2" t="s">
        <v>6154</v>
      </c>
      <c r="F209" s="2" t="s">
        <v>5175</v>
      </c>
      <c r="G209" s="2" t="s">
        <v>5174</v>
      </c>
      <c r="H209" s="2" t="s">
        <v>4648</v>
      </c>
      <c r="I209" s="2" t="s">
        <v>5173</v>
      </c>
      <c r="J209" s="2" t="s">
        <v>2836</v>
      </c>
      <c r="K209" s="7" t="s">
        <v>2853</v>
      </c>
      <c r="L209" s="2">
        <v>6</v>
      </c>
      <c r="M209" s="2">
        <v>42000</v>
      </c>
      <c r="N209" s="2">
        <v>0</v>
      </c>
      <c r="O209" s="2">
        <v>42000</v>
      </c>
      <c r="P209" s="2">
        <v>0</v>
      </c>
      <c r="Q209" s="2">
        <v>42000</v>
      </c>
      <c r="S209" s="6">
        <v>10.7</v>
      </c>
      <c r="T209" s="6">
        <f t="shared" si="3"/>
        <v>449.39999999999992</v>
      </c>
      <c r="V209" s="2">
        <v>0</v>
      </c>
      <c r="W209" s="2">
        <v>0</v>
      </c>
      <c r="Y209" s="2">
        <v>0</v>
      </c>
      <c r="Z209" s="2" t="s">
        <v>5172</v>
      </c>
    </row>
    <row r="210" spans="1:26" s="2" customFormat="1" thickBot="1">
      <c r="A210" s="2">
        <v>796</v>
      </c>
      <c r="B210" s="2" t="s">
        <v>1124</v>
      </c>
      <c r="C210" s="2" t="s">
        <v>1125</v>
      </c>
      <c r="E210" s="2" t="s">
        <v>5455</v>
      </c>
      <c r="F210" s="2" t="s">
        <v>6383</v>
      </c>
      <c r="I210" s="2" t="s">
        <v>6382</v>
      </c>
      <c r="J210" s="2" t="s">
        <v>2836</v>
      </c>
      <c r="K210" s="7" t="s">
        <v>6381</v>
      </c>
      <c r="L210" s="2">
        <v>1.4</v>
      </c>
      <c r="M210" s="2">
        <v>42000</v>
      </c>
      <c r="N210" s="2">
        <v>0</v>
      </c>
      <c r="O210" s="2">
        <v>42000</v>
      </c>
      <c r="P210" s="2">
        <v>0</v>
      </c>
      <c r="Q210" s="2">
        <v>42000</v>
      </c>
      <c r="S210" s="6">
        <v>10.7</v>
      </c>
      <c r="T210" s="6">
        <f t="shared" si="3"/>
        <v>449.39999999999992</v>
      </c>
      <c r="V210" s="2">
        <v>1</v>
      </c>
      <c r="W210" s="2">
        <v>15000</v>
      </c>
      <c r="X210" s="3">
        <v>45267</v>
      </c>
      <c r="Y210" s="2">
        <v>8</v>
      </c>
      <c r="Z210" s="2" t="s">
        <v>6380</v>
      </c>
    </row>
    <row r="211" spans="1:26" s="2" customFormat="1" thickBot="1">
      <c r="A211" s="2">
        <v>949</v>
      </c>
      <c r="B211" s="2" t="s">
        <v>726</v>
      </c>
      <c r="C211" s="2" t="s">
        <v>727</v>
      </c>
      <c r="D211" s="2" t="s">
        <v>1773</v>
      </c>
      <c r="E211" s="2" t="s">
        <v>5289</v>
      </c>
      <c r="F211" s="2" t="s">
        <v>4989</v>
      </c>
      <c r="I211" s="2" t="s">
        <v>4310</v>
      </c>
      <c r="J211" s="2" t="s">
        <v>2836</v>
      </c>
      <c r="K211" s="7" t="s">
        <v>2853</v>
      </c>
      <c r="L211" s="2">
        <v>59</v>
      </c>
      <c r="M211" s="2">
        <v>42100</v>
      </c>
      <c r="N211" s="2">
        <v>0</v>
      </c>
      <c r="O211" s="2">
        <v>42100</v>
      </c>
      <c r="P211" s="2">
        <v>0</v>
      </c>
      <c r="Q211" s="2">
        <v>42100</v>
      </c>
      <c r="S211" s="6">
        <v>10.7</v>
      </c>
      <c r="T211" s="6">
        <f t="shared" si="3"/>
        <v>450.46999999999991</v>
      </c>
      <c r="V211" s="2">
        <v>1</v>
      </c>
      <c r="W211" s="2">
        <v>240000</v>
      </c>
      <c r="X211" s="3">
        <v>40497</v>
      </c>
      <c r="Y211" s="2">
        <v>1</v>
      </c>
      <c r="Z211" s="2" t="s">
        <v>6379</v>
      </c>
    </row>
    <row r="212" spans="1:26" s="2" customFormat="1" thickBot="1">
      <c r="A212" s="2">
        <v>1174</v>
      </c>
      <c r="B212" s="2" t="s">
        <v>140</v>
      </c>
      <c r="C212" s="2" t="s">
        <v>142</v>
      </c>
      <c r="D212" s="2" t="s">
        <v>5492</v>
      </c>
      <c r="E212" s="2" t="s">
        <v>6378</v>
      </c>
      <c r="F212" s="2" t="s">
        <v>3735</v>
      </c>
      <c r="I212" s="2" t="s">
        <v>2854</v>
      </c>
      <c r="J212" s="2" t="s">
        <v>2836</v>
      </c>
      <c r="K212" s="7" t="s">
        <v>2853</v>
      </c>
      <c r="L212" s="2">
        <v>1.47</v>
      </c>
      <c r="M212" s="2">
        <v>42300</v>
      </c>
      <c r="N212" s="2">
        <v>0</v>
      </c>
      <c r="O212" s="2">
        <v>42300</v>
      </c>
      <c r="P212" s="2">
        <v>0</v>
      </c>
      <c r="Q212" s="2">
        <v>42300</v>
      </c>
      <c r="S212" s="6">
        <v>10.7</v>
      </c>
      <c r="T212" s="6">
        <f t="shared" si="3"/>
        <v>452.60999999999996</v>
      </c>
      <c r="V212" s="2">
        <v>1</v>
      </c>
      <c r="W212" s="2">
        <v>0</v>
      </c>
      <c r="X212" s="3">
        <v>44356</v>
      </c>
      <c r="Y212" s="2">
        <v>2</v>
      </c>
      <c r="Z212" s="2" t="s">
        <v>5491</v>
      </c>
    </row>
    <row r="213" spans="1:26" s="2" customFormat="1" thickBot="1">
      <c r="A213" s="2">
        <v>710</v>
      </c>
      <c r="B213" s="2" t="s">
        <v>1311</v>
      </c>
      <c r="C213" s="2" t="s">
        <v>3056</v>
      </c>
      <c r="E213" s="2" t="s">
        <v>4837</v>
      </c>
      <c r="F213" s="2" t="s">
        <v>3054</v>
      </c>
      <c r="G213" s="2" t="s">
        <v>3053</v>
      </c>
      <c r="H213" s="2" t="s">
        <v>3052</v>
      </c>
      <c r="I213" s="2" t="s">
        <v>3051</v>
      </c>
      <c r="J213" s="2" t="s">
        <v>2836</v>
      </c>
      <c r="K213" s="7" t="s">
        <v>3050</v>
      </c>
      <c r="L213" s="2">
        <v>1.5</v>
      </c>
      <c r="M213" s="2">
        <v>42500</v>
      </c>
      <c r="N213" s="2">
        <v>0</v>
      </c>
      <c r="O213" s="2">
        <v>42500</v>
      </c>
      <c r="P213" s="2">
        <v>0</v>
      </c>
      <c r="Q213" s="2">
        <v>42500</v>
      </c>
      <c r="S213" s="6">
        <v>10.7</v>
      </c>
      <c r="T213" s="6">
        <f t="shared" si="3"/>
        <v>454.74999999999994</v>
      </c>
      <c r="V213" s="2">
        <v>1</v>
      </c>
      <c r="W213" s="2">
        <v>0</v>
      </c>
      <c r="X213" s="3">
        <v>41239</v>
      </c>
      <c r="Y213" s="2">
        <v>2</v>
      </c>
      <c r="Z213" s="2" t="s">
        <v>3049</v>
      </c>
    </row>
    <row r="214" spans="1:26" s="2" customFormat="1" thickBot="1">
      <c r="A214" s="2">
        <v>915</v>
      </c>
      <c r="B214" s="2" t="s">
        <v>821</v>
      </c>
      <c r="C214" s="2" t="s">
        <v>822</v>
      </c>
      <c r="E214" s="2" t="s">
        <v>6377</v>
      </c>
      <c r="F214" s="2" t="s">
        <v>3732</v>
      </c>
      <c r="I214" s="2" t="s">
        <v>2854</v>
      </c>
      <c r="J214" s="2" t="s">
        <v>2836</v>
      </c>
      <c r="K214" s="7" t="s">
        <v>2853</v>
      </c>
      <c r="L214" s="2">
        <v>1.5</v>
      </c>
      <c r="M214" s="2">
        <v>42500</v>
      </c>
      <c r="N214" s="2">
        <v>0</v>
      </c>
      <c r="O214" s="2">
        <v>42500</v>
      </c>
      <c r="P214" s="2">
        <v>0</v>
      </c>
      <c r="Q214" s="2">
        <v>42500</v>
      </c>
      <c r="S214" s="6">
        <v>10.7</v>
      </c>
      <c r="T214" s="6">
        <f t="shared" si="3"/>
        <v>454.74999999999994</v>
      </c>
      <c r="V214" s="2">
        <v>1</v>
      </c>
      <c r="W214" s="2">
        <v>6500</v>
      </c>
      <c r="X214" s="3">
        <v>43601</v>
      </c>
      <c r="Y214" s="2">
        <v>1</v>
      </c>
      <c r="Z214" s="2" t="s">
        <v>6376</v>
      </c>
    </row>
    <row r="215" spans="1:26" s="2" customFormat="1" thickBot="1">
      <c r="A215" s="2">
        <v>865</v>
      </c>
      <c r="B215" s="2" t="s">
        <v>946</v>
      </c>
      <c r="C215" s="2" t="s">
        <v>947</v>
      </c>
      <c r="D215" s="2" t="s">
        <v>6375</v>
      </c>
      <c r="E215" s="2" t="s">
        <v>6374</v>
      </c>
      <c r="F215" s="2" t="s">
        <v>6373</v>
      </c>
      <c r="I215" s="2" t="s">
        <v>4474</v>
      </c>
      <c r="J215" s="2" t="s">
        <v>2836</v>
      </c>
      <c r="K215" s="7" t="s">
        <v>4473</v>
      </c>
      <c r="L215" s="2">
        <v>2</v>
      </c>
      <c r="M215" s="2">
        <v>35000</v>
      </c>
      <c r="N215" s="2">
        <v>7600</v>
      </c>
      <c r="O215" s="2">
        <v>42600</v>
      </c>
      <c r="P215" s="2">
        <v>0</v>
      </c>
      <c r="Q215" s="2">
        <v>42600</v>
      </c>
      <c r="S215" s="6">
        <v>10.7</v>
      </c>
      <c r="T215" s="6">
        <f t="shared" si="3"/>
        <v>455.81999999999994</v>
      </c>
      <c r="V215" s="2">
        <v>0</v>
      </c>
      <c r="W215" s="2">
        <v>0</v>
      </c>
      <c r="Y215" s="2">
        <v>0</v>
      </c>
      <c r="Z215" s="2" t="s">
        <v>6372</v>
      </c>
    </row>
    <row r="216" spans="1:26" s="2" customFormat="1" thickBot="1">
      <c r="A216" s="2">
        <v>471</v>
      </c>
      <c r="B216" s="2" t="s">
        <v>1828</v>
      </c>
      <c r="C216" s="2" t="s">
        <v>1829</v>
      </c>
      <c r="E216" s="2" t="s">
        <v>6371</v>
      </c>
      <c r="F216" s="2" t="s">
        <v>3276</v>
      </c>
      <c r="I216" s="2" t="s">
        <v>2854</v>
      </c>
      <c r="J216" s="2" t="s">
        <v>2836</v>
      </c>
      <c r="K216" s="7" t="s">
        <v>2853</v>
      </c>
      <c r="L216" s="2">
        <v>1.59</v>
      </c>
      <c r="M216" s="2">
        <v>42900</v>
      </c>
      <c r="N216" s="2">
        <v>0</v>
      </c>
      <c r="O216" s="2">
        <v>42900</v>
      </c>
      <c r="P216" s="2">
        <v>0</v>
      </c>
      <c r="Q216" s="2">
        <v>42900</v>
      </c>
      <c r="S216" s="6">
        <v>10.7</v>
      </c>
      <c r="T216" s="6">
        <f t="shared" si="3"/>
        <v>459.02999999999992</v>
      </c>
      <c r="V216" s="2">
        <v>2</v>
      </c>
      <c r="W216" s="2">
        <v>5000</v>
      </c>
      <c r="X216" s="3">
        <v>42884</v>
      </c>
      <c r="Y216" s="2">
        <v>2</v>
      </c>
      <c r="Z216" s="2" t="s">
        <v>6370</v>
      </c>
    </row>
    <row r="217" spans="1:26" s="2" customFormat="1" thickBot="1">
      <c r="A217" s="2">
        <v>427</v>
      </c>
      <c r="B217" s="2" t="s">
        <v>1924</v>
      </c>
      <c r="C217" s="2" t="s">
        <v>1925</v>
      </c>
      <c r="D217" s="2" t="s">
        <v>6369</v>
      </c>
      <c r="E217" s="2" t="s">
        <v>6197</v>
      </c>
      <c r="F217" s="2" t="s">
        <v>4511</v>
      </c>
      <c r="I217" s="2" t="s">
        <v>2854</v>
      </c>
      <c r="J217" s="2" t="s">
        <v>2836</v>
      </c>
      <c r="K217" s="7" t="s">
        <v>2853</v>
      </c>
      <c r="L217" s="2">
        <v>1.6</v>
      </c>
      <c r="M217" s="2">
        <v>43000</v>
      </c>
      <c r="N217" s="2">
        <v>0</v>
      </c>
      <c r="O217" s="2">
        <v>43000</v>
      </c>
      <c r="P217" s="2">
        <v>0</v>
      </c>
      <c r="Q217" s="2">
        <v>43000</v>
      </c>
      <c r="S217" s="6">
        <v>10.7</v>
      </c>
      <c r="T217" s="6">
        <f t="shared" si="3"/>
        <v>460.09999999999997</v>
      </c>
      <c r="V217" s="2">
        <v>1</v>
      </c>
      <c r="W217" s="2">
        <v>0</v>
      </c>
      <c r="X217" s="3">
        <v>44798</v>
      </c>
      <c r="Y217" s="2">
        <v>2</v>
      </c>
      <c r="Z217" s="2" t="s">
        <v>6005</v>
      </c>
    </row>
    <row r="218" spans="1:26" s="2" customFormat="1" thickBot="1">
      <c r="A218" s="2">
        <v>956</v>
      </c>
      <c r="B218" s="2" t="s">
        <v>705</v>
      </c>
      <c r="C218" s="2" t="s">
        <v>706</v>
      </c>
      <c r="E218" s="2" t="s">
        <v>3004</v>
      </c>
      <c r="F218" s="2" t="s">
        <v>6368</v>
      </c>
      <c r="I218" s="2" t="s">
        <v>6367</v>
      </c>
      <c r="J218" s="2" t="s">
        <v>2847</v>
      </c>
      <c r="K218" s="7" t="s">
        <v>6366</v>
      </c>
      <c r="L218" s="2">
        <v>1.67</v>
      </c>
      <c r="M218" s="2">
        <v>43300</v>
      </c>
      <c r="N218" s="2">
        <v>0</v>
      </c>
      <c r="O218" s="2">
        <v>43300</v>
      </c>
      <c r="P218" s="2">
        <v>0</v>
      </c>
      <c r="Q218" s="2">
        <v>43300</v>
      </c>
      <c r="S218" s="6">
        <v>10.7</v>
      </c>
      <c r="T218" s="6">
        <f t="shared" si="3"/>
        <v>463.30999999999995</v>
      </c>
      <c r="V218" s="2">
        <v>1</v>
      </c>
      <c r="W218" s="2">
        <v>11000</v>
      </c>
      <c r="X218" s="3">
        <v>40100</v>
      </c>
      <c r="Y218" s="2">
        <v>1</v>
      </c>
      <c r="Z218" s="2" t="s">
        <v>6365</v>
      </c>
    </row>
    <row r="219" spans="1:26" s="2" customFormat="1" thickBot="1">
      <c r="A219" s="2">
        <v>390</v>
      </c>
      <c r="B219" s="2" t="s">
        <v>2001</v>
      </c>
      <c r="C219" s="2" t="s">
        <v>2002</v>
      </c>
      <c r="D219" s="2" t="s">
        <v>4060</v>
      </c>
      <c r="E219" s="2" t="s">
        <v>6364</v>
      </c>
      <c r="F219" s="2" t="s">
        <v>4058</v>
      </c>
      <c r="I219" s="2" t="s">
        <v>2854</v>
      </c>
      <c r="J219" s="2" t="s">
        <v>2836</v>
      </c>
      <c r="K219" s="7" t="s">
        <v>2853</v>
      </c>
      <c r="L219" s="2">
        <v>20.5</v>
      </c>
      <c r="M219" s="2">
        <v>40900</v>
      </c>
      <c r="N219" s="2">
        <v>2500</v>
      </c>
      <c r="O219" s="2">
        <v>43400</v>
      </c>
      <c r="P219" s="2">
        <v>0</v>
      </c>
      <c r="Q219" s="2">
        <v>43400</v>
      </c>
      <c r="S219" s="6">
        <v>10.7</v>
      </c>
      <c r="T219" s="6">
        <f t="shared" si="3"/>
        <v>464.37999999999994</v>
      </c>
      <c r="V219" s="2">
        <v>0</v>
      </c>
      <c r="W219" s="2">
        <v>0</v>
      </c>
      <c r="Y219" s="2">
        <v>0</v>
      </c>
      <c r="Z219" s="2" t="s">
        <v>4057</v>
      </c>
    </row>
    <row r="220" spans="1:26" s="2" customFormat="1" thickBot="1">
      <c r="A220" s="2">
        <v>238</v>
      </c>
      <c r="B220" s="2" t="s">
        <v>2333</v>
      </c>
      <c r="C220" s="2" t="s">
        <v>1206</v>
      </c>
      <c r="E220" s="2" t="s">
        <v>4787</v>
      </c>
      <c r="F220" s="2" t="s">
        <v>5849</v>
      </c>
      <c r="I220" s="2" t="s">
        <v>3081</v>
      </c>
      <c r="J220" s="2" t="s">
        <v>2836</v>
      </c>
      <c r="K220" s="7" t="s">
        <v>3080</v>
      </c>
      <c r="L220" s="2">
        <v>1.7</v>
      </c>
      <c r="M220" s="2">
        <v>43500</v>
      </c>
      <c r="N220" s="2">
        <v>0</v>
      </c>
      <c r="O220" s="2">
        <v>43500</v>
      </c>
      <c r="P220" s="2">
        <v>0</v>
      </c>
      <c r="Q220" s="2">
        <v>43500</v>
      </c>
      <c r="S220" s="6">
        <v>10.7</v>
      </c>
      <c r="T220" s="6">
        <f t="shared" si="3"/>
        <v>465.44999999999993</v>
      </c>
      <c r="V220" s="2">
        <v>0</v>
      </c>
      <c r="W220" s="2">
        <v>0</v>
      </c>
      <c r="Y220" s="2">
        <v>0</v>
      </c>
      <c r="Z220" s="2" t="s">
        <v>5848</v>
      </c>
    </row>
    <row r="221" spans="1:26" s="2" customFormat="1" thickBot="1">
      <c r="A221" s="2">
        <v>734</v>
      </c>
      <c r="B221" s="2" t="s">
        <v>1252</v>
      </c>
      <c r="C221" s="2" t="s">
        <v>1254</v>
      </c>
      <c r="D221" s="2" t="s">
        <v>6363</v>
      </c>
      <c r="E221" s="2" t="s">
        <v>6362</v>
      </c>
      <c r="F221" s="2" t="s">
        <v>6361</v>
      </c>
      <c r="I221" s="2" t="s">
        <v>3548</v>
      </c>
      <c r="J221" s="2" t="s">
        <v>2836</v>
      </c>
      <c r="K221" s="7" t="s">
        <v>3547</v>
      </c>
      <c r="L221" s="2">
        <v>1</v>
      </c>
      <c r="M221" s="2">
        <v>30000</v>
      </c>
      <c r="N221" s="2">
        <v>13500</v>
      </c>
      <c r="O221" s="2">
        <v>43500</v>
      </c>
      <c r="P221" s="2">
        <v>0</v>
      </c>
      <c r="Q221" s="2">
        <v>43500</v>
      </c>
      <c r="S221" s="6">
        <v>10.7</v>
      </c>
      <c r="T221" s="6">
        <f t="shared" si="3"/>
        <v>465.44999999999993</v>
      </c>
      <c r="V221" s="2">
        <v>2</v>
      </c>
      <c r="W221" s="2">
        <v>15000</v>
      </c>
      <c r="X221" s="3">
        <v>45149</v>
      </c>
      <c r="Y221" s="2">
        <v>8</v>
      </c>
      <c r="Z221" s="2" t="s">
        <v>6360</v>
      </c>
    </row>
    <row r="222" spans="1:26" s="2" customFormat="1" thickBot="1">
      <c r="A222" s="2">
        <v>1182</v>
      </c>
      <c r="B222" s="2" t="s">
        <v>111</v>
      </c>
      <c r="C222" s="2" t="s">
        <v>113</v>
      </c>
      <c r="E222" s="2" t="s">
        <v>6079</v>
      </c>
      <c r="F222" s="2" t="s">
        <v>5776</v>
      </c>
      <c r="I222" s="2" t="s">
        <v>3613</v>
      </c>
      <c r="J222" s="2" t="s">
        <v>2977</v>
      </c>
      <c r="K222" s="7" t="s">
        <v>3612</v>
      </c>
      <c r="L222" s="2">
        <v>45</v>
      </c>
      <c r="M222" s="2">
        <v>43500</v>
      </c>
      <c r="N222" s="2">
        <v>0</v>
      </c>
      <c r="O222" s="2">
        <v>43500</v>
      </c>
      <c r="P222" s="2">
        <v>0</v>
      </c>
      <c r="Q222" s="2">
        <v>43500</v>
      </c>
      <c r="S222" s="6">
        <v>10.7</v>
      </c>
      <c r="T222" s="6">
        <f t="shared" si="3"/>
        <v>465.44999999999993</v>
      </c>
      <c r="V222" s="2">
        <v>1</v>
      </c>
      <c r="W222" s="2">
        <v>0</v>
      </c>
      <c r="X222" s="3">
        <v>44875</v>
      </c>
      <c r="Y222" s="2">
        <v>9</v>
      </c>
      <c r="Z222" s="2" t="s">
        <v>5775</v>
      </c>
    </row>
    <row r="223" spans="1:26" s="2" customFormat="1" thickBot="1">
      <c r="A223" s="2">
        <v>4</v>
      </c>
      <c r="B223" s="2" t="s">
        <v>2801</v>
      </c>
      <c r="C223" s="2" t="s">
        <v>6359</v>
      </c>
      <c r="E223" s="2" t="s">
        <v>4240</v>
      </c>
      <c r="F223" s="2" t="s">
        <v>4674</v>
      </c>
      <c r="I223" s="2" t="s">
        <v>4673</v>
      </c>
      <c r="J223" s="2" t="s">
        <v>2836</v>
      </c>
      <c r="K223" s="7" t="s">
        <v>4672</v>
      </c>
      <c r="L223" s="2">
        <v>1.75</v>
      </c>
      <c r="M223" s="2">
        <v>43700</v>
      </c>
      <c r="N223" s="2">
        <v>0</v>
      </c>
      <c r="O223" s="2">
        <v>43700</v>
      </c>
      <c r="P223" s="2">
        <v>0</v>
      </c>
      <c r="Q223" s="2">
        <v>43700</v>
      </c>
      <c r="S223" s="6">
        <v>10.7</v>
      </c>
      <c r="T223" s="6">
        <f t="shared" si="3"/>
        <v>467.58999999999992</v>
      </c>
      <c r="V223" s="2">
        <v>1</v>
      </c>
      <c r="W223" s="2">
        <v>104000</v>
      </c>
      <c r="X223" s="3">
        <v>43593</v>
      </c>
      <c r="Y223" s="2">
        <v>9</v>
      </c>
      <c r="Z223" s="2" t="s">
        <v>4671</v>
      </c>
    </row>
    <row r="224" spans="1:26" s="2" customFormat="1" thickBot="1">
      <c r="A224" s="2">
        <v>509</v>
      </c>
      <c r="B224" s="2" t="s">
        <v>1748</v>
      </c>
      <c r="C224" s="2" t="s">
        <v>1298</v>
      </c>
      <c r="E224" s="2" t="s">
        <v>5455</v>
      </c>
      <c r="F224" s="2" t="s">
        <v>4674</v>
      </c>
      <c r="I224" s="2" t="s">
        <v>4673</v>
      </c>
      <c r="J224" s="2" t="s">
        <v>2836</v>
      </c>
      <c r="K224" s="7" t="s">
        <v>4672</v>
      </c>
      <c r="L224" s="2">
        <v>1.76</v>
      </c>
      <c r="M224" s="2">
        <v>43800</v>
      </c>
      <c r="N224" s="2">
        <v>0</v>
      </c>
      <c r="O224" s="2">
        <v>43800</v>
      </c>
      <c r="P224" s="2">
        <v>0</v>
      </c>
      <c r="Q224" s="2">
        <v>43800</v>
      </c>
      <c r="S224" s="6">
        <v>10.7</v>
      </c>
      <c r="T224" s="6">
        <f t="shared" si="3"/>
        <v>468.65999999999997</v>
      </c>
      <c r="V224" s="2">
        <v>1</v>
      </c>
      <c r="W224" s="2">
        <v>0</v>
      </c>
      <c r="X224" s="3">
        <v>42741</v>
      </c>
      <c r="Y224" s="2">
        <v>2</v>
      </c>
      <c r="Z224" s="2" t="s">
        <v>4671</v>
      </c>
    </row>
    <row r="225" spans="1:26" s="2" customFormat="1" thickBot="1">
      <c r="A225" s="2">
        <v>893</v>
      </c>
      <c r="B225" s="2" t="s">
        <v>877</v>
      </c>
      <c r="C225" s="2" t="s">
        <v>4241</v>
      </c>
      <c r="E225" s="2" t="s">
        <v>5455</v>
      </c>
      <c r="F225" s="2" t="s">
        <v>3443</v>
      </c>
      <c r="I225" s="2" t="s">
        <v>3442</v>
      </c>
      <c r="J225" s="2" t="s">
        <v>2836</v>
      </c>
      <c r="K225" s="8" t="s">
        <v>3441</v>
      </c>
      <c r="L225" s="2">
        <v>1.8</v>
      </c>
      <c r="M225" s="2">
        <v>44000</v>
      </c>
      <c r="N225" s="2">
        <v>0</v>
      </c>
      <c r="O225" s="2">
        <v>44000</v>
      </c>
      <c r="P225" s="2">
        <v>0</v>
      </c>
      <c r="Q225" s="2">
        <v>44000</v>
      </c>
      <c r="S225" s="6">
        <v>10.7</v>
      </c>
      <c r="T225" s="6">
        <f t="shared" si="3"/>
        <v>470.79999999999995</v>
      </c>
      <c r="V225" s="2">
        <v>0</v>
      </c>
      <c r="W225" s="2">
        <v>0</v>
      </c>
      <c r="Y225" s="2">
        <v>0</v>
      </c>
      <c r="Z225" s="2" t="s">
        <v>4239</v>
      </c>
    </row>
    <row r="226" spans="1:26" s="2" customFormat="1" thickBot="1">
      <c r="A226" s="2">
        <v>81</v>
      </c>
      <c r="B226" s="2" t="s">
        <v>2656</v>
      </c>
      <c r="C226" s="2" t="s">
        <v>6358</v>
      </c>
      <c r="E226" s="2" t="s">
        <v>6357</v>
      </c>
      <c r="F226" s="2" t="s">
        <v>6356</v>
      </c>
      <c r="I226" s="2" t="s">
        <v>3956</v>
      </c>
      <c r="J226" s="2" t="s">
        <v>2836</v>
      </c>
      <c r="K226" s="7" t="s">
        <v>2910</v>
      </c>
      <c r="L226" s="2">
        <v>1.85</v>
      </c>
      <c r="M226" s="2">
        <v>44200</v>
      </c>
      <c r="N226" s="2">
        <v>0</v>
      </c>
      <c r="O226" s="2">
        <v>44200</v>
      </c>
      <c r="P226" s="2">
        <v>0</v>
      </c>
      <c r="Q226" s="2">
        <v>44200</v>
      </c>
      <c r="S226" s="6">
        <v>10.7</v>
      </c>
      <c r="T226" s="6">
        <f t="shared" si="3"/>
        <v>472.93999999999994</v>
      </c>
      <c r="V226" s="2">
        <v>2</v>
      </c>
      <c r="W226" s="2">
        <v>0</v>
      </c>
      <c r="X226" s="3">
        <v>44046</v>
      </c>
      <c r="Y226" s="2">
        <v>2</v>
      </c>
      <c r="Z226" s="2" t="s">
        <v>6355</v>
      </c>
    </row>
    <row r="227" spans="1:26" s="2" customFormat="1" thickBot="1">
      <c r="A227" s="2">
        <v>666</v>
      </c>
      <c r="B227" s="2" t="s">
        <v>1398</v>
      </c>
      <c r="C227" s="2" t="s">
        <v>1399</v>
      </c>
      <c r="E227" s="2" t="s">
        <v>4787</v>
      </c>
      <c r="F227" s="2" t="s">
        <v>6354</v>
      </c>
      <c r="I227" s="2" t="s">
        <v>6353</v>
      </c>
      <c r="J227" s="2" t="s">
        <v>2836</v>
      </c>
      <c r="K227" s="7" t="s">
        <v>3682</v>
      </c>
      <c r="L227" s="2">
        <v>1.9</v>
      </c>
      <c r="M227" s="2">
        <v>44500</v>
      </c>
      <c r="N227" s="2">
        <v>0</v>
      </c>
      <c r="O227" s="2">
        <v>44500</v>
      </c>
      <c r="P227" s="2">
        <v>0</v>
      </c>
      <c r="Q227" s="2">
        <v>44500</v>
      </c>
      <c r="S227" s="6">
        <v>10.7</v>
      </c>
      <c r="T227" s="6">
        <f t="shared" si="3"/>
        <v>476.14999999999992</v>
      </c>
      <c r="V227" s="2">
        <v>1</v>
      </c>
      <c r="W227" s="2">
        <v>6125</v>
      </c>
      <c r="X227" s="3">
        <v>39988</v>
      </c>
      <c r="Y227" s="2">
        <v>1</v>
      </c>
      <c r="Z227" s="2" t="s">
        <v>6352</v>
      </c>
    </row>
    <row r="228" spans="1:26" s="2" customFormat="1" thickBot="1">
      <c r="A228" s="2">
        <v>835</v>
      </c>
      <c r="B228" s="2" t="s">
        <v>1025</v>
      </c>
      <c r="C228" s="2" t="s">
        <v>1026</v>
      </c>
      <c r="E228" s="2" t="s">
        <v>6351</v>
      </c>
      <c r="F228" s="2" t="s">
        <v>5032</v>
      </c>
      <c r="I228" s="2" t="s">
        <v>2854</v>
      </c>
      <c r="J228" s="2" t="s">
        <v>2836</v>
      </c>
      <c r="K228" s="7" t="s">
        <v>2853</v>
      </c>
      <c r="L228" s="2">
        <v>48</v>
      </c>
      <c r="M228" s="2">
        <v>39600</v>
      </c>
      <c r="N228" s="2">
        <v>5100</v>
      </c>
      <c r="O228" s="2">
        <v>44700</v>
      </c>
      <c r="P228" s="2">
        <v>0</v>
      </c>
      <c r="Q228" s="2">
        <v>44700</v>
      </c>
      <c r="S228" s="6">
        <v>10.7</v>
      </c>
      <c r="T228" s="6">
        <f t="shared" si="3"/>
        <v>478.28999999999996</v>
      </c>
      <c r="V228" s="2">
        <v>0</v>
      </c>
      <c r="W228" s="2">
        <v>0</v>
      </c>
      <c r="Y228" s="2">
        <v>0</v>
      </c>
      <c r="Z228" s="2" t="s">
        <v>6350</v>
      </c>
    </row>
    <row r="229" spans="1:26" s="2" customFormat="1" thickBot="1">
      <c r="A229" s="2">
        <v>61</v>
      </c>
      <c r="B229" s="2" t="s">
        <v>2689</v>
      </c>
      <c r="C229" s="2" t="s">
        <v>6349</v>
      </c>
      <c r="E229" s="2" t="s">
        <v>6348</v>
      </c>
      <c r="F229" s="2" t="s">
        <v>6347</v>
      </c>
      <c r="I229" s="2" t="s">
        <v>6346</v>
      </c>
      <c r="J229" s="2" t="s">
        <v>2836</v>
      </c>
      <c r="K229" s="7" t="s">
        <v>4330</v>
      </c>
      <c r="L229" s="2">
        <v>2</v>
      </c>
      <c r="M229" s="2">
        <v>45000</v>
      </c>
      <c r="N229" s="2">
        <v>0</v>
      </c>
      <c r="O229" s="2">
        <v>45000</v>
      </c>
      <c r="P229" s="2">
        <v>0</v>
      </c>
      <c r="Q229" s="2">
        <v>45000</v>
      </c>
      <c r="S229" s="6">
        <v>10.7</v>
      </c>
      <c r="T229" s="6">
        <f t="shared" si="3"/>
        <v>481.49999999999994</v>
      </c>
      <c r="V229" s="2">
        <v>1</v>
      </c>
      <c r="W229" s="2">
        <v>5000</v>
      </c>
      <c r="X229" s="3">
        <v>44315</v>
      </c>
      <c r="Y229" s="2">
        <v>8</v>
      </c>
      <c r="Z229" s="2" t="s">
        <v>6345</v>
      </c>
    </row>
    <row r="230" spans="1:26" s="2" customFormat="1" thickBot="1">
      <c r="A230" s="2">
        <v>199</v>
      </c>
      <c r="B230" s="2" t="s">
        <v>2422</v>
      </c>
      <c r="C230" s="2" t="s">
        <v>2423</v>
      </c>
      <c r="E230" s="2" t="s">
        <v>6154</v>
      </c>
      <c r="F230" s="2" t="s">
        <v>5525</v>
      </c>
      <c r="I230" s="2" t="s">
        <v>2854</v>
      </c>
      <c r="J230" s="2" t="s">
        <v>2836</v>
      </c>
      <c r="K230" s="7" t="s">
        <v>2853</v>
      </c>
      <c r="L230" s="2">
        <v>2</v>
      </c>
      <c r="M230" s="2">
        <v>45000</v>
      </c>
      <c r="N230" s="2">
        <v>0</v>
      </c>
      <c r="O230" s="2">
        <v>45000</v>
      </c>
      <c r="P230" s="2">
        <v>0</v>
      </c>
      <c r="Q230" s="2">
        <v>45000</v>
      </c>
      <c r="S230" s="6">
        <v>10.7</v>
      </c>
      <c r="T230" s="6">
        <f t="shared" si="3"/>
        <v>481.49999999999994</v>
      </c>
      <c r="V230" s="2">
        <v>0</v>
      </c>
      <c r="W230" s="2">
        <v>0</v>
      </c>
      <c r="Y230" s="2">
        <v>0</v>
      </c>
      <c r="Z230" s="2" t="s">
        <v>5524</v>
      </c>
    </row>
    <row r="231" spans="1:26" s="2" customFormat="1" thickBot="1">
      <c r="A231" s="2">
        <v>201</v>
      </c>
      <c r="B231" s="2" t="s">
        <v>2416</v>
      </c>
      <c r="C231" s="2" t="s">
        <v>2417</v>
      </c>
      <c r="D231" s="2" t="s">
        <v>6344</v>
      </c>
      <c r="E231" s="2" t="s">
        <v>6079</v>
      </c>
      <c r="F231" s="2" t="s">
        <v>5401</v>
      </c>
      <c r="I231" s="2" t="s">
        <v>4958</v>
      </c>
      <c r="J231" s="2" t="s">
        <v>2836</v>
      </c>
      <c r="K231" s="7" t="s">
        <v>4957</v>
      </c>
      <c r="L231" s="2">
        <v>2</v>
      </c>
      <c r="M231" s="2">
        <v>45000</v>
      </c>
      <c r="N231" s="2">
        <v>0</v>
      </c>
      <c r="O231" s="2">
        <v>45000</v>
      </c>
      <c r="P231" s="2">
        <v>0</v>
      </c>
      <c r="Q231" s="2">
        <v>45000</v>
      </c>
      <c r="S231" s="6">
        <v>10.7</v>
      </c>
      <c r="T231" s="6">
        <f t="shared" si="3"/>
        <v>481.49999999999994</v>
      </c>
      <c r="V231" s="2">
        <v>0</v>
      </c>
      <c r="W231" s="2">
        <v>0</v>
      </c>
      <c r="Y231" s="2">
        <v>0</v>
      </c>
    </row>
    <row r="232" spans="1:26" s="2" customFormat="1" thickBot="1">
      <c r="A232" s="2">
        <v>414</v>
      </c>
      <c r="B232" s="2" t="s">
        <v>1949</v>
      </c>
      <c r="C232" s="2" t="s">
        <v>1950</v>
      </c>
      <c r="E232" s="2" t="s">
        <v>4837</v>
      </c>
      <c r="F232" s="2" t="s">
        <v>5035</v>
      </c>
      <c r="I232" s="2" t="s">
        <v>4474</v>
      </c>
      <c r="J232" s="2" t="s">
        <v>2836</v>
      </c>
      <c r="K232" s="7" t="s">
        <v>4473</v>
      </c>
      <c r="L232" s="2">
        <v>2</v>
      </c>
      <c r="M232" s="2">
        <v>45000</v>
      </c>
      <c r="N232" s="2">
        <v>0</v>
      </c>
      <c r="O232" s="2">
        <v>45000</v>
      </c>
      <c r="P232" s="2">
        <v>0</v>
      </c>
      <c r="Q232" s="2">
        <v>45000</v>
      </c>
      <c r="S232" s="6">
        <v>10.7</v>
      </c>
      <c r="T232" s="6">
        <f t="shared" si="3"/>
        <v>481.49999999999994</v>
      </c>
      <c r="V232" s="2">
        <v>1</v>
      </c>
      <c r="W232" s="2">
        <v>0</v>
      </c>
      <c r="X232" s="3">
        <v>41590</v>
      </c>
      <c r="Y232" s="2">
        <v>2</v>
      </c>
      <c r="Z232" s="2" t="s">
        <v>5034</v>
      </c>
    </row>
    <row r="233" spans="1:26" s="2" customFormat="1" thickBot="1">
      <c r="A233" s="2">
        <v>938</v>
      </c>
      <c r="B233" s="2" t="s">
        <v>762</v>
      </c>
      <c r="C233" s="2" t="s">
        <v>763</v>
      </c>
      <c r="E233" s="2" t="s">
        <v>2860</v>
      </c>
      <c r="F233" s="2" t="s">
        <v>6343</v>
      </c>
      <c r="I233" s="2" t="s">
        <v>6342</v>
      </c>
      <c r="J233" s="2" t="s">
        <v>2947</v>
      </c>
      <c r="K233" s="8">
        <v>10128</v>
      </c>
      <c r="L233" s="2">
        <v>2</v>
      </c>
      <c r="M233" s="2">
        <v>45000</v>
      </c>
      <c r="N233" s="2">
        <v>0</v>
      </c>
      <c r="O233" s="2">
        <v>45000</v>
      </c>
      <c r="P233" s="2">
        <v>0</v>
      </c>
      <c r="Q233" s="2">
        <v>45000</v>
      </c>
      <c r="S233" s="6">
        <v>10.7</v>
      </c>
      <c r="T233" s="6">
        <f t="shared" si="3"/>
        <v>481.49999999999994</v>
      </c>
      <c r="V233" s="2">
        <v>0</v>
      </c>
      <c r="W233" s="2">
        <v>0</v>
      </c>
      <c r="Y233" s="2">
        <v>0</v>
      </c>
      <c r="Z233" s="2" t="s">
        <v>6341</v>
      </c>
    </row>
    <row r="234" spans="1:26" s="2" customFormat="1" thickBot="1">
      <c r="A234" s="2">
        <v>989</v>
      </c>
      <c r="B234" s="2" t="s">
        <v>610</v>
      </c>
      <c r="C234" s="2" t="s">
        <v>624</v>
      </c>
      <c r="E234" s="2" t="s">
        <v>3004</v>
      </c>
      <c r="F234" s="2" t="s">
        <v>3003</v>
      </c>
      <c r="I234" s="2" t="s">
        <v>3002</v>
      </c>
      <c r="J234" s="2" t="s">
        <v>2847</v>
      </c>
      <c r="K234" s="7" t="s">
        <v>3001</v>
      </c>
      <c r="L234" s="2">
        <v>2</v>
      </c>
      <c r="M234" s="2">
        <v>45000</v>
      </c>
      <c r="N234" s="2">
        <v>0</v>
      </c>
      <c r="O234" s="2">
        <v>45000</v>
      </c>
      <c r="P234" s="2">
        <v>0</v>
      </c>
      <c r="Q234" s="2">
        <v>45000</v>
      </c>
      <c r="S234" s="6">
        <v>10.7</v>
      </c>
      <c r="T234" s="6">
        <f t="shared" si="3"/>
        <v>481.49999999999994</v>
      </c>
      <c r="V234" s="2">
        <v>1</v>
      </c>
      <c r="W234" s="2">
        <v>0</v>
      </c>
      <c r="X234" s="3">
        <v>43133</v>
      </c>
      <c r="Y234" s="2">
        <v>8</v>
      </c>
      <c r="Z234" s="2" t="s">
        <v>3000</v>
      </c>
    </row>
    <row r="235" spans="1:26" s="2" customFormat="1" thickBot="1">
      <c r="A235" s="2">
        <v>1008</v>
      </c>
      <c r="B235" s="2" t="s">
        <v>564</v>
      </c>
      <c r="C235" s="2" t="s">
        <v>566</v>
      </c>
      <c r="D235" s="2" t="s">
        <v>4543</v>
      </c>
      <c r="E235" s="2" t="s">
        <v>6340</v>
      </c>
      <c r="F235" s="2" t="s">
        <v>4541</v>
      </c>
      <c r="I235" s="2" t="s">
        <v>3320</v>
      </c>
      <c r="J235" s="2" t="s">
        <v>2836</v>
      </c>
      <c r="K235" s="7" t="s">
        <v>3319</v>
      </c>
      <c r="L235" s="2">
        <v>2</v>
      </c>
      <c r="M235" s="2">
        <v>45100</v>
      </c>
      <c r="N235" s="2">
        <v>0</v>
      </c>
      <c r="O235" s="2">
        <v>45100</v>
      </c>
      <c r="P235" s="2">
        <v>0</v>
      </c>
      <c r="Q235" s="2">
        <v>45100</v>
      </c>
      <c r="S235" s="6">
        <v>10.7</v>
      </c>
      <c r="T235" s="6">
        <f t="shared" si="3"/>
        <v>482.56999999999994</v>
      </c>
      <c r="V235" s="2">
        <v>1</v>
      </c>
      <c r="W235" s="2">
        <v>15000</v>
      </c>
      <c r="X235" s="3">
        <v>44259</v>
      </c>
      <c r="Y235" s="2">
        <v>1</v>
      </c>
      <c r="Z235" s="2" t="s">
        <v>6339</v>
      </c>
    </row>
    <row r="236" spans="1:26" s="2" customFormat="1" thickBot="1">
      <c r="A236" s="2">
        <v>873</v>
      </c>
      <c r="B236" s="2" t="s">
        <v>925</v>
      </c>
      <c r="C236" s="2" t="s">
        <v>6338</v>
      </c>
      <c r="E236" s="2" t="s">
        <v>6013</v>
      </c>
      <c r="F236" s="2" t="s">
        <v>6337</v>
      </c>
      <c r="G236" s="2" t="s">
        <v>6336</v>
      </c>
      <c r="I236" s="2" t="s">
        <v>3672</v>
      </c>
      <c r="J236" s="2" t="s">
        <v>2923</v>
      </c>
      <c r="K236" s="7" t="s">
        <v>6335</v>
      </c>
      <c r="L236" s="2">
        <v>36</v>
      </c>
      <c r="M236" s="2">
        <v>45200</v>
      </c>
      <c r="N236" s="2">
        <v>0</v>
      </c>
      <c r="O236" s="2">
        <v>45200</v>
      </c>
      <c r="P236" s="2">
        <v>0</v>
      </c>
      <c r="Q236" s="2">
        <v>45200</v>
      </c>
      <c r="S236" s="6">
        <v>10.7</v>
      </c>
      <c r="T236" s="6">
        <f t="shared" si="3"/>
        <v>483.63999999999993</v>
      </c>
      <c r="V236" s="2">
        <v>0</v>
      </c>
      <c r="W236" s="2">
        <v>0</v>
      </c>
      <c r="Y236" s="2">
        <v>0</v>
      </c>
      <c r="Z236" s="2" t="s">
        <v>6334</v>
      </c>
    </row>
    <row r="237" spans="1:26" s="2" customFormat="1" thickBot="1">
      <c r="A237" s="2">
        <v>739</v>
      </c>
      <c r="B237" s="2" t="s">
        <v>1242</v>
      </c>
      <c r="C237" s="2" t="s">
        <v>3439</v>
      </c>
      <c r="E237" s="2" t="s">
        <v>6333</v>
      </c>
      <c r="F237" s="2" t="s">
        <v>3437</v>
      </c>
      <c r="G237" s="2" t="s">
        <v>3436</v>
      </c>
      <c r="I237" s="2" t="s">
        <v>3435</v>
      </c>
      <c r="J237" s="2" t="s">
        <v>3434</v>
      </c>
      <c r="K237" s="8">
        <v>23508</v>
      </c>
      <c r="L237" s="2">
        <v>2.12</v>
      </c>
      <c r="M237" s="2">
        <v>45600</v>
      </c>
      <c r="N237" s="2">
        <v>0</v>
      </c>
      <c r="O237" s="2">
        <v>45600</v>
      </c>
      <c r="P237" s="2">
        <v>0</v>
      </c>
      <c r="Q237" s="2">
        <v>45600</v>
      </c>
      <c r="S237" s="6">
        <v>10.7</v>
      </c>
      <c r="T237" s="6">
        <f t="shared" si="3"/>
        <v>487.91999999999996</v>
      </c>
      <c r="V237" s="2">
        <v>1</v>
      </c>
      <c r="W237" s="2">
        <v>0</v>
      </c>
      <c r="X237" s="3">
        <v>44875</v>
      </c>
      <c r="Y237" s="2">
        <v>8</v>
      </c>
      <c r="Z237" s="2" t="s">
        <v>6332</v>
      </c>
    </row>
    <row r="238" spans="1:26" s="2" customFormat="1" thickBot="1">
      <c r="A238" s="2">
        <v>885</v>
      </c>
      <c r="B238" s="2" t="s">
        <v>893</v>
      </c>
      <c r="C238" s="2" t="s">
        <v>150</v>
      </c>
      <c r="E238" s="2" t="s">
        <v>6311</v>
      </c>
      <c r="F238" s="2" t="s">
        <v>6044</v>
      </c>
      <c r="G238" s="2" t="s">
        <v>6043</v>
      </c>
      <c r="I238" s="2" t="s">
        <v>3968</v>
      </c>
      <c r="J238" s="2" t="s">
        <v>2836</v>
      </c>
      <c r="K238" s="7" t="s">
        <v>3967</v>
      </c>
      <c r="L238" s="2">
        <v>2.25</v>
      </c>
      <c r="M238" s="2">
        <v>46200</v>
      </c>
      <c r="N238" s="2">
        <v>0</v>
      </c>
      <c r="O238" s="2">
        <v>46200</v>
      </c>
      <c r="P238" s="2">
        <v>0</v>
      </c>
      <c r="Q238" s="2">
        <v>46200</v>
      </c>
      <c r="S238" s="6">
        <v>10.7</v>
      </c>
      <c r="T238" s="6">
        <f t="shared" si="3"/>
        <v>494.33999999999992</v>
      </c>
      <c r="V238" s="2">
        <v>1</v>
      </c>
      <c r="W238" s="2">
        <v>0</v>
      </c>
      <c r="X238" s="3">
        <v>41913</v>
      </c>
      <c r="Y238" s="2">
        <v>4</v>
      </c>
      <c r="Z238" s="2" t="s">
        <v>6310</v>
      </c>
    </row>
    <row r="239" spans="1:26" s="2" customFormat="1" thickBot="1">
      <c r="A239" s="2">
        <v>1157</v>
      </c>
      <c r="B239" s="2" t="s">
        <v>195</v>
      </c>
      <c r="C239" s="2" t="s">
        <v>150</v>
      </c>
      <c r="E239" s="2" t="s">
        <v>6312</v>
      </c>
      <c r="F239" s="2" t="s">
        <v>6044</v>
      </c>
      <c r="G239" s="2" t="s">
        <v>6043</v>
      </c>
      <c r="I239" s="2" t="s">
        <v>3968</v>
      </c>
      <c r="J239" s="2" t="s">
        <v>2836</v>
      </c>
      <c r="K239" s="7" t="s">
        <v>3967</v>
      </c>
      <c r="L239" s="2">
        <v>5.3</v>
      </c>
      <c r="M239" s="2">
        <v>46500</v>
      </c>
      <c r="N239" s="2">
        <v>0</v>
      </c>
      <c r="O239" s="2">
        <v>46500</v>
      </c>
      <c r="P239" s="2">
        <v>0</v>
      </c>
      <c r="Q239" s="2">
        <v>46500</v>
      </c>
      <c r="S239" s="6">
        <v>10.7</v>
      </c>
      <c r="T239" s="6">
        <f t="shared" si="3"/>
        <v>497.54999999999995</v>
      </c>
      <c r="V239" s="2">
        <v>1</v>
      </c>
      <c r="W239" s="2">
        <v>0</v>
      </c>
      <c r="X239" s="3">
        <v>41913</v>
      </c>
      <c r="Y239" s="2">
        <v>4</v>
      </c>
      <c r="Z239" s="2" t="s">
        <v>6310</v>
      </c>
    </row>
    <row r="240" spans="1:26" s="2" customFormat="1" thickBot="1">
      <c r="A240" s="2">
        <v>233</v>
      </c>
      <c r="B240" s="2" t="s">
        <v>6331</v>
      </c>
      <c r="C240" s="2" t="s">
        <v>2347</v>
      </c>
      <c r="E240" s="2" t="s">
        <v>5504</v>
      </c>
      <c r="F240" s="2" t="s">
        <v>6330</v>
      </c>
      <c r="I240" s="2" t="s">
        <v>5310</v>
      </c>
      <c r="J240" s="2" t="s">
        <v>3325</v>
      </c>
      <c r="K240" s="7" t="s">
        <v>6329</v>
      </c>
      <c r="L240" s="2">
        <v>151</v>
      </c>
      <c r="M240" s="2">
        <v>46600</v>
      </c>
      <c r="N240" s="2">
        <v>0</v>
      </c>
      <c r="O240" s="2">
        <v>46600</v>
      </c>
      <c r="P240" s="2">
        <v>0</v>
      </c>
      <c r="Q240" s="2">
        <v>46600</v>
      </c>
      <c r="S240" s="6">
        <v>10.7</v>
      </c>
      <c r="T240" s="6">
        <f t="shared" si="3"/>
        <v>498.61999999999995</v>
      </c>
      <c r="V240" s="2">
        <v>1</v>
      </c>
      <c r="W240" s="2">
        <v>87850</v>
      </c>
      <c r="X240" s="3">
        <v>44263</v>
      </c>
      <c r="Y240" s="2">
        <v>1</v>
      </c>
      <c r="Z240" s="2" t="s">
        <v>6328</v>
      </c>
    </row>
    <row r="241" spans="1:26" s="2" customFormat="1" thickBot="1">
      <c r="A241" s="2">
        <v>799</v>
      </c>
      <c r="B241" s="2" t="s">
        <v>1116</v>
      </c>
      <c r="C241" s="2" t="s">
        <v>1117</v>
      </c>
      <c r="D241" s="2" t="s">
        <v>4328</v>
      </c>
      <c r="E241" s="2" t="s">
        <v>4240</v>
      </c>
      <c r="F241" s="2" t="s">
        <v>6327</v>
      </c>
      <c r="I241" s="2" t="s">
        <v>2854</v>
      </c>
      <c r="J241" s="2" t="s">
        <v>2836</v>
      </c>
      <c r="K241" s="7" t="s">
        <v>2853</v>
      </c>
      <c r="L241" s="2">
        <v>2.4</v>
      </c>
      <c r="M241" s="2">
        <v>47000</v>
      </c>
      <c r="N241" s="2">
        <v>0</v>
      </c>
      <c r="O241" s="2">
        <v>47000</v>
      </c>
      <c r="P241" s="2">
        <v>0</v>
      </c>
      <c r="Q241" s="2">
        <v>47000</v>
      </c>
      <c r="S241" s="6">
        <v>10.7</v>
      </c>
      <c r="T241" s="6">
        <f t="shared" si="3"/>
        <v>502.89999999999992</v>
      </c>
      <c r="V241" s="2">
        <v>1</v>
      </c>
      <c r="W241" s="2">
        <v>21000</v>
      </c>
      <c r="X241" s="3">
        <v>39318</v>
      </c>
      <c r="Y241" s="2">
        <v>1</v>
      </c>
      <c r="Z241" s="2" t="s">
        <v>6326</v>
      </c>
    </row>
    <row r="242" spans="1:26" s="2" customFormat="1" thickBot="1">
      <c r="A242" s="2">
        <v>553</v>
      </c>
      <c r="B242" s="2" t="s">
        <v>1649</v>
      </c>
      <c r="C242" s="2" t="s">
        <v>1638</v>
      </c>
      <c r="E242" s="2" t="s">
        <v>6325</v>
      </c>
      <c r="F242" s="2" t="s">
        <v>4687</v>
      </c>
      <c r="I242" s="2" t="s">
        <v>2854</v>
      </c>
      <c r="J242" s="2" t="s">
        <v>2836</v>
      </c>
      <c r="K242" s="7" t="s">
        <v>2853</v>
      </c>
      <c r="L242" s="2">
        <v>0.33</v>
      </c>
      <c r="M242" s="2">
        <v>47600</v>
      </c>
      <c r="N242" s="2">
        <v>0</v>
      </c>
      <c r="O242" s="2">
        <v>47600</v>
      </c>
      <c r="P242" s="2">
        <v>0</v>
      </c>
      <c r="Q242" s="2">
        <v>47600</v>
      </c>
      <c r="S242" s="6">
        <v>10.7</v>
      </c>
      <c r="T242" s="6">
        <f t="shared" si="3"/>
        <v>509.31999999999994</v>
      </c>
      <c r="V242" s="2">
        <v>2</v>
      </c>
      <c r="W242" s="2">
        <v>3500</v>
      </c>
      <c r="X242" s="3">
        <v>43300</v>
      </c>
      <c r="Y242" s="2">
        <v>8</v>
      </c>
      <c r="Z242" s="2" t="s">
        <v>6324</v>
      </c>
    </row>
    <row r="243" spans="1:26" s="2" customFormat="1" thickBot="1">
      <c r="A243" s="2">
        <v>605</v>
      </c>
      <c r="B243" s="2" t="s">
        <v>1534</v>
      </c>
      <c r="C243" s="2" t="s">
        <v>6323</v>
      </c>
      <c r="E243" s="2" t="s">
        <v>6322</v>
      </c>
      <c r="F243" s="2" t="s">
        <v>6321</v>
      </c>
      <c r="I243" s="2" t="s">
        <v>3828</v>
      </c>
      <c r="J243" s="2" t="s">
        <v>2836</v>
      </c>
      <c r="K243" s="8" t="s">
        <v>6320</v>
      </c>
      <c r="L243" s="2">
        <v>79</v>
      </c>
      <c r="M243" s="2">
        <v>47900</v>
      </c>
      <c r="N243" s="2">
        <v>0</v>
      </c>
      <c r="O243" s="2">
        <v>47900</v>
      </c>
      <c r="P243" s="2">
        <v>0</v>
      </c>
      <c r="Q243" s="2">
        <v>47900</v>
      </c>
      <c r="S243" s="6">
        <v>10.7</v>
      </c>
      <c r="T243" s="6">
        <f t="shared" si="3"/>
        <v>512.53</v>
      </c>
      <c r="V243" s="2">
        <v>1</v>
      </c>
      <c r="W243" s="2">
        <v>0</v>
      </c>
      <c r="X243" s="3">
        <v>45600</v>
      </c>
      <c r="Y243" s="2">
        <v>2</v>
      </c>
      <c r="Z243" s="2" t="s">
        <v>6319</v>
      </c>
    </row>
    <row r="244" spans="1:26" s="2" customFormat="1" thickBot="1">
      <c r="A244" s="2">
        <v>1183</v>
      </c>
      <c r="B244" s="2" t="s">
        <v>107</v>
      </c>
      <c r="C244" s="2" t="s">
        <v>6318</v>
      </c>
      <c r="D244" s="2" t="s">
        <v>3425</v>
      </c>
      <c r="E244" s="2" t="s">
        <v>5210</v>
      </c>
      <c r="F244" s="2" t="s">
        <v>3423</v>
      </c>
      <c r="I244" s="2" t="s">
        <v>3422</v>
      </c>
      <c r="J244" s="2" t="s">
        <v>2977</v>
      </c>
      <c r="K244" s="7" t="s">
        <v>3421</v>
      </c>
      <c r="L244" s="2">
        <v>13.9</v>
      </c>
      <c r="M244" s="2">
        <v>47900</v>
      </c>
      <c r="N244" s="2">
        <v>0</v>
      </c>
      <c r="O244" s="2">
        <v>47900</v>
      </c>
      <c r="P244" s="2">
        <v>0</v>
      </c>
      <c r="Q244" s="2">
        <v>47900</v>
      </c>
      <c r="S244" s="6">
        <v>10.7</v>
      </c>
      <c r="T244" s="6">
        <f t="shared" si="3"/>
        <v>512.53</v>
      </c>
      <c r="V244" s="2">
        <v>1</v>
      </c>
      <c r="W244" s="2">
        <v>0</v>
      </c>
      <c r="X244" s="3">
        <v>44348</v>
      </c>
      <c r="Y244" s="2">
        <v>8</v>
      </c>
      <c r="Z244" s="2" t="s">
        <v>6317</v>
      </c>
    </row>
    <row r="245" spans="1:26" s="2" customFormat="1" thickBot="1">
      <c r="A245" s="2">
        <v>349</v>
      </c>
      <c r="B245" s="2" t="s">
        <v>2092</v>
      </c>
      <c r="C245" s="2" t="s">
        <v>4137</v>
      </c>
      <c r="E245" s="2" t="s">
        <v>5290</v>
      </c>
      <c r="F245" s="2" t="s">
        <v>4135</v>
      </c>
      <c r="I245" s="2" t="s">
        <v>2854</v>
      </c>
      <c r="J245" s="2" t="s">
        <v>2836</v>
      </c>
      <c r="K245" s="7" t="s">
        <v>2853</v>
      </c>
      <c r="L245" s="2">
        <v>2.6</v>
      </c>
      <c r="M245" s="2">
        <v>48000</v>
      </c>
      <c r="N245" s="2">
        <v>0</v>
      </c>
      <c r="O245" s="2">
        <v>48000</v>
      </c>
      <c r="P245" s="2">
        <v>0</v>
      </c>
      <c r="Q245" s="2">
        <v>48000</v>
      </c>
      <c r="S245" s="6">
        <v>10.7</v>
      </c>
      <c r="T245" s="6">
        <f t="shared" si="3"/>
        <v>513.59999999999991</v>
      </c>
      <c r="V245" s="2">
        <v>1</v>
      </c>
      <c r="W245" s="2">
        <v>0</v>
      </c>
      <c r="X245" s="3">
        <v>45467</v>
      </c>
      <c r="Y245" s="2">
        <v>8</v>
      </c>
      <c r="Z245" s="2" t="s">
        <v>6316</v>
      </c>
    </row>
    <row r="246" spans="1:26" s="2" customFormat="1" thickBot="1">
      <c r="A246" s="2">
        <v>1207</v>
      </c>
      <c r="B246" s="2" t="s">
        <v>20</v>
      </c>
      <c r="C246" s="2" t="s">
        <v>22</v>
      </c>
      <c r="E246" s="2" t="s">
        <v>6315</v>
      </c>
      <c r="F246" s="2" t="s">
        <v>6314</v>
      </c>
      <c r="I246" s="2" t="s">
        <v>4331</v>
      </c>
      <c r="J246" s="2" t="s">
        <v>2836</v>
      </c>
      <c r="K246" s="7" t="s">
        <v>4330</v>
      </c>
      <c r="L246" s="2">
        <v>5.62</v>
      </c>
      <c r="M246" s="2">
        <v>48100</v>
      </c>
      <c r="N246" s="2">
        <v>0</v>
      </c>
      <c r="O246" s="2">
        <v>48100</v>
      </c>
      <c r="P246" s="2">
        <v>0</v>
      </c>
      <c r="Q246" s="2">
        <v>48100</v>
      </c>
      <c r="S246" s="6">
        <v>10.7</v>
      </c>
      <c r="T246" s="6">
        <f t="shared" si="3"/>
        <v>514.66999999999996</v>
      </c>
      <c r="V246" s="2">
        <v>0</v>
      </c>
      <c r="W246" s="2">
        <v>0</v>
      </c>
      <c r="Y246" s="2">
        <v>0</v>
      </c>
      <c r="Z246" s="2" t="s">
        <v>6313</v>
      </c>
    </row>
    <row r="247" spans="1:26" s="2" customFormat="1" thickBot="1">
      <c r="A247" s="2">
        <v>1158</v>
      </c>
      <c r="B247" s="2" t="s">
        <v>194</v>
      </c>
      <c r="C247" s="2" t="s">
        <v>150</v>
      </c>
      <c r="E247" s="2" t="s">
        <v>6312</v>
      </c>
      <c r="F247" s="2" t="s">
        <v>6044</v>
      </c>
      <c r="G247" s="2" t="s">
        <v>6043</v>
      </c>
      <c r="I247" s="2" t="s">
        <v>3968</v>
      </c>
      <c r="J247" s="2" t="s">
        <v>2836</v>
      </c>
      <c r="K247" s="7" t="s">
        <v>3967</v>
      </c>
      <c r="L247" s="2">
        <v>5.7</v>
      </c>
      <c r="M247" s="2">
        <v>48500</v>
      </c>
      <c r="N247" s="2">
        <v>0</v>
      </c>
      <c r="O247" s="2">
        <v>48500</v>
      </c>
      <c r="P247" s="2">
        <v>0</v>
      </c>
      <c r="Q247" s="2">
        <v>48500</v>
      </c>
      <c r="S247" s="6">
        <v>10.7</v>
      </c>
      <c r="T247" s="6">
        <f t="shared" si="3"/>
        <v>518.94999999999993</v>
      </c>
      <c r="V247" s="2">
        <v>1</v>
      </c>
      <c r="W247" s="2">
        <v>0</v>
      </c>
      <c r="X247" s="3">
        <v>41913</v>
      </c>
      <c r="Y247" s="2">
        <v>4</v>
      </c>
      <c r="Z247" s="2" t="s">
        <v>6310</v>
      </c>
    </row>
    <row r="248" spans="1:26" s="2" customFormat="1" thickBot="1">
      <c r="A248" s="2">
        <v>884</v>
      </c>
      <c r="B248" s="2" t="s">
        <v>894</v>
      </c>
      <c r="C248" s="2" t="s">
        <v>150</v>
      </c>
      <c r="E248" s="2" t="s">
        <v>6311</v>
      </c>
      <c r="F248" s="2" t="s">
        <v>6044</v>
      </c>
      <c r="G248" s="2" t="s">
        <v>6043</v>
      </c>
      <c r="I248" s="2" t="s">
        <v>3968</v>
      </c>
      <c r="J248" s="2" t="s">
        <v>2836</v>
      </c>
      <c r="K248" s="7" t="s">
        <v>3967</v>
      </c>
      <c r="L248" s="2">
        <v>2.72</v>
      </c>
      <c r="M248" s="2">
        <v>48600</v>
      </c>
      <c r="N248" s="2">
        <v>0</v>
      </c>
      <c r="O248" s="2">
        <v>48600</v>
      </c>
      <c r="P248" s="2">
        <v>0</v>
      </c>
      <c r="Q248" s="2">
        <v>48600</v>
      </c>
      <c r="S248" s="6">
        <v>10.7</v>
      </c>
      <c r="T248" s="6">
        <f t="shared" si="3"/>
        <v>520.02</v>
      </c>
      <c r="V248" s="2">
        <v>1</v>
      </c>
      <c r="W248" s="2">
        <v>0</v>
      </c>
      <c r="X248" s="3">
        <v>41913</v>
      </c>
      <c r="Y248" s="2">
        <v>4</v>
      </c>
      <c r="Z248" s="2" t="s">
        <v>6310</v>
      </c>
    </row>
    <row r="249" spans="1:26" s="2" customFormat="1" thickBot="1">
      <c r="A249" s="2">
        <v>697</v>
      </c>
      <c r="B249" s="2" t="s">
        <v>1342</v>
      </c>
      <c r="C249" s="2" t="s">
        <v>5102</v>
      </c>
      <c r="E249" s="2" t="s">
        <v>5729</v>
      </c>
      <c r="F249" s="2" t="s">
        <v>5100</v>
      </c>
      <c r="G249" s="2" t="s">
        <v>5099</v>
      </c>
      <c r="I249" s="2" t="s">
        <v>3051</v>
      </c>
      <c r="J249" s="2" t="s">
        <v>2836</v>
      </c>
      <c r="K249" s="7" t="s">
        <v>3050</v>
      </c>
      <c r="L249" s="2">
        <v>152</v>
      </c>
      <c r="M249" s="2">
        <v>49500</v>
      </c>
      <c r="N249" s="2">
        <v>0</v>
      </c>
      <c r="O249" s="2">
        <v>49500</v>
      </c>
      <c r="P249" s="2">
        <v>0</v>
      </c>
      <c r="Q249" s="2">
        <v>49500</v>
      </c>
      <c r="S249" s="6">
        <v>10.7</v>
      </c>
      <c r="T249" s="6">
        <f t="shared" si="3"/>
        <v>529.65</v>
      </c>
      <c r="V249" s="2">
        <v>1</v>
      </c>
      <c r="W249" s="2">
        <v>0</v>
      </c>
      <c r="X249" s="3">
        <v>45198</v>
      </c>
      <c r="Y249" s="2">
        <v>8</v>
      </c>
      <c r="Z249" s="2" t="s">
        <v>6080</v>
      </c>
    </row>
    <row r="250" spans="1:26" s="2" customFormat="1" thickBot="1">
      <c r="A250" s="2">
        <v>1165</v>
      </c>
      <c r="B250" s="2" t="s">
        <v>174</v>
      </c>
      <c r="C250" s="2" t="s">
        <v>6309</v>
      </c>
      <c r="D250" s="2" t="s">
        <v>6308</v>
      </c>
      <c r="E250" s="2" t="s">
        <v>6307</v>
      </c>
      <c r="F250" s="2" t="s">
        <v>6306</v>
      </c>
      <c r="I250" s="2" t="s">
        <v>5920</v>
      </c>
      <c r="J250" s="2" t="s">
        <v>2847</v>
      </c>
      <c r="K250" s="7" t="s">
        <v>6305</v>
      </c>
      <c r="L250" s="2">
        <v>1</v>
      </c>
      <c r="M250" s="2">
        <v>30000</v>
      </c>
      <c r="N250" s="2">
        <v>19700</v>
      </c>
      <c r="O250" s="2">
        <v>49700</v>
      </c>
      <c r="P250" s="2">
        <v>0</v>
      </c>
      <c r="Q250" s="2">
        <v>49700</v>
      </c>
      <c r="S250" s="6">
        <v>10.7</v>
      </c>
      <c r="T250" s="6">
        <f t="shared" si="3"/>
        <v>531.79</v>
      </c>
      <c r="V250" s="2">
        <v>0</v>
      </c>
      <c r="W250" s="2">
        <v>0</v>
      </c>
      <c r="Y250" s="2">
        <v>0</v>
      </c>
      <c r="Z250" s="2" t="s">
        <v>6304</v>
      </c>
    </row>
    <row r="251" spans="1:26" s="2" customFormat="1" thickBot="1">
      <c r="A251" s="2">
        <v>1131</v>
      </c>
      <c r="B251" s="2" t="s">
        <v>262</v>
      </c>
      <c r="C251" s="2" t="s">
        <v>263</v>
      </c>
      <c r="E251" s="2" t="s">
        <v>5509</v>
      </c>
      <c r="F251" s="2" t="s">
        <v>6303</v>
      </c>
      <c r="I251" s="2" t="s">
        <v>6302</v>
      </c>
      <c r="J251" s="2" t="s">
        <v>2836</v>
      </c>
      <c r="K251" s="7" t="s">
        <v>3050</v>
      </c>
      <c r="L251" s="2">
        <v>162</v>
      </c>
      <c r="M251" s="2">
        <v>49900</v>
      </c>
      <c r="N251" s="2">
        <v>0</v>
      </c>
      <c r="O251" s="2">
        <v>49900</v>
      </c>
      <c r="P251" s="2">
        <v>0</v>
      </c>
      <c r="Q251" s="2">
        <v>49900</v>
      </c>
      <c r="S251" s="6">
        <v>10.7</v>
      </c>
      <c r="T251" s="6">
        <f t="shared" si="3"/>
        <v>533.92999999999995</v>
      </c>
      <c r="V251" s="2">
        <v>0</v>
      </c>
      <c r="W251" s="2">
        <v>0</v>
      </c>
      <c r="Y251" s="2">
        <v>0</v>
      </c>
      <c r="Z251" s="2" t="s">
        <v>6301</v>
      </c>
    </row>
    <row r="252" spans="1:26" s="2" customFormat="1" thickBot="1">
      <c r="A252" s="2">
        <v>82</v>
      </c>
      <c r="B252" s="2" t="s">
        <v>2654</v>
      </c>
      <c r="C252" s="2" t="s">
        <v>2655</v>
      </c>
      <c r="D252" s="2" t="s">
        <v>1760</v>
      </c>
      <c r="E252" s="2" t="s">
        <v>6300</v>
      </c>
      <c r="F252" s="2" t="s">
        <v>3937</v>
      </c>
      <c r="I252" s="2" t="s">
        <v>2854</v>
      </c>
      <c r="J252" s="2" t="s">
        <v>2836</v>
      </c>
      <c r="K252" s="7" t="s">
        <v>2853</v>
      </c>
      <c r="L252" s="2">
        <v>3</v>
      </c>
      <c r="M252" s="2">
        <v>50000</v>
      </c>
      <c r="N252" s="2">
        <v>0</v>
      </c>
      <c r="O252" s="2">
        <v>50000</v>
      </c>
      <c r="P252" s="2">
        <v>0</v>
      </c>
      <c r="Q252" s="2">
        <v>50000</v>
      </c>
      <c r="S252" s="6">
        <v>10.7</v>
      </c>
      <c r="T252" s="6">
        <f t="shared" si="3"/>
        <v>535</v>
      </c>
      <c r="V252" s="2">
        <v>1</v>
      </c>
      <c r="W252" s="2">
        <v>0</v>
      </c>
      <c r="X252" s="3">
        <v>41345</v>
      </c>
      <c r="Y252" s="2">
        <v>2</v>
      </c>
      <c r="Z252" s="2" t="s">
        <v>6299</v>
      </c>
    </row>
    <row r="253" spans="1:26" s="2" customFormat="1" thickBot="1">
      <c r="A253" s="2">
        <v>670</v>
      </c>
      <c r="B253" s="2" t="s">
        <v>1390</v>
      </c>
      <c r="C253" s="2" t="s">
        <v>1391</v>
      </c>
      <c r="D253" s="2" t="s">
        <v>6298</v>
      </c>
      <c r="E253" s="2" t="s">
        <v>6297</v>
      </c>
      <c r="F253" s="2" t="s">
        <v>6296</v>
      </c>
      <c r="I253" s="2" t="s">
        <v>4474</v>
      </c>
      <c r="J253" s="2" t="s">
        <v>2836</v>
      </c>
      <c r="K253" s="8" t="s">
        <v>6295</v>
      </c>
      <c r="L253" s="2">
        <v>5</v>
      </c>
      <c r="M253" s="2">
        <v>50000</v>
      </c>
      <c r="N253" s="2">
        <v>0</v>
      </c>
      <c r="O253" s="2">
        <v>50000</v>
      </c>
      <c r="P253" s="2">
        <v>0</v>
      </c>
      <c r="Q253" s="2">
        <v>50000</v>
      </c>
      <c r="S253" s="6">
        <v>10.7</v>
      </c>
      <c r="T253" s="6">
        <f t="shared" si="3"/>
        <v>535</v>
      </c>
      <c r="V253" s="2">
        <v>1</v>
      </c>
      <c r="W253" s="2">
        <v>25000</v>
      </c>
      <c r="X253" s="3">
        <v>41869</v>
      </c>
      <c r="Y253" s="2">
        <v>1</v>
      </c>
      <c r="Z253" s="2" t="s">
        <v>6294</v>
      </c>
    </row>
    <row r="254" spans="1:26" s="2" customFormat="1" thickBot="1">
      <c r="A254" s="2">
        <v>898</v>
      </c>
      <c r="B254" s="2" t="s">
        <v>863</v>
      </c>
      <c r="C254" s="2" t="s">
        <v>865</v>
      </c>
      <c r="E254" s="2" t="s">
        <v>6293</v>
      </c>
      <c r="F254" s="2" t="s">
        <v>6292</v>
      </c>
      <c r="I254" s="2" t="s">
        <v>6291</v>
      </c>
      <c r="J254" s="2" t="s">
        <v>2836</v>
      </c>
      <c r="K254" s="7" t="s">
        <v>6290</v>
      </c>
      <c r="L254" s="2">
        <v>3</v>
      </c>
      <c r="M254" s="2">
        <v>50000</v>
      </c>
      <c r="N254" s="2">
        <v>0</v>
      </c>
      <c r="O254" s="2">
        <v>50000</v>
      </c>
      <c r="P254" s="2">
        <v>0</v>
      </c>
      <c r="Q254" s="2">
        <v>50000</v>
      </c>
      <c r="S254" s="6">
        <v>10.7</v>
      </c>
      <c r="T254" s="6">
        <f t="shared" si="3"/>
        <v>535</v>
      </c>
      <c r="V254" s="2">
        <v>1</v>
      </c>
      <c r="W254" s="2">
        <v>11500</v>
      </c>
      <c r="X254" s="3">
        <v>40305</v>
      </c>
      <c r="Y254" s="2">
        <v>2</v>
      </c>
      <c r="Z254" s="2" t="s">
        <v>6289</v>
      </c>
    </row>
    <row r="255" spans="1:26" s="2" customFormat="1" thickBot="1">
      <c r="A255" s="2">
        <v>1031</v>
      </c>
      <c r="B255" s="2" t="s">
        <v>497</v>
      </c>
      <c r="C255" s="2" t="s">
        <v>499</v>
      </c>
      <c r="E255" s="2" t="s">
        <v>6025</v>
      </c>
      <c r="F255" s="2" t="s">
        <v>3027</v>
      </c>
      <c r="I255" s="2" t="s">
        <v>2854</v>
      </c>
      <c r="J255" s="2" t="s">
        <v>2836</v>
      </c>
      <c r="K255" s="7" t="s">
        <v>2853</v>
      </c>
      <c r="L255" s="2">
        <v>5</v>
      </c>
      <c r="M255" s="2">
        <v>50000</v>
      </c>
      <c r="N255" s="2">
        <v>0</v>
      </c>
      <c r="O255" s="2">
        <v>50000</v>
      </c>
      <c r="P255" s="2">
        <v>0</v>
      </c>
      <c r="Q255" s="2">
        <v>50000</v>
      </c>
      <c r="S255" s="6">
        <v>10.7</v>
      </c>
      <c r="T255" s="6">
        <f t="shared" si="3"/>
        <v>535</v>
      </c>
      <c r="V255" s="2">
        <v>1</v>
      </c>
      <c r="W255" s="2">
        <v>0</v>
      </c>
      <c r="X255" s="3">
        <v>40646</v>
      </c>
      <c r="Y255" s="2">
        <v>1</v>
      </c>
      <c r="Z255" s="2" t="s">
        <v>3026</v>
      </c>
    </row>
    <row r="256" spans="1:26" s="2" customFormat="1" thickBot="1">
      <c r="A256" s="2">
        <v>1033</v>
      </c>
      <c r="B256" s="2" t="s">
        <v>491</v>
      </c>
      <c r="C256" s="2" t="s">
        <v>493</v>
      </c>
      <c r="D256" s="2" t="s">
        <v>6288</v>
      </c>
      <c r="E256" s="2" t="s">
        <v>6287</v>
      </c>
      <c r="F256" s="2" t="s">
        <v>6286</v>
      </c>
      <c r="I256" s="2" t="s">
        <v>6285</v>
      </c>
      <c r="J256" s="2" t="s">
        <v>2947</v>
      </c>
      <c r="K256" s="8">
        <v>11971</v>
      </c>
      <c r="L256" s="2">
        <v>5</v>
      </c>
      <c r="M256" s="2">
        <v>50000</v>
      </c>
      <c r="N256" s="2">
        <v>0</v>
      </c>
      <c r="O256" s="2">
        <v>50000</v>
      </c>
      <c r="P256" s="2">
        <v>0</v>
      </c>
      <c r="Q256" s="2">
        <v>50000</v>
      </c>
      <c r="S256" s="6">
        <v>10.7</v>
      </c>
      <c r="T256" s="6">
        <f t="shared" si="3"/>
        <v>535</v>
      </c>
      <c r="V256" s="2">
        <v>1</v>
      </c>
      <c r="W256" s="2">
        <v>10000</v>
      </c>
      <c r="X256" s="3">
        <v>38950</v>
      </c>
      <c r="Y256" s="2">
        <v>4</v>
      </c>
      <c r="Z256" s="2" t="s">
        <v>6284</v>
      </c>
    </row>
    <row r="257" spans="1:26" s="2" customFormat="1" thickBot="1">
      <c r="A257" s="2">
        <v>1201</v>
      </c>
      <c r="B257" s="2" t="s">
        <v>44</v>
      </c>
      <c r="C257" s="2" t="s">
        <v>45</v>
      </c>
      <c r="E257" s="2" t="s">
        <v>5</v>
      </c>
      <c r="F257" s="2" t="s">
        <v>6283</v>
      </c>
      <c r="G257" s="2" t="s">
        <v>6282</v>
      </c>
      <c r="I257" s="2" t="s">
        <v>3956</v>
      </c>
      <c r="J257" s="2" t="s">
        <v>2836</v>
      </c>
      <c r="K257" s="7" t="s">
        <v>2910</v>
      </c>
      <c r="L257" s="2">
        <v>3.7</v>
      </c>
      <c r="M257" s="2">
        <v>43500</v>
      </c>
      <c r="N257" s="2">
        <v>7500</v>
      </c>
      <c r="O257" s="2">
        <v>51000</v>
      </c>
      <c r="P257" s="2">
        <v>0</v>
      </c>
      <c r="Q257" s="2">
        <v>51000</v>
      </c>
      <c r="S257" s="6">
        <v>10.7</v>
      </c>
      <c r="T257" s="6">
        <f t="shared" si="3"/>
        <v>545.70000000000005</v>
      </c>
      <c r="V257" s="2">
        <v>0</v>
      </c>
      <c r="W257" s="2">
        <v>0</v>
      </c>
      <c r="Y257" s="2">
        <v>0</v>
      </c>
      <c r="Z257" s="2" t="s">
        <v>6281</v>
      </c>
    </row>
    <row r="258" spans="1:26" s="2" customFormat="1" thickBot="1">
      <c r="A258" s="2">
        <v>632</v>
      </c>
      <c r="B258" s="2" t="s">
        <v>1476</v>
      </c>
      <c r="C258" s="2" t="s">
        <v>4594</v>
      </c>
      <c r="D258" s="2" t="s">
        <v>4593</v>
      </c>
      <c r="E258" s="2" t="s">
        <v>4837</v>
      </c>
      <c r="F258" s="2" t="s">
        <v>4591</v>
      </c>
      <c r="I258" s="2" t="s">
        <v>2854</v>
      </c>
      <c r="J258" s="2" t="s">
        <v>2836</v>
      </c>
      <c r="K258" s="7" t="s">
        <v>2853</v>
      </c>
      <c r="L258" s="2">
        <v>0.5</v>
      </c>
      <c r="M258" s="2">
        <v>33600</v>
      </c>
      <c r="N258" s="2">
        <v>17500</v>
      </c>
      <c r="O258" s="2">
        <v>51100</v>
      </c>
      <c r="P258" s="2">
        <v>0</v>
      </c>
      <c r="Q258" s="2">
        <v>51100</v>
      </c>
      <c r="S258" s="6">
        <v>10.7</v>
      </c>
      <c r="T258" s="6">
        <f t="shared" ref="T258:T321" si="4">SUM(Q258*S258)/1000</f>
        <v>546.77</v>
      </c>
      <c r="V258" s="2">
        <v>1</v>
      </c>
      <c r="W258" s="2">
        <v>0</v>
      </c>
      <c r="X258" s="3">
        <v>44301</v>
      </c>
      <c r="Y258" s="2">
        <v>1</v>
      </c>
      <c r="Z258" s="2" t="s">
        <v>4590</v>
      </c>
    </row>
    <row r="259" spans="1:26" s="2" customFormat="1" thickBot="1">
      <c r="A259" s="2">
        <v>753</v>
      </c>
      <c r="B259" s="2" t="s">
        <v>1214</v>
      </c>
      <c r="C259" s="2" t="s">
        <v>1215</v>
      </c>
      <c r="E259" s="2" t="s">
        <v>6280</v>
      </c>
      <c r="F259" s="2" t="s">
        <v>4221</v>
      </c>
      <c r="I259" s="2" t="s">
        <v>3956</v>
      </c>
      <c r="J259" s="2" t="s">
        <v>2836</v>
      </c>
      <c r="K259" s="7" t="s">
        <v>2910</v>
      </c>
      <c r="L259" s="2">
        <v>5.27</v>
      </c>
      <c r="M259" s="2">
        <v>51300</v>
      </c>
      <c r="N259" s="2">
        <v>0</v>
      </c>
      <c r="O259" s="2">
        <v>51300</v>
      </c>
      <c r="P259" s="2">
        <v>0</v>
      </c>
      <c r="Q259" s="2">
        <v>51300</v>
      </c>
      <c r="S259" s="6">
        <v>10.7</v>
      </c>
      <c r="T259" s="6">
        <f t="shared" si="4"/>
        <v>548.91</v>
      </c>
      <c r="V259" s="2">
        <v>1</v>
      </c>
      <c r="W259" s="2">
        <v>0</v>
      </c>
      <c r="X259" s="3">
        <v>41886</v>
      </c>
      <c r="Y259" s="2">
        <v>2</v>
      </c>
      <c r="Z259" s="2" t="s">
        <v>4220</v>
      </c>
    </row>
    <row r="260" spans="1:26" s="2" customFormat="1" thickBot="1">
      <c r="A260" s="2">
        <v>741</v>
      </c>
      <c r="B260" s="2" t="s">
        <v>1237</v>
      </c>
      <c r="C260" s="2" t="s">
        <v>3439</v>
      </c>
      <c r="E260" s="2" t="s">
        <v>5600</v>
      </c>
      <c r="F260" s="2" t="s">
        <v>3437</v>
      </c>
      <c r="G260" s="2" t="s">
        <v>3436</v>
      </c>
      <c r="I260" s="2" t="s">
        <v>3435</v>
      </c>
      <c r="J260" s="2" t="s">
        <v>3434</v>
      </c>
      <c r="K260" s="8">
        <v>23508</v>
      </c>
      <c r="L260" s="2">
        <v>3.26</v>
      </c>
      <c r="M260" s="2">
        <v>51800</v>
      </c>
      <c r="N260" s="2">
        <v>0</v>
      </c>
      <c r="O260" s="2">
        <v>51800</v>
      </c>
      <c r="P260" s="2">
        <v>0</v>
      </c>
      <c r="Q260" s="2">
        <v>51800</v>
      </c>
      <c r="S260" s="6">
        <v>10.7</v>
      </c>
      <c r="T260" s="6">
        <f t="shared" si="4"/>
        <v>554.26</v>
      </c>
      <c r="V260" s="2">
        <v>1</v>
      </c>
      <c r="W260" s="2">
        <v>0</v>
      </c>
      <c r="X260" s="3">
        <v>42577</v>
      </c>
      <c r="Y260" s="2">
        <v>8</v>
      </c>
      <c r="Z260" s="2" t="s">
        <v>6279</v>
      </c>
    </row>
    <row r="261" spans="1:26" s="2" customFormat="1" thickBot="1">
      <c r="A261" s="2">
        <v>214</v>
      </c>
      <c r="B261" s="2" t="s">
        <v>2388</v>
      </c>
      <c r="C261" s="2" t="s">
        <v>636</v>
      </c>
      <c r="D261" s="2" t="s">
        <v>3242</v>
      </c>
      <c r="E261" s="2" t="s">
        <v>6278</v>
      </c>
      <c r="F261" s="2" t="s">
        <v>3240</v>
      </c>
      <c r="I261" s="2" t="s">
        <v>2854</v>
      </c>
      <c r="J261" s="2" t="s">
        <v>2836</v>
      </c>
      <c r="K261" s="7" t="s">
        <v>2853</v>
      </c>
      <c r="L261" s="2">
        <v>0.15</v>
      </c>
      <c r="M261" s="2">
        <v>28000</v>
      </c>
      <c r="N261" s="2">
        <v>23900</v>
      </c>
      <c r="O261" s="2">
        <v>51900</v>
      </c>
      <c r="P261" s="2">
        <v>0</v>
      </c>
      <c r="Q261" s="2">
        <v>51900</v>
      </c>
      <c r="S261" s="6">
        <v>10.7</v>
      </c>
      <c r="T261" s="6">
        <f t="shared" si="4"/>
        <v>555.33000000000004</v>
      </c>
      <c r="V261" s="2">
        <v>1</v>
      </c>
      <c r="W261" s="2">
        <v>0</v>
      </c>
      <c r="X261" s="3">
        <v>38993</v>
      </c>
      <c r="Y261" s="2">
        <v>2</v>
      </c>
      <c r="Z261" s="2" t="s">
        <v>6277</v>
      </c>
    </row>
    <row r="262" spans="1:26" s="2" customFormat="1" thickBot="1">
      <c r="A262" s="2">
        <v>339</v>
      </c>
      <c r="B262" s="2" t="s">
        <v>2114</v>
      </c>
      <c r="C262" s="2" t="s">
        <v>2113</v>
      </c>
      <c r="E262" s="2" t="s">
        <v>6276</v>
      </c>
      <c r="F262" s="2" t="s">
        <v>4600</v>
      </c>
      <c r="I262" s="2" t="s">
        <v>2854</v>
      </c>
      <c r="J262" s="2" t="s">
        <v>2836</v>
      </c>
      <c r="K262" s="7" t="s">
        <v>2853</v>
      </c>
      <c r="L262" s="2">
        <v>1</v>
      </c>
      <c r="M262" s="2">
        <v>40000</v>
      </c>
      <c r="N262" s="2">
        <v>13000</v>
      </c>
      <c r="O262" s="2">
        <v>53000</v>
      </c>
      <c r="P262" s="2">
        <v>0</v>
      </c>
      <c r="Q262" s="2">
        <v>53000</v>
      </c>
      <c r="S262" s="6">
        <v>10.7</v>
      </c>
      <c r="T262" s="6">
        <f t="shared" si="4"/>
        <v>567.1</v>
      </c>
      <c r="V262" s="2">
        <v>0</v>
      </c>
      <c r="W262" s="2">
        <v>0</v>
      </c>
      <c r="Y262" s="2">
        <v>0</v>
      </c>
      <c r="Z262" s="2" t="s">
        <v>6275</v>
      </c>
    </row>
    <row r="263" spans="1:26" s="2" customFormat="1" thickBot="1">
      <c r="A263" s="2">
        <v>1144</v>
      </c>
      <c r="B263" s="2" t="s">
        <v>229</v>
      </c>
      <c r="C263" s="2" t="s">
        <v>231</v>
      </c>
      <c r="D263" s="2" t="s">
        <v>6274</v>
      </c>
      <c r="E263" s="2" t="s">
        <v>6273</v>
      </c>
      <c r="F263" s="2" t="s">
        <v>6272</v>
      </c>
      <c r="I263" s="2" t="s">
        <v>6271</v>
      </c>
      <c r="J263" s="2" t="s">
        <v>2836</v>
      </c>
      <c r="K263" s="7" t="s">
        <v>5630</v>
      </c>
      <c r="L263" s="2">
        <v>2.5299999999999998</v>
      </c>
      <c r="M263" s="2">
        <v>37600</v>
      </c>
      <c r="N263" s="2">
        <v>15400</v>
      </c>
      <c r="O263" s="2">
        <v>53000</v>
      </c>
      <c r="P263" s="2">
        <v>0</v>
      </c>
      <c r="Q263" s="2">
        <v>53000</v>
      </c>
      <c r="S263" s="6">
        <v>10.7</v>
      </c>
      <c r="T263" s="6">
        <f t="shared" si="4"/>
        <v>567.1</v>
      </c>
      <c r="V263" s="2">
        <v>0</v>
      </c>
      <c r="W263" s="2">
        <v>0</v>
      </c>
      <c r="Y263" s="2">
        <v>0</v>
      </c>
      <c r="Z263" s="2" t="s">
        <v>6270</v>
      </c>
    </row>
    <row r="264" spans="1:26" s="2" customFormat="1" thickBot="1">
      <c r="A264" s="2">
        <v>638</v>
      </c>
      <c r="B264" s="2" t="s">
        <v>1464</v>
      </c>
      <c r="C264" s="2" t="s">
        <v>6269</v>
      </c>
      <c r="E264" s="2" t="s">
        <v>6003</v>
      </c>
      <c r="F264" s="2" t="s">
        <v>6268</v>
      </c>
      <c r="I264" s="2" t="s">
        <v>6267</v>
      </c>
      <c r="J264" s="2" t="s">
        <v>2847</v>
      </c>
      <c r="K264" s="7" t="s">
        <v>6266</v>
      </c>
      <c r="L264" s="2">
        <v>3.7</v>
      </c>
      <c r="M264" s="2">
        <v>53500</v>
      </c>
      <c r="N264" s="2">
        <v>0</v>
      </c>
      <c r="O264" s="2">
        <v>53500</v>
      </c>
      <c r="P264" s="2">
        <v>0</v>
      </c>
      <c r="Q264" s="2">
        <v>53500</v>
      </c>
      <c r="S264" s="6">
        <v>10.7</v>
      </c>
      <c r="T264" s="6">
        <f t="shared" si="4"/>
        <v>572.45000000000005</v>
      </c>
      <c r="V264" s="2">
        <v>0</v>
      </c>
      <c r="W264" s="2">
        <v>0</v>
      </c>
      <c r="Y264" s="2">
        <v>0</v>
      </c>
      <c r="Z264" s="2" t="s">
        <v>6265</v>
      </c>
    </row>
    <row r="265" spans="1:26" s="2" customFormat="1" thickBot="1">
      <c r="A265" s="2">
        <v>1170</v>
      </c>
      <c r="B265" s="2" t="s">
        <v>156</v>
      </c>
      <c r="C265" s="2" t="s">
        <v>6264</v>
      </c>
      <c r="E265" s="2" t="s">
        <v>6263</v>
      </c>
      <c r="F265" s="2" t="s">
        <v>6262</v>
      </c>
      <c r="I265" s="2" t="s">
        <v>3548</v>
      </c>
      <c r="J265" s="2" t="s">
        <v>2836</v>
      </c>
      <c r="K265" s="7" t="s">
        <v>3547</v>
      </c>
      <c r="L265" s="2">
        <v>1.2</v>
      </c>
      <c r="M265" s="2">
        <v>31000</v>
      </c>
      <c r="N265" s="2">
        <v>22600</v>
      </c>
      <c r="O265" s="2">
        <v>53600</v>
      </c>
      <c r="P265" s="2">
        <v>0</v>
      </c>
      <c r="Q265" s="2">
        <v>53600</v>
      </c>
      <c r="S265" s="6">
        <v>10.7</v>
      </c>
      <c r="T265" s="6">
        <f t="shared" si="4"/>
        <v>573.52</v>
      </c>
      <c r="V265" s="2">
        <v>1</v>
      </c>
      <c r="W265" s="2">
        <v>0</v>
      </c>
      <c r="X265" s="3">
        <v>44543</v>
      </c>
      <c r="Y265" s="2">
        <v>2</v>
      </c>
      <c r="Z265" s="2" t="s">
        <v>6261</v>
      </c>
    </row>
    <row r="266" spans="1:26" s="2" customFormat="1" thickBot="1">
      <c r="A266" s="2">
        <v>903</v>
      </c>
      <c r="B266" s="2" t="s">
        <v>849</v>
      </c>
      <c r="C266" s="2" t="s">
        <v>6260</v>
      </c>
      <c r="D266" s="2" t="s">
        <v>6259</v>
      </c>
      <c r="E266" s="2" t="s">
        <v>6258</v>
      </c>
      <c r="F266" s="2" t="s">
        <v>6257</v>
      </c>
      <c r="I266" s="2" t="s">
        <v>6256</v>
      </c>
      <c r="J266" s="2" t="s">
        <v>2847</v>
      </c>
      <c r="K266" s="7" t="s">
        <v>3411</v>
      </c>
      <c r="L266" s="2">
        <v>66</v>
      </c>
      <c r="M266" s="2">
        <v>54500</v>
      </c>
      <c r="N266" s="2">
        <v>0</v>
      </c>
      <c r="O266" s="2">
        <v>54500</v>
      </c>
      <c r="P266" s="2">
        <v>0</v>
      </c>
      <c r="Q266" s="2">
        <v>54500</v>
      </c>
      <c r="S266" s="6">
        <v>10.7</v>
      </c>
      <c r="T266" s="6">
        <f t="shared" si="4"/>
        <v>583.15</v>
      </c>
      <c r="V266" s="2">
        <v>1</v>
      </c>
      <c r="W266" s="2">
        <v>39331</v>
      </c>
      <c r="X266" s="3">
        <v>44267</v>
      </c>
      <c r="Y266" s="2">
        <v>1</v>
      </c>
      <c r="Z266" s="2" t="s">
        <v>6255</v>
      </c>
    </row>
    <row r="267" spans="1:26" s="2" customFormat="1" thickBot="1">
      <c r="A267" s="2">
        <v>30</v>
      </c>
      <c r="B267" s="2" t="s">
        <v>2747</v>
      </c>
      <c r="C267" s="2" t="s">
        <v>2035</v>
      </c>
      <c r="E267" s="2" t="s">
        <v>6254</v>
      </c>
      <c r="F267" s="2" t="s">
        <v>5038</v>
      </c>
      <c r="I267" s="2" t="s">
        <v>2854</v>
      </c>
      <c r="J267" s="2" t="s">
        <v>2836</v>
      </c>
      <c r="K267" s="7" t="s">
        <v>2853</v>
      </c>
      <c r="L267" s="2">
        <v>4</v>
      </c>
      <c r="M267" s="2">
        <v>55000</v>
      </c>
      <c r="N267" s="2">
        <v>0</v>
      </c>
      <c r="O267" s="2">
        <v>55000</v>
      </c>
      <c r="P267" s="2">
        <v>0</v>
      </c>
      <c r="Q267" s="2">
        <v>55000</v>
      </c>
      <c r="S267" s="6">
        <v>10.7</v>
      </c>
      <c r="T267" s="6">
        <f t="shared" si="4"/>
        <v>588.5</v>
      </c>
      <c r="V267" s="2">
        <v>0</v>
      </c>
      <c r="W267" s="2">
        <v>0</v>
      </c>
      <c r="Y267" s="2">
        <v>0</v>
      </c>
      <c r="Z267" s="2" t="s">
        <v>6253</v>
      </c>
    </row>
    <row r="268" spans="1:26" s="2" customFormat="1" thickBot="1">
      <c r="A268" s="2">
        <v>35</v>
      </c>
      <c r="B268" s="2" t="s">
        <v>2738</v>
      </c>
      <c r="C268" s="2" t="s">
        <v>2739</v>
      </c>
      <c r="E268" s="2" t="s">
        <v>6252</v>
      </c>
      <c r="F268" s="2" t="s">
        <v>4850</v>
      </c>
      <c r="I268" s="2" t="s">
        <v>2854</v>
      </c>
      <c r="J268" s="2" t="s">
        <v>2836</v>
      </c>
      <c r="K268" s="7" t="s">
        <v>2853</v>
      </c>
      <c r="L268" s="2">
        <v>4</v>
      </c>
      <c r="M268" s="2">
        <v>55000</v>
      </c>
      <c r="N268" s="2">
        <v>0</v>
      </c>
      <c r="O268" s="2">
        <v>55000</v>
      </c>
      <c r="P268" s="2">
        <v>0</v>
      </c>
      <c r="Q268" s="2">
        <v>55000</v>
      </c>
      <c r="S268" s="6">
        <v>10.7</v>
      </c>
      <c r="T268" s="6">
        <f t="shared" si="4"/>
        <v>588.5</v>
      </c>
      <c r="V268" s="2">
        <v>2</v>
      </c>
      <c r="W268" s="2">
        <v>10900</v>
      </c>
      <c r="X268" s="3">
        <v>44090</v>
      </c>
      <c r="Y268" s="2">
        <v>8</v>
      </c>
      <c r="Z268" s="2" t="s">
        <v>6251</v>
      </c>
    </row>
    <row r="269" spans="1:26" s="2" customFormat="1" thickBot="1">
      <c r="A269" s="2">
        <v>853</v>
      </c>
      <c r="B269" s="2" t="s">
        <v>978</v>
      </c>
      <c r="C269" s="2" t="s">
        <v>6250</v>
      </c>
      <c r="E269" s="2" t="s">
        <v>6249</v>
      </c>
      <c r="F269" s="2" t="s">
        <v>6248</v>
      </c>
      <c r="G269" s="2" t="s">
        <v>6247</v>
      </c>
      <c r="H269" s="2" t="s">
        <v>6246</v>
      </c>
      <c r="I269" s="2" t="s">
        <v>4652</v>
      </c>
      <c r="J269" s="2" t="s">
        <v>2836</v>
      </c>
      <c r="K269" s="7" t="s">
        <v>4651</v>
      </c>
      <c r="L269" s="2">
        <v>0.34</v>
      </c>
      <c r="M269" s="2">
        <v>23200</v>
      </c>
      <c r="N269" s="2">
        <v>32300</v>
      </c>
      <c r="O269" s="2">
        <v>55500</v>
      </c>
      <c r="P269" s="2">
        <v>0</v>
      </c>
      <c r="Q269" s="2">
        <v>55500</v>
      </c>
      <c r="S269" s="6">
        <v>10.7</v>
      </c>
      <c r="T269" s="6">
        <f t="shared" si="4"/>
        <v>593.85</v>
      </c>
      <c r="V269" s="2">
        <v>0</v>
      </c>
      <c r="W269" s="2">
        <v>0</v>
      </c>
      <c r="Y269" s="2">
        <v>0</v>
      </c>
      <c r="Z269" s="2" t="s">
        <v>6245</v>
      </c>
    </row>
    <row r="270" spans="1:26" s="2" customFormat="1" thickBot="1">
      <c r="A270" s="2">
        <v>688</v>
      </c>
      <c r="B270" s="2" t="s">
        <v>1356</v>
      </c>
      <c r="C270" s="2" t="s">
        <v>1357</v>
      </c>
      <c r="D270" s="2" t="s">
        <v>6244</v>
      </c>
      <c r="E270" s="2" t="s">
        <v>5398</v>
      </c>
      <c r="F270" s="2" t="s">
        <v>6243</v>
      </c>
      <c r="I270" s="2" t="s">
        <v>6242</v>
      </c>
      <c r="J270" s="2" t="s">
        <v>2977</v>
      </c>
      <c r="K270" s="7" t="s">
        <v>6241</v>
      </c>
      <c r="L270" s="2">
        <v>4.4000000000000004</v>
      </c>
      <c r="M270" s="2">
        <v>57000</v>
      </c>
      <c r="N270" s="2">
        <v>0</v>
      </c>
      <c r="O270" s="2">
        <v>57000</v>
      </c>
      <c r="P270" s="2">
        <v>0</v>
      </c>
      <c r="Q270" s="2">
        <v>57000</v>
      </c>
      <c r="S270" s="6">
        <v>10.7</v>
      </c>
      <c r="T270" s="6">
        <f t="shared" si="4"/>
        <v>609.9</v>
      </c>
      <c r="V270" s="2">
        <v>0</v>
      </c>
      <c r="W270" s="2">
        <v>0</v>
      </c>
      <c r="Y270" s="2">
        <v>0</v>
      </c>
    </row>
    <row r="271" spans="1:26" s="2" customFormat="1" thickBot="1">
      <c r="A271" s="2">
        <v>826</v>
      </c>
      <c r="B271" s="2" t="s">
        <v>1052</v>
      </c>
      <c r="C271" s="2" t="s">
        <v>1053</v>
      </c>
      <c r="E271" s="2" t="s">
        <v>6240</v>
      </c>
      <c r="F271" s="2" t="s">
        <v>6239</v>
      </c>
      <c r="I271" s="2" t="s">
        <v>4331</v>
      </c>
      <c r="J271" s="2" t="s">
        <v>2836</v>
      </c>
      <c r="K271" s="7" t="s">
        <v>4330</v>
      </c>
      <c r="L271" s="2">
        <v>0.7</v>
      </c>
      <c r="M271" s="2">
        <v>36800</v>
      </c>
      <c r="N271" s="2">
        <v>20300</v>
      </c>
      <c r="O271" s="2">
        <v>57100</v>
      </c>
      <c r="P271" s="2">
        <v>0</v>
      </c>
      <c r="Q271" s="2">
        <v>57100</v>
      </c>
      <c r="S271" s="6">
        <v>10.7</v>
      </c>
      <c r="T271" s="6">
        <f t="shared" si="4"/>
        <v>610.97</v>
      </c>
      <c r="V271" s="2">
        <v>2</v>
      </c>
      <c r="W271" s="2">
        <v>8800</v>
      </c>
      <c r="X271" s="3">
        <v>44090</v>
      </c>
      <c r="Y271" s="2">
        <v>7</v>
      </c>
      <c r="Z271" s="2" t="s">
        <v>6238</v>
      </c>
    </row>
    <row r="272" spans="1:26" s="2" customFormat="1" thickBot="1">
      <c r="A272" s="2">
        <v>854</v>
      </c>
      <c r="B272" s="2" t="s">
        <v>974</v>
      </c>
      <c r="C272" s="2" t="s">
        <v>975</v>
      </c>
      <c r="D272" s="2" t="s">
        <v>6237</v>
      </c>
      <c r="E272" s="2" t="s">
        <v>6143</v>
      </c>
      <c r="F272" s="2" t="s">
        <v>3077</v>
      </c>
      <c r="I272" s="2" t="s">
        <v>2854</v>
      </c>
      <c r="J272" s="2" t="s">
        <v>2836</v>
      </c>
      <c r="K272" s="7" t="s">
        <v>2853</v>
      </c>
      <c r="L272" s="2">
        <v>6.8</v>
      </c>
      <c r="M272" s="2">
        <v>57400</v>
      </c>
      <c r="N272" s="2">
        <v>0</v>
      </c>
      <c r="O272" s="2">
        <v>57400</v>
      </c>
      <c r="P272" s="2">
        <v>0</v>
      </c>
      <c r="Q272" s="2">
        <v>57400</v>
      </c>
      <c r="S272" s="6">
        <v>10.7</v>
      </c>
      <c r="T272" s="6">
        <f t="shared" si="4"/>
        <v>614.17999999999995</v>
      </c>
      <c r="V272" s="2">
        <v>1</v>
      </c>
      <c r="W272" s="2">
        <v>10000</v>
      </c>
      <c r="X272" s="3">
        <v>45310</v>
      </c>
      <c r="Y272" s="2">
        <v>1</v>
      </c>
      <c r="Z272" s="2" t="s">
        <v>6236</v>
      </c>
    </row>
    <row r="273" spans="1:26" s="2" customFormat="1" thickBot="1">
      <c r="A273" s="2">
        <v>316</v>
      </c>
      <c r="B273" s="2" t="s">
        <v>2159</v>
      </c>
      <c r="C273" s="2" t="s">
        <v>539</v>
      </c>
      <c r="E273" s="2" t="s">
        <v>6235</v>
      </c>
      <c r="F273" s="2" t="s">
        <v>3003</v>
      </c>
      <c r="I273" s="2" t="s">
        <v>3002</v>
      </c>
      <c r="J273" s="2" t="s">
        <v>2847</v>
      </c>
      <c r="K273" s="7" t="s">
        <v>3001</v>
      </c>
      <c r="L273" s="2">
        <v>4.5</v>
      </c>
      <c r="M273" s="2">
        <v>57500</v>
      </c>
      <c r="N273" s="2">
        <v>0</v>
      </c>
      <c r="O273" s="2">
        <v>57500</v>
      </c>
      <c r="P273" s="2">
        <v>0</v>
      </c>
      <c r="Q273" s="2">
        <v>57500</v>
      </c>
      <c r="S273" s="6">
        <v>10.7</v>
      </c>
      <c r="T273" s="6">
        <f t="shared" si="4"/>
        <v>615.25</v>
      </c>
      <c r="V273" s="2">
        <v>2</v>
      </c>
      <c r="W273" s="2">
        <v>0</v>
      </c>
      <c r="X273" s="3">
        <v>43133</v>
      </c>
      <c r="Y273" s="2">
        <v>1</v>
      </c>
      <c r="Z273" s="2" t="s">
        <v>3000</v>
      </c>
    </row>
    <row r="274" spans="1:26" s="2" customFormat="1" thickBot="1">
      <c r="A274" s="2">
        <v>959</v>
      </c>
      <c r="B274" s="2" t="s">
        <v>694</v>
      </c>
      <c r="C274" s="2" t="s">
        <v>695</v>
      </c>
      <c r="D274" s="2" t="s">
        <v>4809</v>
      </c>
      <c r="E274" s="2" t="s">
        <v>6234</v>
      </c>
      <c r="F274" s="2" t="s">
        <v>4807</v>
      </c>
      <c r="I274" s="2" t="s">
        <v>4806</v>
      </c>
      <c r="J274" s="2" t="s">
        <v>4805</v>
      </c>
      <c r="K274" s="8" t="s">
        <v>4804</v>
      </c>
      <c r="L274" s="2">
        <v>4.5</v>
      </c>
      <c r="M274" s="2">
        <v>57500</v>
      </c>
      <c r="N274" s="2">
        <v>0</v>
      </c>
      <c r="O274" s="2">
        <v>57500</v>
      </c>
      <c r="P274" s="2">
        <v>0</v>
      </c>
      <c r="Q274" s="2">
        <v>57500</v>
      </c>
      <c r="S274" s="6">
        <v>10.7</v>
      </c>
      <c r="T274" s="6">
        <f t="shared" si="4"/>
        <v>615.25</v>
      </c>
      <c r="V274" s="2">
        <v>0</v>
      </c>
      <c r="W274" s="2">
        <v>0</v>
      </c>
      <c r="Y274" s="2">
        <v>0</v>
      </c>
      <c r="Z274" s="2" t="s">
        <v>6233</v>
      </c>
    </row>
    <row r="275" spans="1:26" s="2" customFormat="1" thickBot="1">
      <c r="A275" s="2">
        <v>1213</v>
      </c>
      <c r="B275" s="2" t="s">
        <v>2</v>
      </c>
      <c r="C275" s="2" t="s">
        <v>4</v>
      </c>
      <c r="D275" s="2" t="s">
        <v>6232</v>
      </c>
      <c r="E275" s="2" t="s">
        <v>5810</v>
      </c>
      <c r="F275" s="2" t="s">
        <v>6231</v>
      </c>
      <c r="I275" s="2" t="s">
        <v>6230</v>
      </c>
      <c r="J275" s="2" t="s">
        <v>2836</v>
      </c>
      <c r="K275" s="7" t="s">
        <v>6229</v>
      </c>
      <c r="L275" s="2">
        <v>4.51</v>
      </c>
      <c r="M275" s="2">
        <v>57500</v>
      </c>
      <c r="N275" s="2">
        <v>0</v>
      </c>
      <c r="O275" s="2">
        <v>57500</v>
      </c>
      <c r="P275" s="2">
        <v>0</v>
      </c>
      <c r="Q275" s="2">
        <v>57500</v>
      </c>
      <c r="S275" s="6">
        <v>10.7</v>
      </c>
      <c r="T275" s="6">
        <f t="shared" si="4"/>
        <v>615.25</v>
      </c>
      <c r="V275" s="2">
        <v>1</v>
      </c>
      <c r="W275" s="2">
        <v>40000</v>
      </c>
      <c r="X275" s="3">
        <v>45191</v>
      </c>
      <c r="Y275" s="2">
        <v>1</v>
      </c>
      <c r="Z275" s="2" t="s">
        <v>6228</v>
      </c>
    </row>
    <row r="276" spans="1:26" s="2" customFormat="1" thickBot="1">
      <c r="A276" s="2">
        <v>258</v>
      </c>
      <c r="B276" s="2" t="s">
        <v>2282</v>
      </c>
      <c r="C276" s="2" t="s">
        <v>6227</v>
      </c>
      <c r="D276" s="2" t="s">
        <v>6226</v>
      </c>
      <c r="E276" s="2" t="s">
        <v>4683</v>
      </c>
      <c r="F276" s="2" t="s">
        <v>6225</v>
      </c>
      <c r="I276" s="2" t="s">
        <v>6224</v>
      </c>
      <c r="J276" s="2" t="s">
        <v>2836</v>
      </c>
      <c r="K276" s="7" t="s">
        <v>6223</v>
      </c>
      <c r="L276" s="2">
        <v>4.5999999999999996</v>
      </c>
      <c r="M276" s="2">
        <v>58000</v>
      </c>
      <c r="N276" s="2">
        <v>0</v>
      </c>
      <c r="O276" s="2">
        <v>58000</v>
      </c>
      <c r="P276" s="2">
        <v>0</v>
      </c>
      <c r="Q276" s="2">
        <v>58000</v>
      </c>
      <c r="S276" s="6">
        <v>10.7</v>
      </c>
      <c r="T276" s="6">
        <f t="shared" si="4"/>
        <v>620.6</v>
      </c>
      <c r="V276" s="2">
        <v>1</v>
      </c>
      <c r="W276" s="2">
        <v>15000</v>
      </c>
      <c r="X276" s="3">
        <v>44473</v>
      </c>
      <c r="Y276" s="2">
        <v>1</v>
      </c>
      <c r="Z276" s="2" t="s">
        <v>6222</v>
      </c>
    </row>
    <row r="277" spans="1:26" s="2" customFormat="1" thickBot="1">
      <c r="A277" s="2">
        <v>911</v>
      </c>
      <c r="B277" s="2" t="s">
        <v>830</v>
      </c>
      <c r="C277" s="2" t="s">
        <v>831</v>
      </c>
      <c r="D277" s="2" t="s">
        <v>3727</v>
      </c>
      <c r="E277" s="2" t="s">
        <v>6221</v>
      </c>
      <c r="F277" s="2" t="s">
        <v>3725</v>
      </c>
      <c r="I277" s="2" t="s">
        <v>2854</v>
      </c>
      <c r="J277" s="2" t="s">
        <v>2836</v>
      </c>
      <c r="K277" s="7" t="s">
        <v>2853</v>
      </c>
      <c r="L277" s="2">
        <v>7</v>
      </c>
      <c r="M277" s="2">
        <v>58000</v>
      </c>
      <c r="N277" s="2">
        <v>0</v>
      </c>
      <c r="O277" s="2">
        <v>58000</v>
      </c>
      <c r="P277" s="2">
        <v>0</v>
      </c>
      <c r="Q277" s="2">
        <v>58000</v>
      </c>
      <c r="S277" s="6">
        <v>10.7</v>
      </c>
      <c r="T277" s="6">
        <f t="shared" si="4"/>
        <v>620.6</v>
      </c>
      <c r="V277" s="2">
        <v>1</v>
      </c>
      <c r="W277" s="2">
        <v>0</v>
      </c>
      <c r="X277" s="3">
        <v>40247</v>
      </c>
      <c r="Y277" s="2">
        <v>1</v>
      </c>
      <c r="Z277" s="2" t="s">
        <v>3724</v>
      </c>
    </row>
    <row r="278" spans="1:26" s="2" customFormat="1" thickBot="1">
      <c r="A278" s="2">
        <v>919</v>
      </c>
      <c r="B278" s="2" t="s">
        <v>811</v>
      </c>
      <c r="C278" s="2" t="s">
        <v>813</v>
      </c>
      <c r="E278" s="2" t="s">
        <v>6220</v>
      </c>
      <c r="F278" s="2" t="s">
        <v>6219</v>
      </c>
      <c r="I278" s="2" t="s">
        <v>3051</v>
      </c>
      <c r="J278" s="2" t="s">
        <v>2836</v>
      </c>
      <c r="K278" s="7" t="s">
        <v>3050</v>
      </c>
      <c r="L278" s="2">
        <v>15.75</v>
      </c>
      <c r="M278" s="2">
        <v>58000</v>
      </c>
      <c r="N278" s="2">
        <v>0</v>
      </c>
      <c r="O278" s="2">
        <v>58000</v>
      </c>
      <c r="P278" s="2">
        <v>0</v>
      </c>
      <c r="Q278" s="2">
        <v>58000</v>
      </c>
      <c r="S278" s="6">
        <v>10.7</v>
      </c>
      <c r="T278" s="6">
        <f t="shared" si="4"/>
        <v>620.6</v>
      </c>
      <c r="V278" s="2">
        <v>1</v>
      </c>
      <c r="W278" s="2">
        <v>10000</v>
      </c>
      <c r="X278" s="3">
        <v>45112</v>
      </c>
      <c r="Y278" s="2">
        <v>5</v>
      </c>
      <c r="Z278" s="2" t="s">
        <v>6218</v>
      </c>
    </row>
    <row r="279" spans="1:26" s="2" customFormat="1" thickBot="1">
      <c r="A279" s="2">
        <v>1029</v>
      </c>
      <c r="B279" s="2" t="s">
        <v>504</v>
      </c>
      <c r="C279" s="2" t="s">
        <v>505</v>
      </c>
      <c r="D279" s="2" t="s">
        <v>6217</v>
      </c>
      <c r="E279" s="2" t="s">
        <v>6216</v>
      </c>
      <c r="F279" s="2" t="s">
        <v>6215</v>
      </c>
      <c r="I279" s="2" t="s">
        <v>2854</v>
      </c>
      <c r="J279" s="2" t="s">
        <v>2836</v>
      </c>
      <c r="K279" s="7" t="s">
        <v>2853</v>
      </c>
      <c r="L279" s="2">
        <v>0.6</v>
      </c>
      <c r="M279" s="2">
        <v>67200</v>
      </c>
      <c r="N279" s="2">
        <v>16000</v>
      </c>
      <c r="O279" s="2">
        <v>83200</v>
      </c>
      <c r="P279" s="2">
        <v>25000</v>
      </c>
      <c r="Q279" s="2">
        <v>58200</v>
      </c>
      <c r="S279" s="6">
        <v>10.7</v>
      </c>
      <c r="T279" s="6">
        <f t="shared" si="4"/>
        <v>622.74</v>
      </c>
      <c r="V279" s="2">
        <v>2</v>
      </c>
      <c r="W279" s="2">
        <v>11000</v>
      </c>
      <c r="X279" s="3">
        <v>44712</v>
      </c>
      <c r="Y279" s="2">
        <v>3</v>
      </c>
      <c r="Z279" s="2" t="s">
        <v>6214</v>
      </c>
    </row>
    <row r="280" spans="1:26" s="2" customFormat="1" thickBot="1">
      <c r="A280" s="2">
        <v>901</v>
      </c>
      <c r="B280" s="2" t="s">
        <v>856</v>
      </c>
      <c r="C280" s="2" t="s">
        <v>857</v>
      </c>
      <c r="D280" s="2" t="s">
        <v>6213</v>
      </c>
      <c r="E280" s="2" t="s">
        <v>5847</v>
      </c>
      <c r="F280" s="2" t="s">
        <v>6212</v>
      </c>
      <c r="I280" s="2" t="s">
        <v>5705</v>
      </c>
      <c r="J280" s="2" t="s">
        <v>2977</v>
      </c>
      <c r="K280" s="7" t="s">
        <v>5704</v>
      </c>
      <c r="L280" s="2">
        <v>65</v>
      </c>
      <c r="M280" s="2">
        <v>58900</v>
      </c>
      <c r="N280" s="2">
        <v>0</v>
      </c>
      <c r="O280" s="2">
        <v>58900</v>
      </c>
      <c r="P280" s="2">
        <v>0</v>
      </c>
      <c r="Q280" s="2">
        <v>58900</v>
      </c>
      <c r="S280" s="6">
        <v>10.7</v>
      </c>
      <c r="T280" s="6">
        <f t="shared" si="4"/>
        <v>630.23</v>
      </c>
      <c r="V280" s="2">
        <v>1</v>
      </c>
      <c r="W280" s="2">
        <v>0</v>
      </c>
      <c r="X280" s="3">
        <v>43864</v>
      </c>
      <c r="Y280" s="2">
        <v>2</v>
      </c>
      <c r="Z280" s="2" t="s">
        <v>6211</v>
      </c>
    </row>
    <row r="281" spans="1:26" s="2" customFormat="1" thickBot="1">
      <c r="A281" s="2">
        <v>943</v>
      </c>
      <c r="B281" s="2" t="s">
        <v>747</v>
      </c>
      <c r="C281" s="2" t="s">
        <v>748</v>
      </c>
      <c r="E281" s="2" t="s">
        <v>5289</v>
      </c>
      <c r="F281" s="2" t="s">
        <v>6210</v>
      </c>
      <c r="I281" s="2" t="s">
        <v>6209</v>
      </c>
      <c r="J281" s="2" t="s">
        <v>2836</v>
      </c>
      <c r="K281" s="7" t="s">
        <v>6208</v>
      </c>
      <c r="L281" s="2">
        <v>4.82</v>
      </c>
      <c r="M281" s="2">
        <v>59100</v>
      </c>
      <c r="N281" s="2">
        <v>0</v>
      </c>
      <c r="O281" s="2">
        <v>59100</v>
      </c>
      <c r="P281" s="2">
        <v>0</v>
      </c>
      <c r="Q281" s="2">
        <v>59100</v>
      </c>
      <c r="S281" s="6">
        <v>10.7</v>
      </c>
      <c r="T281" s="6">
        <f t="shared" si="4"/>
        <v>632.37</v>
      </c>
      <c r="V281" s="2">
        <v>1</v>
      </c>
      <c r="W281" s="2">
        <v>25000</v>
      </c>
      <c r="X281" s="3">
        <v>45224</v>
      </c>
      <c r="Y281" s="2">
        <v>1</v>
      </c>
      <c r="Z281" s="2" t="s">
        <v>6207</v>
      </c>
    </row>
    <row r="282" spans="1:26" s="2" customFormat="1" thickBot="1">
      <c r="A282" s="2">
        <v>981</v>
      </c>
      <c r="B282" s="2" t="s">
        <v>632</v>
      </c>
      <c r="C282" s="2" t="s">
        <v>633</v>
      </c>
      <c r="E282" s="2" t="s">
        <v>6013</v>
      </c>
      <c r="F282" s="2" t="s">
        <v>5327</v>
      </c>
      <c r="I282" s="2" t="s">
        <v>2854</v>
      </c>
      <c r="J282" s="2" t="s">
        <v>2836</v>
      </c>
      <c r="K282" s="7" t="s">
        <v>2853</v>
      </c>
      <c r="L282" s="2">
        <v>36</v>
      </c>
      <c r="M282" s="2">
        <v>59200</v>
      </c>
      <c r="N282" s="2">
        <v>0</v>
      </c>
      <c r="O282" s="2">
        <v>59200</v>
      </c>
      <c r="P282" s="2">
        <v>0</v>
      </c>
      <c r="Q282" s="2">
        <v>59200</v>
      </c>
      <c r="S282" s="6">
        <v>10.7</v>
      </c>
      <c r="T282" s="6">
        <f t="shared" si="4"/>
        <v>633.44000000000005</v>
      </c>
      <c r="V282" s="2">
        <v>0</v>
      </c>
      <c r="W282" s="2">
        <v>0</v>
      </c>
      <c r="Y282" s="2">
        <v>0</v>
      </c>
      <c r="Z282" s="2" t="s">
        <v>6206</v>
      </c>
    </row>
    <row r="283" spans="1:26" s="2" customFormat="1" thickBot="1">
      <c r="A283" s="2">
        <v>1099</v>
      </c>
      <c r="B283" s="2" t="s">
        <v>347</v>
      </c>
      <c r="C283" s="2" t="s">
        <v>348</v>
      </c>
      <c r="E283" s="2" t="s">
        <v>4537</v>
      </c>
      <c r="F283" s="2" t="s">
        <v>6205</v>
      </c>
      <c r="I283" s="2" t="s">
        <v>4958</v>
      </c>
      <c r="J283" s="2" t="s">
        <v>2836</v>
      </c>
      <c r="K283" s="7" t="s">
        <v>4957</v>
      </c>
      <c r="L283" s="2">
        <v>4.84</v>
      </c>
      <c r="M283" s="2">
        <v>59200</v>
      </c>
      <c r="N283" s="2">
        <v>0</v>
      </c>
      <c r="O283" s="2">
        <v>59200</v>
      </c>
      <c r="P283" s="2">
        <v>0</v>
      </c>
      <c r="Q283" s="2">
        <v>59200</v>
      </c>
      <c r="S283" s="6">
        <v>10.7</v>
      </c>
      <c r="T283" s="6">
        <f t="shared" si="4"/>
        <v>633.44000000000005</v>
      </c>
      <c r="V283" s="2">
        <v>1</v>
      </c>
      <c r="W283" s="2">
        <v>0</v>
      </c>
      <c r="X283" s="3">
        <v>41061</v>
      </c>
      <c r="Y283" s="2">
        <v>2</v>
      </c>
      <c r="Z283" s="2" t="s">
        <v>6204</v>
      </c>
    </row>
    <row r="284" spans="1:26" s="2" customFormat="1" thickBot="1">
      <c r="A284" s="2">
        <v>690</v>
      </c>
      <c r="B284" s="2" t="s">
        <v>1352</v>
      </c>
      <c r="C284" s="2" t="s">
        <v>1347</v>
      </c>
      <c r="E284" s="2" t="s">
        <v>6003</v>
      </c>
      <c r="F284" s="2" t="s">
        <v>3527</v>
      </c>
      <c r="I284" s="2" t="s">
        <v>3526</v>
      </c>
      <c r="J284" s="2" t="s">
        <v>2977</v>
      </c>
      <c r="K284" s="7" t="s">
        <v>3525</v>
      </c>
      <c r="L284" s="2">
        <v>10</v>
      </c>
      <c r="M284" s="2">
        <v>59400</v>
      </c>
      <c r="N284" s="2">
        <v>0</v>
      </c>
      <c r="O284" s="2">
        <v>59400</v>
      </c>
      <c r="P284" s="2">
        <v>0</v>
      </c>
      <c r="Q284" s="2">
        <v>59400</v>
      </c>
      <c r="S284" s="6">
        <v>10.7</v>
      </c>
      <c r="T284" s="6">
        <f t="shared" si="4"/>
        <v>635.58000000000004</v>
      </c>
      <c r="V284" s="2">
        <v>1</v>
      </c>
      <c r="W284" s="2">
        <v>0</v>
      </c>
      <c r="X284" s="3">
        <v>40175</v>
      </c>
      <c r="Y284" s="2">
        <v>1</v>
      </c>
      <c r="Z284" s="2" t="s">
        <v>3524</v>
      </c>
    </row>
    <row r="285" spans="1:26" s="2" customFormat="1" thickBot="1">
      <c r="A285" s="2">
        <v>691</v>
      </c>
      <c r="B285" s="2" t="s">
        <v>1351</v>
      </c>
      <c r="C285" s="2" t="s">
        <v>1347</v>
      </c>
      <c r="E285" s="2" t="s">
        <v>5398</v>
      </c>
      <c r="F285" s="2" t="s">
        <v>3527</v>
      </c>
      <c r="I285" s="2" t="s">
        <v>3526</v>
      </c>
      <c r="J285" s="2" t="s">
        <v>2977</v>
      </c>
      <c r="K285" s="7" t="s">
        <v>3525</v>
      </c>
      <c r="L285" s="2">
        <v>10</v>
      </c>
      <c r="M285" s="2">
        <v>59400</v>
      </c>
      <c r="N285" s="2">
        <v>0</v>
      </c>
      <c r="O285" s="2">
        <v>59400</v>
      </c>
      <c r="P285" s="2">
        <v>0</v>
      </c>
      <c r="Q285" s="2">
        <v>59400</v>
      </c>
      <c r="S285" s="6">
        <v>10.7</v>
      </c>
      <c r="T285" s="6">
        <f t="shared" si="4"/>
        <v>635.58000000000004</v>
      </c>
      <c r="V285" s="2">
        <v>1</v>
      </c>
      <c r="W285" s="2">
        <v>0</v>
      </c>
      <c r="X285" s="3">
        <v>40175</v>
      </c>
      <c r="Y285" s="2">
        <v>1</v>
      </c>
      <c r="Z285" s="2" t="s">
        <v>3524</v>
      </c>
    </row>
    <row r="286" spans="1:26" s="2" customFormat="1" thickBot="1">
      <c r="A286" s="2">
        <v>692</v>
      </c>
      <c r="B286" s="2" t="s">
        <v>1350</v>
      </c>
      <c r="C286" s="2" t="s">
        <v>1347</v>
      </c>
      <c r="E286" s="2" t="s">
        <v>6003</v>
      </c>
      <c r="F286" s="2" t="s">
        <v>3527</v>
      </c>
      <c r="I286" s="2" t="s">
        <v>3526</v>
      </c>
      <c r="J286" s="2" t="s">
        <v>2977</v>
      </c>
      <c r="K286" s="7" t="s">
        <v>3525</v>
      </c>
      <c r="L286" s="2">
        <v>10</v>
      </c>
      <c r="M286" s="2">
        <v>59400</v>
      </c>
      <c r="N286" s="2">
        <v>0</v>
      </c>
      <c r="O286" s="2">
        <v>59400</v>
      </c>
      <c r="P286" s="2">
        <v>0</v>
      </c>
      <c r="Q286" s="2">
        <v>59400</v>
      </c>
      <c r="S286" s="6">
        <v>10.7</v>
      </c>
      <c r="T286" s="6">
        <f t="shared" si="4"/>
        <v>635.58000000000004</v>
      </c>
      <c r="V286" s="2">
        <v>1</v>
      </c>
      <c r="W286" s="2">
        <v>0</v>
      </c>
      <c r="X286" s="3">
        <v>40175</v>
      </c>
      <c r="Y286" s="2">
        <v>1</v>
      </c>
      <c r="Z286" s="2" t="s">
        <v>3524</v>
      </c>
    </row>
    <row r="287" spans="1:26" s="2" customFormat="1" thickBot="1">
      <c r="A287" s="2">
        <v>693</v>
      </c>
      <c r="B287" s="2" t="s">
        <v>1349</v>
      </c>
      <c r="C287" s="2" t="s">
        <v>1347</v>
      </c>
      <c r="E287" s="2" t="s">
        <v>5398</v>
      </c>
      <c r="F287" s="2" t="s">
        <v>3527</v>
      </c>
      <c r="I287" s="2" t="s">
        <v>3526</v>
      </c>
      <c r="J287" s="2" t="s">
        <v>2977</v>
      </c>
      <c r="K287" s="7" t="s">
        <v>3525</v>
      </c>
      <c r="L287" s="2">
        <v>10</v>
      </c>
      <c r="M287" s="2">
        <v>59400</v>
      </c>
      <c r="N287" s="2">
        <v>0</v>
      </c>
      <c r="O287" s="2">
        <v>59400</v>
      </c>
      <c r="P287" s="2">
        <v>0</v>
      </c>
      <c r="Q287" s="2">
        <v>59400</v>
      </c>
      <c r="S287" s="6">
        <v>10.7</v>
      </c>
      <c r="T287" s="6">
        <f t="shared" si="4"/>
        <v>635.58000000000004</v>
      </c>
      <c r="V287" s="2">
        <v>1</v>
      </c>
      <c r="W287" s="2">
        <v>0</v>
      </c>
      <c r="X287" s="3">
        <v>40175</v>
      </c>
      <c r="Y287" s="2">
        <v>1</v>
      </c>
      <c r="Z287" s="2" t="s">
        <v>3524</v>
      </c>
    </row>
    <row r="288" spans="1:26" s="2" customFormat="1" thickBot="1">
      <c r="A288" s="2">
        <v>716</v>
      </c>
      <c r="B288" s="2" t="s">
        <v>1299</v>
      </c>
      <c r="C288" s="2" t="s">
        <v>6203</v>
      </c>
      <c r="E288" s="2" t="s">
        <v>6202</v>
      </c>
      <c r="F288" s="2" t="s">
        <v>5793</v>
      </c>
      <c r="I288" s="2" t="s">
        <v>2854</v>
      </c>
      <c r="J288" s="2" t="s">
        <v>2836</v>
      </c>
      <c r="K288" s="7" t="s">
        <v>2853</v>
      </c>
      <c r="L288" s="2">
        <v>2</v>
      </c>
      <c r="M288" s="2">
        <v>45000</v>
      </c>
      <c r="N288" s="2">
        <v>14400</v>
      </c>
      <c r="O288" s="2">
        <v>59400</v>
      </c>
      <c r="P288" s="2">
        <v>0</v>
      </c>
      <c r="Q288" s="2">
        <v>59400</v>
      </c>
      <c r="S288" s="6">
        <v>10.7</v>
      </c>
      <c r="T288" s="6">
        <f t="shared" si="4"/>
        <v>635.58000000000004</v>
      </c>
      <c r="V288" s="2">
        <v>2</v>
      </c>
      <c r="W288" s="2">
        <v>35000</v>
      </c>
      <c r="X288" s="3">
        <v>40480</v>
      </c>
      <c r="Y288" s="2">
        <v>1</v>
      </c>
      <c r="Z288" s="2" t="s">
        <v>6201</v>
      </c>
    </row>
    <row r="289" spans="1:26" s="2" customFormat="1" thickBot="1">
      <c r="A289" s="2">
        <v>857</v>
      </c>
      <c r="B289" s="2" t="s">
        <v>964</v>
      </c>
      <c r="C289" s="2" t="s">
        <v>966</v>
      </c>
      <c r="D289" s="2" t="s">
        <v>3462</v>
      </c>
      <c r="E289" s="2" t="s">
        <v>6200</v>
      </c>
      <c r="F289" s="2" t="s">
        <v>3460</v>
      </c>
      <c r="I289" s="2" t="s">
        <v>2854</v>
      </c>
      <c r="J289" s="2" t="s">
        <v>2836</v>
      </c>
      <c r="K289" s="7" t="s">
        <v>2853</v>
      </c>
      <c r="L289" s="2">
        <v>10</v>
      </c>
      <c r="M289" s="2">
        <v>59400</v>
      </c>
      <c r="N289" s="2">
        <v>0</v>
      </c>
      <c r="O289" s="2">
        <v>59400</v>
      </c>
      <c r="P289" s="2">
        <v>0</v>
      </c>
      <c r="Q289" s="2">
        <v>59400</v>
      </c>
      <c r="S289" s="6">
        <v>10.7</v>
      </c>
      <c r="T289" s="6">
        <f t="shared" si="4"/>
        <v>635.58000000000004</v>
      </c>
      <c r="V289" s="2">
        <v>1</v>
      </c>
      <c r="W289" s="2">
        <v>15000</v>
      </c>
      <c r="X289" s="3">
        <v>39870</v>
      </c>
      <c r="Y289" s="2">
        <v>1</v>
      </c>
      <c r="Z289" s="2" t="s">
        <v>6199</v>
      </c>
    </row>
    <row r="290" spans="1:26" s="2" customFormat="1" thickBot="1">
      <c r="A290" s="2">
        <v>324</v>
      </c>
      <c r="B290" s="2" t="s">
        <v>2144</v>
      </c>
      <c r="C290" s="2" t="s">
        <v>2145</v>
      </c>
      <c r="D290" s="2" t="s">
        <v>6198</v>
      </c>
      <c r="E290" s="2" t="s">
        <v>6197</v>
      </c>
      <c r="F290" s="2" t="s">
        <v>3744</v>
      </c>
      <c r="I290" s="2" t="s">
        <v>2854</v>
      </c>
      <c r="J290" s="2" t="s">
        <v>2836</v>
      </c>
      <c r="K290" s="7" t="s">
        <v>2853</v>
      </c>
      <c r="L290" s="2">
        <v>3</v>
      </c>
      <c r="M290" s="2">
        <v>60000</v>
      </c>
      <c r="N290" s="2">
        <v>0</v>
      </c>
      <c r="O290" s="2">
        <v>60000</v>
      </c>
      <c r="P290" s="2">
        <v>0</v>
      </c>
      <c r="Q290" s="2">
        <v>60000</v>
      </c>
      <c r="S290" s="6">
        <v>10.7</v>
      </c>
      <c r="T290" s="6">
        <f t="shared" si="4"/>
        <v>642</v>
      </c>
      <c r="V290" s="2">
        <v>0</v>
      </c>
      <c r="W290" s="2">
        <v>0</v>
      </c>
      <c r="Y290" s="2">
        <v>0</v>
      </c>
      <c r="Z290" s="2" t="s">
        <v>6196</v>
      </c>
    </row>
    <row r="291" spans="1:26" s="2" customFormat="1" thickBot="1">
      <c r="A291" s="2">
        <v>925</v>
      </c>
      <c r="B291" s="2" t="s">
        <v>790</v>
      </c>
      <c r="C291" s="2" t="s">
        <v>791</v>
      </c>
      <c r="E291" s="2" t="s">
        <v>5600</v>
      </c>
      <c r="F291" s="2" t="s">
        <v>6195</v>
      </c>
      <c r="I291" s="2" t="s">
        <v>6194</v>
      </c>
      <c r="J291" s="2" t="s">
        <v>4780</v>
      </c>
      <c r="K291" s="7" t="s">
        <v>6193</v>
      </c>
      <c r="L291" s="2">
        <v>5</v>
      </c>
      <c r="M291" s="2">
        <v>60000</v>
      </c>
      <c r="N291" s="2">
        <v>0</v>
      </c>
      <c r="O291" s="2">
        <v>60000</v>
      </c>
      <c r="P291" s="2">
        <v>0</v>
      </c>
      <c r="Q291" s="2">
        <v>60000</v>
      </c>
      <c r="S291" s="6">
        <v>10.7</v>
      </c>
      <c r="T291" s="6">
        <f t="shared" si="4"/>
        <v>642</v>
      </c>
      <c r="V291" s="2">
        <v>1</v>
      </c>
      <c r="W291" s="2">
        <v>13650</v>
      </c>
      <c r="X291" s="3">
        <v>44914</v>
      </c>
      <c r="Y291" s="2">
        <v>2</v>
      </c>
      <c r="Z291" s="2" t="s">
        <v>6192</v>
      </c>
    </row>
    <row r="292" spans="1:26" s="2" customFormat="1" thickBot="1">
      <c r="A292" s="2">
        <v>1108</v>
      </c>
      <c r="B292" s="2" t="s">
        <v>317</v>
      </c>
      <c r="C292" s="2" t="s">
        <v>319</v>
      </c>
      <c r="E292" s="2" t="s">
        <v>6191</v>
      </c>
      <c r="F292" s="2" t="s">
        <v>4667</v>
      </c>
      <c r="I292" s="2" t="s">
        <v>2854</v>
      </c>
      <c r="J292" s="2" t="s">
        <v>2836</v>
      </c>
      <c r="K292" s="7" t="s">
        <v>2853</v>
      </c>
      <c r="L292" s="2">
        <v>5</v>
      </c>
      <c r="M292" s="2">
        <v>60000</v>
      </c>
      <c r="N292" s="2">
        <v>0</v>
      </c>
      <c r="O292" s="2">
        <v>60000</v>
      </c>
      <c r="P292" s="2">
        <v>0</v>
      </c>
      <c r="Q292" s="2">
        <v>60000</v>
      </c>
      <c r="S292" s="6">
        <v>10.7</v>
      </c>
      <c r="T292" s="6">
        <f t="shared" si="4"/>
        <v>642</v>
      </c>
      <c r="V292" s="2">
        <v>1</v>
      </c>
      <c r="W292" s="2">
        <v>20000</v>
      </c>
      <c r="X292" s="3">
        <v>41456</v>
      </c>
      <c r="Y292" s="2">
        <v>1</v>
      </c>
      <c r="Z292" s="2" t="s">
        <v>6190</v>
      </c>
    </row>
    <row r="293" spans="1:26" s="2" customFormat="1" thickBot="1">
      <c r="A293" s="2">
        <v>1208</v>
      </c>
      <c r="B293" s="2" t="s">
        <v>16</v>
      </c>
      <c r="C293" s="2" t="s">
        <v>18</v>
      </c>
      <c r="D293" s="2" t="s">
        <v>6189</v>
      </c>
      <c r="E293" s="2" t="s">
        <v>5810</v>
      </c>
      <c r="F293" s="2" t="s">
        <v>6188</v>
      </c>
      <c r="I293" s="2" t="s">
        <v>4501</v>
      </c>
      <c r="J293" s="2" t="s">
        <v>2836</v>
      </c>
      <c r="K293" s="7" t="s">
        <v>2853</v>
      </c>
      <c r="L293" s="2">
        <v>16.54</v>
      </c>
      <c r="M293" s="2">
        <v>60000</v>
      </c>
      <c r="N293" s="2">
        <v>0</v>
      </c>
      <c r="O293" s="2">
        <v>60000</v>
      </c>
      <c r="P293" s="2">
        <v>0</v>
      </c>
      <c r="Q293" s="2">
        <v>60000</v>
      </c>
      <c r="S293" s="6">
        <v>10.7</v>
      </c>
      <c r="T293" s="6">
        <f t="shared" si="4"/>
        <v>642</v>
      </c>
      <c r="V293" s="2">
        <v>1</v>
      </c>
      <c r="W293" s="2">
        <v>45000</v>
      </c>
      <c r="X293" s="3">
        <v>45191</v>
      </c>
      <c r="Y293" s="2">
        <v>1</v>
      </c>
      <c r="Z293" s="2" t="s">
        <v>6187</v>
      </c>
    </row>
    <row r="294" spans="1:26" s="2" customFormat="1" thickBot="1">
      <c r="A294" s="2">
        <v>969</v>
      </c>
      <c r="B294" s="2" t="s">
        <v>668</v>
      </c>
      <c r="C294" s="2" t="s">
        <v>669</v>
      </c>
      <c r="E294" s="2" t="s">
        <v>6186</v>
      </c>
      <c r="F294" s="2" t="s">
        <v>6185</v>
      </c>
      <c r="I294" s="2" t="s">
        <v>3442</v>
      </c>
      <c r="J294" s="2" t="s">
        <v>2836</v>
      </c>
      <c r="K294" s="7" t="s">
        <v>3682</v>
      </c>
      <c r="L294" s="2">
        <v>4.8</v>
      </c>
      <c r="M294" s="2">
        <v>59000</v>
      </c>
      <c r="N294" s="2">
        <v>1300</v>
      </c>
      <c r="O294" s="2">
        <v>60300</v>
      </c>
      <c r="P294" s="2">
        <v>0</v>
      </c>
      <c r="Q294" s="2">
        <v>60300</v>
      </c>
      <c r="S294" s="6">
        <v>10.7</v>
      </c>
      <c r="T294" s="6">
        <f t="shared" si="4"/>
        <v>645.21</v>
      </c>
      <c r="V294" s="2">
        <v>2</v>
      </c>
      <c r="W294" s="2">
        <v>0</v>
      </c>
      <c r="X294" s="3">
        <v>43164</v>
      </c>
      <c r="Y294" s="2">
        <v>2</v>
      </c>
      <c r="Z294" s="2" t="s">
        <v>6184</v>
      </c>
    </row>
    <row r="295" spans="1:26" s="2" customFormat="1" thickBot="1">
      <c r="A295" s="2">
        <v>1195</v>
      </c>
      <c r="B295" s="2" t="s">
        <v>65</v>
      </c>
      <c r="C295" s="2" t="s">
        <v>66</v>
      </c>
      <c r="E295" s="2" t="s">
        <v>5289</v>
      </c>
      <c r="F295" s="2" t="s">
        <v>6183</v>
      </c>
      <c r="I295" s="2" t="s">
        <v>6182</v>
      </c>
      <c r="J295" s="2" t="s">
        <v>3325</v>
      </c>
      <c r="K295" s="7" t="s">
        <v>6181</v>
      </c>
      <c r="L295" s="2">
        <v>5.09</v>
      </c>
      <c r="M295" s="2">
        <v>60400</v>
      </c>
      <c r="N295" s="2">
        <v>0</v>
      </c>
      <c r="O295" s="2">
        <v>60400</v>
      </c>
      <c r="P295" s="2">
        <v>0</v>
      </c>
      <c r="Q295" s="2">
        <v>60400</v>
      </c>
      <c r="S295" s="6">
        <v>10.7</v>
      </c>
      <c r="T295" s="6">
        <f t="shared" si="4"/>
        <v>646.28</v>
      </c>
      <c r="V295" s="2">
        <v>1</v>
      </c>
      <c r="W295" s="2">
        <v>27000</v>
      </c>
      <c r="X295" s="3">
        <v>45236</v>
      </c>
      <c r="Y295" s="2">
        <v>1</v>
      </c>
      <c r="Z295" s="2" t="s">
        <v>6180</v>
      </c>
    </row>
    <row r="296" spans="1:26" s="2" customFormat="1" thickBot="1">
      <c r="A296" s="2">
        <v>687</v>
      </c>
      <c r="B296" s="2" t="s">
        <v>1358</v>
      </c>
      <c r="C296" s="2" t="s">
        <v>1359</v>
      </c>
      <c r="E296" s="2" t="s">
        <v>6179</v>
      </c>
      <c r="F296" s="2" t="s">
        <v>6178</v>
      </c>
      <c r="I296" s="2" t="s">
        <v>4095</v>
      </c>
      <c r="J296" s="2" t="s">
        <v>2836</v>
      </c>
      <c r="K296" s="7" t="s">
        <v>4767</v>
      </c>
      <c r="L296" s="2">
        <v>0.75</v>
      </c>
      <c r="M296" s="2">
        <v>26000</v>
      </c>
      <c r="N296" s="2">
        <v>34700</v>
      </c>
      <c r="O296" s="2">
        <v>60700</v>
      </c>
      <c r="P296" s="2">
        <v>0</v>
      </c>
      <c r="Q296" s="2">
        <v>60700</v>
      </c>
      <c r="S296" s="6">
        <v>10.7</v>
      </c>
      <c r="T296" s="6">
        <f t="shared" si="4"/>
        <v>649.49</v>
      </c>
      <c r="V296" s="2">
        <v>2</v>
      </c>
      <c r="W296" s="2">
        <v>55000</v>
      </c>
      <c r="X296" s="3">
        <v>44776</v>
      </c>
      <c r="Y296" s="2">
        <v>1</v>
      </c>
      <c r="Z296" s="2" t="s">
        <v>6177</v>
      </c>
    </row>
    <row r="297" spans="1:26" s="2" customFormat="1" thickBot="1">
      <c r="A297" s="2">
        <v>652</v>
      </c>
      <c r="B297" s="2" t="s">
        <v>1431</v>
      </c>
      <c r="C297" s="2" t="s">
        <v>6176</v>
      </c>
      <c r="E297" s="2" t="s">
        <v>6175</v>
      </c>
      <c r="F297" s="2" t="s">
        <v>5806</v>
      </c>
      <c r="I297" s="2" t="s">
        <v>5805</v>
      </c>
      <c r="J297" s="2" t="s">
        <v>2977</v>
      </c>
      <c r="K297" s="7" t="s">
        <v>5804</v>
      </c>
      <c r="L297" s="2">
        <v>3.04</v>
      </c>
      <c r="M297" s="2">
        <v>40200</v>
      </c>
      <c r="N297" s="2">
        <v>20700</v>
      </c>
      <c r="O297" s="2">
        <v>60900</v>
      </c>
      <c r="P297" s="2">
        <v>0</v>
      </c>
      <c r="Q297" s="2">
        <v>60900</v>
      </c>
      <c r="S297" s="6">
        <v>10.7</v>
      </c>
      <c r="T297" s="6">
        <f t="shared" si="4"/>
        <v>651.63</v>
      </c>
      <c r="V297" s="2">
        <v>2</v>
      </c>
      <c r="W297" s="2">
        <v>45000</v>
      </c>
      <c r="X297" s="3">
        <v>45524</v>
      </c>
      <c r="Y297" s="2">
        <v>1</v>
      </c>
      <c r="Z297" s="2" t="s">
        <v>6174</v>
      </c>
    </row>
    <row r="298" spans="1:26" s="2" customFormat="1" thickBot="1">
      <c r="A298" s="2">
        <v>1212</v>
      </c>
      <c r="B298" s="2" t="s">
        <v>6</v>
      </c>
      <c r="C298" s="2" t="s">
        <v>8</v>
      </c>
      <c r="D298" s="2" t="s">
        <v>6173</v>
      </c>
      <c r="E298" s="2" t="s">
        <v>5810</v>
      </c>
      <c r="F298" s="2" t="s">
        <v>6172</v>
      </c>
      <c r="I298" s="2" t="s">
        <v>6171</v>
      </c>
      <c r="J298" s="2" t="s">
        <v>2836</v>
      </c>
      <c r="K298" s="7" t="s">
        <v>6170</v>
      </c>
      <c r="L298" s="2">
        <v>5.23</v>
      </c>
      <c r="M298" s="2">
        <v>61100</v>
      </c>
      <c r="N298" s="2">
        <v>0</v>
      </c>
      <c r="O298" s="2">
        <v>61100</v>
      </c>
      <c r="P298" s="2">
        <v>0</v>
      </c>
      <c r="Q298" s="2">
        <v>61100</v>
      </c>
      <c r="S298" s="6">
        <v>10.7</v>
      </c>
      <c r="T298" s="6">
        <f t="shared" si="4"/>
        <v>653.77</v>
      </c>
      <c r="V298" s="2">
        <v>1</v>
      </c>
      <c r="W298" s="2">
        <v>45000</v>
      </c>
      <c r="X298" s="3">
        <v>45191</v>
      </c>
      <c r="Y298" s="2">
        <v>1</v>
      </c>
      <c r="Z298" s="2" t="s">
        <v>6169</v>
      </c>
    </row>
    <row r="299" spans="1:26" s="2" customFormat="1" thickBot="1">
      <c r="A299" s="2">
        <v>676</v>
      </c>
      <c r="B299" s="2" t="s">
        <v>1381</v>
      </c>
      <c r="C299" s="2" t="s">
        <v>3445</v>
      </c>
      <c r="E299" s="2" t="s">
        <v>6168</v>
      </c>
      <c r="F299" s="2" t="s">
        <v>3443</v>
      </c>
      <c r="I299" s="2" t="s">
        <v>3442</v>
      </c>
      <c r="J299" s="2" t="s">
        <v>2836</v>
      </c>
      <c r="K299" s="8" t="s">
        <v>3441</v>
      </c>
      <c r="L299" s="2">
        <v>187</v>
      </c>
      <c r="M299" s="2">
        <v>61500</v>
      </c>
      <c r="N299" s="2">
        <v>0</v>
      </c>
      <c r="O299" s="2">
        <v>61500</v>
      </c>
      <c r="P299" s="2">
        <v>0</v>
      </c>
      <c r="Q299" s="2">
        <v>61500</v>
      </c>
      <c r="S299" s="6">
        <v>10.7</v>
      </c>
      <c r="T299" s="6">
        <f t="shared" si="4"/>
        <v>658.05</v>
      </c>
      <c r="V299" s="2">
        <v>0</v>
      </c>
      <c r="W299" s="2">
        <v>0</v>
      </c>
      <c r="Y299" s="2">
        <v>0</v>
      </c>
      <c r="Z299" s="2" t="s">
        <v>6167</v>
      </c>
    </row>
    <row r="300" spans="1:26" s="2" customFormat="1" thickBot="1">
      <c r="A300" s="2">
        <v>745</v>
      </c>
      <c r="B300" s="2" t="s">
        <v>1228</v>
      </c>
      <c r="C300" s="2" t="s">
        <v>1229</v>
      </c>
      <c r="D300" s="2" t="s">
        <v>6166</v>
      </c>
      <c r="E300" s="2" t="s">
        <v>6165</v>
      </c>
      <c r="F300" s="2" t="s">
        <v>3636</v>
      </c>
      <c r="I300" s="2" t="s">
        <v>2854</v>
      </c>
      <c r="J300" s="2" t="s">
        <v>2836</v>
      </c>
      <c r="K300" s="7" t="s">
        <v>2853</v>
      </c>
      <c r="L300" s="2">
        <v>19</v>
      </c>
      <c r="M300" s="2">
        <v>61800</v>
      </c>
      <c r="N300" s="2">
        <v>0</v>
      </c>
      <c r="O300" s="2">
        <v>61800</v>
      </c>
      <c r="P300" s="2">
        <v>0</v>
      </c>
      <c r="Q300" s="2">
        <v>61800</v>
      </c>
      <c r="S300" s="6">
        <v>10.7</v>
      </c>
      <c r="T300" s="6">
        <f t="shared" si="4"/>
        <v>661.26</v>
      </c>
      <c r="V300" s="2">
        <v>1</v>
      </c>
      <c r="W300" s="2">
        <v>20000</v>
      </c>
      <c r="X300" s="3">
        <v>44152</v>
      </c>
      <c r="Y300" s="2">
        <v>1</v>
      </c>
      <c r="Z300" s="2" t="s">
        <v>6164</v>
      </c>
    </row>
    <row r="301" spans="1:26" s="2" customFormat="1" thickBot="1">
      <c r="A301" s="2">
        <v>91</v>
      </c>
      <c r="B301" s="2" t="s">
        <v>2639</v>
      </c>
      <c r="C301" s="2" t="s">
        <v>2640</v>
      </c>
      <c r="D301" s="2" t="s">
        <v>6163</v>
      </c>
      <c r="E301" s="2" t="s">
        <v>6013</v>
      </c>
      <c r="F301" s="2" t="s">
        <v>6162</v>
      </c>
      <c r="I301" s="2" t="s">
        <v>3956</v>
      </c>
      <c r="J301" s="2" t="s">
        <v>2836</v>
      </c>
      <c r="K301" s="7" t="s">
        <v>2910</v>
      </c>
      <c r="L301" s="2">
        <v>75</v>
      </c>
      <c r="M301" s="2">
        <v>61900</v>
      </c>
      <c r="N301" s="2">
        <v>0</v>
      </c>
      <c r="O301" s="2">
        <v>61900</v>
      </c>
      <c r="P301" s="2">
        <v>0</v>
      </c>
      <c r="Q301" s="2">
        <v>61900</v>
      </c>
      <c r="S301" s="6">
        <v>10.7</v>
      </c>
      <c r="T301" s="6">
        <f t="shared" si="4"/>
        <v>662.33</v>
      </c>
      <c r="V301" s="2">
        <v>1</v>
      </c>
      <c r="W301" s="2">
        <v>0</v>
      </c>
      <c r="X301" s="3">
        <v>39937</v>
      </c>
      <c r="Y301" s="2">
        <v>1</v>
      </c>
      <c r="Z301" s="2" t="s">
        <v>6161</v>
      </c>
    </row>
    <row r="302" spans="1:26" s="2" customFormat="1" thickBot="1">
      <c r="A302" s="2">
        <v>58</v>
      </c>
      <c r="B302" s="2" t="s">
        <v>2695</v>
      </c>
      <c r="C302" s="2" t="s">
        <v>636</v>
      </c>
      <c r="D302" s="2" t="s">
        <v>3242</v>
      </c>
      <c r="E302" s="2" t="s">
        <v>6160</v>
      </c>
      <c r="F302" s="2" t="s">
        <v>3240</v>
      </c>
      <c r="I302" s="2" t="s">
        <v>2854</v>
      </c>
      <c r="J302" s="2" t="s">
        <v>2836</v>
      </c>
      <c r="K302" s="7" t="s">
        <v>2853</v>
      </c>
      <c r="L302" s="2">
        <v>71</v>
      </c>
      <c r="M302" s="2">
        <v>62100</v>
      </c>
      <c r="N302" s="2">
        <v>0</v>
      </c>
      <c r="O302" s="2">
        <v>62100</v>
      </c>
      <c r="P302" s="2">
        <v>0</v>
      </c>
      <c r="Q302" s="2">
        <v>62100</v>
      </c>
      <c r="S302" s="6">
        <v>10.7</v>
      </c>
      <c r="T302" s="6">
        <f t="shared" si="4"/>
        <v>664.47</v>
      </c>
      <c r="V302" s="2">
        <v>0</v>
      </c>
      <c r="W302" s="2">
        <v>0</v>
      </c>
      <c r="Y302" s="2">
        <v>0</v>
      </c>
      <c r="Z302" s="2" t="s">
        <v>6159</v>
      </c>
    </row>
    <row r="303" spans="1:26" s="2" customFormat="1" thickBot="1">
      <c r="A303" s="2">
        <v>179</v>
      </c>
      <c r="B303" s="2" t="s">
        <v>2466</v>
      </c>
      <c r="C303" s="2" t="s">
        <v>2467</v>
      </c>
      <c r="E303" s="2" t="s">
        <v>6158</v>
      </c>
      <c r="F303" s="2" t="s">
        <v>6157</v>
      </c>
      <c r="I303" s="2" t="s">
        <v>2854</v>
      </c>
      <c r="J303" s="2" t="s">
        <v>2836</v>
      </c>
      <c r="K303" s="7" t="s">
        <v>2853</v>
      </c>
      <c r="L303" s="2">
        <v>0.35</v>
      </c>
      <c r="M303" s="2">
        <v>37600</v>
      </c>
      <c r="N303" s="2">
        <v>24500</v>
      </c>
      <c r="O303" s="2">
        <v>62100</v>
      </c>
      <c r="P303" s="2">
        <v>0</v>
      </c>
      <c r="Q303" s="2">
        <v>62100</v>
      </c>
      <c r="S303" s="6">
        <v>10.7</v>
      </c>
      <c r="T303" s="6">
        <f t="shared" si="4"/>
        <v>664.47</v>
      </c>
      <c r="V303" s="2">
        <v>0</v>
      </c>
      <c r="W303" s="2">
        <v>0</v>
      </c>
      <c r="Y303" s="2">
        <v>0</v>
      </c>
      <c r="Z303" s="2" t="s">
        <v>6156</v>
      </c>
    </row>
    <row r="304" spans="1:26" s="2" customFormat="1" thickBot="1">
      <c r="A304" s="2">
        <v>197</v>
      </c>
      <c r="B304" s="2" t="s">
        <v>2425</v>
      </c>
      <c r="C304" s="2" t="s">
        <v>6155</v>
      </c>
      <c r="E304" s="2" t="s">
        <v>6154</v>
      </c>
      <c r="F304" s="2" t="s">
        <v>5401</v>
      </c>
      <c r="I304" s="2" t="s">
        <v>4958</v>
      </c>
      <c r="J304" s="2" t="s">
        <v>2836</v>
      </c>
      <c r="K304" s="7" t="s">
        <v>4957</v>
      </c>
      <c r="L304" s="2">
        <v>11</v>
      </c>
      <c r="M304" s="2">
        <v>62400</v>
      </c>
      <c r="N304" s="2">
        <v>0</v>
      </c>
      <c r="O304" s="2">
        <v>62400</v>
      </c>
      <c r="P304" s="2">
        <v>0</v>
      </c>
      <c r="Q304" s="2">
        <v>62400</v>
      </c>
      <c r="S304" s="6">
        <v>10.7</v>
      </c>
      <c r="T304" s="6">
        <f t="shared" si="4"/>
        <v>667.68</v>
      </c>
      <c r="V304" s="2">
        <v>0</v>
      </c>
      <c r="W304" s="2">
        <v>0</v>
      </c>
      <c r="Y304" s="2">
        <v>0</v>
      </c>
      <c r="Z304" s="2" t="s">
        <v>5400</v>
      </c>
    </row>
    <row r="305" spans="1:26" s="2" customFormat="1" thickBot="1">
      <c r="A305" s="2">
        <v>694</v>
      </c>
      <c r="B305" s="2" t="s">
        <v>1348</v>
      </c>
      <c r="C305" s="2" t="s">
        <v>1347</v>
      </c>
      <c r="E305" s="2" t="s">
        <v>6003</v>
      </c>
      <c r="F305" s="2" t="s">
        <v>3527</v>
      </c>
      <c r="I305" s="2" t="s">
        <v>3526</v>
      </c>
      <c r="J305" s="2" t="s">
        <v>2977</v>
      </c>
      <c r="K305" s="7" t="s">
        <v>3525</v>
      </c>
      <c r="L305" s="2">
        <v>11</v>
      </c>
      <c r="M305" s="2">
        <v>62400</v>
      </c>
      <c r="N305" s="2">
        <v>0</v>
      </c>
      <c r="O305" s="2">
        <v>62400</v>
      </c>
      <c r="P305" s="2">
        <v>0</v>
      </c>
      <c r="Q305" s="2">
        <v>62400</v>
      </c>
      <c r="S305" s="6">
        <v>10.7</v>
      </c>
      <c r="T305" s="6">
        <f t="shared" si="4"/>
        <v>667.68</v>
      </c>
      <c r="V305" s="2">
        <v>1</v>
      </c>
      <c r="W305" s="2">
        <v>0</v>
      </c>
      <c r="X305" s="3">
        <v>40175</v>
      </c>
      <c r="Y305" s="2">
        <v>1</v>
      </c>
      <c r="Z305" s="2" t="s">
        <v>3524</v>
      </c>
    </row>
    <row r="306" spans="1:26" s="2" customFormat="1" thickBot="1">
      <c r="A306" s="2">
        <v>964</v>
      </c>
      <c r="B306" s="2" t="s">
        <v>684</v>
      </c>
      <c r="C306" s="2" t="s">
        <v>685</v>
      </c>
      <c r="D306" s="2" t="s">
        <v>3556</v>
      </c>
      <c r="E306" s="2" t="s">
        <v>6153</v>
      </c>
      <c r="F306" s="2" t="s">
        <v>3554</v>
      </c>
      <c r="I306" s="2" t="s">
        <v>2854</v>
      </c>
      <c r="J306" s="2" t="s">
        <v>2836</v>
      </c>
      <c r="K306" s="7" t="s">
        <v>2853</v>
      </c>
      <c r="L306" s="2">
        <v>0.17</v>
      </c>
      <c r="M306" s="2">
        <v>38000</v>
      </c>
      <c r="N306" s="2">
        <v>24500</v>
      </c>
      <c r="O306" s="2">
        <v>62500</v>
      </c>
      <c r="P306" s="2">
        <v>0</v>
      </c>
      <c r="Q306" s="2">
        <v>62500</v>
      </c>
      <c r="S306" s="6">
        <v>10.7</v>
      </c>
      <c r="T306" s="6">
        <f t="shared" si="4"/>
        <v>668.75</v>
      </c>
      <c r="V306" s="2">
        <v>0</v>
      </c>
      <c r="W306" s="2">
        <v>0</v>
      </c>
      <c r="Y306" s="2">
        <v>0</v>
      </c>
      <c r="Z306" s="2" t="s">
        <v>6152</v>
      </c>
    </row>
    <row r="307" spans="1:26" s="2" customFormat="1" thickBot="1">
      <c r="A307" s="2">
        <v>660</v>
      </c>
      <c r="B307" s="2" t="s">
        <v>1412</v>
      </c>
      <c r="C307" s="2" t="s">
        <v>1413</v>
      </c>
      <c r="E307" s="2" t="s">
        <v>6151</v>
      </c>
      <c r="F307" s="2" t="s">
        <v>6150</v>
      </c>
      <c r="I307" s="2" t="s">
        <v>6149</v>
      </c>
      <c r="J307" s="2" t="s">
        <v>2836</v>
      </c>
      <c r="K307" s="7" t="s">
        <v>6148</v>
      </c>
      <c r="L307" s="2">
        <v>12</v>
      </c>
      <c r="M307" s="2">
        <v>62600</v>
      </c>
      <c r="N307" s="2">
        <v>0</v>
      </c>
      <c r="O307" s="2">
        <v>62600</v>
      </c>
      <c r="P307" s="2">
        <v>0</v>
      </c>
      <c r="Q307" s="2">
        <v>62600</v>
      </c>
      <c r="S307" s="6">
        <v>10.7</v>
      </c>
      <c r="T307" s="6">
        <f t="shared" si="4"/>
        <v>669.82</v>
      </c>
      <c r="V307" s="2">
        <v>1</v>
      </c>
      <c r="W307" s="2">
        <v>14025</v>
      </c>
      <c r="X307" s="3">
        <v>43033</v>
      </c>
      <c r="Y307" s="2">
        <v>3</v>
      </c>
      <c r="Z307" s="2" t="s">
        <v>6147</v>
      </c>
    </row>
    <row r="308" spans="1:26" s="2" customFormat="1" thickBot="1">
      <c r="A308" s="2">
        <v>997</v>
      </c>
      <c r="B308" s="2" t="s">
        <v>587</v>
      </c>
      <c r="C308" s="2" t="s">
        <v>6146</v>
      </c>
      <c r="E308" s="2" t="s">
        <v>5600</v>
      </c>
      <c r="F308" s="2" t="s">
        <v>6145</v>
      </c>
      <c r="I308" s="2" t="s">
        <v>2854</v>
      </c>
      <c r="J308" s="2" t="s">
        <v>2836</v>
      </c>
      <c r="K308" s="7" t="s">
        <v>2853</v>
      </c>
      <c r="L308" s="2">
        <v>3</v>
      </c>
      <c r="M308" s="2">
        <v>50000</v>
      </c>
      <c r="N308" s="2">
        <v>13200</v>
      </c>
      <c r="O308" s="2">
        <v>63200</v>
      </c>
      <c r="P308" s="2">
        <v>0</v>
      </c>
      <c r="Q308" s="2">
        <v>63200</v>
      </c>
      <c r="S308" s="6">
        <v>10.7</v>
      </c>
      <c r="T308" s="6">
        <f t="shared" si="4"/>
        <v>676.24</v>
      </c>
      <c r="V308" s="2">
        <v>1</v>
      </c>
      <c r="W308" s="2">
        <v>3500</v>
      </c>
      <c r="X308" s="3">
        <v>42438</v>
      </c>
      <c r="Y308" s="2">
        <v>2</v>
      </c>
      <c r="Z308" s="2" t="s">
        <v>6144</v>
      </c>
    </row>
    <row r="309" spans="1:26" s="2" customFormat="1" thickBot="1">
      <c r="A309" s="2">
        <v>613</v>
      </c>
      <c r="B309" s="2" t="s">
        <v>1518</v>
      </c>
      <c r="C309" s="2" t="s">
        <v>3187</v>
      </c>
      <c r="D309" s="2" t="s">
        <v>439</v>
      </c>
      <c r="E309" s="2" t="s">
        <v>5289</v>
      </c>
      <c r="F309" s="2" t="s">
        <v>3185</v>
      </c>
      <c r="I309" s="2" t="s">
        <v>3184</v>
      </c>
      <c r="J309" s="2" t="s">
        <v>2977</v>
      </c>
      <c r="K309" s="7" t="s">
        <v>3183</v>
      </c>
      <c r="L309" s="2">
        <v>45</v>
      </c>
      <c r="M309" s="2">
        <v>63600</v>
      </c>
      <c r="N309" s="2">
        <v>0</v>
      </c>
      <c r="O309" s="2">
        <v>63600</v>
      </c>
      <c r="P309" s="2">
        <v>0</v>
      </c>
      <c r="Q309" s="2">
        <v>63600</v>
      </c>
      <c r="S309" s="6">
        <v>10.7</v>
      </c>
      <c r="T309" s="6">
        <f t="shared" si="4"/>
        <v>680.52</v>
      </c>
      <c r="V309" s="2">
        <v>1</v>
      </c>
      <c r="W309" s="2">
        <v>0</v>
      </c>
      <c r="X309" s="3">
        <v>45520</v>
      </c>
      <c r="Y309" s="2">
        <v>2</v>
      </c>
      <c r="Z309" s="2" t="s">
        <v>3182</v>
      </c>
    </row>
    <row r="310" spans="1:26" s="2" customFormat="1" thickBot="1">
      <c r="A310" s="2">
        <v>852</v>
      </c>
      <c r="B310" s="2" t="s">
        <v>980</v>
      </c>
      <c r="C310" s="2" t="s">
        <v>981</v>
      </c>
      <c r="E310" s="2" t="s">
        <v>6143</v>
      </c>
      <c r="F310" s="2" t="s">
        <v>3077</v>
      </c>
      <c r="I310" s="2" t="s">
        <v>2854</v>
      </c>
      <c r="J310" s="2" t="s">
        <v>2836</v>
      </c>
      <c r="K310" s="7" t="s">
        <v>2853</v>
      </c>
      <c r="L310" s="2">
        <v>8.6999999999999993</v>
      </c>
      <c r="M310" s="2">
        <v>63100</v>
      </c>
      <c r="N310" s="2">
        <v>1000</v>
      </c>
      <c r="O310" s="2">
        <v>64100</v>
      </c>
      <c r="P310" s="2">
        <v>0</v>
      </c>
      <c r="Q310" s="2">
        <v>64100</v>
      </c>
      <c r="S310" s="6">
        <v>10.7</v>
      </c>
      <c r="T310" s="6">
        <f t="shared" si="4"/>
        <v>685.87</v>
      </c>
      <c r="V310" s="2">
        <v>1</v>
      </c>
      <c r="W310" s="2">
        <v>0</v>
      </c>
      <c r="X310" s="3">
        <v>41333</v>
      </c>
      <c r="Y310" s="2">
        <v>2</v>
      </c>
      <c r="Z310" s="2" t="s">
        <v>6142</v>
      </c>
    </row>
    <row r="311" spans="1:26" s="2" customFormat="1" thickBot="1">
      <c r="A311" s="2">
        <v>612</v>
      </c>
      <c r="B311" s="2" t="s">
        <v>1519</v>
      </c>
      <c r="C311" s="2" t="s">
        <v>3187</v>
      </c>
      <c r="D311" s="2" t="s">
        <v>439</v>
      </c>
      <c r="E311" s="2" t="s">
        <v>2860</v>
      </c>
      <c r="F311" s="2" t="s">
        <v>3185</v>
      </c>
      <c r="I311" s="2" t="s">
        <v>3184</v>
      </c>
      <c r="J311" s="2" t="s">
        <v>2977</v>
      </c>
      <c r="K311" s="7" t="s">
        <v>3183</v>
      </c>
      <c r="L311" s="2">
        <v>18</v>
      </c>
      <c r="M311" s="2">
        <v>64400</v>
      </c>
      <c r="N311" s="2">
        <v>0</v>
      </c>
      <c r="O311" s="2">
        <v>64400</v>
      </c>
      <c r="P311" s="2">
        <v>0</v>
      </c>
      <c r="Q311" s="2">
        <v>64400</v>
      </c>
      <c r="S311" s="6">
        <v>10.7</v>
      </c>
      <c r="T311" s="6">
        <f t="shared" si="4"/>
        <v>689.08</v>
      </c>
      <c r="V311" s="2">
        <v>1</v>
      </c>
      <c r="W311" s="2">
        <v>0</v>
      </c>
      <c r="X311" s="3">
        <v>45520</v>
      </c>
      <c r="Y311" s="2">
        <v>2</v>
      </c>
      <c r="Z311" s="2" t="s">
        <v>3182</v>
      </c>
    </row>
    <row r="312" spans="1:26" s="2" customFormat="1" thickBot="1">
      <c r="A312" s="2">
        <v>681</v>
      </c>
      <c r="B312" s="2" t="s">
        <v>1371</v>
      </c>
      <c r="C312" s="2" t="s">
        <v>1372</v>
      </c>
      <c r="E312" s="2" t="s">
        <v>5398</v>
      </c>
      <c r="F312" s="2" t="s">
        <v>6141</v>
      </c>
      <c r="I312" s="2" t="s">
        <v>6140</v>
      </c>
      <c r="J312" s="2" t="s">
        <v>6139</v>
      </c>
      <c r="K312" s="8">
        <v>21085</v>
      </c>
      <c r="L312" s="2">
        <v>5.9</v>
      </c>
      <c r="M312" s="2">
        <v>64500</v>
      </c>
      <c r="N312" s="2">
        <v>0</v>
      </c>
      <c r="O312" s="2">
        <v>64500</v>
      </c>
      <c r="P312" s="2">
        <v>0</v>
      </c>
      <c r="Q312" s="2">
        <v>64500</v>
      </c>
      <c r="S312" s="6">
        <v>10.7</v>
      </c>
      <c r="T312" s="6">
        <f t="shared" si="4"/>
        <v>690.15</v>
      </c>
      <c r="V312" s="2">
        <v>0</v>
      </c>
      <c r="W312" s="2">
        <v>0</v>
      </c>
      <c r="Y312" s="2">
        <v>0</v>
      </c>
      <c r="Z312" s="2" t="s">
        <v>6138</v>
      </c>
    </row>
    <row r="313" spans="1:26" s="2" customFormat="1" thickBot="1">
      <c r="A313" s="2">
        <v>1211</v>
      </c>
      <c r="B313" s="2" t="s">
        <v>6137</v>
      </c>
      <c r="C313" s="2" t="s">
        <v>10</v>
      </c>
      <c r="D313" s="2" t="s">
        <v>2775</v>
      </c>
      <c r="E313" s="2" t="s">
        <v>5810</v>
      </c>
      <c r="F313" s="2" t="s">
        <v>3540</v>
      </c>
      <c r="I313" s="2" t="s">
        <v>2854</v>
      </c>
      <c r="J313" s="2" t="s">
        <v>2836</v>
      </c>
      <c r="K313" s="7" t="s">
        <v>2853</v>
      </c>
      <c r="L313" s="2">
        <v>10.26</v>
      </c>
      <c r="M313" s="2">
        <v>64500</v>
      </c>
      <c r="N313" s="2">
        <v>0</v>
      </c>
      <c r="O313" s="2">
        <v>64500</v>
      </c>
      <c r="P313" s="2">
        <v>0</v>
      </c>
      <c r="Q313" s="2">
        <v>64500</v>
      </c>
      <c r="S313" s="6">
        <v>10.7</v>
      </c>
      <c r="T313" s="6">
        <f t="shared" si="4"/>
        <v>690.15</v>
      </c>
      <c r="V313" s="2">
        <v>1</v>
      </c>
      <c r="W313" s="2">
        <v>62000</v>
      </c>
      <c r="X313" s="3">
        <v>45194</v>
      </c>
      <c r="Y313" s="2">
        <v>1</v>
      </c>
      <c r="Z313" s="2" t="s">
        <v>6136</v>
      </c>
    </row>
    <row r="314" spans="1:26" s="2" customFormat="1" thickBot="1">
      <c r="A314" s="2">
        <v>212</v>
      </c>
      <c r="B314" s="2" t="s">
        <v>2391</v>
      </c>
      <c r="C314" s="2" t="s">
        <v>6135</v>
      </c>
      <c r="D314" s="2" t="s">
        <v>3663</v>
      </c>
      <c r="E314" s="2" t="s">
        <v>5974</v>
      </c>
      <c r="F314" s="2" t="s">
        <v>3661</v>
      </c>
      <c r="I314" s="2" t="s">
        <v>2854</v>
      </c>
      <c r="J314" s="2" t="s">
        <v>2836</v>
      </c>
      <c r="K314" s="7" t="s">
        <v>2853</v>
      </c>
      <c r="L314" s="2">
        <v>6.2</v>
      </c>
      <c r="M314" s="2">
        <v>65000</v>
      </c>
      <c r="N314" s="2">
        <v>0</v>
      </c>
      <c r="O314" s="2">
        <v>65000</v>
      </c>
      <c r="P314" s="2">
        <v>0</v>
      </c>
      <c r="Q314" s="2">
        <v>65000</v>
      </c>
      <c r="S314" s="6">
        <v>10.7</v>
      </c>
      <c r="T314" s="6">
        <f t="shared" si="4"/>
        <v>695.5</v>
      </c>
      <c r="V314" s="2">
        <v>1</v>
      </c>
      <c r="W314" s="2">
        <v>65000</v>
      </c>
      <c r="X314" s="3">
        <v>45509</v>
      </c>
      <c r="Y314" s="2">
        <v>1</v>
      </c>
      <c r="Z314" s="2" t="s">
        <v>6134</v>
      </c>
    </row>
    <row r="315" spans="1:26" s="2" customFormat="1" thickBot="1">
      <c r="A315" s="2">
        <v>765</v>
      </c>
      <c r="B315" s="2" t="s">
        <v>1189</v>
      </c>
      <c r="C315" s="2" t="s">
        <v>6133</v>
      </c>
      <c r="E315" s="2" t="s">
        <v>6013</v>
      </c>
      <c r="F315" s="2" t="s">
        <v>3236</v>
      </c>
      <c r="I315" s="2" t="s">
        <v>5369</v>
      </c>
      <c r="J315" s="2" t="s">
        <v>2836</v>
      </c>
      <c r="K315" s="7" t="s">
        <v>5368</v>
      </c>
      <c r="L315" s="2">
        <v>6</v>
      </c>
      <c r="M315" s="2">
        <v>65000</v>
      </c>
      <c r="N315" s="2">
        <v>0</v>
      </c>
      <c r="O315" s="2">
        <v>65000</v>
      </c>
      <c r="P315" s="2">
        <v>0</v>
      </c>
      <c r="Q315" s="2">
        <v>65000</v>
      </c>
      <c r="S315" s="6">
        <v>10.7</v>
      </c>
      <c r="T315" s="6">
        <f t="shared" si="4"/>
        <v>695.5</v>
      </c>
      <c r="V315" s="2">
        <v>1</v>
      </c>
      <c r="W315" s="2">
        <v>70000</v>
      </c>
      <c r="X315" s="3">
        <v>45447</v>
      </c>
      <c r="Y315" s="2">
        <v>9</v>
      </c>
      <c r="Z315" s="2" t="s">
        <v>6132</v>
      </c>
    </row>
    <row r="316" spans="1:26" s="2" customFormat="1" thickBot="1">
      <c r="A316" s="2">
        <v>968</v>
      </c>
      <c r="B316" s="2" t="s">
        <v>672</v>
      </c>
      <c r="C316" s="2" t="s">
        <v>673</v>
      </c>
      <c r="E316" s="2" t="s">
        <v>6131</v>
      </c>
      <c r="F316" s="2" t="s">
        <v>6130</v>
      </c>
      <c r="I316" s="2" t="s">
        <v>6129</v>
      </c>
      <c r="J316" s="2" t="s">
        <v>2836</v>
      </c>
      <c r="K316" s="7" t="s">
        <v>5828</v>
      </c>
      <c r="L316" s="2">
        <v>5</v>
      </c>
      <c r="M316" s="2">
        <v>60000</v>
      </c>
      <c r="N316" s="2">
        <v>5000</v>
      </c>
      <c r="O316" s="2">
        <v>65000</v>
      </c>
      <c r="P316" s="2">
        <v>0</v>
      </c>
      <c r="Q316" s="2">
        <v>65000</v>
      </c>
      <c r="S316" s="6">
        <v>10.7</v>
      </c>
      <c r="T316" s="6">
        <f t="shared" si="4"/>
        <v>695.5</v>
      </c>
      <c r="V316" s="2">
        <v>2</v>
      </c>
      <c r="W316" s="2">
        <v>0</v>
      </c>
      <c r="X316" s="3">
        <v>42264</v>
      </c>
      <c r="Y316" s="2">
        <v>2</v>
      </c>
      <c r="Z316" s="2" t="s">
        <v>5827</v>
      </c>
    </row>
    <row r="317" spans="1:26" s="2" customFormat="1" thickBot="1">
      <c r="A317" s="2">
        <v>813</v>
      </c>
      <c r="B317" s="2" t="s">
        <v>1080</v>
      </c>
      <c r="C317" s="2" t="s">
        <v>1081</v>
      </c>
      <c r="E317" s="2" t="s">
        <v>5338</v>
      </c>
      <c r="F317" s="2" t="s">
        <v>4292</v>
      </c>
      <c r="I317" s="2" t="s">
        <v>2854</v>
      </c>
      <c r="J317" s="2" t="s">
        <v>2836</v>
      </c>
      <c r="K317" s="7" t="s">
        <v>2853</v>
      </c>
      <c r="L317" s="2">
        <v>55</v>
      </c>
      <c r="M317" s="2">
        <v>65300</v>
      </c>
      <c r="N317" s="2">
        <v>0</v>
      </c>
      <c r="O317" s="2">
        <v>65300</v>
      </c>
      <c r="P317" s="2">
        <v>0</v>
      </c>
      <c r="Q317" s="2">
        <v>65300</v>
      </c>
      <c r="S317" s="6">
        <v>10.7</v>
      </c>
      <c r="T317" s="6">
        <f t="shared" si="4"/>
        <v>698.71</v>
      </c>
      <c r="V317" s="2">
        <v>1</v>
      </c>
      <c r="W317" s="2">
        <v>75000</v>
      </c>
      <c r="X317" s="3">
        <v>42093</v>
      </c>
      <c r="Y317" s="2">
        <v>1</v>
      </c>
      <c r="Z317" s="2" t="s">
        <v>6128</v>
      </c>
    </row>
    <row r="318" spans="1:26" s="2" customFormat="1" thickBot="1">
      <c r="A318" s="2">
        <v>1219</v>
      </c>
      <c r="B318" s="2" t="s">
        <v>6127</v>
      </c>
      <c r="C318" s="2" t="s">
        <v>6126</v>
      </c>
      <c r="E318" s="2" t="s">
        <v>6125</v>
      </c>
      <c r="F318" s="2" t="s">
        <v>6124</v>
      </c>
      <c r="I318" s="2" t="s">
        <v>6123</v>
      </c>
      <c r="J318" s="2" t="s">
        <v>2847</v>
      </c>
      <c r="K318" s="7" t="s">
        <v>6122</v>
      </c>
      <c r="L318" s="2">
        <v>3.02</v>
      </c>
      <c r="M318" s="2">
        <v>66000</v>
      </c>
      <c r="N318" s="2">
        <v>0</v>
      </c>
      <c r="O318" s="2">
        <v>66000</v>
      </c>
      <c r="P318" s="2">
        <v>0</v>
      </c>
      <c r="Q318" s="2">
        <v>66000</v>
      </c>
      <c r="S318" s="6">
        <v>10.7</v>
      </c>
      <c r="T318" s="6">
        <f t="shared" si="4"/>
        <v>706.2</v>
      </c>
      <c r="V318" s="2">
        <v>0</v>
      </c>
      <c r="W318" s="2">
        <v>0</v>
      </c>
      <c r="Y318" s="2">
        <v>0</v>
      </c>
      <c r="Z318" s="2" t="s">
        <v>6121</v>
      </c>
    </row>
    <row r="319" spans="1:26" s="2" customFormat="1" thickBot="1">
      <c r="A319" s="2">
        <v>1220</v>
      </c>
      <c r="B319" s="2" t="s">
        <v>6120</v>
      </c>
      <c r="C319" s="2" t="s">
        <v>6119</v>
      </c>
      <c r="E319" s="2" t="s">
        <v>6118</v>
      </c>
      <c r="F319" s="2" t="s">
        <v>6117</v>
      </c>
      <c r="I319" s="2" t="s">
        <v>3956</v>
      </c>
      <c r="J319" s="2" t="s">
        <v>2836</v>
      </c>
      <c r="K319" s="7" t="s">
        <v>2910</v>
      </c>
      <c r="L319" s="2">
        <v>3.03</v>
      </c>
      <c r="M319" s="2">
        <v>66000</v>
      </c>
      <c r="N319" s="2">
        <v>0</v>
      </c>
      <c r="O319" s="2">
        <v>66000</v>
      </c>
      <c r="P319" s="2">
        <v>0</v>
      </c>
      <c r="Q319" s="2">
        <v>66000</v>
      </c>
      <c r="S319" s="6">
        <v>10.7</v>
      </c>
      <c r="T319" s="6">
        <f t="shared" si="4"/>
        <v>706.2</v>
      </c>
      <c r="V319" s="2">
        <v>0</v>
      </c>
      <c r="W319" s="2">
        <v>0</v>
      </c>
      <c r="Y319" s="2">
        <v>0</v>
      </c>
      <c r="Z319" s="2" t="s">
        <v>6116</v>
      </c>
    </row>
    <row r="320" spans="1:26" s="2" customFormat="1" thickBot="1">
      <c r="A320" s="2">
        <v>421</v>
      </c>
      <c r="B320" s="2" t="s">
        <v>1934</v>
      </c>
      <c r="C320" s="2" t="s">
        <v>1935</v>
      </c>
      <c r="D320" s="2" t="s">
        <v>3458</v>
      </c>
      <c r="E320" s="2" t="s">
        <v>6115</v>
      </c>
      <c r="F320" s="2" t="s">
        <v>3456</v>
      </c>
      <c r="I320" s="2" t="s">
        <v>2854</v>
      </c>
      <c r="J320" s="2" t="s">
        <v>2836</v>
      </c>
      <c r="K320" s="7" t="s">
        <v>2853</v>
      </c>
      <c r="L320" s="2">
        <v>4.4000000000000004</v>
      </c>
      <c r="M320" s="2">
        <v>57000</v>
      </c>
      <c r="N320" s="2">
        <v>9300</v>
      </c>
      <c r="O320" s="2">
        <v>66300</v>
      </c>
      <c r="P320" s="2">
        <v>0</v>
      </c>
      <c r="Q320" s="2">
        <v>66300</v>
      </c>
      <c r="S320" s="6">
        <v>10.7</v>
      </c>
      <c r="T320" s="6">
        <f t="shared" si="4"/>
        <v>709.41</v>
      </c>
      <c r="V320" s="2">
        <v>1</v>
      </c>
      <c r="W320" s="2">
        <v>3750</v>
      </c>
      <c r="X320" s="3">
        <v>39673</v>
      </c>
      <c r="Y320" s="2">
        <v>1</v>
      </c>
      <c r="Z320" s="2" t="s">
        <v>6114</v>
      </c>
    </row>
    <row r="321" spans="1:26" s="2" customFormat="1" thickBot="1">
      <c r="A321" s="2">
        <v>1188</v>
      </c>
      <c r="B321" s="2" t="s">
        <v>94</v>
      </c>
      <c r="C321" s="2" t="s">
        <v>5252</v>
      </c>
      <c r="E321" s="2" t="s">
        <v>6113</v>
      </c>
      <c r="F321" s="2" t="s">
        <v>5250</v>
      </c>
      <c r="I321" s="2" t="s">
        <v>3956</v>
      </c>
      <c r="J321" s="2" t="s">
        <v>2836</v>
      </c>
      <c r="K321" s="7" t="s">
        <v>2910</v>
      </c>
      <c r="L321" s="2">
        <v>75</v>
      </c>
      <c r="M321" s="2">
        <v>66400</v>
      </c>
      <c r="N321" s="2">
        <v>0</v>
      </c>
      <c r="O321" s="2">
        <v>66400</v>
      </c>
      <c r="P321" s="2">
        <v>0</v>
      </c>
      <c r="Q321" s="2">
        <v>66400</v>
      </c>
      <c r="S321" s="6">
        <v>10.7</v>
      </c>
      <c r="T321" s="6">
        <f t="shared" si="4"/>
        <v>710.48</v>
      </c>
      <c r="V321" s="2">
        <v>1</v>
      </c>
      <c r="W321" s="2">
        <v>0</v>
      </c>
      <c r="X321" s="3">
        <v>44623</v>
      </c>
      <c r="Y321" s="2">
        <v>2</v>
      </c>
      <c r="Z321" s="2" t="s">
        <v>5249</v>
      </c>
    </row>
    <row r="322" spans="1:26" s="2" customFormat="1" thickBot="1">
      <c r="A322" s="2">
        <v>1177</v>
      </c>
      <c r="B322" s="2" t="s">
        <v>130</v>
      </c>
      <c r="C322" s="2" t="s">
        <v>132</v>
      </c>
      <c r="D322" s="2" t="s">
        <v>3409</v>
      </c>
      <c r="E322" s="2" t="s">
        <v>6112</v>
      </c>
      <c r="F322" s="2" t="s">
        <v>3407</v>
      </c>
      <c r="I322" s="2" t="s">
        <v>2854</v>
      </c>
      <c r="J322" s="2" t="s">
        <v>2836</v>
      </c>
      <c r="K322" s="7" t="s">
        <v>2853</v>
      </c>
      <c r="L322" s="2">
        <v>6.5</v>
      </c>
      <c r="M322" s="2">
        <v>66500</v>
      </c>
      <c r="N322" s="2">
        <v>0</v>
      </c>
      <c r="O322" s="2">
        <v>66500</v>
      </c>
      <c r="P322" s="2">
        <v>0</v>
      </c>
      <c r="Q322" s="2">
        <v>66500</v>
      </c>
      <c r="S322" s="6">
        <v>10.7</v>
      </c>
      <c r="T322" s="6">
        <f t="shared" ref="T322:T385" si="5">SUM(Q322*S322)/1000</f>
        <v>711.55</v>
      </c>
      <c r="V322" s="2">
        <v>0</v>
      </c>
      <c r="W322" s="2">
        <v>0</v>
      </c>
      <c r="Y322" s="2">
        <v>0</v>
      </c>
      <c r="Z322" s="2" t="s">
        <v>6111</v>
      </c>
    </row>
    <row r="323" spans="1:26" s="2" customFormat="1" thickBot="1">
      <c r="A323" s="2">
        <v>517</v>
      </c>
      <c r="B323" s="2" t="s">
        <v>1730</v>
      </c>
      <c r="C323" s="2" t="s">
        <v>1731</v>
      </c>
      <c r="E323" s="2" t="s">
        <v>6110</v>
      </c>
      <c r="F323" s="2" t="s">
        <v>3905</v>
      </c>
      <c r="I323" s="2" t="s">
        <v>2854</v>
      </c>
      <c r="J323" s="2" t="s">
        <v>2836</v>
      </c>
      <c r="K323" s="7" t="s">
        <v>2853</v>
      </c>
      <c r="L323" s="2">
        <v>0.62</v>
      </c>
      <c r="M323" s="2">
        <v>67200</v>
      </c>
      <c r="N323" s="2">
        <v>0</v>
      </c>
      <c r="O323" s="2">
        <v>67200</v>
      </c>
      <c r="P323" s="2">
        <v>0</v>
      </c>
      <c r="Q323" s="2">
        <v>67200</v>
      </c>
      <c r="S323" s="6">
        <v>10.7</v>
      </c>
      <c r="T323" s="6">
        <f t="shared" si="5"/>
        <v>719.04</v>
      </c>
      <c r="V323" s="2">
        <v>2</v>
      </c>
      <c r="W323" s="2">
        <v>5051</v>
      </c>
      <c r="X323" s="3">
        <v>44845</v>
      </c>
      <c r="Y323" s="2">
        <v>8</v>
      </c>
      <c r="Z323" s="2" t="s">
        <v>6109</v>
      </c>
    </row>
    <row r="324" spans="1:26" s="2" customFormat="1" thickBot="1">
      <c r="A324" s="2">
        <v>718</v>
      </c>
      <c r="B324" s="2" t="s">
        <v>1294</v>
      </c>
      <c r="C324" s="2" t="s">
        <v>1295</v>
      </c>
      <c r="E324" s="2" t="s">
        <v>6108</v>
      </c>
      <c r="F324" s="2" t="s">
        <v>3543</v>
      </c>
      <c r="I324" s="2" t="s">
        <v>2854</v>
      </c>
      <c r="J324" s="2" t="s">
        <v>2836</v>
      </c>
      <c r="K324" s="7" t="s">
        <v>2853</v>
      </c>
      <c r="L324" s="2">
        <v>0.42</v>
      </c>
      <c r="M324" s="2">
        <v>67200</v>
      </c>
      <c r="N324" s="2">
        <v>0</v>
      </c>
      <c r="O324" s="2">
        <v>67200</v>
      </c>
      <c r="P324" s="2">
        <v>0</v>
      </c>
      <c r="Q324" s="2">
        <v>67200</v>
      </c>
      <c r="S324" s="6">
        <v>10.7</v>
      </c>
      <c r="T324" s="6">
        <f t="shared" si="5"/>
        <v>719.04</v>
      </c>
      <c r="V324" s="2">
        <v>2</v>
      </c>
      <c r="W324" s="2">
        <v>0</v>
      </c>
      <c r="X324" s="3">
        <v>41305</v>
      </c>
      <c r="Y324" s="2">
        <v>2</v>
      </c>
      <c r="Z324" s="2" t="s">
        <v>6107</v>
      </c>
    </row>
    <row r="325" spans="1:26" s="2" customFormat="1" thickBot="1">
      <c r="A325" s="2">
        <v>922</v>
      </c>
      <c r="B325" s="2" t="s">
        <v>799</v>
      </c>
      <c r="C325" s="2" t="s">
        <v>6106</v>
      </c>
      <c r="D325" s="2" t="s">
        <v>6105</v>
      </c>
      <c r="E325" s="2" t="s">
        <v>6104</v>
      </c>
      <c r="F325" s="2" t="s">
        <v>6103</v>
      </c>
      <c r="I325" s="2" t="s">
        <v>3548</v>
      </c>
      <c r="J325" s="2" t="s">
        <v>2836</v>
      </c>
      <c r="K325" s="7" t="s">
        <v>3547</v>
      </c>
      <c r="L325" s="2">
        <v>1.3</v>
      </c>
      <c r="M325" s="2">
        <v>31500</v>
      </c>
      <c r="N325" s="2">
        <v>35900</v>
      </c>
      <c r="O325" s="2">
        <v>67400</v>
      </c>
      <c r="P325" s="2">
        <v>0</v>
      </c>
      <c r="Q325" s="2">
        <v>67400</v>
      </c>
      <c r="S325" s="6">
        <v>10.7</v>
      </c>
      <c r="T325" s="6">
        <f t="shared" si="5"/>
        <v>721.18</v>
      </c>
      <c r="V325" s="2">
        <v>5</v>
      </c>
      <c r="W325" s="2">
        <v>0</v>
      </c>
      <c r="X325" s="3">
        <v>42725</v>
      </c>
      <c r="Y325" s="2">
        <v>8</v>
      </c>
      <c r="Z325" s="2" t="s">
        <v>6102</v>
      </c>
    </row>
    <row r="326" spans="1:26" s="2" customFormat="1" thickBot="1">
      <c r="A326" s="2">
        <v>952</v>
      </c>
      <c r="B326" s="2" t="s">
        <v>717</v>
      </c>
      <c r="C326" s="2" t="s">
        <v>718</v>
      </c>
      <c r="E326" s="2" t="s">
        <v>6013</v>
      </c>
      <c r="F326" s="2" t="s">
        <v>3330</v>
      </c>
      <c r="I326" s="2" t="s">
        <v>2854</v>
      </c>
      <c r="J326" s="2" t="s">
        <v>2836</v>
      </c>
      <c r="K326" s="7" t="s">
        <v>2853</v>
      </c>
      <c r="L326" s="2">
        <v>7</v>
      </c>
      <c r="M326" s="2">
        <v>68000</v>
      </c>
      <c r="N326" s="2">
        <v>0</v>
      </c>
      <c r="O326" s="2">
        <v>68000</v>
      </c>
      <c r="P326" s="2">
        <v>0</v>
      </c>
      <c r="Q326" s="2">
        <v>68000</v>
      </c>
      <c r="S326" s="6">
        <v>10.7</v>
      </c>
      <c r="T326" s="6">
        <f t="shared" si="5"/>
        <v>727.6</v>
      </c>
      <c r="V326" s="2">
        <v>0</v>
      </c>
      <c r="W326" s="2">
        <v>0</v>
      </c>
      <c r="Y326" s="2">
        <v>0</v>
      </c>
      <c r="Z326" s="2" t="s">
        <v>6101</v>
      </c>
    </row>
    <row r="327" spans="1:26" s="2" customFormat="1" thickBot="1">
      <c r="A327" s="2">
        <v>1198</v>
      </c>
      <c r="B327" s="2" t="s">
        <v>56</v>
      </c>
      <c r="C327" s="2" t="s">
        <v>58</v>
      </c>
      <c r="D327" s="2" t="s">
        <v>6100</v>
      </c>
      <c r="E327" s="2" t="s">
        <v>6099</v>
      </c>
      <c r="F327" s="2" t="s">
        <v>6098</v>
      </c>
      <c r="I327" s="2" t="s">
        <v>6097</v>
      </c>
      <c r="J327" s="2" t="s">
        <v>2923</v>
      </c>
      <c r="K327" s="7" t="s">
        <v>6096</v>
      </c>
      <c r="L327" s="2">
        <v>7.09</v>
      </c>
      <c r="M327" s="2">
        <v>68300</v>
      </c>
      <c r="N327" s="2">
        <v>0</v>
      </c>
      <c r="O327" s="2">
        <v>68300</v>
      </c>
      <c r="P327" s="2">
        <v>0</v>
      </c>
      <c r="Q327" s="2">
        <v>68300</v>
      </c>
      <c r="S327" s="6">
        <v>10.7</v>
      </c>
      <c r="T327" s="6">
        <f t="shared" si="5"/>
        <v>730.81</v>
      </c>
      <c r="V327" s="2">
        <v>1</v>
      </c>
      <c r="W327" s="2">
        <v>30000</v>
      </c>
      <c r="X327" s="3">
        <v>45218</v>
      </c>
      <c r="Y327" s="2">
        <v>1</v>
      </c>
      <c r="Z327" s="2" t="s">
        <v>6095</v>
      </c>
    </row>
    <row r="328" spans="1:26" s="2" customFormat="1" thickBot="1">
      <c r="A328" s="2">
        <v>1196</v>
      </c>
      <c r="B328" s="2" t="s">
        <v>62</v>
      </c>
      <c r="C328" s="2" t="s">
        <v>63</v>
      </c>
      <c r="D328" s="2" t="s">
        <v>6094</v>
      </c>
      <c r="E328" s="2" t="s">
        <v>5289</v>
      </c>
      <c r="F328" s="2" t="s">
        <v>4663</v>
      </c>
      <c r="I328" s="2" t="s">
        <v>6093</v>
      </c>
      <c r="J328" s="2" t="s">
        <v>3210</v>
      </c>
      <c r="K328" s="7" t="s">
        <v>6092</v>
      </c>
      <c r="L328" s="2">
        <v>7.17</v>
      </c>
      <c r="M328" s="2">
        <v>68500</v>
      </c>
      <c r="N328" s="2">
        <v>0</v>
      </c>
      <c r="O328" s="2">
        <v>68500</v>
      </c>
      <c r="P328" s="2">
        <v>0</v>
      </c>
      <c r="Q328" s="2">
        <v>68500</v>
      </c>
      <c r="S328" s="6">
        <v>10.7</v>
      </c>
      <c r="T328" s="6">
        <f t="shared" si="5"/>
        <v>732.95</v>
      </c>
      <c r="V328" s="2">
        <v>1</v>
      </c>
      <c r="W328" s="2">
        <v>32000</v>
      </c>
      <c r="X328" s="3">
        <v>44946</v>
      </c>
      <c r="Y328" s="2">
        <v>1</v>
      </c>
      <c r="Z328" s="2" t="s">
        <v>6091</v>
      </c>
    </row>
    <row r="329" spans="1:26" s="2" customFormat="1" thickBot="1">
      <c r="A329" s="2">
        <v>99</v>
      </c>
      <c r="B329" s="2" t="s">
        <v>2620</v>
      </c>
      <c r="C329" s="2" t="s">
        <v>1865</v>
      </c>
      <c r="E329" s="2" t="s">
        <v>5210</v>
      </c>
      <c r="F329" s="2" t="s">
        <v>3699</v>
      </c>
      <c r="I329" s="2" t="s">
        <v>3051</v>
      </c>
      <c r="J329" s="2" t="s">
        <v>2836</v>
      </c>
      <c r="K329" s="7" t="s">
        <v>3050</v>
      </c>
      <c r="L329" s="2">
        <v>4.75</v>
      </c>
      <c r="M329" s="2">
        <v>68700</v>
      </c>
      <c r="N329" s="2">
        <v>0</v>
      </c>
      <c r="O329" s="2">
        <v>68700</v>
      </c>
      <c r="P329" s="2">
        <v>0</v>
      </c>
      <c r="Q329" s="2">
        <v>68700</v>
      </c>
      <c r="S329" s="6">
        <v>10.7</v>
      </c>
      <c r="T329" s="6">
        <f t="shared" si="5"/>
        <v>735.09</v>
      </c>
      <c r="V329" s="2">
        <v>1</v>
      </c>
      <c r="W329" s="2">
        <v>16000</v>
      </c>
      <c r="X329" s="3">
        <v>40150</v>
      </c>
      <c r="Y329" s="2">
        <v>1</v>
      </c>
      <c r="Z329" s="2" t="s">
        <v>6090</v>
      </c>
    </row>
    <row r="330" spans="1:26" s="2" customFormat="1" thickBot="1">
      <c r="A330" s="2">
        <v>829</v>
      </c>
      <c r="B330" s="2" t="s">
        <v>1045</v>
      </c>
      <c r="C330" s="2" t="s">
        <v>1046</v>
      </c>
      <c r="E330" s="2" t="s">
        <v>6089</v>
      </c>
      <c r="F330" s="2" t="s">
        <v>3109</v>
      </c>
      <c r="I330" s="2" t="s">
        <v>2854</v>
      </c>
      <c r="J330" s="2" t="s">
        <v>2836</v>
      </c>
      <c r="K330" s="7" t="s">
        <v>2853</v>
      </c>
      <c r="L330" s="2">
        <v>8</v>
      </c>
      <c r="M330" s="2">
        <v>71000</v>
      </c>
      <c r="N330" s="2">
        <v>0</v>
      </c>
      <c r="O330" s="2">
        <v>71000</v>
      </c>
      <c r="P330" s="2">
        <v>0</v>
      </c>
      <c r="Q330" s="2">
        <v>71000</v>
      </c>
      <c r="S330" s="6">
        <v>10.7</v>
      </c>
      <c r="T330" s="6">
        <f t="shared" si="5"/>
        <v>759.7</v>
      </c>
      <c r="V330" s="2">
        <v>0</v>
      </c>
      <c r="W330" s="2">
        <v>0</v>
      </c>
      <c r="Y330" s="2">
        <v>0</v>
      </c>
    </row>
    <row r="331" spans="1:26" s="2" customFormat="1" thickBot="1">
      <c r="A331" s="2">
        <v>1134</v>
      </c>
      <c r="B331" s="2" t="s">
        <v>256</v>
      </c>
      <c r="C331" s="2" t="s">
        <v>258</v>
      </c>
      <c r="D331" s="2" t="s">
        <v>3226</v>
      </c>
      <c r="E331" s="2" t="s">
        <v>6088</v>
      </c>
      <c r="F331" s="2" t="s">
        <v>3224</v>
      </c>
      <c r="I331" s="2" t="s">
        <v>3223</v>
      </c>
      <c r="J331" s="2" t="s">
        <v>2977</v>
      </c>
      <c r="K331" s="7" t="s">
        <v>3222</v>
      </c>
      <c r="L331" s="2">
        <v>20</v>
      </c>
      <c r="M331" s="2">
        <v>71000</v>
      </c>
      <c r="N331" s="2">
        <v>0</v>
      </c>
      <c r="O331" s="2">
        <v>71000</v>
      </c>
      <c r="P331" s="2">
        <v>0</v>
      </c>
      <c r="Q331" s="2">
        <v>71000</v>
      </c>
      <c r="S331" s="6">
        <v>10.7</v>
      </c>
      <c r="T331" s="6">
        <f t="shared" si="5"/>
        <v>759.7</v>
      </c>
      <c r="V331" s="2">
        <v>1</v>
      </c>
      <c r="W331" s="2">
        <v>35000</v>
      </c>
      <c r="X331" s="3">
        <v>43594</v>
      </c>
      <c r="Y331" s="2">
        <v>1</v>
      </c>
      <c r="Z331" s="2" t="s">
        <v>6087</v>
      </c>
    </row>
    <row r="332" spans="1:26" s="2" customFormat="1" thickBot="1">
      <c r="A332" s="2">
        <v>927</v>
      </c>
      <c r="B332" s="2" t="s">
        <v>787</v>
      </c>
      <c r="C332" s="2" t="s">
        <v>4099</v>
      </c>
      <c r="E332" s="2" t="s">
        <v>4837</v>
      </c>
      <c r="F332" s="2" t="s">
        <v>4097</v>
      </c>
      <c r="G332" s="2" t="s">
        <v>4096</v>
      </c>
      <c r="I332" s="2" t="s">
        <v>4095</v>
      </c>
      <c r="J332" s="2" t="s">
        <v>2836</v>
      </c>
      <c r="K332" s="7" t="s">
        <v>4094</v>
      </c>
      <c r="L332" s="2">
        <v>8.1</v>
      </c>
      <c r="M332" s="2">
        <v>71300</v>
      </c>
      <c r="N332" s="2">
        <v>0</v>
      </c>
      <c r="O332" s="2">
        <v>71300</v>
      </c>
      <c r="P332" s="2">
        <v>0</v>
      </c>
      <c r="Q332" s="2">
        <v>71300</v>
      </c>
      <c r="S332" s="6">
        <v>10.7</v>
      </c>
      <c r="T332" s="6">
        <f t="shared" si="5"/>
        <v>762.91</v>
      </c>
      <c r="V332" s="2">
        <v>1</v>
      </c>
      <c r="W332" s="2">
        <v>0</v>
      </c>
      <c r="X332" s="3">
        <v>41368</v>
      </c>
      <c r="Y332" s="2">
        <v>8</v>
      </c>
      <c r="Z332" s="2" t="s">
        <v>4093</v>
      </c>
    </row>
    <row r="333" spans="1:26" s="2" customFormat="1" thickBot="1">
      <c r="A333" s="2">
        <v>141</v>
      </c>
      <c r="B333" s="2" t="s">
        <v>2540</v>
      </c>
      <c r="C333" s="2" t="s">
        <v>3234</v>
      </c>
      <c r="D333" s="2" t="s">
        <v>3233</v>
      </c>
      <c r="E333" s="2" t="s">
        <v>4240</v>
      </c>
      <c r="F333" s="2" t="s">
        <v>3231</v>
      </c>
      <c r="I333" s="2" t="s">
        <v>2854</v>
      </c>
      <c r="J333" s="2" t="s">
        <v>2836</v>
      </c>
      <c r="K333" s="7" t="s">
        <v>2853</v>
      </c>
      <c r="L333" s="2">
        <v>27</v>
      </c>
      <c r="M333" s="2">
        <v>71500</v>
      </c>
      <c r="N333" s="2">
        <v>0</v>
      </c>
      <c r="O333" s="2">
        <v>71500</v>
      </c>
      <c r="P333" s="2">
        <v>0</v>
      </c>
      <c r="Q333" s="2">
        <v>71500</v>
      </c>
      <c r="S333" s="6">
        <v>10.7</v>
      </c>
      <c r="T333" s="6">
        <f t="shared" si="5"/>
        <v>765.05</v>
      </c>
      <c r="V333" s="2">
        <v>1</v>
      </c>
      <c r="W333" s="2">
        <v>585000</v>
      </c>
      <c r="X333" s="3">
        <v>44577</v>
      </c>
      <c r="Y333" s="2">
        <v>9</v>
      </c>
      <c r="Z333" s="2" t="s">
        <v>6086</v>
      </c>
    </row>
    <row r="334" spans="1:26" s="2" customFormat="1" thickBot="1">
      <c r="A334" s="2">
        <v>529</v>
      </c>
      <c r="B334" s="2" t="s">
        <v>1702</v>
      </c>
      <c r="C334" s="2" t="s">
        <v>1704</v>
      </c>
      <c r="D334" s="2" t="s">
        <v>6085</v>
      </c>
      <c r="E334" s="2" t="s">
        <v>6084</v>
      </c>
      <c r="F334" s="2" t="s">
        <v>6083</v>
      </c>
      <c r="I334" s="2" t="s">
        <v>2854</v>
      </c>
      <c r="J334" s="2" t="s">
        <v>2836</v>
      </c>
      <c r="K334" s="7" t="s">
        <v>2853</v>
      </c>
      <c r="L334" s="2">
        <v>0.56999999999999995</v>
      </c>
      <c r="M334" s="2">
        <v>67200</v>
      </c>
      <c r="N334" s="2">
        <v>29300</v>
      </c>
      <c r="O334" s="2">
        <v>96500</v>
      </c>
      <c r="P334" s="2">
        <v>25000</v>
      </c>
      <c r="Q334" s="2">
        <v>71500</v>
      </c>
      <c r="S334" s="6">
        <v>10.7</v>
      </c>
      <c r="T334" s="6">
        <f t="shared" si="5"/>
        <v>765.05</v>
      </c>
      <c r="V334" s="2">
        <v>0</v>
      </c>
      <c r="W334" s="2">
        <v>0</v>
      </c>
      <c r="Y334" s="2">
        <v>0</v>
      </c>
      <c r="Z334" s="2" t="s">
        <v>6082</v>
      </c>
    </row>
    <row r="335" spans="1:26" s="2" customFormat="1" thickBot="1">
      <c r="A335" s="2">
        <v>712</v>
      </c>
      <c r="B335" s="2" t="s">
        <v>1305</v>
      </c>
      <c r="C335" s="2" t="s">
        <v>5102</v>
      </c>
      <c r="E335" s="2" t="s">
        <v>6081</v>
      </c>
      <c r="F335" s="2" t="s">
        <v>5100</v>
      </c>
      <c r="G335" s="2" t="s">
        <v>5099</v>
      </c>
      <c r="I335" s="2" t="s">
        <v>3051</v>
      </c>
      <c r="J335" s="2" t="s">
        <v>2836</v>
      </c>
      <c r="K335" s="7" t="s">
        <v>3050</v>
      </c>
      <c r="L335" s="2">
        <v>23</v>
      </c>
      <c r="M335" s="2">
        <v>72300</v>
      </c>
      <c r="N335" s="2">
        <v>0</v>
      </c>
      <c r="O335" s="2">
        <v>72300</v>
      </c>
      <c r="P335" s="2">
        <v>0</v>
      </c>
      <c r="Q335" s="2">
        <v>72300</v>
      </c>
      <c r="S335" s="6">
        <v>10.7</v>
      </c>
      <c r="T335" s="6">
        <f t="shared" si="5"/>
        <v>773.61</v>
      </c>
      <c r="V335" s="2">
        <v>1</v>
      </c>
      <c r="W335" s="2">
        <v>0</v>
      </c>
      <c r="X335" s="3">
        <v>45198</v>
      </c>
      <c r="Y335" s="2">
        <v>8</v>
      </c>
      <c r="Z335" s="2" t="s">
        <v>6080</v>
      </c>
    </row>
    <row r="336" spans="1:26" s="2" customFormat="1" thickBot="1">
      <c r="A336" s="2">
        <v>1067</v>
      </c>
      <c r="B336" s="2" t="s">
        <v>412</v>
      </c>
      <c r="C336" s="2" t="s">
        <v>1298</v>
      </c>
      <c r="E336" s="2" t="s">
        <v>6079</v>
      </c>
      <c r="F336" s="2" t="s">
        <v>4674</v>
      </c>
      <c r="I336" s="2" t="s">
        <v>4673</v>
      </c>
      <c r="J336" s="2" t="s">
        <v>2836</v>
      </c>
      <c r="K336" s="7" t="s">
        <v>4672</v>
      </c>
      <c r="L336" s="2">
        <v>8.76</v>
      </c>
      <c r="M336" s="2">
        <v>73300</v>
      </c>
      <c r="N336" s="2">
        <v>0</v>
      </c>
      <c r="O336" s="2">
        <v>73300</v>
      </c>
      <c r="P336" s="2">
        <v>0</v>
      </c>
      <c r="Q336" s="2">
        <v>73300</v>
      </c>
      <c r="S336" s="6">
        <v>10.7</v>
      </c>
      <c r="T336" s="6">
        <f t="shared" si="5"/>
        <v>784.31</v>
      </c>
      <c r="V336" s="2">
        <v>1</v>
      </c>
      <c r="W336" s="2">
        <v>104000</v>
      </c>
      <c r="X336" s="3">
        <v>44868</v>
      </c>
      <c r="Y336" s="2">
        <v>9</v>
      </c>
      <c r="Z336" s="2" t="s">
        <v>4671</v>
      </c>
    </row>
    <row r="337" spans="1:26" s="2" customFormat="1" thickBot="1">
      <c r="A337" s="2">
        <v>277</v>
      </c>
      <c r="B337" s="2" t="s">
        <v>6078</v>
      </c>
      <c r="C337" s="2" t="s">
        <v>2245</v>
      </c>
      <c r="D337" s="2" t="s">
        <v>6077</v>
      </c>
      <c r="E337" s="2" t="s">
        <v>6076</v>
      </c>
      <c r="F337" s="2" t="s">
        <v>6075</v>
      </c>
      <c r="G337" s="2" t="s">
        <v>6074</v>
      </c>
      <c r="I337" s="2" t="s">
        <v>6073</v>
      </c>
      <c r="J337" s="2" t="s">
        <v>4780</v>
      </c>
      <c r="K337" s="7" t="s">
        <v>6072</v>
      </c>
      <c r="L337" s="2">
        <v>13</v>
      </c>
      <c r="M337" s="2">
        <v>73400</v>
      </c>
      <c r="N337" s="2">
        <v>0</v>
      </c>
      <c r="O337" s="2">
        <v>73400</v>
      </c>
      <c r="P337" s="2">
        <v>0</v>
      </c>
      <c r="Q337" s="2">
        <v>73400</v>
      </c>
      <c r="S337" s="6">
        <v>10.7</v>
      </c>
      <c r="T337" s="6">
        <f t="shared" si="5"/>
        <v>785.38</v>
      </c>
      <c r="V337" s="2">
        <v>2</v>
      </c>
      <c r="W337" s="2">
        <v>0</v>
      </c>
      <c r="X337" s="3">
        <v>44939</v>
      </c>
      <c r="Y337" s="2">
        <v>2</v>
      </c>
      <c r="Z337" s="2" t="s">
        <v>6071</v>
      </c>
    </row>
    <row r="338" spans="1:26" s="2" customFormat="1" thickBot="1">
      <c r="A338" s="2">
        <v>788</v>
      </c>
      <c r="B338" s="2" t="s">
        <v>1141</v>
      </c>
      <c r="C338" s="2" t="s">
        <v>1142</v>
      </c>
      <c r="E338" s="2" t="s">
        <v>6070</v>
      </c>
      <c r="F338" s="2" t="s">
        <v>6069</v>
      </c>
      <c r="I338" s="2" t="s">
        <v>4310</v>
      </c>
      <c r="J338" s="2" t="s">
        <v>2836</v>
      </c>
      <c r="K338" s="7" t="s">
        <v>2853</v>
      </c>
      <c r="L338" s="2">
        <v>9</v>
      </c>
      <c r="M338" s="2">
        <v>73400</v>
      </c>
      <c r="N338" s="2">
        <v>0</v>
      </c>
      <c r="O338" s="2">
        <v>73400</v>
      </c>
      <c r="P338" s="2">
        <v>0</v>
      </c>
      <c r="Q338" s="2">
        <v>73400</v>
      </c>
      <c r="S338" s="6">
        <v>10.7</v>
      </c>
      <c r="T338" s="6">
        <f t="shared" si="5"/>
        <v>785.38</v>
      </c>
      <c r="V338" s="2">
        <v>0</v>
      </c>
      <c r="W338" s="2">
        <v>0</v>
      </c>
      <c r="Y338" s="2">
        <v>2</v>
      </c>
    </row>
    <row r="339" spans="1:26" s="2" customFormat="1" thickBot="1">
      <c r="A339" s="2">
        <v>1101</v>
      </c>
      <c r="B339" s="2" t="s">
        <v>340</v>
      </c>
      <c r="C339" s="2" t="s">
        <v>342</v>
      </c>
      <c r="E339" s="2" t="s">
        <v>6068</v>
      </c>
      <c r="F339" s="2" t="s">
        <v>6067</v>
      </c>
      <c r="I339" s="2" t="s">
        <v>6066</v>
      </c>
      <c r="J339" s="2" t="s">
        <v>2923</v>
      </c>
      <c r="K339" s="8" t="s">
        <v>6065</v>
      </c>
      <c r="L339" s="2">
        <v>13.32</v>
      </c>
      <c r="M339" s="2">
        <v>73500</v>
      </c>
      <c r="N339" s="2">
        <v>0</v>
      </c>
      <c r="O339" s="2">
        <v>73500</v>
      </c>
      <c r="P339" s="2">
        <v>0</v>
      </c>
      <c r="Q339" s="2">
        <v>73500</v>
      </c>
      <c r="S339" s="6">
        <v>10.7</v>
      </c>
      <c r="T339" s="6">
        <f t="shared" si="5"/>
        <v>786.45</v>
      </c>
      <c r="V339" s="2">
        <v>1</v>
      </c>
      <c r="W339" s="2">
        <v>39900</v>
      </c>
      <c r="X339" s="3">
        <v>40148</v>
      </c>
      <c r="Y339" s="2">
        <v>0</v>
      </c>
      <c r="Z339" s="2" t="s">
        <v>6064</v>
      </c>
    </row>
    <row r="340" spans="1:26" s="2" customFormat="1" thickBot="1">
      <c r="A340" s="2">
        <v>859</v>
      </c>
      <c r="B340" s="2" t="s">
        <v>959</v>
      </c>
      <c r="C340" s="2" t="s">
        <v>960</v>
      </c>
      <c r="D340" s="2" t="s">
        <v>6063</v>
      </c>
      <c r="E340" s="2" t="s">
        <v>5660</v>
      </c>
      <c r="F340" s="2" t="s">
        <v>6062</v>
      </c>
      <c r="I340" s="2" t="s">
        <v>4216</v>
      </c>
      <c r="J340" s="2" t="s">
        <v>2836</v>
      </c>
      <c r="K340" s="7" t="s">
        <v>4215</v>
      </c>
      <c r="L340" s="2">
        <v>11.4</v>
      </c>
      <c r="M340" s="2">
        <v>67600</v>
      </c>
      <c r="N340" s="2">
        <v>6000</v>
      </c>
      <c r="O340" s="2">
        <v>73600</v>
      </c>
      <c r="P340" s="2">
        <v>0</v>
      </c>
      <c r="Q340" s="2">
        <v>73600</v>
      </c>
      <c r="S340" s="6">
        <v>10.7</v>
      </c>
      <c r="T340" s="6">
        <f t="shared" si="5"/>
        <v>787.52</v>
      </c>
      <c r="V340" s="2">
        <v>0</v>
      </c>
      <c r="W340" s="2">
        <v>0</v>
      </c>
      <c r="Y340" s="2">
        <v>0</v>
      </c>
      <c r="Z340" s="2" t="s">
        <v>6061</v>
      </c>
    </row>
    <row r="341" spans="1:26" s="2" customFormat="1" thickBot="1">
      <c r="A341" s="2">
        <v>1209</v>
      </c>
      <c r="B341" s="2" t="s">
        <v>14</v>
      </c>
      <c r="C341" s="2" t="s">
        <v>15</v>
      </c>
      <c r="E341" s="2" t="s">
        <v>5810</v>
      </c>
      <c r="F341" s="2" t="s">
        <v>6060</v>
      </c>
      <c r="I341" s="2" t="s">
        <v>6059</v>
      </c>
      <c r="J341" s="2" t="s">
        <v>5421</v>
      </c>
      <c r="K341" s="8">
        <v>94025</v>
      </c>
      <c r="L341" s="2">
        <v>16.14</v>
      </c>
      <c r="M341" s="2">
        <v>74300</v>
      </c>
      <c r="N341" s="2">
        <v>0</v>
      </c>
      <c r="O341" s="2">
        <v>74300</v>
      </c>
      <c r="P341" s="2">
        <v>0</v>
      </c>
      <c r="Q341" s="2">
        <v>74300</v>
      </c>
      <c r="S341" s="6">
        <v>10.7</v>
      </c>
      <c r="T341" s="6">
        <f t="shared" si="5"/>
        <v>795.01</v>
      </c>
      <c r="V341" s="2">
        <v>1</v>
      </c>
      <c r="W341" s="2">
        <v>60000</v>
      </c>
      <c r="X341" s="3">
        <v>45188</v>
      </c>
      <c r="Y341" s="2">
        <v>1</v>
      </c>
      <c r="Z341" s="2" t="s">
        <v>6058</v>
      </c>
    </row>
    <row r="342" spans="1:26" s="2" customFormat="1" thickBot="1">
      <c r="A342" s="2">
        <v>573</v>
      </c>
      <c r="B342" s="2" t="s">
        <v>1605</v>
      </c>
      <c r="C342" s="2" t="s">
        <v>3392</v>
      </c>
      <c r="E342" s="2" t="s">
        <v>6057</v>
      </c>
      <c r="F342" s="2" t="s">
        <v>3390</v>
      </c>
      <c r="I342" s="2" t="s">
        <v>3389</v>
      </c>
      <c r="J342" s="2" t="s">
        <v>2836</v>
      </c>
      <c r="K342" s="7" t="s">
        <v>3388</v>
      </c>
      <c r="L342" s="2">
        <v>10</v>
      </c>
      <c r="M342" s="2">
        <v>74400</v>
      </c>
      <c r="N342" s="2">
        <v>0</v>
      </c>
      <c r="O342" s="2">
        <v>74400</v>
      </c>
      <c r="P342" s="2">
        <v>0</v>
      </c>
      <c r="Q342" s="2">
        <v>74400</v>
      </c>
      <c r="S342" s="6">
        <v>10.7</v>
      </c>
      <c r="T342" s="6">
        <f t="shared" si="5"/>
        <v>796.08</v>
      </c>
      <c r="V342" s="2">
        <v>2</v>
      </c>
      <c r="W342" s="2">
        <v>0</v>
      </c>
      <c r="X342" s="3">
        <v>45546</v>
      </c>
      <c r="Y342" s="2">
        <v>2</v>
      </c>
      <c r="Z342" s="2" t="s">
        <v>3387</v>
      </c>
    </row>
    <row r="343" spans="1:26" s="2" customFormat="1" thickBot="1">
      <c r="A343" s="2">
        <v>746</v>
      </c>
      <c r="B343" s="2" t="s">
        <v>1226</v>
      </c>
      <c r="C343" s="2" t="s">
        <v>1227</v>
      </c>
      <c r="E343" s="2" t="s">
        <v>2860</v>
      </c>
      <c r="F343" s="2" t="s">
        <v>6056</v>
      </c>
      <c r="G343" s="2" t="s">
        <v>6055</v>
      </c>
      <c r="I343" s="2" t="s">
        <v>6054</v>
      </c>
      <c r="J343" s="2" t="s">
        <v>2977</v>
      </c>
      <c r="K343" s="7" t="s">
        <v>6053</v>
      </c>
      <c r="L343" s="2">
        <v>10.5</v>
      </c>
      <c r="M343" s="2">
        <v>74600</v>
      </c>
      <c r="N343" s="2">
        <v>0</v>
      </c>
      <c r="O343" s="2">
        <v>74600</v>
      </c>
      <c r="P343" s="2">
        <v>0</v>
      </c>
      <c r="Q343" s="2">
        <v>74600</v>
      </c>
      <c r="S343" s="6">
        <v>10.7</v>
      </c>
      <c r="T343" s="6">
        <f t="shared" si="5"/>
        <v>798.22</v>
      </c>
      <c r="V343" s="2">
        <v>0</v>
      </c>
      <c r="W343" s="2">
        <v>0</v>
      </c>
      <c r="Y343" s="2">
        <v>0</v>
      </c>
      <c r="Z343" s="2" t="s">
        <v>6052</v>
      </c>
    </row>
    <row r="344" spans="1:26" s="2" customFormat="1" thickBot="1">
      <c r="A344" s="2">
        <v>338</v>
      </c>
      <c r="B344" s="2" t="s">
        <v>2116</v>
      </c>
      <c r="C344" s="2" t="s">
        <v>2117</v>
      </c>
      <c r="D344" s="2" t="s">
        <v>5069</v>
      </c>
      <c r="E344" s="2" t="s">
        <v>5068</v>
      </c>
      <c r="F344" s="2" t="s">
        <v>5067</v>
      </c>
      <c r="I344" s="2" t="s">
        <v>2854</v>
      </c>
      <c r="J344" s="2" t="s">
        <v>2836</v>
      </c>
      <c r="K344" s="7" t="s">
        <v>2853</v>
      </c>
      <c r="L344" s="2">
        <v>3</v>
      </c>
      <c r="M344" s="2">
        <v>70000</v>
      </c>
      <c r="N344" s="2">
        <v>4900</v>
      </c>
      <c r="O344" s="2">
        <v>74900</v>
      </c>
      <c r="P344" s="2">
        <v>0</v>
      </c>
      <c r="Q344" s="2">
        <v>74900</v>
      </c>
      <c r="S344" s="6">
        <v>10.7</v>
      </c>
      <c r="T344" s="6">
        <f t="shared" si="5"/>
        <v>801.43</v>
      </c>
      <c r="V344" s="2">
        <v>0</v>
      </c>
      <c r="W344" s="2">
        <v>0</v>
      </c>
      <c r="Y344" s="2">
        <v>0</v>
      </c>
      <c r="Z344" s="2" t="s">
        <v>6051</v>
      </c>
    </row>
    <row r="345" spans="1:26" s="2" customFormat="1" thickBot="1">
      <c r="A345" s="2">
        <v>756</v>
      </c>
      <c r="B345" s="2" t="s">
        <v>1207</v>
      </c>
      <c r="C345" s="2" t="s">
        <v>1208</v>
      </c>
      <c r="D345" s="2" t="s">
        <v>6050</v>
      </c>
      <c r="E345" s="2" t="s">
        <v>6049</v>
      </c>
      <c r="F345" s="2" t="s">
        <v>6048</v>
      </c>
      <c r="I345" s="2" t="s">
        <v>6047</v>
      </c>
      <c r="J345" s="2" t="s">
        <v>2836</v>
      </c>
      <c r="K345" s="7" t="s">
        <v>4094</v>
      </c>
      <c r="L345" s="2">
        <v>0.55000000000000004</v>
      </c>
      <c r="M345" s="2">
        <v>47200</v>
      </c>
      <c r="N345" s="2">
        <v>28100</v>
      </c>
      <c r="O345" s="2">
        <v>75300</v>
      </c>
      <c r="P345" s="2">
        <v>0</v>
      </c>
      <c r="Q345" s="2">
        <v>75300</v>
      </c>
      <c r="S345" s="6">
        <v>10.7</v>
      </c>
      <c r="T345" s="6">
        <f t="shared" si="5"/>
        <v>805.71</v>
      </c>
      <c r="V345" s="2">
        <v>2</v>
      </c>
      <c r="W345" s="2">
        <v>24000</v>
      </c>
      <c r="X345" s="3">
        <v>44158</v>
      </c>
      <c r="Y345" s="2">
        <v>1</v>
      </c>
      <c r="Z345" s="2" t="s">
        <v>6046</v>
      </c>
    </row>
    <row r="346" spans="1:26" s="2" customFormat="1" thickBot="1">
      <c r="A346" s="2">
        <v>1172</v>
      </c>
      <c r="B346" s="2" t="s">
        <v>148</v>
      </c>
      <c r="C346" s="2" t="s">
        <v>150</v>
      </c>
      <c r="E346" s="2" t="s">
        <v>6045</v>
      </c>
      <c r="F346" s="2" t="s">
        <v>6044</v>
      </c>
      <c r="G346" s="2" t="s">
        <v>6043</v>
      </c>
      <c r="I346" s="2" t="s">
        <v>3968</v>
      </c>
      <c r="J346" s="2" t="s">
        <v>2836</v>
      </c>
      <c r="K346" s="7" t="s">
        <v>3967</v>
      </c>
      <c r="L346" s="2">
        <v>14.1</v>
      </c>
      <c r="M346" s="2">
        <v>76000</v>
      </c>
      <c r="N346" s="2">
        <v>0</v>
      </c>
      <c r="O346" s="2">
        <v>76000</v>
      </c>
      <c r="P346" s="2">
        <v>0</v>
      </c>
      <c r="Q346" s="2">
        <v>76000</v>
      </c>
      <c r="S346" s="6">
        <v>10.7</v>
      </c>
      <c r="T346" s="6">
        <f t="shared" si="5"/>
        <v>813.2</v>
      </c>
      <c r="V346" s="2">
        <v>0</v>
      </c>
      <c r="W346" s="2">
        <v>0</v>
      </c>
      <c r="Y346" s="2">
        <v>0</v>
      </c>
    </row>
    <row r="347" spans="1:26" s="2" customFormat="1" thickBot="1">
      <c r="A347" s="2">
        <v>825</v>
      </c>
      <c r="B347" s="2" t="s">
        <v>1054</v>
      </c>
      <c r="C347" s="2" t="s">
        <v>1056</v>
      </c>
      <c r="D347" s="2" t="s">
        <v>6042</v>
      </c>
      <c r="E347" s="2" t="s">
        <v>6041</v>
      </c>
      <c r="F347" s="2" t="s">
        <v>6040</v>
      </c>
      <c r="I347" s="2" t="s">
        <v>6039</v>
      </c>
      <c r="J347" s="2" t="s">
        <v>2977</v>
      </c>
      <c r="K347" s="7" t="s">
        <v>6038</v>
      </c>
      <c r="L347" s="2">
        <v>14.36</v>
      </c>
      <c r="M347" s="2">
        <v>76500</v>
      </c>
      <c r="N347" s="2">
        <v>0</v>
      </c>
      <c r="O347" s="2">
        <v>76500</v>
      </c>
      <c r="P347" s="2">
        <v>0</v>
      </c>
      <c r="Q347" s="2">
        <v>76500</v>
      </c>
      <c r="S347" s="6">
        <v>10.7</v>
      </c>
      <c r="T347" s="6">
        <f t="shared" si="5"/>
        <v>818.55</v>
      </c>
      <c r="V347" s="2">
        <v>1</v>
      </c>
      <c r="W347" s="2">
        <v>45000</v>
      </c>
      <c r="X347" s="3">
        <v>44680</v>
      </c>
      <c r="Y347" s="2">
        <v>1</v>
      </c>
      <c r="Z347" s="2" t="s">
        <v>6037</v>
      </c>
    </row>
    <row r="348" spans="1:26" s="2" customFormat="1" thickBot="1">
      <c r="A348" s="2">
        <v>113</v>
      </c>
      <c r="B348" s="2" t="s">
        <v>2591</v>
      </c>
      <c r="C348" s="2" t="s">
        <v>2592</v>
      </c>
      <c r="D348" s="2" t="s">
        <v>6036</v>
      </c>
      <c r="E348" s="2" t="s">
        <v>6035</v>
      </c>
      <c r="F348" s="2" t="s">
        <v>6034</v>
      </c>
      <c r="I348" s="2" t="s">
        <v>4414</v>
      </c>
      <c r="J348" s="2" t="s">
        <v>2836</v>
      </c>
      <c r="K348" s="7" t="s">
        <v>4413</v>
      </c>
      <c r="L348" s="2">
        <v>6.3</v>
      </c>
      <c r="M348" s="2">
        <v>76800</v>
      </c>
      <c r="N348" s="2">
        <v>0</v>
      </c>
      <c r="O348" s="2">
        <v>76800</v>
      </c>
      <c r="P348" s="2">
        <v>0</v>
      </c>
      <c r="Q348" s="2">
        <v>76800</v>
      </c>
      <c r="S348" s="6">
        <v>10.7</v>
      </c>
      <c r="T348" s="6">
        <f t="shared" si="5"/>
        <v>821.76</v>
      </c>
      <c r="V348" s="2">
        <v>2</v>
      </c>
      <c r="W348" s="2">
        <v>0</v>
      </c>
      <c r="X348" s="3">
        <v>41620</v>
      </c>
      <c r="Y348" s="2">
        <v>2</v>
      </c>
      <c r="Z348" s="2" t="s">
        <v>6033</v>
      </c>
    </row>
    <row r="349" spans="1:26" s="2" customFormat="1" thickBot="1">
      <c r="A349" s="2">
        <v>577</v>
      </c>
      <c r="B349" s="2" t="s">
        <v>1596</v>
      </c>
      <c r="C349" s="2" t="s">
        <v>1597</v>
      </c>
      <c r="D349" s="2" t="s">
        <v>6032</v>
      </c>
      <c r="E349" s="2" t="s">
        <v>6031</v>
      </c>
      <c r="F349" s="2" t="s">
        <v>6030</v>
      </c>
      <c r="I349" s="2" t="s">
        <v>6029</v>
      </c>
      <c r="J349" s="2" t="s">
        <v>2836</v>
      </c>
      <c r="K349" s="7" t="s">
        <v>6028</v>
      </c>
      <c r="L349" s="2">
        <v>3</v>
      </c>
      <c r="M349" s="2">
        <v>50000</v>
      </c>
      <c r="N349" s="2">
        <v>26900</v>
      </c>
      <c r="O349" s="2">
        <v>76900</v>
      </c>
      <c r="P349" s="2">
        <v>0</v>
      </c>
      <c r="Q349" s="2">
        <v>76900</v>
      </c>
      <c r="S349" s="6">
        <v>10.7</v>
      </c>
      <c r="T349" s="6">
        <f t="shared" si="5"/>
        <v>822.83</v>
      </c>
      <c r="V349" s="2">
        <v>2</v>
      </c>
      <c r="W349" s="2">
        <v>56900</v>
      </c>
      <c r="X349" s="3">
        <v>44148</v>
      </c>
      <c r="Y349" s="2">
        <v>1</v>
      </c>
      <c r="Z349" s="2" t="s">
        <v>6027</v>
      </c>
    </row>
    <row r="350" spans="1:26" s="2" customFormat="1" thickBot="1">
      <c r="A350" s="2">
        <v>13</v>
      </c>
      <c r="B350" s="2" t="s">
        <v>2782</v>
      </c>
      <c r="C350" s="2" t="s">
        <v>2783</v>
      </c>
      <c r="D350" s="2" t="s">
        <v>6026</v>
      </c>
      <c r="E350" s="2" t="s">
        <v>6025</v>
      </c>
      <c r="F350" s="2" t="s">
        <v>6024</v>
      </c>
      <c r="I350" s="2" t="s">
        <v>3442</v>
      </c>
      <c r="J350" s="2" t="s">
        <v>2836</v>
      </c>
      <c r="K350" s="7" t="s">
        <v>3682</v>
      </c>
      <c r="L350" s="2">
        <v>10</v>
      </c>
      <c r="M350" s="2">
        <v>69200</v>
      </c>
      <c r="N350" s="2">
        <v>8000</v>
      </c>
      <c r="O350" s="2">
        <v>77200</v>
      </c>
      <c r="P350" s="2">
        <v>0</v>
      </c>
      <c r="Q350" s="2">
        <v>77200</v>
      </c>
      <c r="S350" s="6">
        <v>10.7</v>
      </c>
      <c r="T350" s="6">
        <f t="shared" si="5"/>
        <v>826.04</v>
      </c>
      <c r="V350" s="2">
        <v>1</v>
      </c>
      <c r="W350" s="2">
        <v>10000</v>
      </c>
      <c r="X350" s="3">
        <v>44699</v>
      </c>
      <c r="Y350" s="2">
        <v>8</v>
      </c>
      <c r="Z350" s="2" t="s">
        <v>6023</v>
      </c>
    </row>
    <row r="351" spans="1:26" s="2" customFormat="1" thickBot="1">
      <c r="A351" s="2">
        <v>544</v>
      </c>
      <c r="B351" s="2" t="s">
        <v>1666</v>
      </c>
      <c r="C351" s="2" t="s">
        <v>1667</v>
      </c>
      <c r="D351" s="2" t="s">
        <v>3338</v>
      </c>
      <c r="E351" s="2" t="s">
        <v>5</v>
      </c>
      <c r="F351" s="2" t="s">
        <v>3336</v>
      </c>
      <c r="I351" s="2" t="s">
        <v>2854</v>
      </c>
      <c r="J351" s="2" t="s">
        <v>2836</v>
      </c>
      <c r="K351" s="7" t="s">
        <v>2853</v>
      </c>
      <c r="L351" s="2">
        <v>28</v>
      </c>
      <c r="M351" s="2">
        <v>78700</v>
      </c>
      <c r="N351" s="2">
        <v>0</v>
      </c>
      <c r="O351" s="2">
        <v>78700</v>
      </c>
      <c r="P351" s="2">
        <v>0</v>
      </c>
      <c r="Q351" s="2">
        <v>78700</v>
      </c>
      <c r="S351" s="6">
        <v>10.7</v>
      </c>
      <c r="T351" s="6">
        <f t="shared" si="5"/>
        <v>842.09</v>
      </c>
      <c r="V351" s="2">
        <v>1</v>
      </c>
      <c r="W351" s="2">
        <v>0</v>
      </c>
      <c r="X351" s="3">
        <v>42916</v>
      </c>
      <c r="Y351" s="2">
        <v>9</v>
      </c>
      <c r="Z351" s="2" t="s">
        <v>3335</v>
      </c>
    </row>
    <row r="352" spans="1:26" s="2" customFormat="1" thickBot="1">
      <c r="A352" s="2">
        <v>395</v>
      </c>
      <c r="B352" s="2" t="s">
        <v>1990</v>
      </c>
      <c r="C352" s="2" t="s">
        <v>6022</v>
      </c>
      <c r="E352" s="2" t="s">
        <v>6021</v>
      </c>
      <c r="F352" s="2" t="s">
        <v>6020</v>
      </c>
      <c r="I352" s="2" t="s">
        <v>5516</v>
      </c>
      <c r="J352" s="2" t="s">
        <v>2836</v>
      </c>
      <c r="K352" s="7" t="s">
        <v>2910</v>
      </c>
      <c r="L352" s="2">
        <v>4.5</v>
      </c>
      <c r="M352" s="2">
        <v>67500</v>
      </c>
      <c r="N352" s="2">
        <v>11500</v>
      </c>
      <c r="O352" s="2">
        <v>79000</v>
      </c>
      <c r="P352" s="2">
        <v>0</v>
      </c>
      <c r="Q352" s="2">
        <v>79000</v>
      </c>
      <c r="S352" s="6">
        <v>10.7</v>
      </c>
      <c r="T352" s="6">
        <f t="shared" si="5"/>
        <v>845.3</v>
      </c>
      <c r="V352" s="2">
        <v>2</v>
      </c>
      <c r="W352" s="2">
        <v>0</v>
      </c>
      <c r="X352" s="3">
        <v>44603</v>
      </c>
      <c r="Y352" s="2">
        <v>2</v>
      </c>
      <c r="Z352" s="2" t="s">
        <v>6019</v>
      </c>
    </row>
    <row r="353" spans="1:26" s="2" customFormat="1" thickBot="1">
      <c r="A353" s="2">
        <v>1010</v>
      </c>
      <c r="B353" s="2" t="s">
        <v>559</v>
      </c>
      <c r="C353" s="2" t="s">
        <v>560</v>
      </c>
      <c r="D353" s="2" t="s">
        <v>510</v>
      </c>
      <c r="E353" s="2" t="s">
        <v>2860</v>
      </c>
      <c r="F353" s="2" t="s">
        <v>3770</v>
      </c>
      <c r="I353" s="2" t="s">
        <v>3769</v>
      </c>
      <c r="J353" s="2" t="s">
        <v>2891</v>
      </c>
      <c r="K353" s="8">
        <v>78005</v>
      </c>
      <c r="L353" s="2">
        <v>10.8</v>
      </c>
      <c r="M353" s="2">
        <v>79400</v>
      </c>
      <c r="N353" s="2">
        <v>0</v>
      </c>
      <c r="O353" s="2">
        <v>79400</v>
      </c>
      <c r="P353" s="2">
        <v>0</v>
      </c>
      <c r="Q353" s="2">
        <v>79400</v>
      </c>
      <c r="S353" s="6">
        <v>10.7</v>
      </c>
      <c r="T353" s="6">
        <f t="shared" si="5"/>
        <v>849.58</v>
      </c>
      <c r="V353" s="2">
        <v>1</v>
      </c>
      <c r="W353" s="2">
        <v>25000</v>
      </c>
      <c r="X353" s="3">
        <v>43494</v>
      </c>
      <c r="Y353" s="2">
        <v>1</v>
      </c>
      <c r="Z353" s="2" t="s">
        <v>6018</v>
      </c>
    </row>
    <row r="354" spans="1:26" s="2" customFormat="1" thickBot="1">
      <c r="A354" s="2">
        <v>1189</v>
      </c>
      <c r="B354" s="2" t="s">
        <v>90</v>
      </c>
      <c r="C354" s="2" t="s">
        <v>92</v>
      </c>
      <c r="E354" s="2" t="s">
        <v>3322</v>
      </c>
      <c r="F354" s="2" t="s">
        <v>6017</v>
      </c>
      <c r="I354" s="2" t="s">
        <v>2854</v>
      </c>
      <c r="J354" s="2" t="s">
        <v>2836</v>
      </c>
      <c r="K354" s="7" t="s">
        <v>2853</v>
      </c>
      <c r="L354" s="2">
        <v>15</v>
      </c>
      <c r="M354" s="2">
        <v>79400</v>
      </c>
      <c r="N354" s="2">
        <v>0</v>
      </c>
      <c r="O354" s="2">
        <v>79400</v>
      </c>
      <c r="P354" s="2">
        <v>0</v>
      </c>
      <c r="Q354" s="2">
        <v>79400</v>
      </c>
      <c r="S354" s="6">
        <v>10.7</v>
      </c>
      <c r="T354" s="6">
        <f t="shared" si="5"/>
        <v>849.58</v>
      </c>
      <c r="V354" s="2">
        <v>1</v>
      </c>
      <c r="W354" s="2">
        <v>65000</v>
      </c>
      <c r="X354" s="3">
        <v>44113</v>
      </c>
      <c r="Y354" s="2">
        <v>8</v>
      </c>
      <c r="Z354" s="2" t="s">
        <v>6016</v>
      </c>
    </row>
    <row r="355" spans="1:26" s="2" customFormat="1" thickBot="1">
      <c r="A355" s="2">
        <v>29</v>
      </c>
      <c r="B355" s="2" t="s">
        <v>2748</v>
      </c>
      <c r="C355" s="2" t="s">
        <v>2239</v>
      </c>
      <c r="D355" s="2" t="s">
        <v>4565</v>
      </c>
      <c r="E355" s="2" t="s">
        <v>5504</v>
      </c>
      <c r="F355" s="2" t="s">
        <v>4563</v>
      </c>
      <c r="I355" s="2" t="s">
        <v>2854</v>
      </c>
      <c r="J355" s="2" t="s">
        <v>2836</v>
      </c>
      <c r="K355" s="7" t="s">
        <v>2853</v>
      </c>
      <c r="L355" s="2">
        <v>17</v>
      </c>
      <c r="M355" s="2">
        <v>79900</v>
      </c>
      <c r="N355" s="2">
        <v>0</v>
      </c>
      <c r="O355" s="2">
        <v>79900</v>
      </c>
      <c r="P355" s="2">
        <v>0</v>
      </c>
      <c r="Q355" s="2">
        <v>79900</v>
      </c>
      <c r="S355" s="6">
        <v>10.7</v>
      </c>
      <c r="T355" s="6">
        <f t="shared" si="5"/>
        <v>854.93</v>
      </c>
      <c r="V355" s="2">
        <v>0</v>
      </c>
      <c r="W355" s="2">
        <v>0</v>
      </c>
      <c r="Y355" s="2">
        <v>0</v>
      </c>
      <c r="Z355" s="2" t="s">
        <v>6015</v>
      </c>
    </row>
    <row r="356" spans="1:26" s="2" customFormat="1" thickBot="1">
      <c r="A356" s="2">
        <v>86</v>
      </c>
      <c r="B356" s="2" t="s">
        <v>1693</v>
      </c>
      <c r="C356" s="2" t="s">
        <v>2324</v>
      </c>
      <c r="E356" s="2" t="s">
        <v>5210</v>
      </c>
      <c r="F356" s="2" t="s">
        <v>3303</v>
      </c>
      <c r="I356" s="2" t="s">
        <v>2854</v>
      </c>
      <c r="J356" s="2" t="s">
        <v>2836</v>
      </c>
      <c r="K356" s="7" t="s">
        <v>2853</v>
      </c>
      <c r="L356" s="2">
        <v>1</v>
      </c>
      <c r="M356" s="2">
        <v>80000</v>
      </c>
      <c r="N356" s="2">
        <v>0</v>
      </c>
      <c r="O356" s="2">
        <v>80000</v>
      </c>
      <c r="P356" s="2">
        <v>0</v>
      </c>
      <c r="Q356" s="2">
        <v>80000</v>
      </c>
      <c r="S356" s="6">
        <v>10.7</v>
      </c>
      <c r="T356" s="6">
        <f t="shared" si="5"/>
        <v>856</v>
      </c>
      <c r="V356" s="2">
        <v>1</v>
      </c>
      <c r="W356" s="2">
        <v>0</v>
      </c>
      <c r="X356" s="3">
        <v>45322</v>
      </c>
      <c r="Y356" s="2">
        <v>8</v>
      </c>
      <c r="Z356" s="2" t="s">
        <v>6014</v>
      </c>
    </row>
    <row r="357" spans="1:26" s="2" customFormat="1" thickBot="1">
      <c r="A357" s="2">
        <v>372</v>
      </c>
      <c r="B357" s="2" t="s">
        <v>1972</v>
      </c>
      <c r="C357" s="2" t="s">
        <v>2043</v>
      </c>
      <c r="E357" s="2" t="s">
        <v>6013</v>
      </c>
      <c r="F357" s="2" t="s">
        <v>3330</v>
      </c>
      <c r="I357" s="2" t="s">
        <v>2854</v>
      </c>
      <c r="J357" s="2" t="s">
        <v>2836</v>
      </c>
      <c r="K357" s="7" t="s">
        <v>2853</v>
      </c>
      <c r="L357" s="2">
        <v>1</v>
      </c>
      <c r="M357" s="2">
        <v>80000</v>
      </c>
      <c r="N357" s="2">
        <v>0</v>
      </c>
      <c r="O357" s="2">
        <v>80000</v>
      </c>
      <c r="P357" s="2">
        <v>0</v>
      </c>
      <c r="Q357" s="2">
        <v>80000</v>
      </c>
      <c r="S357" s="6">
        <v>10.7</v>
      </c>
      <c r="T357" s="6">
        <f t="shared" si="5"/>
        <v>856</v>
      </c>
      <c r="V357" s="2">
        <v>0</v>
      </c>
      <c r="W357" s="2">
        <v>0</v>
      </c>
      <c r="Y357" s="2">
        <v>0</v>
      </c>
      <c r="Z357" s="2" t="s">
        <v>6012</v>
      </c>
    </row>
    <row r="358" spans="1:26" s="2" customFormat="1" thickBot="1">
      <c r="A358" s="2">
        <v>343</v>
      </c>
      <c r="B358" s="2" t="s">
        <v>2104</v>
      </c>
      <c r="C358" s="2" t="s">
        <v>2105</v>
      </c>
      <c r="E358" s="2" t="s">
        <v>6011</v>
      </c>
      <c r="F358" s="2" t="s">
        <v>3927</v>
      </c>
      <c r="I358" s="2" t="s">
        <v>2854</v>
      </c>
      <c r="J358" s="2" t="s">
        <v>2836</v>
      </c>
      <c r="K358" s="7" t="s">
        <v>2853</v>
      </c>
      <c r="L358" s="2">
        <v>11.72</v>
      </c>
      <c r="M358" s="2">
        <v>80300</v>
      </c>
      <c r="N358" s="2">
        <v>0</v>
      </c>
      <c r="O358" s="2">
        <v>80300</v>
      </c>
      <c r="P358" s="2">
        <v>0</v>
      </c>
      <c r="Q358" s="2">
        <v>80300</v>
      </c>
      <c r="S358" s="6">
        <v>10.7</v>
      </c>
      <c r="T358" s="6">
        <f t="shared" si="5"/>
        <v>859.21</v>
      </c>
      <c r="V358" s="2">
        <v>0</v>
      </c>
      <c r="W358" s="2">
        <v>0</v>
      </c>
      <c r="Y358" s="2">
        <v>0</v>
      </c>
      <c r="Z358" s="2" t="s">
        <v>6010</v>
      </c>
    </row>
    <row r="359" spans="1:26" s="2" customFormat="1" thickBot="1">
      <c r="A359" s="2">
        <v>451</v>
      </c>
      <c r="B359" s="2" t="s">
        <v>1874</v>
      </c>
      <c r="C359" s="2" t="s">
        <v>1875</v>
      </c>
      <c r="E359" s="2" t="s">
        <v>6009</v>
      </c>
      <c r="F359" s="2" t="s">
        <v>6008</v>
      </c>
      <c r="I359" s="2" t="s">
        <v>4071</v>
      </c>
      <c r="J359" s="2" t="s">
        <v>2836</v>
      </c>
      <c r="K359" s="7" t="s">
        <v>4070</v>
      </c>
      <c r="L359" s="2">
        <v>6</v>
      </c>
      <c r="M359" s="2">
        <v>80400</v>
      </c>
      <c r="N359" s="2">
        <v>0</v>
      </c>
      <c r="O359" s="2">
        <v>80400</v>
      </c>
      <c r="P359" s="2">
        <v>0</v>
      </c>
      <c r="Q359" s="2">
        <v>80400</v>
      </c>
      <c r="S359" s="6">
        <v>10.7</v>
      </c>
      <c r="T359" s="6">
        <f t="shared" si="5"/>
        <v>860.28</v>
      </c>
      <c r="V359" s="2">
        <v>2</v>
      </c>
      <c r="W359" s="2">
        <v>0</v>
      </c>
      <c r="X359" s="3">
        <v>41973</v>
      </c>
      <c r="Y359" s="2">
        <v>2</v>
      </c>
      <c r="Z359" s="2" t="s">
        <v>6007</v>
      </c>
    </row>
    <row r="360" spans="1:26" s="2" customFormat="1" thickBot="1">
      <c r="A360" s="2">
        <v>371</v>
      </c>
      <c r="B360" s="2" t="s">
        <v>2044</v>
      </c>
      <c r="C360" s="2" t="s">
        <v>1925</v>
      </c>
      <c r="E360" s="2" t="s">
        <v>6006</v>
      </c>
      <c r="F360" s="2" t="s">
        <v>4511</v>
      </c>
      <c r="I360" s="2" t="s">
        <v>2854</v>
      </c>
      <c r="J360" s="2" t="s">
        <v>2836</v>
      </c>
      <c r="K360" s="7" t="s">
        <v>2853</v>
      </c>
      <c r="L360" s="2">
        <v>1.1000000000000001</v>
      </c>
      <c r="M360" s="2">
        <v>80500</v>
      </c>
      <c r="N360" s="2">
        <v>0</v>
      </c>
      <c r="O360" s="2">
        <v>80500</v>
      </c>
      <c r="P360" s="2">
        <v>0</v>
      </c>
      <c r="Q360" s="2">
        <v>80500</v>
      </c>
      <c r="S360" s="6">
        <v>10.7</v>
      </c>
      <c r="T360" s="6">
        <f t="shared" si="5"/>
        <v>861.35</v>
      </c>
      <c r="V360" s="2">
        <v>1</v>
      </c>
      <c r="W360" s="2">
        <v>4950</v>
      </c>
      <c r="X360" s="3">
        <v>44798</v>
      </c>
      <c r="Y360" s="2">
        <v>8</v>
      </c>
      <c r="Z360" s="2" t="s">
        <v>6005</v>
      </c>
    </row>
    <row r="361" spans="1:26" s="2" customFormat="1" thickBot="1">
      <c r="A361" s="2">
        <v>906</v>
      </c>
      <c r="B361" s="2" t="s">
        <v>842</v>
      </c>
      <c r="C361" s="2" t="s">
        <v>6004</v>
      </c>
      <c r="E361" s="2" t="s">
        <v>6003</v>
      </c>
      <c r="F361" s="2" t="s">
        <v>6002</v>
      </c>
      <c r="I361" s="2" t="s">
        <v>6001</v>
      </c>
      <c r="J361" s="2" t="s">
        <v>2836</v>
      </c>
      <c r="K361" s="7" t="s">
        <v>6000</v>
      </c>
      <c r="L361" s="2">
        <v>12.3</v>
      </c>
      <c r="M361" s="2">
        <v>80500</v>
      </c>
      <c r="N361" s="2">
        <v>0</v>
      </c>
      <c r="O361" s="2">
        <v>80500</v>
      </c>
      <c r="P361" s="2">
        <v>0</v>
      </c>
      <c r="Q361" s="2">
        <v>80500</v>
      </c>
      <c r="S361" s="6">
        <v>10.7</v>
      </c>
      <c r="T361" s="6">
        <f t="shared" si="5"/>
        <v>861.35</v>
      </c>
      <c r="V361" s="2">
        <v>0</v>
      </c>
      <c r="W361" s="2">
        <v>0</v>
      </c>
      <c r="Y361" s="2">
        <v>0</v>
      </c>
      <c r="Z361" s="2" t="s">
        <v>5999</v>
      </c>
    </row>
    <row r="362" spans="1:26" s="2" customFormat="1" thickBot="1">
      <c r="A362" s="2">
        <v>1054</v>
      </c>
      <c r="B362" s="2" t="s">
        <v>440</v>
      </c>
      <c r="C362" s="2" t="s">
        <v>441</v>
      </c>
      <c r="E362" s="2" t="s">
        <v>5289</v>
      </c>
      <c r="F362" s="2" t="s">
        <v>5998</v>
      </c>
      <c r="I362" s="2" t="s">
        <v>5997</v>
      </c>
      <c r="J362" s="2" t="s">
        <v>2836</v>
      </c>
      <c r="K362" s="7" t="s">
        <v>5996</v>
      </c>
      <c r="L362" s="2">
        <v>1</v>
      </c>
      <c r="M362" s="2">
        <v>60000</v>
      </c>
      <c r="N362" s="2">
        <v>20600</v>
      </c>
      <c r="O362" s="2">
        <v>80600</v>
      </c>
      <c r="P362" s="2">
        <v>0</v>
      </c>
      <c r="Q362" s="2">
        <v>80600</v>
      </c>
      <c r="S362" s="6">
        <v>10.7</v>
      </c>
      <c r="T362" s="6">
        <f t="shared" si="5"/>
        <v>862.42</v>
      </c>
      <c r="V362" s="2">
        <v>2</v>
      </c>
      <c r="W362" s="2">
        <v>0</v>
      </c>
      <c r="X362" s="3">
        <v>44840</v>
      </c>
      <c r="Y362" s="2">
        <v>2</v>
      </c>
      <c r="Z362" s="2" t="s">
        <v>5995</v>
      </c>
    </row>
    <row r="363" spans="1:26" s="2" customFormat="1" thickBot="1">
      <c r="A363" s="2">
        <v>193</v>
      </c>
      <c r="B363" s="2" t="s">
        <v>2434</v>
      </c>
      <c r="C363" s="2" t="s">
        <v>2435</v>
      </c>
      <c r="D363" s="2" t="s">
        <v>2549</v>
      </c>
      <c r="E363" s="2" t="s">
        <v>4837</v>
      </c>
      <c r="F363" s="2" t="s">
        <v>3618</v>
      </c>
      <c r="I363" s="2" t="s">
        <v>2854</v>
      </c>
      <c r="J363" s="2" t="s">
        <v>2836</v>
      </c>
      <c r="K363" s="7" t="s">
        <v>2853</v>
      </c>
      <c r="L363" s="2">
        <v>59</v>
      </c>
      <c r="M363" s="2">
        <v>80700</v>
      </c>
      <c r="N363" s="2">
        <v>0</v>
      </c>
      <c r="O363" s="2">
        <v>80700</v>
      </c>
      <c r="P363" s="2">
        <v>0</v>
      </c>
      <c r="Q363" s="2">
        <v>80700</v>
      </c>
      <c r="S363" s="6">
        <v>10.7</v>
      </c>
      <c r="T363" s="6">
        <f t="shared" si="5"/>
        <v>863.49</v>
      </c>
      <c r="V363" s="2">
        <v>0</v>
      </c>
      <c r="W363" s="2">
        <v>0</v>
      </c>
      <c r="Y363" s="2">
        <v>0</v>
      </c>
      <c r="Z363" s="2" t="s">
        <v>3617</v>
      </c>
    </row>
    <row r="364" spans="1:26" s="2" customFormat="1" thickBot="1">
      <c r="A364" s="2">
        <v>1111</v>
      </c>
      <c r="B364" s="2" t="s">
        <v>312</v>
      </c>
      <c r="C364" s="2" t="s">
        <v>2861</v>
      </c>
      <c r="E364" s="2" t="s">
        <v>5289</v>
      </c>
      <c r="F364" s="2" t="s">
        <v>2859</v>
      </c>
      <c r="I364" s="2" t="s">
        <v>2854</v>
      </c>
      <c r="J364" s="2" t="s">
        <v>2836</v>
      </c>
      <c r="K364" s="7" t="s">
        <v>2853</v>
      </c>
      <c r="L364" s="2">
        <v>12.81</v>
      </c>
      <c r="M364" s="2">
        <v>80700</v>
      </c>
      <c r="N364" s="2">
        <v>0</v>
      </c>
      <c r="O364" s="2">
        <v>80700</v>
      </c>
      <c r="P364" s="2">
        <v>0</v>
      </c>
      <c r="Q364" s="2">
        <v>80700</v>
      </c>
      <c r="S364" s="6">
        <v>10.7</v>
      </c>
      <c r="T364" s="6">
        <f t="shared" si="5"/>
        <v>863.49</v>
      </c>
      <c r="V364" s="2">
        <v>1</v>
      </c>
      <c r="W364" s="2">
        <v>0</v>
      </c>
      <c r="X364" s="3">
        <v>44258</v>
      </c>
      <c r="Y364" s="2">
        <v>2</v>
      </c>
      <c r="Z364" s="2" t="s">
        <v>2896</v>
      </c>
    </row>
    <row r="365" spans="1:26" s="2" customFormat="1" thickBot="1">
      <c r="A365" s="2">
        <v>327</v>
      </c>
      <c r="B365" s="2" t="s">
        <v>2140</v>
      </c>
      <c r="C365" s="2" t="s">
        <v>5994</v>
      </c>
      <c r="D365" s="2" t="s">
        <v>5993</v>
      </c>
      <c r="E365" s="2" t="s">
        <v>5992</v>
      </c>
      <c r="F365" s="2" t="s">
        <v>5991</v>
      </c>
      <c r="I365" s="2" t="s">
        <v>5990</v>
      </c>
      <c r="J365" s="2" t="s">
        <v>4780</v>
      </c>
      <c r="K365" s="8" t="s">
        <v>5989</v>
      </c>
      <c r="L365" s="2">
        <v>5.2</v>
      </c>
      <c r="M365" s="2">
        <v>81000</v>
      </c>
      <c r="N365" s="2">
        <v>0</v>
      </c>
      <c r="O365" s="2">
        <v>81000</v>
      </c>
      <c r="P365" s="2">
        <v>0</v>
      </c>
      <c r="Q365" s="2">
        <v>81000</v>
      </c>
      <c r="S365" s="6">
        <v>10.7</v>
      </c>
      <c r="T365" s="6">
        <f t="shared" si="5"/>
        <v>866.7</v>
      </c>
      <c r="V365" s="2">
        <v>2</v>
      </c>
      <c r="W365" s="2">
        <v>65500</v>
      </c>
      <c r="X365" s="3">
        <v>45586</v>
      </c>
      <c r="Y365" s="2">
        <v>1</v>
      </c>
      <c r="Z365" s="2" t="s">
        <v>5988</v>
      </c>
    </row>
    <row r="366" spans="1:26" s="2" customFormat="1" thickBot="1">
      <c r="A366" s="2">
        <v>227</v>
      </c>
      <c r="B366" s="2" t="s">
        <v>2362</v>
      </c>
      <c r="C366" s="2" t="s">
        <v>5987</v>
      </c>
      <c r="E366" s="2" t="s">
        <v>5986</v>
      </c>
      <c r="F366" s="2" t="s">
        <v>5985</v>
      </c>
      <c r="I366" s="2" t="s">
        <v>2854</v>
      </c>
      <c r="J366" s="2" t="s">
        <v>2836</v>
      </c>
      <c r="K366" s="7" t="s">
        <v>2853</v>
      </c>
      <c r="L366" s="2">
        <v>1.3</v>
      </c>
      <c r="M366" s="2">
        <v>81500</v>
      </c>
      <c r="N366" s="2">
        <v>0</v>
      </c>
      <c r="O366" s="2">
        <v>81500</v>
      </c>
      <c r="P366" s="2">
        <v>0</v>
      </c>
      <c r="Q366" s="2">
        <v>81500</v>
      </c>
      <c r="S366" s="6">
        <v>10.7</v>
      </c>
      <c r="T366" s="6">
        <f t="shared" si="5"/>
        <v>872.05</v>
      </c>
      <c r="V366" s="2">
        <v>1</v>
      </c>
      <c r="W366" s="2">
        <v>0</v>
      </c>
      <c r="X366" s="3">
        <v>45698</v>
      </c>
      <c r="Y366" s="2">
        <v>2</v>
      </c>
      <c r="Z366" s="2" t="s">
        <v>5984</v>
      </c>
    </row>
    <row r="367" spans="1:26" s="2" customFormat="1" thickBot="1">
      <c r="A367" s="2">
        <v>1180</v>
      </c>
      <c r="B367" s="2" t="s">
        <v>121</v>
      </c>
      <c r="C367" s="2" t="s">
        <v>122</v>
      </c>
      <c r="E367" s="2" t="s">
        <v>5289</v>
      </c>
      <c r="F367" s="2" t="s">
        <v>5983</v>
      </c>
      <c r="G367" s="2" t="s">
        <v>5982</v>
      </c>
      <c r="I367" s="2" t="s">
        <v>5981</v>
      </c>
      <c r="J367" s="2" t="s">
        <v>2884</v>
      </c>
      <c r="K367" s="8">
        <v>32127</v>
      </c>
      <c r="L367" s="2">
        <v>75</v>
      </c>
      <c r="M367" s="2">
        <v>82000</v>
      </c>
      <c r="N367" s="2">
        <v>0</v>
      </c>
      <c r="O367" s="2">
        <v>82000</v>
      </c>
      <c r="P367" s="2">
        <v>0</v>
      </c>
      <c r="Q367" s="2">
        <v>82000</v>
      </c>
      <c r="S367" s="6">
        <v>10.7</v>
      </c>
      <c r="T367" s="6">
        <f t="shared" si="5"/>
        <v>877.39999999999986</v>
      </c>
      <c r="V367" s="2">
        <v>0</v>
      </c>
      <c r="W367" s="2">
        <v>0</v>
      </c>
      <c r="Y367" s="2">
        <v>0</v>
      </c>
      <c r="Z367" s="2" t="s">
        <v>5980</v>
      </c>
    </row>
    <row r="368" spans="1:26" s="2" customFormat="1" thickBot="1">
      <c r="A368" s="2">
        <v>848</v>
      </c>
      <c r="B368" s="2" t="s">
        <v>990</v>
      </c>
      <c r="C368" s="2" t="s">
        <v>5979</v>
      </c>
      <c r="E368" s="2" t="s">
        <v>5978</v>
      </c>
      <c r="F368" s="2" t="s">
        <v>5977</v>
      </c>
      <c r="I368" s="2" t="s">
        <v>4414</v>
      </c>
      <c r="J368" s="2" t="s">
        <v>2836</v>
      </c>
      <c r="K368" s="7" t="s">
        <v>4413</v>
      </c>
      <c r="L368" s="2">
        <v>1</v>
      </c>
      <c r="M368" s="2">
        <v>30000</v>
      </c>
      <c r="N368" s="2">
        <v>52700</v>
      </c>
      <c r="O368" s="2">
        <v>82700</v>
      </c>
      <c r="P368" s="2">
        <v>0</v>
      </c>
      <c r="Q368" s="2">
        <v>82700</v>
      </c>
      <c r="S368" s="6">
        <v>10.7</v>
      </c>
      <c r="T368" s="6">
        <f t="shared" si="5"/>
        <v>884.88999999999987</v>
      </c>
      <c r="V368" s="2">
        <v>2</v>
      </c>
      <c r="W368" s="2">
        <v>0</v>
      </c>
      <c r="X368" s="3">
        <v>44337</v>
      </c>
      <c r="Y368" s="2">
        <v>2</v>
      </c>
      <c r="Z368" s="2" t="s">
        <v>5339</v>
      </c>
    </row>
    <row r="369" spans="1:26" s="2" customFormat="1" thickBot="1">
      <c r="A369" s="2">
        <v>622</v>
      </c>
      <c r="B369" s="2" t="s">
        <v>1499</v>
      </c>
      <c r="C369" s="2" t="s">
        <v>5976</v>
      </c>
      <c r="D369" s="2" t="s">
        <v>5975</v>
      </c>
      <c r="E369" s="2" t="s">
        <v>5974</v>
      </c>
      <c r="F369" s="2" t="s">
        <v>5973</v>
      </c>
      <c r="G369" s="2" t="s">
        <v>5972</v>
      </c>
      <c r="I369" s="2" t="s">
        <v>3956</v>
      </c>
      <c r="J369" s="2" t="s">
        <v>2836</v>
      </c>
      <c r="K369" s="7" t="s">
        <v>2910</v>
      </c>
      <c r="L369" s="2">
        <v>46.5</v>
      </c>
      <c r="M369" s="2">
        <v>82800</v>
      </c>
      <c r="N369" s="2">
        <v>0</v>
      </c>
      <c r="O369" s="2">
        <v>82800</v>
      </c>
      <c r="P369" s="2">
        <v>0</v>
      </c>
      <c r="Q369" s="2">
        <v>82800</v>
      </c>
      <c r="S369" s="6">
        <v>10.7</v>
      </c>
      <c r="T369" s="6">
        <f t="shared" si="5"/>
        <v>885.95999999999992</v>
      </c>
      <c r="V369" s="2">
        <v>1</v>
      </c>
      <c r="W369" s="2">
        <v>0</v>
      </c>
      <c r="X369" s="3">
        <v>44087</v>
      </c>
      <c r="Y369" s="2">
        <v>2</v>
      </c>
      <c r="Z369" s="2" t="s">
        <v>5971</v>
      </c>
    </row>
    <row r="370" spans="1:26" s="2" customFormat="1" thickBot="1">
      <c r="A370" s="2">
        <v>842</v>
      </c>
      <c r="B370" s="2" t="s">
        <v>1006</v>
      </c>
      <c r="C370" s="2" t="s">
        <v>5970</v>
      </c>
      <c r="D370" s="2" t="s">
        <v>5969</v>
      </c>
      <c r="E370" s="2" t="s">
        <v>4837</v>
      </c>
      <c r="F370" s="2" t="s">
        <v>5968</v>
      </c>
      <c r="I370" s="2" t="s">
        <v>3548</v>
      </c>
      <c r="J370" s="2" t="s">
        <v>2836</v>
      </c>
      <c r="K370" s="7" t="s">
        <v>3547</v>
      </c>
      <c r="L370" s="2">
        <v>5.2</v>
      </c>
      <c r="M370" s="2">
        <v>61000</v>
      </c>
      <c r="N370" s="2">
        <v>22300</v>
      </c>
      <c r="O370" s="2">
        <v>83300</v>
      </c>
      <c r="P370" s="2">
        <v>0</v>
      </c>
      <c r="Q370" s="2">
        <v>83300</v>
      </c>
      <c r="S370" s="6">
        <v>10.7</v>
      </c>
      <c r="T370" s="6">
        <f t="shared" si="5"/>
        <v>891.30999999999983</v>
      </c>
      <c r="V370" s="2">
        <v>2</v>
      </c>
      <c r="W370" s="2">
        <v>25000</v>
      </c>
      <c r="X370" s="3">
        <v>45471</v>
      </c>
      <c r="Y370" s="2">
        <v>1</v>
      </c>
      <c r="Z370" s="2" t="s">
        <v>5967</v>
      </c>
    </row>
    <row r="371" spans="1:26" s="2" customFormat="1" thickBot="1">
      <c r="A371" s="2">
        <v>929</v>
      </c>
      <c r="B371" s="2" t="s">
        <v>783</v>
      </c>
      <c r="C371" s="2" t="s">
        <v>784</v>
      </c>
      <c r="E371" s="2" t="s">
        <v>4827</v>
      </c>
      <c r="F371" s="2" t="s">
        <v>5966</v>
      </c>
      <c r="I371" s="2" t="s">
        <v>5965</v>
      </c>
      <c r="J371" s="2" t="s">
        <v>2836</v>
      </c>
      <c r="K371" s="7" t="s">
        <v>5964</v>
      </c>
      <c r="L371" s="2">
        <v>272</v>
      </c>
      <c r="M371" s="2">
        <v>83600</v>
      </c>
      <c r="N371" s="2">
        <v>0</v>
      </c>
      <c r="O371" s="2">
        <v>83600</v>
      </c>
      <c r="P371" s="2">
        <v>0</v>
      </c>
      <c r="Q371" s="2">
        <v>83600</v>
      </c>
      <c r="S371" s="6">
        <v>10.7</v>
      </c>
      <c r="T371" s="6">
        <f t="shared" si="5"/>
        <v>894.51999999999987</v>
      </c>
      <c r="V371" s="2">
        <v>1</v>
      </c>
      <c r="W371" s="2">
        <v>319000</v>
      </c>
      <c r="X371" s="3">
        <v>45198</v>
      </c>
      <c r="Y371" s="2">
        <v>1</v>
      </c>
      <c r="Z371" s="2" t="s">
        <v>5963</v>
      </c>
    </row>
    <row r="372" spans="1:26" s="2" customFormat="1" thickBot="1">
      <c r="A372" s="2">
        <v>1149</v>
      </c>
      <c r="B372" s="2" t="s">
        <v>215</v>
      </c>
      <c r="C372" s="2" t="s">
        <v>217</v>
      </c>
      <c r="E372" s="2" t="s">
        <v>5962</v>
      </c>
      <c r="F372" s="2" t="s">
        <v>5961</v>
      </c>
      <c r="G372" s="2" t="s">
        <v>5960</v>
      </c>
      <c r="I372" s="2" t="s">
        <v>3051</v>
      </c>
      <c r="J372" s="2" t="s">
        <v>2836</v>
      </c>
      <c r="K372" s="7" t="s">
        <v>3050</v>
      </c>
      <c r="L372" s="2">
        <v>13.75</v>
      </c>
      <c r="M372" s="2">
        <v>83700</v>
      </c>
      <c r="N372" s="2">
        <v>0</v>
      </c>
      <c r="O372" s="2">
        <v>83700</v>
      </c>
      <c r="P372" s="2">
        <v>0</v>
      </c>
      <c r="Q372" s="2">
        <v>83700</v>
      </c>
      <c r="S372" s="6">
        <v>10.7</v>
      </c>
      <c r="T372" s="6">
        <f t="shared" si="5"/>
        <v>895.58999999999992</v>
      </c>
      <c r="V372" s="2">
        <v>1</v>
      </c>
      <c r="W372" s="2">
        <v>0</v>
      </c>
      <c r="X372" s="3">
        <v>41829</v>
      </c>
      <c r="Y372" s="2">
        <v>0</v>
      </c>
      <c r="Z372" s="2" t="s">
        <v>5959</v>
      </c>
    </row>
    <row r="373" spans="1:26" s="2" customFormat="1" thickBot="1">
      <c r="A373" s="2">
        <v>385</v>
      </c>
      <c r="B373" s="2" t="s">
        <v>2012</v>
      </c>
      <c r="C373" s="2" t="s">
        <v>5958</v>
      </c>
      <c r="E373" s="2" t="s">
        <v>5957</v>
      </c>
      <c r="F373" s="2" t="s">
        <v>5956</v>
      </c>
      <c r="I373" s="2" t="s">
        <v>2854</v>
      </c>
      <c r="J373" s="2" t="s">
        <v>2836</v>
      </c>
      <c r="K373" s="7" t="s">
        <v>2853</v>
      </c>
      <c r="L373" s="2">
        <v>0.42</v>
      </c>
      <c r="M373" s="2">
        <v>67200</v>
      </c>
      <c r="N373" s="2">
        <v>41800</v>
      </c>
      <c r="O373" s="2">
        <v>109000</v>
      </c>
      <c r="P373" s="2">
        <v>25000</v>
      </c>
      <c r="Q373" s="2">
        <v>84000</v>
      </c>
      <c r="S373" s="6">
        <v>10.7</v>
      </c>
      <c r="T373" s="6">
        <f t="shared" si="5"/>
        <v>898.79999999999984</v>
      </c>
      <c r="V373" s="2">
        <v>2</v>
      </c>
      <c r="W373" s="2">
        <v>0</v>
      </c>
      <c r="X373" s="3">
        <v>44308</v>
      </c>
      <c r="Y373" s="2">
        <v>2</v>
      </c>
      <c r="Z373" s="2" t="s">
        <v>5955</v>
      </c>
    </row>
    <row r="374" spans="1:26" s="2" customFormat="1" thickBot="1">
      <c r="A374" s="2">
        <v>1005</v>
      </c>
      <c r="B374" s="2" t="s">
        <v>570</v>
      </c>
      <c r="C374" s="2" t="s">
        <v>571</v>
      </c>
      <c r="D374" s="2" t="s">
        <v>5954</v>
      </c>
      <c r="E374" s="2" t="s">
        <v>5779</v>
      </c>
      <c r="F374" s="2" t="s">
        <v>5953</v>
      </c>
      <c r="I374" s="2" t="s">
        <v>3748</v>
      </c>
      <c r="J374" s="2" t="s">
        <v>2836</v>
      </c>
      <c r="K374" s="7" t="s">
        <v>3747</v>
      </c>
      <c r="L374" s="2">
        <v>3</v>
      </c>
      <c r="M374" s="2">
        <v>85000</v>
      </c>
      <c r="N374" s="2">
        <v>0</v>
      </c>
      <c r="O374" s="2">
        <v>85000</v>
      </c>
      <c r="P374" s="2">
        <v>0</v>
      </c>
      <c r="Q374" s="2">
        <v>85000</v>
      </c>
      <c r="S374" s="6">
        <v>10.7</v>
      </c>
      <c r="T374" s="6">
        <f t="shared" si="5"/>
        <v>909.49999999999989</v>
      </c>
      <c r="V374" s="2">
        <v>0</v>
      </c>
      <c r="W374" s="2">
        <v>0</v>
      </c>
      <c r="Y374" s="2">
        <v>0</v>
      </c>
      <c r="Z374" s="2" t="s">
        <v>5952</v>
      </c>
    </row>
    <row r="375" spans="1:26" s="2" customFormat="1" thickBot="1">
      <c r="A375" s="2">
        <v>39</v>
      </c>
      <c r="B375" s="2" t="s">
        <v>2731</v>
      </c>
      <c r="C375" s="2" t="s">
        <v>539</v>
      </c>
      <c r="E375" s="2" t="s">
        <v>5544</v>
      </c>
      <c r="F375" s="2" t="s">
        <v>3003</v>
      </c>
      <c r="I375" s="2" t="s">
        <v>3002</v>
      </c>
      <c r="J375" s="2" t="s">
        <v>2847</v>
      </c>
      <c r="K375" s="7" t="s">
        <v>3001</v>
      </c>
      <c r="L375" s="2">
        <v>13</v>
      </c>
      <c r="M375" s="2">
        <v>86000</v>
      </c>
      <c r="N375" s="2">
        <v>0</v>
      </c>
      <c r="O375" s="2">
        <v>86000</v>
      </c>
      <c r="P375" s="2">
        <v>0</v>
      </c>
      <c r="Q375" s="2">
        <v>86000</v>
      </c>
      <c r="S375" s="6">
        <v>10.7</v>
      </c>
      <c r="T375" s="6">
        <f t="shared" si="5"/>
        <v>920.19999999999993</v>
      </c>
      <c r="V375" s="2">
        <v>1</v>
      </c>
      <c r="W375" s="2">
        <v>0</v>
      </c>
      <c r="X375" s="3">
        <v>43133</v>
      </c>
      <c r="Y375" s="2">
        <v>8</v>
      </c>
      <c r="Z375" s="2" t="s">
        <v>3000</v>
      </c>
    </row>
    <row r="376" spans="1:26" s="2" customFormat="1" thickBot="1">
      <c r="A376" s="2">
        <v>231</v>
      </c>
      <c r="B376" s="2" t="s">
        <v>2350</v>
      </c>
      <c r="C376" s="2" t="s">
        <v>2351</v>
      </c>
      <c r="D376" s="2" t="s">
        <v>5951</v>
      </c>
      <c r="E376" s="2" t="s">
        <v>5950</v>
      </c>
      <c r="F376" s="2" t="s">
        <v>5949</v>
      </c>
      <c r="I376" s="2" t="s">
        <v>5948</v>
      </c>
      <c r="J376" s="2" t="s">
        <v>3325</v>
      </c>
      <c r="K376" s="8" t="s">
        <v>5947</v>
      </c>
      <c r="L376" s="2">
        <v>96</v>
      </c>
      <c r="M376" s="2">
        <v>86300</v>
      </c>
      <c r="N376" s="2">
        <v>0</v>
      </c>
      <c r="O376" s="2">
        <v>86300</v>
      </c>
      <c r="P376" s="2">
        <v>0</v>
      </c>
      <c r="Q376" s="2">
        <v>86300</v>
      </c>
      <c r="S376" s="6">
        <v>10.7</v>
      </c>
      <c r="T376" s="6">
        <f t="shared" si="5"/>
        <v>923.40999999999985</v>
      </c>
      <c r="V376" s="2">
        <v>1</v>
      </c>
      <c r="W376" s="2">
        <v>55000</v>
      </c>
      <c r="X376" s="3">
        <v>43402</v>
      </c>
      <c r="Y376" s="2">
        <v>1</v>
      </c>
      <c r="Z376" s="2" t="s">
        <v>5946</v>
      </c>
    </row>
    <row r="377" spans="1:26" s="2" customFormat="1" thickBot="1">
      <c r="A377" s="2">
        <v>125</v>
      </c>
      <c r="B377" s="2" t="s">
        <v>2570</v>
      </c>
      <c r="C377" s="2" t="s">
        <v>5945</v>
      </c>
      <c r="E377" s="2" t="s">
        <v>5944</v>
      </c>
      <c r="F377" s="2" t="s">
        <v>5943</v>
      </c>
      <c r="I377" s="2" t="s">
        <v>5942</v>
      </c>
      <c r="J377" s="2" t="s">
        <v>2977</v>
      </c>
      <c r="K377" s="7" t="s">
        <v>5941</v>
      </c>
      <c r="L377" s="2">
        <v>0.26</v>
      </c>
      <c r="M377" s="2">
        <v>57600</v>
      </c>
      <c r="N377" s="2">
        <v>28800</v>
      </c>
      <c r="O377" s="2">
        <v>86400</v>
      </c>
      <c r="P377" s="2">
        <v>0</v>
      </c>
      <c r="Q377" s="2">
        <v>86400</v>
      </c>
      <c r="S377" s="6">
        <v>10.7</v>
      </c>
      <c r="T377" s="6">
        <f t="shared" si="5"/>
        <v>924.4799999999999</v>
      </c>
      <c r="V377" s="2">
        <v>2</v>
      </c>
      <c r="W377" s="2">
        <v>70000</v>
      </c>
      <c r="X377" s="3">
        <v>45510</v>
      </c>
      <c r="Y377" s="2">
        <v>1</v>
      </c>
      <c r="Z377" s="2" t="s">
        <v>5940</v>
      </c>
    </row>
    <row r="378" spans="1:26" s="2" customFormat="1" thickBot="1">
      <c r="A378" s="2">
        <v>607</v>
      </c>
      <c r="B378" s="2" t="s">
        <v>1530</v>
      </c>
      <c r="C378" s="2" t="s">
        <v>1531</v>
      </c>
      <c r="E378" s="2" t="s">
        <v>5939</v>
      </c>
      <c r="F378" s="2" t="s">
        <v>5938</v>
      </c>
      <c r="G378" s="2" t="s">
        <v>5937</v>
      </c>
      <c r="I378" s="2" t="s">
        <v>5936</v>
      </c>
      <c r="J378" s="2" t="s">
        <v>4805</v>
      </c>
      <c r="K378" s="8">
        <v>89049</v>
      </c>
      <c r="L378" s="2">
        <v>14</v>
      </c>
      <c r="M378" s="2">
        <v>86400</v>
      </c>
      <c r="N378" s="2">
        <v>0</v>
      </c>
      <c r="O378" s="2">
        <v>86400</v>
      </c>
      <c r="P378" s="2">
        <v>0</v>
      </c>
      <c r="Q378" s="2">
        <v>86400</v>
      </c>
      <c r="S378" s="6">
        <v>10.7</v>
      </c>
      <c r="T378" s="6">
        <f t="shared" si="5"/>
        <v>924.4799999999999</v>
      </c>
      <c r="V378" s="2">
        <v>0</v>
      </c>
      <c r="W378" s="2">
        <v>0</v>
      </c>
      <c r="Y378" s="2">
        <v>0</v>
      </c>
      <c r="Z378" s="2" t="s">
        <v>5935</v>
      </c>
    </row>
    <row r="379" spans="1:26" s="2" customFormat="1" thickBot="1">
      <c r="A379" s="2">
        <v>131</v>
      </c>
      <c r="B379" s="2" t="s">
        <v>2559</v>
      </c>
      <c r="C379" s="2" t="s">
        <v>2560</v>
      </c>
      <c r="D379" s="2" t="s">
        <v>5934</v>
      </c>
      <c r="E379" s="2" t="s">
        <v>5933</v>
      </c>
      <c r="F379" s="2" t="s">
        <v>5932</v>
      </c>
      <c r="I379" s="2" t="s">
        <v>3136</v>
      </c>
      <c r="J379" s="2" t="s">
        <v>2847</v>
      </c>
      <c r="K379" s="7" t="s">
        <v>3135</v>
      </c>
      <c r="L379" s="2">
        <v>20.03</v>
      </c>
      <c r="M379" s="2">
        <v>86800</v>
      </c>
      <c r="N379" s="2">
        <v>0</v>
      </c>
      <c r="O379" s="2">
        <v>86800</v>
      </c>
      <c r="P379" s="2">
        <v>0</v>
      </c>
      <c r="Q379" s="2">
        <v>86800</v>
      </c>
      <c r="S379" s="6">
        <v>10.7</v>
      </c>
      <c r="T379" s="6">
        <f t="shared" si="5"/>
        <v>928.75999999999988</v>
      </c>
      <c r="V379" s="2">
        <v>1</v>
      </c>
      <c r="W379" s="2">
        <v>38000</v>
      </c>
      <c r="X379" s="3">
        <v>45156</v>
      </c>
      <c r="Y379" s="2">
        <v>1</v>
      </c>
      <c r="Z379" s="2" t="s">
        <v>5931</v>
      </c>
    </row>
    <row r="380" spans="1:26" s="2" customFormat="1" thickBot="1">
      <c r="A380" s="2">
        <v>916</v>
      </c>
      <c r="B380" s="2" t="s">
        <v>819</v>
      </c>
      <c r="C380" s="2" t="s">
        <v>5930</v>
      </c>
      <c r="D380" s="2" t="s">
        <v>5929</v>
      </c>
      <c r="E380" s="2" t="s">
        <v>5338</v>
      </c>
      <c r="F380" s="2" t="s">
        <v>5928</v>
      </c>
      <c r="I380" s="2" t="s">
        <v>5733</v>
      </c>
      <c r="J380" s="2" t="s">
        <v>2836</v>
      </c>
      <c r="K380" s="7" t="s">
        <v>5732</v>
      </c>
      <c r="L380" s="2">
        <v>2</v>
      </c>
      <c r="M380" s="2">
        <v>45000</v>
      </c>
      <c r="N380" s="2">
        <v>42200</v>
      </c>
      <c r="O380" s="2">
        <v>87200</v>
      </c>
      <c r="P380" s="2">
        <v>0</v>
      </c>
      <c r="Q380" s="2">
        <v>87200</v>
      </c>
      <c r="S380" s="6">
        <v>10.7</v>
      </c>
      <c r="T380" s="6">
        <f t="shared" si="5"/>
        <v>933.03999999999985</v>
      </c>
      <c r="V380" s="2">
        <v>1</v>
      </c>
      <c r="W380" s="2">
        <v>16000</v>
      </c>
      <c r="X380" s="3">
        <v>44319</v>
      </c>
      <c r="Y380" s="2">
        <v>1</v>
      </c>
      <c r="Z380" s="2" t="s">
        <v>5927</v>
      </c>
    </row>
    <row r="381" spans="1:26" s="2" customFormat="1" thickBot="1">
      <c r="A381" s="2">
        <v>917</v>
      </c>
      <c r="B381" s="2" t="s">
        <v>817</v>
      </c>
      <c r="C381" s="2" t="s">
        <v>5926</v>
      </c>
      <c r="D381" s="2" t="s">
        <v>5925</v>
      </c>
      <c r="E381" s="2" t="s">
        <v>3444</v>
      </c>
      <c r="F381" s="2" t="s">
        <v>5924</v>
      </c>
      <c r="I381" s="2" t="s">
        <v>2854</v>
      </c>
      <c r="J381" s="2" t="s">
        <v>2836</v>
      </c>
      <c r="K381" s="7" t="s">
        <v>2853</v>
      </c>
      <c r="L381" s="2">
        <v>11</v>
      </c>
      <c r="M381" s="2">
        <v>77400</v>
      </c>
      <c r="N381" s="2">
        <v>10200</v>
      </c>
      <c r="O381" s="2">
        <v>87600</v>
      </c>
      <c r="P381" s="2">
        <v>0</v>
      </c>
      <c r="Q381" s="2">
        <v>87600</v>
      </c>
      <c r="S381" s="6">
        <v>10.7</v>
      </c>
      <c r="T381" s="6">
        <f t="shared" si="5"/>
        <v>937.31999999999994</v>
      </c>
      <c r="V381" s="2">
        <v>1</v>
      </c>
      <c r="W381" s="2">
        <v>0</v>
      </c>
      <c r="X381" s="3">
        <v>45489</v>
      </c>
      <c r="Y381" s="2">
        <v>2</v>
      </c>
      <c r="Z381" s="2" t="s">
        <v>5923</v>
      </c>
    </row>
    <row r="382" spans="1:26" s="2" customFormat="1" thickBot="1">
      <c r="A382" s="2">
        <v>838</v>
      </c>
      <c r="B382" s="2" t="s">
        <v>1018</v>
      </c>
      <c r="C382" s="2" t="s">
        <v>1019</v>
      </c>
      <c r="E382" s="2" t="s">
        <v>5922</v>
      </c>
      <c r="F382" s="2" t="s">
        <v>5921</v>
      </c>
      <c r="I382" s="2" t="s">
        <v>5920</v>
      </c>
      <c r="J382" s="2" t="s">
        <v>2836</v>
      </c>
      <c r="K382" s="7" t="s">
        <v>5919</v>
      </c>
      <c r="L382" s="2">
        <v>70</v>
      </c>
      <c r="M382" s="2">
        <v>84000</v>
      </c>
      <c r="N382" s="2">
        <v>4000</v>
      </c>
      <c r="O382" s="2">
        <v>88000</v>
      </c>
      <c r="P382" s="2">
        <v>0</v>
      </c>
      <c r="Q382" s="2">
        <v>88000</v>
      </c>
      <c r="S382" s="6">
        <v>10.7</v>
      </c>
      <c r="T382" s="6">
        <f t="shared" si="5"/>
        <v>941.59999999999991</v>
      </c>
      <c r="V382" s="2">
        <v>1</v>
      </c>
      <c r="W382" s="2">
        <v>56000</v>
      </c>
      <c r="X382" s="3">
        <v>41894</v>
      </c>
      <c r="Y382" s="2">
        <v>1</v>
      </c>
      <c r="Z382" s="2" t="s">
        <v>5918</v>
      </c>
    </row>
    <row r="383" spans="1:26" s="2" customFormat="1" thickBot="1">
      <c r="A383" s="2">
        <v>234</v>
      </c>
      <c r="B383" s="2" t="s">
        <v>2343</v>
      </c>
      <c r="C383" s="2" t="s">
        <v>2344</v>
      </c>
      <c r="E383" s="2" t="s">
        <v>5917</v>
      </c>
      <c r="F383" s="2" t="s">
        <v>3598</v>
      </c>
      <c r="I383" s="2" t="s">
        <v>2854</v>
      </c>
      <c r="J383" s="2" t="s">
        <v>2836</v>
      </c>
      <c r="K383" s="7" t="s">
        <v>2853</v>
      </c>
      <c r="L383" s="2">
        <v>18</v>
      </c>
      <c r="M383" s="2">
        <v>88400</v>
      </c>
      <c r="N383" s="2">
        <v>0</v>
      </c>
      <c r="O383" s="2">
        <v>88400</v>
      </c>
      <c r="P383" s="2">
        <v>0</v>
      </c>
      <c r="Q383" s="2">
        <v>88400</v>
      </c>
      <c r="S383" s="6">
        <v>10.7</v>
      </c>
      <c r="T383" s="6">
        <f t="shared" si="5"/>
        <v>945.87999999999988</v>
      </c>
      <c r="V383" s="2">
        <v>1</v>
      </c>
      <c r="W383" s="2">
        <v>20029</v>
      </c>
      <c r="X383" s="3">
        <v>42094</v>
      </c>
      <c r="Y383" s="2">
        <v>1</v>
      </c>
      <c r="Z383" s="2" t="s">
        <v>5916</v>
      </c>
    </row>
    <row r="384" spans="1:26" s="2" customFormat="1" thickBot="1">
      <c r="A384" s="2">
        <v>590</v>
      </c>
      <c r="B384" s="2" t="s">
        <v>1567</v>
      </c>
      <c r="C384" s="2" t="s">
        <v>1401</v>
      </c>
      <c r="D384" s="2" t="s">
        <v>5915</v>
      </c>
      <c r="E384" s="2" t="s">
        <v>5914</v>
      </c>
      <c r="F384" s="2" t="s">
        <v>5913</v>
      </c>
      <c r="I384" s="2" t="s">
        <v>2854</v>
      </c>
      <c r="J384" s="2" t="s">
        <v>2836</v>
      </c>
      <c r="K384" s="7" t="s">
        <v>2853</v>
      </c>
      <c r="L384" s="2">
        <v>4.67</v>
      </c>
      <c r="M384" s="2">
        <v>58300</v>
      </c>
      <c r="N384" s="2">
        <v>31200</v>
      </c>
      <c r="O384" s="2">
        <v>89500</v>
      </c>
      <c r="P384" s="2">
        <v>0</v>
      </c>
      <c r="Q384" s="2">
        <v>89500</v>
      </c>
      <c r="S384" s="6">
        <v>10.7</v>
      </c>
      <c r="T384" s="6">
        <f t="shared" si="5"/>
        <v>957.64999999999986</v>
      </c>
      <c r="V384" s="2">
        <v>1</v>
      </c>
      <c r="W384" s="2">
        <v>8000</v>
      </c>
      <c r="X384" s="3">
        <v>43620</v>
      </c>
      <c r="Y384" s="2">
        <v>1</v>
      </c>
      <c r="Z384" s="2" t="s">
        <v>5912</v>
      </c>
    </row>
    <row r="385" spans="1:26" s="2" customFormat="1" thickBot="1">
      <c r="A385" s="2">
        <v>1175</v>
      </c>
      <c r="B385" s="2" t="s">
        <v>137</v>
      </c>
      <c r="C385" s="2" t="s">
        <v>5911</v>
      </c>
      <c r="D385" s="2" t="s">
        <v>5910</v>
      </c>
      <c r="E385" s="2" t="s">
        <v>4683</v>
      </c>
      <c r="F385" s="2" t="s">
        <v>5909</v>
      </c>
      <c r="I385" s="2" t="s">
        <v>5908</v>
      </c>
      <c r="J385" s="2" t="s">
        <v>2884</v>
      </c>
      <c r="K385" s="8">
        <v>32927</v>
      </c>
      <c r="L385" s="2">
        <v>15.2</v>
      </c>
      <c r="M385" s="2">
        <v>89500</v>
      </c>
      <c r="N385" s="2">
        <v>0</v>
      </c>
      <c r="O385" s="2">
        <v>89500</v>
      </c>
      <c r="P385" s="2">
        <v>0</v>
      </c>
      <c r="Q385" s="2">
        <v>89500</v>
      </c>
      <c r="S385" s="6">
        <v>10.7</v>
      </c>
      <c r="T385" s="6">
        <f t="shared" si="5"/>
        <v>957.64999999999986</v>
      </c>
      <c r="V385" s="2">
        <v>0</v>
      </c>
      <c r="W385" s="2">
        <v>0</v>
      </c>
      <c r="Y385" s="2">
        <v>0</v>
      </c>
      <c r="Z385" s="2" t="s">
        <v>5907</v>
      </c>
    </row>
    <row r="386" spans="1:26" s="2" customFormat="1" thickBot="1">
      <c r="A386" s="2">
        <v>866</v>
      </c>
      <c r="B386" s="2" t="s">
        <v>944</v>
      </c>
      <c r="C386" s="2" t="s">
        <v>5906</v>
      </c>
      <c r="D386" s="2" t="s">
        <v>5905</v>
      </c>
      <c r="E386" s="2" t="s">
        <v>5904</v>
      </c>
      <c r="F386" s="2" t="s">
        <v>5903</v>
      </c>
      <c r="I386" s="2" t="s">
        <v>4395</v>
      </c>
      <c r="J386" s="2" t="s">
        <v>2836</v>
      </c>
      <c r="K386" s="7" t="s">
        <v>4394</v>
      </c>
      <c r="L386" s="2">
        <v>1</v>
      </c>
      <c r="M386" s="2">
        <v>60000</v>
      </c>
      <c r="N386" s="2">
        <v>29800</v>
      </c>
      <c r="O386" s="2">
        <v>89800</v>
      </c>
      <c r="P386" s="2">
        <v>0</v>
      </c>
      <c r="Q386" s="2">
        <v>89800</v>
      </c>
      <c r="S386" s="6">
        <v>10.7</v>
      </c>
      <c r="T386" s="6">
        <f t="shared" ref="T386:T449" si="6">SUM(Q386*S386)/1000</f>
        <v>960.8599999999999</v>
      </c>
      <c r="V386" s="2">
        <v>2</v>
      </c>
      <c r="W386" s="2">
        <v>0</v>
      </c>
      <c r="X386" s="3">
        <v>44888</v>
      </c>
      <c r="Y386" s="2">
        <v>2</v>
      </c>
      <c r="Z386" s="2" t="s">
        <v>5902</v>
      </c>
    </row>
    <row r="387" spans="1:26" s="2" customFormat="1" thickBot="1">
      <c r="A387" s="2">
        <v>946</v>
      </c>
      <c r="B387" s="2" t="s">
        <v>738</v>
      </c>
      <c r="C387" s="2" t="s">
        <v>740</v>
      </c>
      <c r="D387" s="2" t="s">
        <v>5901</v>
      </c>
      <c r="E387" s="2" t="s">
        <v>5900</v>
      </c>
      <c r="F387" s="2" t="s">
        <v>3288</v>
      </c>
      <c r="I387" s="2" t="s">
        <v>3287</v>
      </c>
      <c r="J387" s="2" t="s">
        <v>2836</v>
      </c>
      <c r="K387" s="7" t="s">
        <v>3286</v>
      </c>
      <c r="L387" s="2">
        <v>207</v>
      </c>
      <c r="M387" s="2">
        <v>90800</v>
      </c>
      <c r="N387" s="2">
        <v>0</v>
      </c>
      <c r="O387" s="2">
        <v>90800</v>
      </c>
      <c r="P387" s="2">
        <v>0</v>
      </c>
      <c r="Q387" s="2">
        <v>90800</v>
      </c>
      <c r="S387" s="6">
        <v>10.7</v>
      </c>
      <c r="T387" s="6">
        <f t="shared" si="6"/>
        <v>971.55999999999983</v>
      </c>
      <c r="V387" s="2">
        <v>1</v>
      </c>
      <c r="W387" s="2">
        <v>40000</v>
      </c>
      <c r="X387" s="3">
        <v>43593</v>
      </c>
      <c r="Y387" s="2">
        <v>1</v>
      </c>
      <c r="Z387" s="2" t="s">
        <v>5899</v>
      </c>
    </row>
    <row r="388" spans="1:26" s="2" customFormat="1" thickBot="1">
      <c r="A388" s="2">
        <v>1163</v>
      </c>
      <c r="B388" s="2" t="s">
        <v>179</v>
      </c>
      <c r="C388" s="2" t="s">
        <v>1486</v>
      </c>
      <c r="D388" s="2" t="s">
        <v>3163</v>
      </c>
      <c r="E388" s="2" t="s">
        <v>5509</v>
      </c>
      <c r="F388" s="2" t="s">
        <v>3161</v>
      </c>
      <c r="I388" s="2" t="s">
        <v>2854</v>
      </c>
      <c r="J388" s="2" t="s">
        <v>2836</v>
      </c>
      <c r="K388" s="7" t="s">
        <v>2853</v>
      </c>
      <c r="L388" s="2">
        <v>20</v>
      </c>
      <c r="M388" s="2">
        <v>91800</v>
      </c>
      <c r="N388" s="2">
        <v>0</v>
      </c>
      <c r="O388" s="2">
        <v>91800</v>
      </c>
      <c r="P388" s="2">
        <v>0</v>
      </c>
      <c r="Q388" s="2">
        <v>91800</v>
      </c>
      <c r="S388" s="6">
        <v>10.7</v>
      </c>
      <c r="T388" s="6">
        <f t="shared" si="6"/>
        <v>982.25999999999988</v>
      </c>
      <c r="V388" s="2">
        <v>1</v>
      </c>
      <c r="W388" s="2">
        <v>16000</v>
      </c>
      <c r="X388" s="3">
        <v>44025</v>
      </c>
      <c r="Y388" s="2">
        <v>1</v>
      </c>
      <c r="Z388" s="2" t="s">
        <v>5898</v>
      </c>
    </row>
    <row r="389" spans="1:26" s="2" customFormat="1" thickBot="1">
      <c r="A389" s="2">
        <v>1038</v>
      </c>
      <c r="B389" s="2" t="s">
        <v>476</v>
      </c>
      <c r="C389" s="2" t="s">
        <v>5897</v>
      </c>
      <c r="E389" s="2" t="s">
        <v>3322</v>
      </c>
      <c r="F389" s="2" t="s">
        <v>5896</v>
      </c>
      <c r="I389" s="2" t="s">
        <v>4395</v>
      </c>
      <c r="J389" s="2" t="s">
        <v>2836</v>
      </c>
      <c r="K389" s="7" t="s">
        <v>4394</v>
      </c>
      <c r="L389" s="2">
        <v>2.86</v>
      </c>
      <c r="M389" s="2">
        <v>69300</v>
      </c>
      <c r="N389" s="2">
        <v>23000</v>
      </c>
      <c r="O389" s="2">
        <v>92300</v>
      </c>
      <c r="P389" s="2">
        <v>0</v>
      </c>
      <c r="Q389" s="2">
        <v>92300</v>
      </c>
      <c r="S389" s="6">
        <v>10.7</v>
      </c>
      <c r="T389" s="6">
        <f t="shared" si="6"/>
        <v>987.6099999999999</v>
      </c>
      <c r="V389" s="2">
        <v>1</v>
      </c>
      <c r="W389" s="2">
        <v>45000</v>
      </c>
      <c r="X389" s="3">
        <v>45540</v>
      </c>
      <c r="Y389" s="2">
        <v>1</v>
      </c>
      <c r="Z389" s="2" t="s">
        <v>5895</v>
      </c>
    </row>
    <row r="390" spans="1:26" s="2" customFormat="1" thickBot="1">
      <c r="A390" s="2">
        <v>477</v>
      </c>
      <c r="B390" s="2" t="s">
        <v>1812</v>
      </c>
      <c r="C390" s="2" t="s">
        <v>322</v>
      </c>
      <c r="D390" s="2" t="s">
        <v>5894</v>
      </c>
      <c r="E390" s="2" t="s">
        <v>5767</v>
      </c>
      <c r="F390" s="2" t="s">
        <v>3852</v>
      </c>
      <c r="I390" s="2" t="s">
        <v>2854</v>
      </c>
      <c r="J390" s="2" t="s">
        <v>2836</v>
      </c>
      <c r="K390" s="7" t="s">
        <v>2853</v>
      </c>
      <c r="L390" s="2">
        <v>293</v>
      </c>
      <c r="M390" s="2">
        <v>92500</v>
      </c>
      <c r="N390" s="2">
        <v>0</v>
      </c>
      <c r="O390" s="2">
        <v>92500</v>
      </c>
      <c r="P390" s="2">
        <v>0</v>
      </c>
      <c r="Q390" s="2">
        <v>92500</v>
      </c>
      <c r="S390" s="6">
        <v>10.7</v>
      </c>
      <c r="T390" s="6">
        <f t="shared" si="6"/>
        <v>989.74999999999989</v>
      </c>
      <c r="V390" s="2">
        <v>0</v>
      </c>
      <c r="W390" s="2">
        <v>0</v>
      </c>
      <c r="Y390" s="2">
        <v>0</v>
      </c>
      <c r="Z390" s="2" t="s">
        <v>5893</v>
      </c>
    </row>
    <row r="391" spans="1:26" s="2" customFormat="1" thickBot="1">
      <c r="A391" s="2">
        <v>883</v>
      </c>
      <c r="B391" s="2" t="s">
        <v>895</v>
      </c>
      <c r="C391" s="2" t="s">
        <v>896</v>
      </c>
      <c r="E391" s="2" t="s">
        <v>5892</v>
      </c>
      <c r="F391" s="2" t="s">
        <v>2949</v>
      </c>
      <c r="I391" s="2" t="s">
        <v>2948</v>
      </c>
      <c r="J391" s="2" t="s">
        <v>2947</v>
      </c>
      <c r="K391" s="8">
        <v>10549</v>
      </c>
      <c r="L391" s="2">
        <v>13</v>
      </c>
      <c r="M391" s="2">
        <v>73400</v>
      </c>
      <c r="N391" s="2">
        <v>19100</v>
      </c>
      <c r="O391" s="2">
        <v>92500</v>
      </c>
      <c r="P391" s="2">
        <v>0</v>
      </c>
      <c r="Q391" s="2">
        <v>92500</v>
      </c>
      <c r="S391" s="6">
        <v>10.7</v>
      </c>
      <c r="T391" s="6">
        <f t="shared" si="6"/>
        <v>989.74999999999989</v>
      </c>
      <c r="V391" s="2">
        <v>0</v>
      </c>
      <c r="W391" s="2">
        <v>0</v>
      </c>
      <c r="Y391" s="2">
        <v>0</v>
      </c>
      <c r="Z391" s="2" t="s">
        <v>2946</v>
      </c>
    </row>
    <row r="392" spans="1:26" s="2" customFormat="1" thickBot="1">
      <c r="A392" s="2">
        <v>642</v>
      </c>
      <c r="B392" s="2" t="s">
        <v>1454</v>
      </c>
      <c r="C392" s="2" t="s">
        <v>1455</v>
      </c>
      <c r="E392" s="2" t="s">
        <v>5891</v>
      </c>
      <c r="F392" s="2" t="s">
        <v>5063</v>
      </c>
      <c r="I392" s="2" t="s">
        <v>4035</v>
      </c>
      <c r="J392" s="2" t="s">
        <v>2977</v>
      </c>
      <c r="K392" s="7" t="s">
        <v>4034</v>
      </c>
      <c r="L392" s="2">
        <v>19</v>
      </c>
      <c r="M392" s="2">
        <v>93600</v>
      </c>
      <c r="N392" s="2">
        <v>0</v>
      </c>
      <c r="O392" s="2">
        <v>93600</v>
      </c>
      <c r="P392" s="2">
        <v>0</v>
      </c>
      <c r="Q392" s="2">
        <v>93600</v>
      </c>
      <c r="S392" s="6">
        <v>10.7</v>
      </c>
      <c r="T392" s="6">
        <f t="shared" si="6"/>
        <v>1001.5199999999999</v>
      </c>
      <c r="V392" s="2">
        <v>0</v>
      </c>
      <c r="W392" s="2">
        <v>0</v>
      </c>
      <c r="Y392" s="2">
        <v>0</v>
      </c>
      <c r="Z392" s="2" t="s">
        <v>5890</v>
      </c>
    </row>
    <row r="393" spans="1:26" s="2" customFormat="1" thickBot="1">
      <c r="A393" s="2">
        <v>627</v>
      </c>
      <c r="B393" s="2" t="s">
        <v>1488</v>
      </c>
      <c r="C393" s="2" t="s">
        <v>1490</v>
      </c>
      <c r="E393" s="2" t="s">
        <v>5889</v>
      </c>
      <c r="F393" s="2" t="s">
        <v>5888</v>
      </c>
      <c r="I393" s="2" t="s">
        <v>5887</v>
      </c>
      <c r="J393" s="2" t="s">
        <v>2836</v>
      </c>
      <c r="K393" s="7" t="s">
        <v>5886</v>
      </c>
      <c r="L393" s="2">
        <v>143</v>
      </c>
      <c r="M393" s="2">
        <v>81100</v>
      </c>
      <c r="N393" s="2">
        <v>12800</v>
      </c>
      <c r="O393" s="2">
        <v>93900</v>
      </c>
      <c r="P393" s="2">
        <v>0</v>
      </c>
      <c r="Q393" s="2">
        <v>93900</v>
      </c>
      <c r="S393" s="6">
        <v>10.7</v>
      </c>
      <c r="T393" s="6">
        <f t="shared" si="6"/>
        <v>1004.7299999999999</v>
      </c>
      <c r="V393" s="2">
        <v>0</v>
      </c>
      <c r="W393" s="2">
        <v>0</v>
      </c>
      <c r="Y393" s="2">
        <v>0</v>
      </c>
      <c r="Z393" s="2" t="s">
        <v>5885</v>
      </c>
    </row>
    <row r="394" spans="1:26" s="2" customFormat="1" thickBot="1">
      <c r="A394" s="2">
        <v>1137</v>
      </c>
      <c r="B394" s="2" t="s">
        <v>249</v>
      </c>
      <c r="C394" s="2" t="s">
        <v>250</v>
      </c>
      <c r="E394" s="2" t="s">
        <v>4537</v>
      </c>
      <c r="F394" s="2" t="s">
        <v>3346</v>
      </c>
      <c r="I394" s="2" t="s">
        <v>3345</v>
      </c>
      <c r="J394" s="2" t="s">
        <v>2836</v>
      </c>
      <c r="K394" s="7" t="s">
        <v>3344</v>
      </c>
      <c r="L394" s="2">
        <v>4.79</v>
      </c>
      <c r="M394" s="2">
        <v>93900</v>
      </c>
      <c r="N394" s="2">
        <v>0</v>
      </c>
      <c r="O394" s="2">
        <v>93900</v>
      </c>
      <c r="P394" s="2">
        <v>0</v>
      </c>
      <c r="Q394" s="2">
        <v>93900</v>
      </c>
      <c r="S394" s="6">
        <v>10.7</v>
      </c>
      <c r="T394" s="6">
        <f t="shared" si="6"/>
        <v>1004.7299999999999</v>
      </c>
      <c r="V394" s="2">
        <v>1</v>
      </c>
      <c r="W394" s="2">
        <v>13000</v>
      </c>
      <c r="X394" s="3">
        <v>41088</v>
      </c>
      <c r="Y394" s="2">
        <v>1</v>
      </c>
      <c r="Z394" s="2" t="s">
        <v>5884</v>
      </c>
    </row>
    <row r="395" spans="1:26" s="2" customFormat="1" thickBot="1">
      <c r="A395" s="2">
        <v>375</v>
      </c>
      <c r="B395" s="2" t="s">
        <v>2037</v>
      </c>
      <c r="C395" s="2" t="s">
        <v>2038</v>
      </c>
      <c r="D395" s="2" t="s">
        <v>5883</v>
      </c>
      <c r="E395" s="2" t="s">
        <v>5882</v>
      </c>
      <c r="F395" s="2" t="s">
        <v>5881</v>
      </c>
      <c r="I395" s="2" t="s">
        <v>2854</v>
      </c>
      <c r="J395" s="2" t="s">
        <v>2836</v>
      </c>
      <c r="K395" s="8" t="s">
        <v>5880</v>
      </c>
      <c r="L395" s="2">
        <v>0.35</v>
      </c>
      <c r="M395" s="2">
        <v>57600</v>
      </c>
      <c r="N395" s="2">
        <v>61500</v>
      </c>
      <c r="O395" s="2">
        <v>119100</v>
      </c>
      <c r="P395" s="2">
        <v>25000</v>
      </c>
      <c r="Q395" s="2">
        <v>94100</v>
      </c>
      <c r="S395" s="6">
        <v>10.7</v>
      </c>
      <c r="T395" s="6">
        <f t="shared" si="6"/>
        <v>1006.8699999999999</v>
      </c>
      <c r="V395" s="2">
        <v>0</v>
      </c>
      <c r="W395" s="2">
        <v>0</v>
      </c>
      <c r="Y395" s="2">
        <v>0</v>
      </c>
      <c r="Z395" s="2" t="s">
        <v>5879</v>
      </c>
    </row>
    <row r="396" spans="1:26" s="2" customFormat="1" thickBot="1">
      <c r="A396" s="2">
        <v>720</v>
      </c>
      <c r="B396" s="2" t="s">
        <v>1288</v>
      </c>
      <c r="C396" s="2" t="s">
        <v>1290</v>
      </c>
      <c r="D396" s="2" t="s">
        <v>5878</v>
      </c>
      <c r="E396" s="2" t="s">
        <v>5877</v>
      </c>
      <c r="F396" s="2" t="s">
        <v>5876</v>
      </c>
      <c r="I396" s="2" t="s">
        <v>5875</v>
      </c>
      <c r="J396" s="2" t="s">
        <v>2836</v>
      </c>
      <c r="K396" s="7" t="s">
        <v>5874</v>
      </c>
      <c r="L396" s="2">
        <v>50</v>
      </c>
      <c r="M396" s="2">
        <v>94100</v>
      </c>
      <c r="N396" s="2">
        <v>0</v>
      </c>
      <c r="O396" s="2">
        <v>94100</v>
      </c>
      <c r="P396" s="2">
        <v>0</v>
      </c>
      <c r="Q396" s="2">
        <v>94100</v>
      </c>
      <c r="S396" s="6">
        <v>10.7</v>
      </c>
      <c r="T396" s="6">
        <f t="shared" si="6"/>
        <v>1006.8699999999999</v>
      </c>
      <c r="V396" s="2">
        <v>1</v>
      </c>
      <c r="W396" s="2">
        <v>250000</v>
      </c>
      <c r="X396" s="3">
        <v>42726</v>
      </c>
      <c r="Y396" s="2">
        <v>1</v>
      </c>
      <c r="Z396" s="2" t="s">
        <v>5873</v>
      </c>
    </row>
    <row r="397" spans="1:26" s="2" customFormat="1" thickBot="1">
      <c r="A397" s="2">
        <v>8</v>
      </c>
      <c r="B397" s="2" t="s">
        <v>2790</v>
      </c>
      <c r="C397" s="2" t="s">
        <v>2791</v>
      </c>
      <c r="E397" s="2" t="s">
        <v>5872</v>
      </c>
      <c r="F397" s="2" t="s">
        <v>5871</v>
      </c>
      <c r="I397" s="2" t="s">
        <v>5870</v>
      </c>
      <c r="J397" s="2" t="s">
        <v>2836</v>
      </c>
      <c r="K397" s="7" t="s">
        <v>5869</v>
      </c>
      <c r="L397" s="2">
        <v>2</v>
      </c>
      <c r="M397" s="2">
        <v>85000</v>
      </c>
      <c r="N397" s="2">
        <v>10000</v>
      </c>
      <c r="O397" s="2">
        <v>95000</v>
      </c>
      <c r="P397" s="2">
        <v>0</v>
      </c>
      <c r="Q397" s="2">
        <v>95000</v>
      </c>
      <c r="S397" s="6">
        <v>10.7</v>
      </c>
      <c r="T397" s="6">
        <f t="shared" si="6"/>
        <v>1016.4999999999999</v>
      </c>
      <c r="V397" s="2">
        <v>0</v>
      </c>
      <c r="W397" s="2">
        <v>0</v>
      </c>
      <c r="Y397" s="2">
        <v>0</v>
      </c>
      <c r="Z397" s="2" t="s">
        <v>5868</v>
      </c>
    </row>
    <row r="398" spans="1:26" s="2" customFormat="1" thickBot="1">
      <c r="A398" s="2">
        <v>401</v>
      </c>
      <c r="B398" s="2" t="s">
        <v>1979</v>
      </c>
      <c r="C398" s="2" t="s">
        <v>1980</v>
      </c>
      <c r="E398" s="2" t="s">
        <v>5867</v>
      </c>
      <c r="F398" s="2" t="s">
        <v>5866</v>
      </c>
      <c r="I398" s="2" t="s">
        <v>2854</v>
      </c>
      <c r="J398" s="2" t="s">
        <v>2836</v>
      </c>
      <c r="K398" s="7" t="s">
        <v>2853</v>
      </c>
      <c r="L398" s="2">
        <v>0.15</v>
      </c>
      <c r="M398" s="2">
        <v>48000</v>
      </c>
      <c r="N398" s="2">
        <v>72100</v>
      </c>
      <c r="O398" s="2">
        <v>120100</v>
      </c>
      <c r="P398" s="2">
        <v>25000</v>
      </c>
      <c r="Q398" s="2">
        <v>95100</v>
      </c>
      <c r="S398" s="6">
        <v>10.7</v>
      </c>
      <c r="T398" s="6">
        <f t="shared" si="6"/>
        <v>1017.5699999999999</v>
      </c>
      <c r="V398" s="2">
        <v>0</v>
      </c>
      <c r="W398" s="2">
        <v>0</v>
      </c>
      <c r="Y398" s="2">
        <v>0</v>
      </c>
      <c r="Z398" s="2" t="s">
        <v>5865</v>
      </c>
    </row>
    <row r="399" spans="1:26" s="2" customFormat="1" thickBot="1">
      <c r="A399" s="2">
        <v>793</v>
      </c>
      <c r="B399" s="2" t="s">
        <v>1131</v>
      </c>
      <c r="C399" s="2" t="s">
        <v>1132</v>
      </c>
      <c r="D399" s="2" t="s">
        <v>5864</v>
      </c>
      <c r="E399" s="2" t="s">
        <v>5741</v>
      </c>
      <c r="F399" s="2" t="s">
        <v>5863</v>
      </c>
      <c r="G399" s="2" t="s">
        <v>5862</v>
      </c>
      <c r="I399" s="2" t="s">
        <v>5861</v>
      </c>
      <c r="J399" s="2" t="s">
        <v>2977</v>
      </c>
      <c r="K399" s="7" t="s">
        <v>5860</v>
      </c>
      <c r="L399" s="2">
        <v>154</v>
      </c>
      <c r="M399" s="2">
        <v>95200</v>
      </c>
      <c r="N399" s="2">
        <v>0</v>
      </c>
      <c r="O399" s="2">
        <v>95200</v>
      </c>
      <c r="P399" s="2">
        <v>0</v>
      </c>
      <c r="Q399" s="2">
        <v>95200</v>
      </c>
      <c r="S399" s="6">
        <v>10.7</v>
      </c>
      <c r="T399" s="6">
        <f t="shared" si="6"/>
        <v>1018.6399999999999</v>
      </c>
      <c r="V399" s="2">
        <v>2</v>
      </c>
      <c r="W399" s="2">
        <v>0</v>
      </c>
      <c r="X399" s="3">
        <v>39701</v>
      </c>
      <c r="Y399" s="2">
        <v>2</v>
      </c>
      <c r="Z399" s="2" t="s">
        <v>5859</v>
      </c>
    </row>
    <row r="400" spans="1:26" s="2" customFormat="1" thickBot="1">
      <c r="A400" s="2">
        <v>599</v>
      </c>
      <c r="B400" s="2" t="s">
        <v>1547</v>
      </c>
      <c r="C400" s="2" t="s">
        <v>5858</v>
      </c>
      <c r="D400" s="2" t="s">
        <v>5857</v>
      </c>
      <c r="E400" s="2" t="s">
        <v>4837</v>
      </c>
      <c r="F400" s="2" t="s">
        <v>4836</v>
      </c>
      <c r="I400" s="2" t="s">
        <v>4310</v>
      </c>
      <c r="J400" s="2" t="s">
        <v>2836</v>
      </c>
      <c r="K400" s="7" t="s">
        <v>2853</v>
      </c>
      <c r="L400" s="2">
        <v>174</v>
      </c>
      <c r="M400" s="2">
        <v>95600</v>
      </c>
      <c r="N400" s="2">
        <v>0</v>
      </c>
      <c r="O400" s="2">
        <v>95600</v>
      </c>
      <c r="P400" s="2">
        <v>0</v>
      </c>
      <c r="Q400" s="2">
        <v>95600</v>
      </c>
      <c r="S400" s="6">
        <v>10.7</v>
      </c>
      <c r="T400" s="6">
        <f t="shared" si="6"/>
        <v>1022.9199999999998</v>
      </c>
      <c r="V400" s="2">
        <v>1</v>
      </c>
      <c r="W400" s="2">
        <v>0</v>
      </c>
      <c r="X400" s="3">
        <v>44447</v>
      </c>
      <c r="Y400" s="2">
        <v>2</v>
      </c>
      <c r="Z400" s="2" t="s">
        <v>5856</v>
      </c>
    </row>
    <row r="401" spans="1:26" s="2" customFormat="1" thickBot="1">
      <c r="A401" s="2">
        <v>631</v>
      </c>
      <c r="B401" s="2" t="s">
        <v>1479</v>
      </c>
      <c r="C401" s="2" t="s">
        <v>1480</v>
      </c>
      <c r="D401" s="2" t="s">
        <v>5855</v>
      </c>
      <c r="E401" s="2" t="s">
        <v>5854</v>
      </c>
      <c r="F401" s="2" t="s">
        <v>5853</v>
      </c>
      <c r="I401" s="2" t="s">
        <v>5852</v>
      </c>
      <c r="J401" s="2" t="s">
        <v>2836</v>
      </c>
      <c r="K401" s="7" t="s">
        <v>5851</v>
      </c>
      <c r="L401" s="2">
        <v>2</v>
      </c>
      <c r="M401" s="2">
        <v>35000</v>
      </c>
      <c r="N401" s="2">
        <v>60600</v>
      </c>
      <c r="O401" s="2">
        <v>95600</v>
      </c>
      <c r="P401" s="2">
        <v>0</v>
      </c>
      <c r="Q401" s="2">
        <v>95600</v>
      </c>
      <c r="S401" s="6">
        <v>10.7</v>
      </c>
      <c r="T401" s="6">
        <f t="shared" si="6"/>
        <v>1022.9199999999998</v>
      </c>
      <c r="V401" s="2">
        <v>1</v>
      </c>
      <c r="W401" s="2">
        <v>10500</v>
      </c>
      <c r="X401" s="3">
        <v>38829</v>
      </c>
      <c r="Y401" s="2">
        <v>1</v>
      </c>
      <c r="Z401" s="2" t="s">
        <v>5850</v>
      </c>
    </row>
    <row r="402" spans="1:26" s="2" customFormat="1" thickBot="1">
      <c r="A402" s="2">
        <v>757</v>
      </c>
      <c r="B402" s="2" t="s">
        <v>1205</v>
      </c>
      <c r="C402" s="2" t="s">
        <v>1206</v>
      </c>
      <c r="E402" s="2" t="s">
        <v>4787</v>
      </c>
      <c r="F402" s="2" t="s">
        <v>5849</v>
      </c>
      <c r="I402" s="2" t="s">
        <v>3081</v>
      </c>
      <c r="J402" s="2" t="s">
        <v>2836</v>
      </c>
      <c r="K402" s="7" t="s">
        <v>3080</v>
      </c>
      <c r="L402" s="2">
        <v>18</v>
      </c>
      <c r="M402" s="2">
        <v>95800</v>
      </c>
      <c r="N402" s="2">
        <v>0</v>
      </c>
      <c r="O402" s="2">
        <v>95800</v>
      </c>
      <c r="P402" s="2">
        <v>0</v>
      </c>
      <c r="Q402" s="2">
        <v>95800</v>
      </c>
      <c r="S402" s="6">
        <v>10.7</v>
      </c>
      <c r="T402" s="6">
        <f t="shared" si="6"/>
        <v>1025.06</v>
      </c>
      <c r="V402" s="2">
        <v>0</v>
      </c>
      <c r="W402" s="2">
        <v>0</v>
      </c>
      <c r="Y402" s="2">
        <v>0</v>
      </c>
      <c r="Z402" s="2" t="s">
        <v>5848</v>
      </c>
    </row>
    <row r="403" spans="1:26" s="2" customFormat="1" thickBot="1">
      <c r="A403" s="2">
        <v>453</v>
      </c>
      <c r="B403" s="2" t="s">
        <v>1868</v>
      </c>
      <c r="C403" s="2" t="s">
        <v>1869</v>
      </c>
      <c r="E403" s="2" t="s">
        <v>5847</v>
      </c>
      <c r="F403" s="2" t="s">
        <v>3732</v>
      </c>
      <c r="I403" s="2" t="s">
        <v>2854</v>
      </c>
      <c r="J403" s="2" t="s">
        <v>2836</v>
      </c>
      <c r="K403" s="7" t="s">
        <v>2853</v>
      </c>
      <c r="L403" s="2">
        <v>1.5</v>
      </c>
      <c r="M403" s="2">
        <v>82500</v>
      </c>
      <c r="N403" s="2">
        <v>13800</v>
      </c>
      <c r="O403" s="2">
        <v>96300</v>
      </c>
      <c r="P403" s="2">
        <v>0</v>
      </c>
      <c r="Q403" s="2">
        <v>96300</v>
      </c>
      <c r="S403" s="6">
        <v>10.7</v>
      </c>
      <c r="T403" s="6">
        <f t="shared" si="6"/>
        <v>1030.4099999999999</v>
      </c>
      <c r="V403" s="2">
        <v>0</v>
      </c>
      <c r="W403" s="2">
        <v>0</v>
      </c>
      <c r="Y403" s="2">
        <v>0</v>
      </c>
      <c r="Z403" s="2" t="s">
        <v>5846</v>
      </c>
    </row>
    <row r="404" spans="1:26" s="2" customFormat="1" thickBot="1">
      <c r="A404" s="2">
        <v>830</v>
      </c>
      <c r="B404" s="2" t="s">
        <v>1043</v>
      </c>
      <c r="C404" s="2" t="s">
        <v>1044</v>
      </c>
      <c r="E404" s="2" t="s">
        <v>5845</v>
      </c>
      <c r="F404" s="2" t="s">
        <v>5844</v>
      </c>
      <c r="G404" s="2" t="s">
        <v>5843</v>
      </c>
      <c r="I404" s="2" t="s">
        <v>5842</v>
      </c>
      <c r="J404" s="2" t="s">
        <v>5841</v>
      </c>
      <c r="K404" s="8">
        <v>61938</v>
      </c>
      <c r="L404" s="2">
        <v>0.6</v>
      </c>
      <c r="M404" s="2">
        <v>80800</v>
      </c>
      <c r="N404" s="2">
        <v>16200</v>
      </c>
      <c r="O404" s="2">
        <v>97000</v>
      </c>
      <c r="P404" s="2">
        <v>0</v>
      </c>
      <c r="Q404" s="2">
        <v>97000</v>
      </c>
      <c r="S404" s="6">
        <v>10.7</v>
      </c>
      <c r="T404" s="6">
        <f t="shared" si="6"/>
        <v>1037.8999999999999</v>
      </c>
      <c r="V404" s="2">
        <v>2</v>
      </c>
      <c r="W404" s="2">
        <v>0</v>
      </c>
      <c r="X404" s="3">
        <v>39580</v>
      </c>
      <c r="Y404" s="2">
        <v>1</v>
      </c>
      <c r="Z404" s="2" t="s">
        <v>5840</v>
      </c>
    </row>
    <row r="405" spans="1:26" s="2" customFormat="1" thickBot="1">
      <c r="A405" s="2">
        <v>289</v>
      </c>
      <c r="B405" s="2" t="s">
        <v>2216</v>
      </c>
      <c r="C405" s="2" t="s">
        <v>2217</v>
      </c>
      <c r="D405" s="2" t="s">
        <v>5839</v>
      </c>
      <c r="E405" s="2" t="s">
        <v>5838</v>
      </c>
      <c r="F405" s="2" t="s">
        <v>5837</v>
      </c>
      <c r="I405" s="2" t="s">
        <v>5836</v>
      </c>
      <c r="J405" s="2" t="s">
        <v>2836</v>
      </c>
      <c r="K405" s="7" t="s">
        <v>2853</v>
      </c>
      <c r="L405" s="2">
        <v>0.33</v>
      </c>
      <c r="M405" s="2">
        <v>57600</v>
      </c>
      <c r="N405" s="2">
        <v>39900</v>
      </c>
      <c r="O405" s="2">
        <v>97500</v>
      </c>
      <c r="P405" s="2">
        <v>0</v>
      </c>
      <c r="Q405" s="2">
        <v>97500</v>
      </c>
      <c r="S405" s="6">
        <v>10.7</v>
      </c>
      <c r="T405" s="6">
        <f t="shared" si="6"/>
        <v>1043.2499999999998</v>
      </c>
      <c r="V405" s="2">
        <v>2</v>
      </c>
      <c r="W405" s="2">
        <v>12180</v>
      </c>
      <c r="X405" s="3">
        <v>44456</v>
      </c>
      <c r="Y405" s="2">
        <v>8</v>
      </c>
      <c r="Z405" s="2" t="s">
        <v>5835</v>
      </c>
    </row>
    <row r="406" spans="1:26" s="2" customFormat="1" thickBot="1">
      <c r="A406" s="2">
        <v>996</v>
      </c>
      <c r="B406" s="2" t="s">
        <v>589</v>
      </c>
      <c r="C406" s="2" t="s">
        <v>591</v>
      </c>
      <c r="E406" s="2" t="s">
        <v>5834</v>
      </c>
      <c r="F406" s="2" t="s">
        <v>5833</v>
      </c>
      <c r="I406" s="2" t="s">
        <v>4310</v>
      </c>
      <c r="J406" s="2" t="s">
        <v>2836</v>
      </c>
      <c r="K406" s="7" t="s">
        <v>2853</v>
      </c>
      <c r="L406" s="2">
        <v>1</v>
      </c>
      <c r="M406" s="2">
        <v>80000</v>
      </c>
      <c r="N406" s="2">
        <v>17800</v>
      </c>
      <c r="O406" s="2">
        <v>97800</v>
      </c>
      <c r="P406" s="2">
        <v>0</v>
      </c>
      <c r="Q406" s="2">
        <v>97800</v>
      </c>
      <c r="S406" s="6">
        <v>10.7</v>
      </c>
      <c r="T406" s="6">
        <f t="shared" si="6"/>
        <v>1046.4599999999998</v>
      </c>
      <c r="V406" s="2">
        <v>0</v>
      </c>
      <c r="W406" s="2">
        <v>0</v>
      </c>
      <c r="Y406" s="2">
        <v>0</v>
      </c>
      <c r="Z406" s="2" t="s">
        <v>5832</v>
      </c>
    </row>
    <row r="407" spans="1:26" s="2" customFormat="1" thickBot="1">
      <c r="A407" s="2">
        <v>1166</v>
      </c>
      <c r="B407" s="2" t="s">
        <v>170</v>
      </c>
      <c r="C407" s="2" t="s">
        <v>172</v>
      </c>
      <c r="D407" s="2" t="s">
        <v>5831</v>
      </c>
      <c r="E407" s="2" t="s">
        <v>5729</v>
      </c>
      <c r="F407" s="2" t="s">
        <v>5830</v>
      </c>
      <c r="I407" s="2" t="s">
        <v>5829</v>
      </c>
      <c r="J407" s="2" t="s">
        <v>2836</v>
      </c>
      <c r="K407" s="7" t="s">
        <v>5828</v>
      </c>
      <c r="L407" s="2">
        <v>22.5</v>
      </c>
      <c r="M407" s="2">
        <v>98000</v>
      </c>
      <c r="N407" s="2">
        <v>0</v>
      </c>
      <c r="O407" s="2">
        <v>98000</v>
      </c>
      <c r="P407" s="2">
        <v>0</v>
      </c>
      <c r="Q407" s="2">
        <v>98000</v>
      </c>
      <c r="S407" s="6">
        <v>10.7</v>
      </c>
      <c r="T407" s="6">
        <f t="shared" si="6"/>
        <v>1048.5999999999999</v>
      </c>
      <c r="V407" s="2">
        <v>0</v>
      </c>
      <c r="W407" s="2">
        <v>0</v>
      </c>
      <c r="Y407" s="2">
        <v>0</v>
      </c>
      <c r="Z407" s="2" t="s">
        <v>5827</v>
      </c>
    </row>
    <row r="408" spans="1:26" s="2" customFormat="1" thickBot="1">
      <c r="A408" s="2">
        <v>314</v>
      </c>
      <c r="B408" s="2" t="s">
        <v>2162</v>
      </c>
      <c r="C408" s="2" t="s">
        <v>544</v>
      </c>
      <c r="E408" s="2" t="s">
        <v>5826</v>
      </c>
      <c r="F408" s="2" t="s">
        <v>4612</v>
      </c>
      <c r="I408" s="2" t="s">
        <v>2854</v>
      </c>
      <c r="J408" s="2" t="s">
        <v>2836</v>
      </c>
      <c r="K408" s="7" t="s">
        <v>2853</v>
      </c>
      <c r="L408" s="2">
        <v>0.4</v>
      </c>
      <c r="M408" s="2">
        <v>67200</v>
      </c>
      <c r="N408" s="2">
        <v>31200</v>
      </c>
      <c r="O408" s="2">
        <v>98400</v>
      </c>
      <c r="P408" s="2">
        <v>0</v>
      </c>
      <c r="Q408" s="2">
        <v>98400</v>
      </c>
      <c r="S408" s="6">
        <v>10.7</v>
      </c>
      <c r="T408" s="6">
        <f t="shared" si="6"/>
        <v>1052.8800000000001</v>
      </c>
      <c r="V408" s="2">
        <v>2</v>
      </c>
      <c r="W408" s="2">
        <v>0</v>
      </c>
      <c r="X408" s="3">
        <v>45649</v>
      </c>
      <c r="Y408" s="2">
        <v>8</v>
      </c>
      <c r="Z408" s="2" t="s">
        <v>5825</v>
      </c>
    </row>
    <row r="409" spans="1:26" s="2" customFormat="1" thickBot="1">
      <c r="A409" s="2">
        <v>1052</v>
      </c>
      <c r="B409" s="2" t="s">
        <v>444</v>
      </c>
      <c r="C409" s="2" t="s">
        <v>445</v>
      </c>
      <c r="E409" s="2" t="s">
        <v>5824</v>
      </c>
      <c r="F409" s="2" t="s">
        <v>5823</v>
      </c>
      <c r="I409" s="2" t="s">
        <v>3157</v>
      </c>
      <c r="J409" s="2" t="s">
        <v>2836</v>
      </c>
      <c r="K409" s="7" t="s">
        <v>3156</v>
      </c>
      <c r="L409" s="2">
        <v>2</v>
      </c>
      <c r="M409" s="2">
        <v>65000</v>
      </c>
      <c r="N409" s="2">
        <v>33500</v>
      </c>
      <c r="O409" s="2">
        <v>98500</v>
      </c>
      <c r="P409" s="2">
        <v>0</v>
      </c>
      <c r="Q409" s="2">
        <v>98500</v>
      </c>
      <c r="S409" s="6">
        <v>10.7</v>
      </c>
      <c r="T409" s="6">
        <f t="shared" si="6"/>
        <v>1053.95</v>
      </c>
      <c r="V409" s="2">
        <v>1</v>
      </c>
      <c r="W409" s="2">
        <v>0</v>
      </c>
      <c r="X409" s="3">
        <v>38825</v>
      </c>
      <c r="Y409" s="2">
        <v>2</v>
      </c>
      <c r="Z409" s="2" t="s">
        <v>5822</v>
      </c>
    </row>
    <row r="410" spans="1:26" s="2" customFormat="1" thickBot="1">
      <c r="A410" s="2">
        <v>767</v>
      </c>
      <c r="B410" s="2" t="s">
        <v>1184</v>
      </c>
      <c r="C410" s="2" t="s">
        <v>1185</v>
      </c>
      <c r="D410" s="2" t="s">
        <v>5821</v>
      </c>
      <c r="E410" s="2" t="s">
        <v>5820</v>
      </c>
      <c r="F410" s="2" t="s">
        <v>5819</v>
      </c>
      <c r="I410" s="2" t="s">
        <v>5818</v>
      </c>
      <c r="J410" s="2" t="s">
        <v>2977</v>
      </c>
      <c r="K410" s="7" t="s">
        <v>5817</v>
      </c>
      <c r="L410" s="2">
        <v>1.4</v>
      </c>
      <c r="M410" s="2">
        <v>62000</v>
      </c>
      <c r="N410" s="2">
        <v>36900</v>
      </c>
      <c r="O410" s="2">
        <v>98900</v>
      </c>
      <c r="P410" s="2">
        <v>0</v>
      </c>
      <c r="Q410" s="2">
        <v>98900</v>
      </c>
      <c r="S410" s="6">
        <v>10.7</v>
      </c>
      <c r="T410" s="6">
        <f t="shared" si="6"/>
        <v>1058.23</v>
      </c>
      <c r="V410" s="2">
        <v>2</v>
      </c>
      <c r="W410" s="2">
        <v>0</v>
      </c>
      <c r="X410" s="3">
        <v>41696</v>
      </c>
      <c r="Y410" s="2">
        <v>2</v>
      </c>
      <c r="Z410" s="2" t="s">
        <v>5816</v>
      </c>
    </row>
    <row r="411" spans="1:26" s="2" customFormat="1" thickBot="1">
      <c r="A411" s="2">
        <v>1107</v>
      </c>
      <c r="B411" s="2" t="s">
        <v>321</v>
      </c>
      <c r="C411" s="2" t="s">
        <v>322</v>
      </c>
      <c r="E411" s="2" t="s">
        <v>3123</v>
      </c>
      <c r="F411" s="2" t="s">
        <v>3852</v>
      </c>
      <c r="I411" s="2" t="s">
        <v>2854</v>
      </c>
      <c r="J411" s="2" t="s">
        <v>2836</v>
      </c>
      <c r="K411" s="7" t="s">
        <v>2853</v>
      </c>
      <c r="L411" s="2">
        <v>50</v>
      </c>
      <c r="M411" s="2">
        <v>45400</v>
      </c>
      <c r="N411" s="2">
        <v>53600</v>
      </c>
      <c r="O411" s="2">
        <v>99000</v>
      </c>
      <c r="P411" s="2">
        <v>0</v>
      </c>
      <c r="Q411" s="2">
        <v>99000</v>
      </c>
      <c r="S411" s="6">
        <v>10.7</v>
      </c>
      <c r="T411" s="6">
        <f t="shared" si="6"/>
        <v>1059.3</v>
      </c>
      <c r="V411" s="2">
        <v>0</v>
      </c>
      <c r="W411" s="2">
        <v>0</v>
      </c>
      <c r="Y411" s="2">
        <v>0</v>
      </c>
    </row>
    <row r="412" spans="1:26" s="2" customFormat="1" thickBot="1">
      <c r="A412" s="2">
        <v>625</v>
      </c>
      <c r="B412" s="2" t="s">
        <v>1492</v>
      </c>
      <c r="C412" s="2" t="s">
        <v>1494</v>
      </c>
      <c r="E412" s="2" t="s">
        <v>5815</v>
      </c>
      <c r="F412" s="2" t="s">
        <v>5814</v>
      </c>
      <c r="I412" s="2" t="s">
        <v>5813</v>
      </c>
      <c r="J412" s="2" t="s">
        <v>2977</v>
      </c>
      <c r="K412" s="7" t="s">
        <v>5812</v>
      </c>
      <c r="L412" s="2">
        <v>1</v>
      </c>
      <c r="M412" s="2">
        <v>30000</v>
      </c>
      <c r="N412" s="2">
        <v>69500</v>
      </c>
      <c r="O412" s="2">
        <v>99500</v>
      </c>
      <c r="P412" s="2">
        <v>0</v>
      </c>
      <c r="Q412" s="2">
        <v>99500</v>
      </c>
      <c r="S412" s="6">
        <v>10.7</v>
      </c>
      <c r="T412" s="6">
        <f t="shared" si="6"/>
        <v>1064.6500000000001</v>
      </c>
      <c r="V412" s="2">
        <v>0</v>
      </c>
      <c r="W412" s="2">
        <v>0</v>
      </c>
      <c r="Y412" s="2">
        <v>0</v>
      </c>
      <c r="Z412" s="2" t="s">
        <v>5811</v>
      </c>
    </row>
    <row r="413" spans="1:26" s="2" customFormat="1" thickBot="1">
      <c r="A413" s="2">
        <v>1210</v>
      </c>
      <c r="B413" s="2" t="s">
        <v>12</v>
      </c>
      <c r="C413" s="2" t="s">
        <v>13</v>
      </c>
      <c r="E413" s="2" t="s">
        <v>5810</v>
      </c>
      <c r="F413" s="2" t="s">
        <v>5809</v>
      </c>
      <c r="I413" s="2" t="s">
        <v>4344</v>
      </c>
      <c r="J413" s="2" t="s">
        <v>2977</v>
      </c>
      <c r="K413" s="7" t="s">
        <v>4343</v>
      </c>
      <c r="L413" s="2">
        <v>21.86</v>
      </c>
      <c r="M413" s="2">
        <v>99900</v>
      </c>
      <c r="N413" s="2">
        <v>0</v>
      </c>
      <c r="O413" s="2">
        <v>99900</v>
      </c>
      <c r="P413" s="2">
        <v>0</v>
      </c>
      <c r="Q413" s="2">
        <v>99900</v>
      </c>
      <c r="S413" s="6">
        <v>10.7</v>
      </c>
      <c r="T413" s="6">
        <f t="shared" si="6"/>
        <v>1068.93</v>
      </c>
      <c r="V413" s="2">
        <v>1</v>
      </c>
      <c r="W413" s="2">
        <v>68000</v>
      </c>
      <c r="X413" s="3">
        <v>45189</v>
      </c>
      <c r="Y413" s="2">
        <v>1</v>
      </c>
      <c r="Z413" s="2" t="s">
        <v>5808</v>
      </c>
    </row>
    <row r="414" spans="1:26" s="2" customFormat="1" thickBot="1">
      <c r="A414" s="2">
        <v>1146</v>
      </c>
      <c r="B414" s="2" t="s">
        <v>222</v>
      </c>
      <c r="C414" s="2" t="s">
        <v>224</v>
      </c>
      <c r="E414" s="2" t="s">
        <v>5807</v>
      </c>
      <c r="F414" s="2" t="s">
        <v>5806</v>
      </c>
      <c r="I414" s="2" t="s">
        <v>5805</v>
      </c>
      <c r="J414" s="2" t="s">
        <v>2977</v>
      </c>
      <c r="K414" s="7" t="s">
        <v>5804</v>
      </c>
      <c r="L414" s="2">
        <v>4</v>
      </c>
      <c r="M414" s="2">
        <v>45000</v>
      </c>
      <c r="N414" s="2">
        <v>55000</v>
      </c>
      <c r="O414" s="2">
        <v>100000</v>
      </c>
      <c r="P414" s="2">
        <v>0</v>
      </c>
      <c r="Q414" s="2">
        <v>100000</v>
      </c>
      <c r="S414" s="6">
        <v>10.7</v>
      </c>
      <c r="T414" s="6">
        <f t="shared" si="6"/>
        <v>1070</v>
      </c>
      <c r="V414" s="2">
        <v>2</v>
      </c>
      <c r="W414" s="2">
        <v>50000</v>
      </c>
      <c r="X414" s="3">
        <v>43004</v>
      </c>
      <c r="Y414" s="2">
        <v>1</v>
      </c>
      <c r="Z414" s="2" t="s">
        <v>5803</v>
      </c>
    </row>
    <row r="415" spans="1:26" s="2" customFormat="1" thickBot="1">
      <c r="A415" s="2">
        <v>230</v>
      </c>
      <c r="B415" s="2" t="s">
        <v>2352</v>
      </c>
      <c r="C415" s="2" t="s">
        <v>2354</v>
      </c>
      <c r="E415" s="2" t="s">
        <v>5802</v>
      </c>
      <c r="F415" s="2" t="s">
        <v>5801</v>
      </c>
      <c r="I415" s="2" t="s">
        <v>2854</v>
      </c>
      <c r="J415" s="2" t="s">
        <v>2836</v>
      </c>
      <c r="K415" s="7" t="s">
        <v>2853</v>
      </c>
      <c r="L415" s="2">
        <v>3</v>
      </c>
      <c r="M415" s="2">
        <v>90000</v>
      </c>
      <c r="N415" s="2">
        <v>10200</v>
      </c>
      <c r="O415" s="2">
        <v>100200</v>
      </c>
      <c r="P415" s="2">
        <v>0</v>
      </c>
      <c r="Q415" s="2">
        <v>100200</v>
      </c>
      <c r="S415" s="6">
        <v>10.7</v>
      </c>
      <c r="T415" s="6">
        <f t="shared" si="6"/>
        <v>1072.1400000000001</v>
      </c>
      <c r="V415" s="2">
        <v>0</v>
      </c>
      <c r="W415" s="2">
        <v>0</v>
      </c>
      <c r="Y415" s="2">
        <v>0</v>
      </c>
      <c r="Z415" s="2" t="s">
        <v>5800</v>
      </c>
    </row>
    <row r="416" spans="1:26" s="2" customFormat="1" thickBot="1">
      <c r="A416" s="2">
        <v>32</v>
      </c>
      <c r="B416" s="2" t="s">
        <v>2744</v>
      </c>
      <c r="C416" s="2" t="s">
        <v>2745</v>
      </c>
      <c r="D416" s="2" t="s">
        <v>5799</v>
      </c>
      <c r="E416" s="2" t="s">
        <v>5798</v>
      </c>
      <c r="F416" s="2" t="s">
        <v>5797</v>
      </c>
      <c r="I416" s="2" t="s">
        <v>5796</v>
      </c>
      <c r="J416" s="2" t="s">
        <v>2977</v>
      </c>
      <c r="K416" s="7" t="s">
        <v>5795</v>
      </c>
      <c r="L416" s="2">
        <v>5</v>
      </c>
      <c r="M416" s="2">
        <v>80000</v>
      </c>
      <c r="N416" s="2">
        <v>20600</v>
      </c>
      <c r="O416" s="2">
        <v>100600</v>
      </c>
      <c r="P416" s="2">
        <v>0</v>
      </c>
      <c r="Q416" s="2">
        <v>100600</v>
      </c>
      <c r="S416" s="6">
        <v>10.7</v>
      </c>
      <c r="T416" s="6">
        <f t="shared" si="6"/>
        <v>1076.42</v>
      </c>
      <c r="V416" s="2">
        <v>0</v>
      </c>
      <c r="W416" s="2">
        <v>0</v>
      </c>
      <c r="Y416" s="2">
        <v>0</v>
      </c>
      <c r="Z416" s="2" t="s">
        <v>5794</v>
      </c>
    </row>
    <row r="417" spans="1:26" s="2" customFormat="1" thickBot="1">
      <c r="A417" s="2">
        <v>1139</v>
      </c>
      <c r="B417" s="2" t="s">
        <v>243</v>
      </c>
      <c r="C417" s="2" t="s">
        <v>244</v>
      </c>
      <c r="D417" s="2" t="s">
        <v>1832</v>
      </c>
      <c r="E417" s="2" t="s">
        <v>4683</v>
      </c>
      <c r="F417" s="2" t="s">
        <v>5793</v>
      </c>
      <c r="I417" s="2" t="s">
        <v>2854</v>
      </c>
      <c r="J417" s="2" t="s">
        <v>2836</v>
      </c>
      <c r="K417" s="7" t="s">
        <v>2853</v>
      </c>
      <c r="L417" s="2">
        <v>19</v>
      </c>
      <c r="M417" s="2">
        <v>101400</v>
      </c>
      <c r="N417" s="2">
        <v>0</v>
      </c>
      <c r="O417" s="2">
        <v>101400</v>
      </c>
      <c r="P417" s="2">
        <v>0</v>
      </c>
      <c r="Q417" s="2">
        <v>101400</v>
      </c>
      <c r="S417" s="6">
        <v>10.7</v>
      </c>
      <c r="T417" s="6">
        <f t="shared" si="6"/>
        <v>1084.98</v>
      </c>
      <c r="V417" s="2">
        <v>0</v>
      </c>
      <c r="W417" s="2">
        <v>40000</v>
      </c>
      <c r="X417" s="3">
        <v>41080</v>
      </c>
      <c r="Y417" s="2">
        <v>1</v>
      </c>
      <c r="Z417" s="2" t="s">
        <v>5792</v>
      </c>
    </row>
    <row r="418" spans="1:26" s="2" customFormat="1" thickBot="1">
      <c r="A418" s="2">
        <v>782</v>
      </c>
      <c r="B418" s="2" t="s">
        <v>1154</v>
      </c>
      <c r="C418" s="2" t="s">
        <v>5791</v>
      </c>
      <c r="D418" s="2" t="s">
        <v>5790</v>
      </c>
      <c r="E418" s="2" t="s">
        <v>5789</v>
      </c>
      <c r="F418" s="2" t="s">
        <v>4482</v>
      </c>
      <c r="I418" s="2" t="s">
        <v>5788</v>
      </c>
      <c r="J418" s="2" t="s">
        <v>2836</v>
      </c>
      <c r="K418" s="7" t="s">
        <v>5787</v>
      </c>
      <c r="L418" s="2">
        <v>0.6</v>
      </c>
      <c r="M418" s="2">
        <v>43200</v>
      </c>
      <c r="N418" s="2">
        <v>58500</v>
      </c>
      <c r="O418" s="2">
        <v>101700</v>
      </c>
      <c r="P418" s="2">
        <v>0</v>
      </c>
      <c r="Q418" s="2">
        <v>101700</v>
      </c>
      <c r="S418" s="6">
        <v>10.7</v>
      </c>
      <c r="T418" s="6">
        <f t="shared" si="6"/>
        <v>1088.19</v>
      </c>
      <c r="V418" s="2">
        <v>2</v>
      </c>
      <c r="W418" s="2">
        <v>0</v>
      </c>
      <c r="X418" s="3">
        <v>42446</v>
      </c>
      <c r="Y418" s="2">
        <v>2</v>
      </c>
      <c r="Z418" s="2" t="s">
        <v>5786</v>
      </c>
    </row>
    <row r="419" spans="1:26" s="2" customFormat="1" thickBot="1">
      <c r="A419" s="2">
        <v>1020</v>
      </c>
      <c r="B419" s="2" t="s">
        <v>531</v>
      </c>
      <c r="C419" s="2" t="s">
        <v>533</v>
      </c>
      <c r="D419" s="2" t="s">
        <v>5785</v>
      </c>
      <c r="E419" s="2" t="s">
        <v>5784</v>
      </c>
      <c r="F419" s="2" t="s">
        <v>5783</v>
      </c>
      <c r="I419" s="2" t="s">
        <v>5782</v>
      </c>
      <c r="J419" s="2" t="s">
        <v>2923</v>
      </c>
      <c r="K419" s="7" t="s">
        <v>5781</v>
      </c>
      <c r="L419" s="2">
        <v>64.97</v>
      </c>
      <c r="M419" s="2">
        <v>102200</v>
      </c>
      <c r="N419" s="2">
        <v>0</v>
      </c>
      <c r="O419" s="2">
        <v>102200</v>
      </c>
      <c r="P419" s="2">
        <v>0</v>
      </c>
      <c r="Q419" s="2">
        <v>102200</v>
      </c>
      <c r="S419" s="6">
        <v>10.7</v>
      </c>
      <c r="T419" s="6">
        <f t="shared" si="6"/>
        <v>1093.54</v>
      </c>
      <c r="V419" s="2">
        <v>1</v>
      </c>
      <c r="W419" s="2">
        <v>57000</v>
      </c>
      <c r="X419" s="3">
        <v>43496</v>
      </c>
      <c r="Y419" s="2">
        <v>1</v>
      </c>
      <c r="Z419" s="2" t="s">
        <v>5780</v>
      </c>
    </row>
    <row r="420" spans="1:26" s="2" customFormat="1" thickBot="1">
      <c r="A420" s="2">
        <v>1160</v>
      </c>
      <c r="B420" s="2" t="s">
        <v>189</v>
      </c>
      <c r="C420" s="2" t="s">
        <v>191</v>
      </c>
      <c r="E420" s="2" t="s">
        <v>5779</v>
      </c>
      <c r="F420" s="2" t="s">
        <v>5295</v>
      </c>
      <c r="I420" s="2" t="s">
        <v>5294</v>
      </c>
      <c r="J420" s="2" t="s">
        <v>3210</v>
      </c>
      <c r="K420" s="7" t="s">
        <v>5293</v>
      </c>
      <c r="L420" s="2">
        <v>24.8</v>
      </c>
      <c r="M420" s="2">
        <v>102600</v>
      </c>
      <c r="N420" s="2">
        <v>0</v>
      </c>
      <c r="O420" s="2">
        <v>102600</v>
      </c>
      <c r="P420" s="2">
        <v>0</v>
      </c>
      <c r="Q420" s="2">
        <v>102600</v>
      </c>
      <c r="S420" s="6">
        <v>10.7</v>
      </c>
      <c r="T420" s="6">
        <f t="shared" si="6"/>
        <v>1097.82</v>
      </c>
      <c r="V420" s="2">
        <v>0</v>
      </c>
      <c r="W420" s="2">
        <v>29000</v>
      </c>
      <c r="Y420" s="2">
        <v>4</v>
      </c>
      <c r="Z420" s="2" t="s">
        <v>5778</v>
      </c>
    </row>
    <row r="421" spans="1:26" s="2" customFormat="1" thickBot="1">
      <c r="A421" s="2">
        <v>368</v>
      </c>
      <c r="B421" s="2" t="s">
        <v>2048</v>
      </c>
      <c r="C421" s="2" t="s">
        <v>113</v>
      </c>
      <c r="E421" s="2" t="s">
        <v>5777</v>
      </c>
      <c r="F421" s="2" t="s">
        <v>5776</v>
      </c>
      <c r="I421" s="2" t="s">
        <v>3613</v>
      </c>
      <c r="J421" s="2" t="s">
        <v>2977</v>
      </c>
      <c r="K421" s="7" t="s">
        <v>3612</v>
      </c>
      <c r="L421" s="2">
        <v>2.4</v>
      </c>
      <c r="M421" s="2">
        <v>87000</v>
      </c>
      <c r="N421" s="2">
        <v>16100</v>
      </c>
      <c r="O421" s="2">
        <v>103100</v>
      </c>
      <c r="P421" s="2">
        <v>0</v>
      </c>
      <c r="Q421" s="2">
        <v>103100</v>
      </c>
      <c r="S421" s="6">
        <v>10.7</v>
      </c>
      <c r="T421" s="6">
        <f t="shared" si="6"/>
        <v>1103.17</v>
      </c>
      <c r="V421" s="2">
        <v>2</v>
      </c>
      <c r="W421" s="2">
        <v>85000</v>
      </c>
      <c r="X421" s="3">
        <v>44875</v>
      </c>
      <c r="Y421" s="2">
        <v>1</v>
      </c>
      <c r="Z421" s="2" t="s">
        <v>5775</v>
      </c>
    </row>
    <row r="422" spans="1:26" s="2" customFormat="1" thickBot="1">
      <c r="A422" s="2">
        <v>487</v>
      </c>
      <c r="B422" s="2" t="s">
        <v>1791</v>
      </c>
      <c r="C422" s="2" t="s">
        <v>5774</v>
      </c>
      <c r="D422" s="2" t="s">
        <v>5220</v>
      </c>
      <c r="E422" s="2" t="s">
        <v>5773</v>
      </c>
      <c r="F422" s="2" t="s">
        <v>5218</v>
      </c>
      <c r="I422" s="2" t="s">
        <v>5217</v>
      </c>
      <c r="J422" s="2" t="s">
        <v>2977</v>
      </c>
      <c r="K422" s="7" t="s">
        <v>5216</v>
      </c>
      <c r="L422" s="2">
        <v>97</v>
      </c>
      <c r="M422" s="2">
        <v>93600</v>
      </c>
      <c r="N422" s="2">
        <v>9500</v>
      </c>
      <c r="O422" s="2">
        <v>103100</v>
      </c>
      <c r="P422" s="2">
        <v>0</v>
      </c>
      <c r="Q422" s="2">
        <v>103100</v>
      </c>
      <c r="S422" s="6">
        <v>10.7</v>
      </c>
      <c r="T422" s="6">
        <f t="shared" si="6"/>
        <v>1103.17</v>
      </c>
      <c r="V422" s="2">
        <v>2</v>
      </c>
      <c r="W422" s="2">
        <v>100000</v>
      </c>
      <c r="X422" s="3">
        <v>45476</v>
      </c>
      <c r="Y422" s="2">
        <v>1</v>
      </c>
      <c r="Z422" s="2" t="s">
        <v>5772</v>
      </c>
    </row>
    <row r="423" spans="1:26" s="2" customFormat="1" thickBot="1">
      <c r="A423" s="2">
        <v>202</v>
      </c>
      <c r="B423" s="2" t="s">
        <v>2413</v>
      </c>
      <c r="C423" s="2" t="s">
        <v>2392</v>
      </c>
      <c r="E423" s="2" t="s">
        <v>5771</v>
      </c>
      <c r="F423" s="2" t="s">
        <v>3276</v>
      </c>
      <c r="I423" s="2" t="s">
        <v>2854</v>
      </c>
      <c r="J423" s="2" t="s">
        <v>2836</v>
      </c>
      <c r="K423" s="7" t="s">
        <v>2853</v>
      </c>
      <c r="L423" s="2">
        <v>7.5</v>
      </c>
      <c r="M423" s="2">
        <v>89500</v>
      </c>
      <c r="N423" s="2">
        <v>13900</v>
      </c>
      <c r="O423" s="2">
        <v>103400</v>
      </c>
      <c r="P423" s="2">
        <v>0</v>
      </c>
      <c r="Q423" s="2">
        <v>103400</v>
      </c>
      <c r="S423" s="6">
        <v>10.7</v>
      </c>
      <c r="T423" s="6">
        <f t="shared" si="6"/>
        <v>1106.3800000000001</v>
      </c>
      <c r="V423" s="2">
        <v>2</v>
      </c>
      <c r="W423" s="2">
        <v>11960</v>
      </c>
      <c r="X423" s="3">
        <v>40681</v>
      </c>
      <c r="Y423" s="2">
        <v>2</v>
      </c>
      <c r="Z423" s="2" t="s">
        <v>5770</v>
      </c>
    </row>
    <row r="424" spans="1:26" s="2" customFormat="1" thickBot="1">
      <c r="A424" s="2">
        <v>974</v>
      </c>
      <c r="B424" s="2" t="s">
        <v>654</v>
      </c>
      <c r="C424" s="2" t="s">
        <v>4785</v>
      </c>
      <c r="D424" s="2" t="s">
        <v>4784</v>
      </c>
      <c r="E424" s="2" t="s">
        <v>5769</v>
      </c>
      <c r="F424" s="2" t="s">
        <v>4782</v>
      </c>
      <c r="I424" s="2" t="s">
        <v>4781</v>
      </c>
      <c r="J424" s="2" t="s">
        <v>4780</v>
      </c>
      <c r="K424" s="7" t="s">
        <v>4779</v>
      </c>
      <c r="L424" s="2">
        <v>6</v>
      </c>
      <c r="M424" s="2">
        <v>85000</v>
      </c>
      <c r="N424" s="2">
        <v>18500</v>
      </c>
      <c r="O424" s="2">
        <v>103500</v>
      </c>
      <c r="P424" s="2">
        <v>0</v>
      </c>
      <c r="Q424" s="2">
        <v>103500</v>
      </c>
      <c r="S424" s="6">
        <v>10.7</v>
      </c>
      <c r="T424" s="6">
        <f t="shared" si="6"/>
        <v>1107.45</v>
      </c>
      <c r="V424" s="2">
        <v>2</v>
      </c>
      <c r="W424" s="2">
        <v>27000</v>
      </c>
      <c r="X424" s="3">
        <v>41570</v>
      </c>
      <c r="Y424" s="2">
        <v>1</v>
      </c>
      <c r="Z424" s="2" t="s">
        <v>5768</v>
      </c>
    </row>
    <row r="425" spans="1:26" s="2" customFormat="1" thickBot="1">
      <c r="A425" s="2">
        <v>31</v>
      </c>
      <c r="B425" s="2" t="s">
        <v>2746</v>
      </c>
      <c r="C425" s="2" t="s">
        <v>2861</v>
      </c>
      <c r="E425" s="2" t="s">
        <v>5767</v>
      </c>
      <c r="F425" s="2" t="s">
        <v>2859</v>
      </c>
      <c r="I425" s="2" t="s">
        <v>2854</v>
      </c>
      <c r="J425" s="2" t="s">
        <v>2836</v>
      </c>
      <c r="K425" s="7" t="s">
        <v>2853</v>
      </c>
      <c r="L425" s="2">
        <v>25</v>
      </c>
      <c r="M425" s="2">
        <v>103800</v>
      </c>
      <c r="N425" s="2">
        <v>0</v>
      </c>
      <c r="O425" s="2">
        <v>103800</v>
      </c>
      <c r="P425" s="2">
        <v>0</v>
      </c>
      <c r="Q425" s="2">
        <v>103800</v>
      </c>
      <c r="S425" s="6">
        <v>10.7</v>
      </c>
      <c r="T425" s="6">
        <f t="shared" si="6"/>
        <v>1110.6600000000001</v>
      </c>
      <c r="V425" s="2">
        <v>1</v>
      </c>
      <c r="W425" s="2">
        <v>0</v>
      </c>
      <c r="X425" s="3">
        <v>44258</v>
      </c>
      <c r="Y425" s="2">
        <v>2</v>
      </c>
      <c r="Z425" s="2" t="s">
        <v>2858</v>
      </c>
    </row>
    <row r="426" spans="1:26" s="2" customFormat="1" thickBot="1">
      <c r="A426" s="2">
        <v>482</v>
      </c>
      <c r="B426" s="2" t="s">
        <v>1804</v>
      </c>
      <c r="C426" s="2" t="s">
        <v>1805</v>
      </c>
      <c r="D426" s="2" t="s">
        <v>5766</v>
      </c>
      <c r="E426" s="2" t="s">
        <v>5765</v>
      </c>
      <c r="F426" s="2" t="s">
        <v>5764</v>
      </c>
      <c r="I426" s="2" t="s">
        <v>2854</v>
      </c>
      <c r="J426" s="2" t="s">
        <v>2836</v>
      </c>
      <c r="K426" s="7" t="s">
        <v>2853</v>
      </c>
      <c r="L426" s="2">
        <v>1</v>
      </c>
      <c r="M426" s="2">
        <v>60000</v>
      </c>
      <c r="N426" s="2">
        <v>68900</v>
      </c>
      <c r="O426" s="2">
        <v>128900</v>
      </c>
      <c r="P426" s="2">
        <v>25000</v>
      </c>
      <c r="Q426" s="2">
        <v>103900</v>
      </c>
      <c r="S426" s="6">
        <v>10.7</v>
      </c>
      <c r="T426" s="6">
        <f t="shared" si="6"/>
        <v>1111.73</v>
      </c>
      <c r="V426" s="2">
        <v>2</v>
      </c>
      <c r="W426" s="2">
        <v>47460</v>
      </c>
      <c r="X426" s="3">
        <v>40665</v>
      </c>
      <c r="Y426" s="2">
        <v>2</v>
      </c>
      <c r="Z426" s="2" t="s">
        <v>5763</v>
      </c>
    </row>
    <row r="427" spans="1:26" s="2" customFormat="1" thickBot="1">
      <c r="A427" s="2">
        <v>1222</v>
      </c>
      <c r="B427" s="2" t="s">
        <v>5762</v>
      </c>
      <c r="C427" s="2" t="s">
        <v>5761</v>
      </c>
      <c r="E427" s="2" t="s">
        <v>4537</v>
      </c>
      <c r="F427" s="2" t="s">
        <v>5760</v>
      </c>
      <c r="I427" s="2" t="s">
        <v>2854</v>
      </c>
      <c r="J427" s="2" t="s">
        <v>2836</v>
      </c>
      <c r="K427" s="7" t="s">
        <v>2853</v>
      </c>
      <c r="L427" s="2">
        <v>7.33</v>
      </c>
      <c r="M427" s="2">
        <v>104000</v>
      </c>
      <c r="N427" s="2">
        <v>0</v>
      </c>
      <c r="O427" s="2">
        <v>104000</v>
      </c>
      <c r="P427" s="2">
        <v>0</v>
      </c>
      <c r="Q427" s="2">
        <v>104000</v>
      </c>
      <c r="S427" s="6">
        <v>10.7</v>
      </c>
      <c r="T427" s="6">
        <f t="shared" si="6"/>
        <v>1112.8</v>
      </c>
      <c r="V427" s="2">
        <v>1</v>
      </c>
      <c r="W427" s="2">
        <v>0</v>
      </c>
      <c r="X427" s="3">
        <v>45708</v>
      </c>
      <c r="Y427" s="2">
        <v>2</v>
      </c>
      <c r="Z427" s="2" t="s">
        <v>5759</v>
      </c>
    </row>
    <row r="428" spans="1:26" s="2" customFormat="1" thickBot="1">
      <c r="A428" s="2">
        <v>629</v>
      </c>
      <c r="B428" s="2" t="s">
        <v>1483</v>
      </c>
      <c r="C428" s="2" t="s">
        <v>5758</v>
      </c>
      <c r="E428" s="2" t="s">
        <v>5757</v>
      </c>
      <c r="F428" s="2" t="s">
        <v>5756</v>
      </c>
      <c r="I428" s="2" t="s">
        <v>5755</v>
      </c>
      <c r="J428" s="2" t="s">
        <v>2836</v>
      </c>
      <c r="K428" s="7" t="s">
        <v>5754</v>
      </c>
      <c r="L428" s="2">
        <v>315</v>
      </c>
      <c r="M428" s="2">
        <v>105000</v>
      </c>
      <c r="N428" s="2">
        <v>0</v>
      </c>
      <c r="O428" s="2">
        <v>105000</v>
      </c>
      <c r="P428" s="2">
        <v>0</v>
      </c>
      <c r="Q428" s="2">
        <v>105000</v>
      </c>
      <c r="S428" s="6">
        <v>10.7</v>
      </c>
      <c r="T428" s="6">
        <f t="shared" si="6"/>
        <v>1123.5</v>
      </c>
      <c r="V428" s="2">
        <v>1</v>
      </c>
      <c r="W428" s="2">
        <v>366667</v>
      </c>
      <c r="X428" s="3">
        <v>45481</v>
      </c>
      <c r="Y428" s="2">
        <v>1</v>
      </c>
      <c r="Z428" s="2" t="s">
        <v>5753</v>
      </c>
    </row>
    <row r="429" spans="1:26" s="2" customFormat="1" thickBot="1">
      <c r="A429" s="2">
        <v>1023</v>
      </c>
      <c r="B429" s="2" t="s">
        <v>521</v>
      </c>
      <c r="C429" s="2" t="s">
        <v>523</v>
      </c>
      <c r="D429" s="2" t="s">
        <v>5752</v>
      </c>
      <c r="E429" s="2" t="s">
        <v>5751</v>
      </c>
      <c r="F429" s="2" t="s">
        <v>5750</v>
      </c>
      <c r="I429" s="2" t="s">
        <v>5749</v>
      </c>
      <c r="J429" s="2" t="s">
        <v>2923</v>
      </c>
      <c r="K429" s="7" t="s">
        <v>5748</v>
      </c>
      <c r="L429" s="2">
        <v>40</v>
      </c>
      <c r="M429" s="2">
        <v>42100</v>
      </c>
      <c r="N429" s="2">
        <v>63000</v>
      </c>
      <c r="O429" s="2">
        <v>105100</v>
      </c>
      <c r="P429" s="2">
        <v>0</v>
      </c>
      <c r="Q429" s="2">
        <v>105100</v>
      </c>
      <c r="S429" s="6">
        <v>10.7</v>
      </c>
      <c r="T429" s="6">
        <f t="shared" si="6"/>
        <v>1124.57</v>
      </c>
      <c r="V429" s="2">
        <v>2</v>
      </c>
      <c r="W429" s="2">
        <v>114000</v>
      </c>
      <c r="X429" s="3">
        <v>44959</v>
      </c>
      <c r="Y429" s="2">
        <v>1</v>
      </c>
      <c r="Z429" s="2" t="s">
        <v>5747</v>
      </c>
    </row>
    <row r="430" spans="1:26" s="2" customFormat="1" thickBot="1">
      <c r="A430" s="2">
        <v>44</v>
      </c>
      <c r="B430" s="2" t="s">
        <v>2720</v>
      </c>
      <c r="C430" s="2" t="s">
        <v>2721</v>
      </c>
      <c r="D430" s="2" t="s">
        <v>5746</v>
      </c>
      <c r="E430" s="2" t="s">
        <v>5745</v>
      </c>
      <c r="F430" s="2" t="s">
        <v>4405</v>
      </c>
      <c r="I430" s="2" t="s">
        <v>2854</v>
      </c>
      <c r="J430" s="2" t="s">
        <v>2836</v>
      </c>
      <c r="K430" s="7" t="s">
        <v>2853</v>
      </c>
      <c r="L430" s="2">
        <v>1.1000000000000001</v>
      </c>
      <c r="M430" s="2">
        <v>80500</v>
      </c>
      <c r="N430" s="2">
        <v>24700</v>
      </c>
      <c r="O430" s="2">
        <v>105200</v>
      </c>
      <c r="P430" s="2">
        <v>0</v>
      </c>
      <c r="Q430" s="2">
        <v>105200</v>
      </c>
      <c r="S430" s="6">
        <v>10.7</v>
      </c>
      <c r="T430" s="6">
        <f t="shared" si="6"/>
        <v>1125.6400000000001</v>
      </c>
      <c r="V430" s="2">
        <v>1</v>
      </c>
      <c r="W430" s="2">
        <v>10000</v>
      </c>
      <c r="X430" s="3">
        <v>43427</v>
      </c>
      <c r="Y430" s="2">
        <v>1</v>
      </c>
      <c r="Z430" s="2" t="s">
        <v>5744</v>
      </c>
    </row>
    <row r="431" spans="1:26" s="2" customFormat="1" thickBot="1">
      <c r="A431" s="2">
        <v>382</v>
      </c>
      <c r="B431" s="2" t="s">
        <v>2022</v>
      </c>
      <c r="C431" s="2" t="s">
        <v>2023</v>
      </c>
      <c r="D431" s="2" t="s">
        <v>5743</v>
      </c>
      <c r="E431" s="2" t="s">
        <v>5290</v>
      </c>
      <c r="F431" s="2" t="s">
        <v>4288</v>
      </c>
      <c r="I431" s="2" t="s">
        <v>2854</v>
      </c>
      <c r="J431" s="2" t="s">
        <v>2836</v>
      </c>
      <c r="K431" s="7" t="s">
        <v>2853</v>
      </c>
      <c r="L431" s="2">
        <v>9</v>
      </c>
      <c r="M431" s="2">
        <v>74000</v>
      </c>
      <c r="N431" s="2">
        <v>31400</v>
      </c>
      <c r="O431" s="2">
        <v>105400</v>
      </c>
      <c r="P431" s="2">
        <v>0</v>
      </c>
      <c r="Q431" s="2">
        <v>105400</v>
      </c>
      <c r="S431" s="6">
        <v>10.7</v>
      </c>
      <c r="T431" s="6">
        <f t="shared" si="6"/>
        <v>1127.78</v>
      </c>
      <c r="V431" s="2">
        <v>0</v>
      </c>
      <c r="W431" s="2">
        <v>0</v>
      </c>
      <c r="Y431" s="2">
        <v>0</v>
      </c>
      <c r="Z431" s="2" t="s">
        <v>4286</v>
      </c>
    </row>
    <row r="432" spans="1:26" s="2" customFormat="1" thickBot="1">
      <c r="A432" s="2">
        <v>792</v>
      </c>
      <c r="B432" s="2" t="s">
        <v>5742</v>
      </c>
      <c r="C432" s="2" t="s">
        <v>1134</v>
      </c>
      <c r="E432" s="2" t="s">
        <v>5741</v>
      </c>
      <c r="F432" s="2" t="s">
        <v>5740</v>
      </c>
      <c r="I432" s="2" t="s">
        <v>5739</v>
      </c>
      <c r="J432" s="2" t="s">
        <v>2836</v>
      </c>
      <c r="K432" s="7" t="s">
        <v>5738</v>
      </c>
      <c r="L432" s="2">
        <v>0</v>
      </c>
      <c r="M432" s="2">
        <v>0</v>
      </c>
      <c r="N432" s="2">
        <v>105400</v>
      </c>
      <c r="O432" s="2">
        <v>105400</v>
      </c>
      <c r="P432" s="2">
        <v>0</v>
      </c>
      <c r="Q432" s="2">
        <v>105400</v>
      </c>
      <c r="S432" s="6">
        <v>10.7</v>
      </c>
      <c r="T432" s="6">
        <f t="shared" si="6"/>
        <v>1127.78</v>
      </c>
      <c r="V432" s="2">
        <v>0</v>
      </c>
      <c r="W432" s="2">
        <v>0</v>
      </c>
      <c r="Y432" s="2">
        <v>0</v>
      </c>
    </row>
    <row r="433" spans="1:26" s="2" customFormat="1" thickBot="1">
      <c r="A433" s="2">
        <v>733</v>
      </c>
      <c r="B433" s="2" t="s">
        <v>1255</v>
      </c>
      <c r="C433" s="2" t="s">
        <v>5737</v>
      </c>
      <c r="E433" s="2" t="s">
        <v>5736</v>
      </c>
      <c r="F433" s="2" t="s">
        <v>5735</v>
      </c>
      <c r="G433" s="2" t="s">
        <v>5734</v>
      </c>
      <c r="I433" s="2" t="s">
        <v>5733</v>
      </c>
      <c r="J433" s="2" t="s">
        <v>2836</v>
      </c>
      <c r="K433" s="7" t="s">
        <v>5732</v>
      </c>
      <c r="L433" s="2">
        <v>31</v>
      </c>
      <c r="M433" s="2">
        <v>105600</v>
      </c>
      <c r="N433" s="2">
        <v>0</v>
      </c>
      <c r="O433" s="2">
        <v>105600</v>
      </c>
      <c r="P433" s="2">
        <v>0</v>
      </c>
      <c r="Q433" s="2">
        <v>105600</v>
      </c>
      <c r="S433" s="6">
        <v>10.7</v>
      </c>
      <c r="T433" s="6">
        <f t="shared" si="6"/>
        <v>1129.92</v>
      </c>
      <c r="V433" s="2">
        <v>2</v>
      </c>
      <c r="W433" s="2">
        <v>0</v>
      </c>
      <c r="X433" s="3">
        <v>38840</v>
      </c>
      <c r="Y433" s="2">
        <v>2</v>
      </c>
      <c r="Z433" s="2" t="s">
        <v>5731</v>
      </c>
    </row>
    <row r="434" spans="1:26" s="2" customFormat="1" thickBot="1">
      <c r="A434" s="2">
        <v>967</v>
      </c>
      <c r="B434" s="2" t="s">
        <v>674</v>
      </c>
      <c r="C434" s="2" t="s">
        <v>675</v>
      </c>
      <c r="D434" s="2" t="s">
        <v>5730</v>
      </c>
      <c r="E434" s="2" t="s">
        <v>5729</v>
      </c>
      <c r="F434" s="2" t="s">
        <v>5728</v>
      </c>
      <c r="I434" s="2" t="s">
        <v>5727</v>
      </c>
      <c r="J434" s="2" t="s">
        <v>4967</v>
      </c>
      <c r="K434" s="8">
        <v>28601</v>
      </c>
      <c r="L434" s="2">
        <v>26.7</v>
      </c>
      <c r="M434" s="2">
        <v>105600</v>
      </c>
      <c r="N434" s="2">
        <v>0</v>
      </c>
      <c r="O434" s="2">
        <v>105600</v>
      </c>
      <c r="P434" s="2">
        <v>0</v>
      </c>
      <c r="Q434" s="2">
        <v>105600</v>
      </c>
      <c r="S434" s="6">
        <v>10.7</v>
      </c>
      <c r="T434" s="6">
        <f t="shared" si="6"/>
        <v>1129.92</v>
      </c>
      <c r="V434" s="2">
        <v>1</v>
      </c>
      <c r="W434" s="2">
        <v>0</v>
      </c>
      <c r="X434" s="3">
        <v>42069</v>
      </c>
      <c r="Y434" s="2">
        <v>2</v>
      </c>
      <c r="Z434" s="2" t="s">
        <v>5726</v>
      </c>
    </row>
    <row r="435" spans="1:26" s="2" customFormat="1" thickBot="1">
      <c r="A435" s="2">
        <v>486</v>
      </c>
      <c r="B435" s="2" t="s">
        <v>1795</v>
      </c>
      <c r="C435" s="2" t="s">
        <v>1797</v>
      </c>
      <c r="D435" s="2" t="s">
        <v>5725</v>
      </c>
      <c r="E435" s="2" t="s">
        <v>5724</v>
      </c>
      <c r="F435" s="2" t="s">
        <v>5723</v>
      </c>
      <c r="I435" s="2" t="s">
        <v>4216</v>
      </c>
      <c r="J435" s="2" t="s">
        <v>2836</v>
      </c>
      <c r="K435" s="7" t="s">
        <v>4215</v>
      </c>
      <c r="L435" s="2">
        <v>0.7</v>
      </c>
      <c r="M435" s="2">
        <v>73600</v>
      </c>
      <c r="N435" s="2">
        <v>32600</v>
      </c>
      <c r="O435" s="2">
        <v>106200</v>
      </c>
      <c r="P435" s="2">
        <v>0</v>
      </c>
      <c r="Q435" s="2">
        <v>106200</v>
      </c>
      <c r="S435" s="6">
        <v>10.7</v>
      </c>
      <c r="T435" s="6">
        <f t="shared" si="6"/>
        <v>1136.3399999999999</v>
      </c>
      <c r="V435" s="2">
        <v>2</v>
      </c>
      <c r="W435" s="2">
        <v>6000</v>
      </c>
      <c r="X435" s="3">
        <v>44845</v>
      </c>
      <c r="Y435" s="2">
        <v>2</v>
      </c>
      <c r="Z435" s="2" t="s">
        <v>5722</v>
      </c>
    </row>
    <row r="436" spans="1:26" s="2" customFormat="1" thickBot="1">
      <c r="A436" s="2">
        <v>846</v>
      </c>
      <c r="B436" s="2" t="s">
        <v>996</v>
      </c>
      <c r="C436" s="2" t="s">
        <v>5721</v>
      </c>
      <c r="D436" s="2" t="s">
        <v>5720</v>
      </c>
      <c r="E436" s="2" t="s">
        <v>5719</v>
      </c>
      <c r="F436" s="2" t="s">
        <v>5718</v>
      </c>
      <c r="I436" s="2" t="s">
        <v>5717</v>
      </c>
      <c r="J436" s="2" t="s">
        <v>2836</v>
      </c>
      <c r="K436" s="7" t="s">
        <v>5716</v>
      </c>
      <c r="L436" s="2">
        <v>2</v>
      </c>
      <c r="M436" s="2">
        <v>85000</v>
      </c>
      <c r="N436" s="2">
        <v>21200</v>
      </c>
      <c r="O436" s="2">
        <v>106200</v>
      </c>
      <c r="P436" s="2">
        <v>0</v>
      </c>
      <c r="Q436" s="2">
        <v>106200</v>
      </c>
      <c r="S436" s="6">
        <v>10.7</v>
      </c>
      <c r="T436" s="6">
        <f t="shared" si="6"/>
        <v>1136.3399999999999</v>
      </c>
      <c r="V436" s="2">
        <v>0</v>
      </c>
      <c r="W436" s="2">
        <v>0</v>
      </c>
      <c r="Y436" s="2">
        <v>0</v>
      </c>
      <c r="Z436" s="2" t="s">
        <v>5715</v>
      </c>
    </row>
    <row r="437" spans="1:26" s="2" customFormat="1" thickBot="1">
      <c r="A437" s="2">
        <v>816</v>
      </c>
      <c r="B437" s="2" t="s">
        <v>1072</v>
      </c>
      <c r="C437" s="2" t="s">
        <v>5714</v>
      </c>
      <c r="E437" s="2" t="s">
        <v>4837</v>
      </c>
      <c r="F437" s="2" t="s">
        <v>5713</v>
      </c>
      <c r="G437" s="2" t="s">
        <v>5712</v>
      </c>
      <c r="H437" s="2" t="s">
        <v>5711</v>
      </c>
      <c r="I437" s="2" t="s">
        <v>2994</v>
      </c>
      <c r="J437" s="2" t="s">
        <v>2836</v>
      </c>
      <c r="K437" s="7" t="s">
        <v>2993</v>
      </c>
      <c r="L437" s="2">
        <v>122</v>
      </c>
      <c r="M437" s="2">
        <v>106400</v>
      </c>
      <c r="N437" s="2">
        <v>0</v>
      </c>
      <c r="O437" s="2">
        <v>106400</v>
      </c>
      <c r="P437" s="2">
        <v>0</v>
      </c>
      <c r="Q437" s="2">
        <v>106400</v>
      </c>
      <c r="S437" s="6">
        <v>10.7</v>
      </c>
      <c r="T437" s="6">
        <f t="shared" si="6"/>
        <v>1138.48</v>
      </c>
      <c r="V437" s="2">
        <v>1</v>
      </c>
      <c r="W437" s="2">
        <v>0</v>
      </c>
      <c r="X437" s="3">
        <v>41683</v>
      </c>
      <c r="Y437" s="2">
        <v>6</v>
      </c>
      <c r="Z437" s="2" t="s">
        <v>5710</v>
      </c>
    </row>
    <row r="438" spans="1:26" s="2" customFormat="1" thickBot="1">
      <c r="A438" s="2">
        <v>936</v>
      </c>
      <c r="B438" s="2" t="s">
        <v>766</v>
      </c>
      <c r="C438" s="2" t="s">
        <v>5709</v>
      </c>
      <c r="D438" s="2" t="s">
        <v>5708</v>
      </c>
      <c r="E438" s="2" t="s">
        <v>5707</v>
      </c>
      <c r="F438" s="2" t="s">
        <v>5706</v>
      </c>
      <c r="I438" s="2" t="s">
        <v>5705</v>
      </c>
      <c r="J438" s="2" t="s">
        <v>2847</v>
      </c>
      <c r="K438" s="7" t="s">
        <v>5704</v>
      </c>
      <c r="L438" s="2">
        <v>296</v>
      </c>
      <c r="M438" s="2">
        <v>106400</v>
      </c>
      <c r="N438" s="2">
        <v>0</v>
      </c>
      <c r="O438" s="2">
        <v>106400</v>
      </c>
      <c r="P438" s="2">
        <v>0</v>
      </c>
      <c r="Q438" s="2">
        <v>106400</v>
      </c>
      <c r="S438" s="6">
        <v>10.7</v>
      </c>
      <c r="T438" s="6">
        <f t="shared" si="6"/>
        <v>1138.48</v>
      </c>
      <c r="V438" s="2">
        <v>1</v>
      </c>
      <c r="W438" s="2">
        <v>725000</v>
      </c>
      <c r="X438" s="3">
        <v>45691</v>
      </c>
      <c r="Y438" s="2">
        <v>1</v>
      </c>
      <c r="Z438" s="2" t="s">
        <v>5703</v>
      </c>
    </row>
    <row r="439" spans="1:26" s="2" customFormat="1" thickBot="1">
      <c r="A439" s="2">
        <v>833</v>
      </c>
      <c r="B439" s="2" t="s">
        <v>1032</v>
      </c>
      <c r="C439" s="2" t="s">
        <v>5102</v>
      </c>
      <c r="E439" s="2" t="s">
        <v>5702</v>
      </c>
      <c r="F439" s="2" t="s">
        <v>5100</v>
      </c>
      <c r="G439" s="2" t="s">
        <v>5099</v>
      </c>
      <c r="I439" s="2" t="s">
        <v>3051</v>
      </c>
      <c r="J439" s="2" t="s">
        <v>2836</v>
      </c>
      <c r="K439" s="7" t="s">
        <v>3050</v>
      </c>
      <c r="L439" s="2">
        <v>50</v>
      </c>
      <c r="M439" s="2">
        <v>107000</v>
      </c>
      <c r="N439" s="2">
        <v>0</v>
      </c>
      <c r="O439" s="2">
        <v>107000</v>
      </c>
      <c r="P439" s="2">
        <v>0</v>
      </c>
      <c r="Q439" s="2">
        <v>107000</v>
      </c>
      <c r="S439" s="6">
        <v>10.7</v>
      </c>
      <c r="T439" s="6">
        <f t="shared" si="6"/>
        <v>1144.9000000000001</v>
      </c>
      <c r="V439" s="2">
        <v>1</v>
      </c>
      <c r="W439" s="2">
        <v>0</v>
      </c>
      <c r="X439" s="3">
        <v>45198</v>
      </c>
      <c r="Y439" s="2">
        <v>8</v>
      </c>
      <c r="Z439" s="2" t="s">
        <v>5098</v>
      </c>
    </row>
    <row r="440" spans="1:26" s="2" customFormat="1" thickBot="1">
      <c r="A440" s="2">
        <v>849</v>
      </c>
      <c r="B440" s="2" t="s">
        <v>988</v>
      </c>
      <c r="C440" s="2" t="s">
        <v>989</v>
      </c>
      <c r="E440" s="2" t="s">
        <v>5701</v>
      </c>
      <c r="F440" s="2" t="s">
        <v>5700</v>
      </c>
      <c r="I440" s="2" t="s">
        <v>3442</v>
      </c>
      <c r="J440" s="2" t="s">
        <v>2836</v>
      </c>
      <c r="K440" s="7" t="s">
        <v>3682</v>
      </c>
      <c r="L440" s="2">
        <v>27.8</v>
      </c>
      <c r="M440" s="2">
        <v>107100</v>
      </c>
      <c r="N440" s="2">
        <v>0</v>
      </c>
      <c r="O440" s="2">
        <v>107100</v>
      </c>
      <c r="P440" s="2">
        <v>0</v>
      </c>
      <c r="Q440" s="2">
        <v>107100</v>
      </c>
      <c r="S440" s="6">
        <v>10.7</v>
      </c>
      <c r="T440" s="6">
        <f t="shared" si="6"/>
        <v>1145.97</v>
      </c>
      <c r="V440" s="2">
        <v>0</v>
      </c>
      <c r="W440" s="2">
        <v>0</v>
      </c>
      <c r="Y440" s="2">
        <v>0</v>
      </c>
      <c r="Z440" s="2" t="s">
        <v>5699</v>
      </c>
    </row>
    <row r="441" spans="1:26" s="2" customFormat="1" thickBot="1">
      <c r="A441" s="2">
        <v>547</v>
      </c>
      <c r="B441" s="2" t="s">
        <v>1662</v>
      </c>
      <c r="C441" s="2" t="s">
        <v>1663</v>
      </c>
      <c r="E441" s="2" t="s">
        <v>4827</v>
      </c>
      <c r="F441" s="2" t="s">
        <v>5698</v>
      </c>
      <c r="I441" s="2" t="s">
        <v>5697</v>
      </c>
      <c r="J441" s="2" t="s">
        <v>2836</v>
      </c>
      <c r="K441" s="7" t="s">
        <v>5696</v>
      </c>
      <c r="L441" s="2">
        <v>29</v>
      </c>
      <c r="M441" s="2">
        <v>107600</v>
      </c>
      <c r="N441" s="2">
        <v>0</v>
      </c>
      <c r="O441" s="2">
        <v>107600</v>
      </c>
      <c r="P441" s="2">
        <v>0</v>
      </c>
      <c r="Q441" s="2">
        <v>107600</v>
      </c>
      <c r="S441" s="6">
        <v>10.7</v>
      </c>
      <c r="T441" s="6">
        <f t="shared" si="6"/>
        <v>1151.32</v>
      </c>
      <c r="V441" s="2">
        <v>1</v>
      </c>
      <c r="W441" s="2">
        <v>0</v>
      </c>
      <c r="X441" s="3">
        <v>39080</v>
      </c>
      <c r="Y441" s="2">
        <v>2</v>
      </c>
      <c r="Z441" s="2" t="s">
        <v>5695</v>
      </c>
    </row>
    <row r="442" spans="1:26" s="2" customFormat="1" thickBot="1">
      <c r="A442" s="2">
        <v>585</v>
      </c>
      <c r="B442" s="2" t="s">
        <v>1578</v>
      </c>
      <c r="C442" s="2" t="s">
        <v>557</v>
      </c>
      <c r="D442" s="2" t="s">
        <v>510</v>
      </c>
      <c r="E442" s="2" t="s">
        <v>2860</v>
      </c>
      <c r="F442" s="2" t="s">
        <v>3770</v>
      </c>
      <c r="I442" s="2" t="s">
        <v>3769</v>
      </c>
      <c r="J442" s="2" t="s">
        <v>2891</v>
      </c>
      <c r="K442" s="8">
        <v>78005</v>
      </c>
      <c r="L442" s="2">
        <v>51.4</v>
      </c>
      <c r="M442" s="2">
        <v>107600</v>
      </c>
      <c r="N442" s="2">
        <v>0</v>
      </c>
      <c r="O442" s="2">
        <v>107600</v>
      </c>
      <c r="P442" s="2">
        <v>0</v>
      </c>
      <c r="Q442" s="2">
        <v>107600</v>
      </c>
      <c r="S442" s="6">
        <v>10.7</v>
      </c>
      <c r="T442" s="6">
        <f t="shared" si="6"/>
        <v>1151.32</v>
      </c>
      <c r="V442" s="2">
        <v>1</v>
      </c>
      <c r="W442" s="2">
        <v>98000</v>
      </c>
      <c r="X442" s="3">
        <v>44839</v>
      </c>
      <c r="Y442" s="2">
        <v>1</v>
      </c>
      <c r="Z442" s="2" t="s">
        <v>5694</v>
      </c>
    </row>
    <row r="443" spans="1:26" s="2" customFormat="1" thickBot="1">
      <c r="A443" s="2">
        <v>871</v>
      </c>
      <c r="B443" s="2" t="s">
        <v>931</v>
      </c>
      <c r="C443" s="2" t="s">
        <v>932</v>
      </c>
      <c r="E443" s="2" t="s">
        <v>5693</v>
      </c>
      <c r="F443" s="2" t="s">
        <v>3228</v>
      </c>
      <c r="I443" s="2" t="s">
        <v>2854</v>
      </c>
      <c r="J443" s="2" t="s">
        <v>2836</v>
      </c>
      <c r="K443" s="7" t="s">
        <v>2853</v>
      </c>
      <c r="L443" s="2">
        <v>26</v>
      </c>
      <c r="M443" s="2">
        <v>104200</v>
      </c>
      <c r="N443" s="2">
        <v>3500</v>
      </c>
      <c r="O443" s="2">
        <v>107700</v>
      </c>
      <c r="P443" s="2">
        <v>0</v>
      </c>
      <c r="Q443" s="2">
        <v>107700</v>
      </c>
      <c r="S443" s="6">
        <v>10.7</v>
      </c>
      <c r="T443" s="6">
        <f t="shared" si="6"/>
        <v>1152.3900000000001</v>
      </c>
      <c r="V443" s="2">
        <v>0</v>
      </c>
      <c r="W443" s="2">
        <v>0</v>
      </c>
      <c r="Y443" s="2">
        <v>0</v>
      </c>
      <c r="Z443" s="2" t="s">
        <v>3227</v>
      </c>
    </row>
    <row r="444" spans="1:26" s="2" customFormat="1" thickBot="1">
      <c r="A444" s="2">
        <v>545</v>
      </c>
      <c r="B444" s="2" t="s">
        <v>1664</v>
      </c>
      <c r="C444" s="2" t="s">
        <v>573</v>
      </c>
      <c r="D444" s="2" t="s">
        <v>2865</v>
      </c>
      <c r="E444" s="2" t="s">
        <v>5600</v>
      </c>
      <c r="F444" s="2" t="s">
        <v>2863</v>
      </c>
      <c r="I444" s="2" t="s">
        <v>2854</v>
      </c>
      <c r="J444" s="2" t="s">
        <v>2836</v>
      </c>
      <c r="K444" s="7" t="s">
        <v>2853</v>
      </c>
      <c r="L444" s="2">
        <v>22</v>
      </c>
      <c r="M444" s="2">
        <v>107800</v>
      </c>
      <c r="N444" s="2">
        <v>0</v>
      </c>
      <c r="O444" s="2">
        <v>107800</v>
      </c>
      <c r="P444" s="2">
        <v>0</v>
      </c>
      <c r="Q444" s="2">
        <v>107800</v>
      </c>
      <c r="S444" s="6">
        <v>10.7</v>
      </c>
      <c r="T444" s="6">
        <f t="shared" si="6"/>
        <v>1153.46</v>
      </c>
      <c r="V444" s="2">
        <v>1</v>
      </c>
      <c r="W444" s="2">
        <v>62000</v>
      </c>
      <c r="X444" s="3">
        <v>44039</v>
      </c>
      <c r="Y444" s="2">
        <v>1</v>
      </c>
      <c r="Z444" s="2" t="s">
        <v>5692</v>
      </c>
    </row>
    <row r="445" spans="1:26" s="2" customFormat="1" thickBot="1">
      <c r="A445" s="2">
        <v>827</v>
      </c>
      <c r="B445" s="2" t="s">
        <v>1050</v>
      </c>
      <c r="C445" s="2" t="s">
        <v>5691</v>
      </c>
      <c r="D445" s="2" t="s">
        <v>3207</v>
      </c>
      <c r="E445" s="2" t="s">
        <v>4683</v>
      </c>
      <c r="F445" s="2" t="s">
        <v>3205</v>
      </c>
      <c r="I445" s="2" t="s">
        <v>2854</v>
      </c>
      <c r="J445" s="2" t="s">
        <v>2836</v>
      </c>
      <c r="K445" s="7" t="s">
        <v>2853</v>
      </c>
      <c r="L445" s="2">
        <v>28.8</v>
      </c>
      <c r="M445" s="2">
        <v>108600</v>
      </c>
      <c r="N445" s="2">
        <v>0</v>
      </c>
      <c r="O445" s="2">
        <v>108600</v>
      </c>
      <c r="P445" s="2">
        <v>0</v>
      </c>
      <c r="Q445" s="2">
        <v>108600</v>
      </c>
      <c r="S445" s="6">
        <v>10.7</v>
      </c>
      <c r="T445" s="6">
        <f t="shared" si="6"/>
        <v>1162.02</v>
      </c>
      <c r="V445" s="2">
        <v>1</v>
      </c>
      <c r="W445" s="2">
        <v>24121</v>
      </c>
      <c r="X445" s="3">
        <v>42009</v>
      </c>
      <c r="Y445" s="2">
        <v>1</v>
      </c>
      <c r="Z445" s="2" t="s">
        <v>5690</v>
      </c>
    </row>
    <row r="446" spans="1:26" s="2" customFormat="1" thickBot="1">
      <c r="A446" s="2">
        <v>737</v>
      </c>
      <c r="B446" s="2" t="s">
        <v>1245</v>
      </c>
      <c r="C446" s="2" t="s">
        <v>1246</v>
      </c>
      <c r="D446" s="2" t="s">
        <v>2485</v>
      </c>
      <c r="E446" s="2" t="s">
        <v>4537</v>
      </c>
      <c r="F446" s="2" t="s">
        <v>4306</v>
      </c>
      <c r="I446" s="2" t="s">
        <v>2854</v>
      </c>
      <c r="J446" s="2" t="s">
        <v>2836</v>
      </c>
      <c r="K446" s="7" t="s">
        <v>2853</v>
      </c>
      <c r="L446" s="2">
        <v>29</v>
      </c>
      <c r="M446" s="2">
        <v>108700</v>
      </c>
      <c r="N446" s="2">
        <v>0</v>
      </c>
      <c r="O446" s="2">
        <v>108700</v>
      </c>
      <c r="P446" s="2">
        <v>0</v>
      </c>
      <c r="Q446" s="2">
        <v>108700</v>
      </c>
      <c r="S446" s="6">
        <v>10.7</v>
      </c>
      <c r="T446" s="6">
        <f t="shared" si="6"/>
        <v>1163.0899999999999</v>
      </c>
      <c r="V446" s="2">
        <v>1</v>
      </c>
      <c r="W446" s="2">
        <v>25000</v>
      </c>
      <c r="X446" s="3">
        <v>42926</v>
      </c>
      <c r="Y446" s="2">
        <v>1</v>
      </c>
      <c r="Z446" s="2" t="s">
        <v>5689</v>
      </c>
    </row>
    <row r="447" spans="1:26" s="2" customFormat="1" thickBot="1">
      <c r="A447" s="2">
        <v>122</v>
      </c>
      <c r="B447" s="2" t="s">
        <v>2574</v>
      </c>
      <c r="C447" s="2" t="s">
        <v>2575</v>
      </c>
      <c r="D447" s="2" t="s">
        <v>5688</v>
      </c>
      <c r="E447" s="2" t="s">
        <v>5687</v>
      </c>
      <c r="F447" s="2" t="s">
        <v>5237</v>
      </c>
      <c r="I447" s="2" t="s">
        <v>2854</v>
      </c>
      <c r="J447" s="2" t="s">
        <v>2836</v>
      </c>
      <c r="K447" s="7" t="s">
        <v>2853</v>
      </c>
      <c r="L447" s="2">
        <v>1.04</v>
      </c>
      <c r="M447" s="2">
        <v>80200</v>
      </c>
      <c r="N447" s="2">
        <v>28600</v>
      </c>
      <c r="O447" s="2">
        <v>108800</v>
      </c>
      <c r="P447" s="2">
        <v>0</v>
      </c>
      <c r="Q447" s="2">
        <v>108800</v>
      </c>
      <c r="S447" s="6">
        <v>10.7</v>
      </c>
      <c r="T447" s="6">
        <f t="shared" si="6"/>
        <v>1164.1600000000001</v>
      </c>
      <c r="V447" s="2">
        <v>2</v>
      </c>
      <c r="W447" s="2">
        <v>29600</v>
      </c>
      <c r="X447" s="3">
        <v>40662</v>
      </c>
      <c r="Y447" s="2">
        <v>2</v>
      </c>
      <c r="Z447" s="2" t="s">
        <v>5686</v>
      </c>
    </row>
    <row r="448" spans="1:26" s="2" customFormat="1" thickBot="1">
      <c r="A448" s="2">
        <v>177</v>
      </c>
      <c r="B448" s="2" t="s">
        <v>2470</v>
      </c>
      <c r="C448" s="2" t="s">
        <v>2471</v>
      </c>
      <c r="D448" s="2" t="s">
        <v>2908</v>
      </c>
      <c r="E448" s="2" t="s">
        <v>5232</v>
      </c>
      <c r="F448" s="2" t="s">
        <v>2906</v>
      </c>
      <c r="I448" s="2" t="s">
        <v>2854</v>
      </c>
      <c r="J448" s="2" t="s">
        <v>2836</v>
      </c>
      <c r="K448" s="7" t="s">
        <v>2853</v>
      </c>
      <c r="L448" s="2">
        <v>29.25</v>
      </c>
      <c r="M448" s="2">
        <v>108800</v>
      </c>
      <c r="N448" s="2">
        <v>0</v>
      </c>
      <c r="O448" s="2">
        <v>108800</v>
      </c>
      <c r="P448" s="2">
        <v>0</v>
      </c>
      <c r="Q448" s="2">
        <v>108800</v>
      </c>
      <c r="S448" s="6">
        <v>10.7</v>
      </c>
      <c r="T448" s="6">
        <f t="shared" si="6"/>
        <v>1164.1600000000001</v>
      </c>
      <c r="V448" s="2">
        <v>0</v>
      </c>
      <c r="W448" s="2">
        <v>0</v>
      </c>
      <c r="Y448" s="2">
        <v>0</v>
      </c>
      <c r="Z448" s="2" t="s">
        <v>2905</v>
      </c>
    </row>
    <row r="449" spans="1:26" s="2" customFormat="1" thickBot="1">
      <c r="A449" s="2">
        <v>648</v>
      </c>
      <c r="B449" s="2" t="s">
        <v>1441</v>
      </c>
      <c r="C449" s="2" t="s">
        <v>5685</v>
      </c>
      <c r="E449" s="2" t="s">
        <v>5684</v>
      </c>
      <c r="F449" s="2" t="s">
        <v>5683</v>
      </c>
      <c r="I449" s="2" t="s">
        <v>2854</v>
      </c>
      <c r="J449" s="2" t="s">
        <v>2836</v>
      </c>
      <c r="K449" s="7" t="s">
        <v>2853</v>
      </c>
      <c r="L449" s="2">
        <v>5.35</v>
      </c>
      <c r="M449" s="2">
        <v>101700</v>
      </c>
      <c r="N449" s="2">
        <v>32100</v>
      </c>
      <c r="O449" s="2">
        <v>133800</v>
      </c>
      <c r="P449" s="2">
        <v>25000</v>
      </c>
      <c r="Q449" s="2">
        <v>108800</v>
      </c>
      <c r="S449" s="6">
        <v>10.7</v>
      </c>
      <c r="T449" s="6">
        <f t="shared" si="6"/>
        <v>1164.1600000000001</v>
      </c>
      <c r="V449" s="2">
        <v>0</v>
      </c>
      <c r="W449" s="2">
        <v>0</v>
      </c>
      <c r="Y449" s="2">
        <v>0</v>
      </c>
      <c r="Z449" s="2" t="s">
        <v>5682</v>
      </c>
    </row>
    <row r="450" spans="1:26" s="2" customFormat="1" thickBot="1">
      <c r="A450" s="2">
        <v>700</v>
      </c>
      <c r="B450" s="2" t="s">
        <v>1333</v>
      </c>
      <c r="C450" s="2" t="s">
        <v>1334</v>
      </c>
      <c r="E450" s="2" t="s">
        <v>5681</v>
      </c>
      <c r="F450" s="2" t="s">
        <v>5680</v>
      </c>
      <c r="I450" s="2" t="s">
        <v>5679</v>
      </c>
      <c r="J450" s="2" t="s">
        <v>4780</v>
      </c>
      <c r="K450" s="7" t="s">
        <v>5678</v>
      </c>
      <c r="L450" s="2">
        <v>0.6</v>
      </c>
      <c r="M450" s="2">
        <v>47200</v>
      </c>
      <c r="N450" s="2">
        <v>61800</v>
      </c>
      <c r="O450" s="2">
        <v>109000</v>
      </c>
      <c r="P450" s="2">
        <v>0</v>
      </c>
      <c r="Q450" s="2">
        <v>109000</v>
      </c>
      <c r="S450" s="6">
        <v>10.7</v>
      </c>
      <c r="T450" s="6">
        <f t="shared" ref="T450:T513" si="7">SUM(Q450*S450)/1000</f>
        <v>1166.3</v>
      </c>
      <c r="V450" s="2">
        <v>0</v>
      </c>
      <c r="W450" s="2">
        <v>0</v>
      </c>
      <c r="Y450" s="2">
        <v>0</v>
      </c>
      <c r="Z450" s="2" t="s">
        <v>5677</v>
      </c>
    </row>
    <row r="451" spans="1:26" s="2" customFormat="1" thickBot="1">
      <c r="A451" s="2">
        <v>735</v>
      </c>
      <c r="B451" s="2" t="s">
        <v>1250</v>
      </c>
      <c r="C451" s="2" t="s">
        <v>5676</v>
      </c>
      <c r="E451" s="2" t="s">
        <v>5675</v>
      </c>
      <c r="F451" s="2" t="s">
        <v>5674</v>
      </c>
      <c r="G451" s="2" t="s">
        <v>5673</v>
      </c>
      <c r="I451" s="2" t="s">
        <v>5672</v>
      </c>
      <c r="J451" s="2" t="s">
        <v>2836</v>
      </c>
      <c r="K451" s="7" t="s">
        <v>5671</v>
      </c>
      <c r="L451" s="2">
        <v>68</v>
      </c>
      <c r="M451" s="2">
        <v>95100</v>
      </c>
      <c r="N451" s="2">
        <v>13900</v>
      </c>
      <c r="O451" s="2">
        <v>109000</v>
      </c>
      <c r="P451" s="2">
        <v>0</v>
      </c>
      <c r="Q451" s="2">
        <v>109000</v>
      </c>
      <c r="S451" s="6">
        <v>10.7</v>
      </c>
      <c r="T451" s="6">
        <f t="shared" si="7"/>
        <v>1166.3</v>
      </c>
      <c r="V451" s="2">
        <v>2</v>
      </c>
      <c r="W451" s="2">
        <v>10738</v>
      </c>
      <c r="X451" s="3">
        <v>40422</v>
      </c>
      <c r="Y451" s="2">
        <v>2</v>
      </c>
      <c r="Z451" s="2" t="s">
        <v>5670</v>
      </c>
    </row>
    <row r="452" spans="1:26" s="2" customFormat="1" thickBot="1">
      <c r="A452" s="2">
        <v>1118</v>
      </c>
      <c r="B452" s="2" t="s">
        <v>295</v>
      </c>
      <c r="C452" s="2" t="s">
        <v>297</v>
      </c>
      <c r="D452" s="2" t="s">
        <v>5669</v>
      </c>
      <c r="E452" s="2" t="s">
        <v>5668</v>
      </c>
      <c r="F452" s="2" t="s">
        <v>5667</v>
      </c>
      <c r="I452" s="2" t="s">
        <v>5666</v>
      </c>
      <c r="J452" s="2" t="s">
        <v>2884</v>
      </c>
      <c r="K452" s="8">
        <v>33830</v>
      </c>
      <c r="L452" s="2">
        <v>1.82</v>
      </c>
      <c r="M452" s="2">
        <v>109100</v>
      </c>
      <c r="N452" s="2">
        <v>0</v>
      </c>
      <c r="O452" s="2">
        <v>109100</v>
      </c>
      <c r="P452" s="2">
        <v>0</v>
      </c>
      <c r="Q452" s="2">
        <v>109100</v>
      </c>
      <c r="S452" s="6">
        <v>10.7</v>
      </c>
      <c r="T452" s="6">
        <f t="shared" si="7"/>
        <v>1167.3699999999999</v>
      </c>
      <c r="V452" s="2">
        <v>1</v>
      </c>
      <c r="W452" s="2">
        <v>20000</v>
      </c>
      <c r="X452" s="3">
        <v>40710</v>
      </c>
      <c r="Y452" s="2">
        <v>2</v>
      </c>
      <c r="Z452" s="2" t="s">
        <v>5665</v>
      </c>
    </row>
    <row r="453" spans="1:26" s="2" customFormat="1" thickBot="1">
      <c r="A453" s="2">
        <v>54</v>
      </c>
      <c r="B453" s="2" t="s">
        <v>2699</v>
      </c>
      <c r="C453" s="2" t="s">
        <v>2700</v>
      </c>
      <c r="E453" s="2" t="s">
        <v>5664</v>
      </c>
      <c r="F453" s="2" t="s">
        <v>5663</v>
      </c>
      <c r="I453" s="2" t="s">
        <v>2854</v>
      </c>
      <c r="J453" s="2" t="s">
        <v>2836</v>
      </c>
      <c r="K453" s="7" t="s">
        <v>2853</v>
      </c>
      <c r="L453" s="2">
        <v>1.74</v>
      </c>
      <c r="M453" s="2">
        <v>63700</v>
      </c>
      <c r="N453" s="2">
        <v>70700</v>
      </c>
      <c r="O453" s="2">
        <v>134400</v>
      </c>
      <c r="P453" s="2">
        <v>25000</v>
      </c>
      <c r="Q453" s="2">
        <v>109400</v>
      </c>
      <c r="S453" s="6">
        <v>10.7</v>
      </c>
      <c r="T453" s="6">
        <f t="shared" si="7"/>
        <v>1170.58</v>
      </c>
      <c r="V453" s="2">
        <v>0</v>
      </c>
      <c r="W453" s="2">
        <v>0</v>
      </c>
      <c r="Y453" s="2">
        <v>0</v>
      </c>
      <c r="Z453" s="2" t="s">
        <v>5662</v>
      </c>
    </row>
    <row r="454" spans="1:26" s="2" customFormat="1" thickBot="1">
      <c r="A454" s="2">
        <v>442</v>
      </c>
      <c r="B454" s="2" t="s">
        <v>1893</v>
      </c>
      <c r="C454" s="2" t="s">
        <v>1892</v>
      </c>
      <c r="E454" s="2" t="s">
        <v>5509</v>
      </c>
      <c r="F454" s="2" t="s">
        <v>4048</v>
      </c>
      <c r="I454" s="2" t="s">
        <v>2854</v>
      </c>
      <c r="J454" s="2" t="s">
        <v>2836</v>
      </c>
      <c r="K454" s="7" t="s">
        <v>2853</v>
      </c>
      <c r="L454" s="2">
        <v>10</v>
      </c>
      <c r="M454" s="2">
        <v>109400</v>
      </c>
      <c r="N454" s="2">
        <v>0</v>
      </c>
      <c r="O454" s="2">
        <v>109400</v>
      </c>
      <c r="P454" s="2">
        <v>0</v>
      </c>
      <c r="Q454" s="2">
        <v>109400</v>
      </c>
      <c r="S454" s="6">
        <v>10.7</v>
      </c>
      <c r="T454" s="6">
        <f t="shared" si="7"/>
        <v>1170.58</v>
      </c>
      <c r="V454" s="2">
        <v>0</v>
      </c>
      <c r="W454" s="2">
        <v>0</v>
      </c>
      <c r="Y454" s="2">
        <v>0</v>
      </c>
      <c r="Z454" s="2" t="s">
        <v>5661</v>
      </c>
    </row>
    <row r="455" spans="1:26" s="2" customFormat="1" thickBot="1">
      <c r="A455" s="2">
        <v>602</v>
      </c>
      <c r="B455" s="2" t="s">
        <v>1542</v>
      </c>
      <c r="C455" s="2" t="s">
        <v>1543</v>
      </c>
      <c r="D455" s="2" t="s">
        <v>3066</v>
      </c>
      <c r="E455" s="2" t="s">
        <v>5660</v>
      </c>
      <c r="F455" s="2" t="s">
        <v>3064</v>
      </c>
      <c r="I455" s="2" t="s">
        <v>2854</v>
      </c>
      <c r="J455" s="2" t="s">
        <v>2836</v>
      </c>
      <c r="K455" s="7" t="s">
        <v>2853</v>
      </c>
      <c r="L455" s="2">
        <v>10.1</v>
      </c>
      <c r="M455" s="2">
        <v>109400</v>
      </c>
      <c r="N455" s="2">
        <v>0</v>
      </c>
      <c r="O455" s="2">
        <v>109400</v>
      </c>
      <c r="P455" s="2">
        <v>0</v>
      </c>
      <c r="Q455" s="2">
        <v>109400</v>
      </c>
      <c r="S455" s="6">
        <v>10.7</v>
      </c>
      <c r="T455" s="6">
        <f t="shared" si="7"/>
        <v>1170.58</v>
      </c>
      <c r="V455" s="2">
        <v>1</v>
      </c>
      <c r="W455" s="2">
        <v>6000</v>
      </c>
      <c r="X455" s="3">
        <v>44715</v>
      </c>
      <c r="Y455" s="2">
        <v>8</v>
      </c>
      <c r="Z455" s="2" t="s">
        <v>5659</v>
      </c>
    </row>
    <row r="456" spans="1:26" s="2" customFormat="1" thickBot="1">
      <c r="A456" s="2">
        <v>836</v>
      </c>
      <c r="B456" s="2" t="s">
        <v>1022</v>
      </c>
      <c r="C456" s="2" t="s">
        <v>5658</v>
      </c>
      <c r="D456" s="2" t="s">
        <v>5657</v>
      </c>
      <c r="E456" s="2" t="s">
        <v>5656</v>
      </c>
      <c r="F456" s="2" t="s">
        <v>5655</v>
      </c>
      <c r="I456" s="2" t="s">
        <v>5654</v>
      </c>
      <c r="J456" s="2" t="s">
        <v>2884</v>
      </c>
      <c r="K456" s="8">
        <v>32563</v>
      </c>
      <c r="L456" s="2">
        <v>10.1</v>
      </c>
      <c r="M456" s="2">
        <v>109400</v>
      </c>
      <c r="N456" s="2">
        <v>0</v>
      </c>
      <c r="O456" s="2">
        <v>109400</v>
      </c>
      <c r="P456" s="2">
        <v>0</v>
      </c>
      <c r="Q456" s="2">
        <v>109400</v>
      </c>
      <c r="S456" s="6">
        <v>10.7</v>
      </c>
      <c r="T456" s="6">
        <f t="shared" si="7"/>
        <v>1170.58</v>
      </c>
      <c r="V456" s="2">
        <v>1</v>
      </c>
      <c r="W456" s="2">
        <v>0</v>
      </c>
      <c r="X456" s="3">
        <v>44581</v>
      </c>
      <c r="Y456" s="2">
        <v>2</v>
      </c>
      <c r="Z456" s="2" t="s">
        <v>5653</v>
      </c>
    </row>
    <row r="457" spans="1:26" s="2" customFormat="1" thickBot="1">
      <c r="A457" s="2">
        <v>955</v>
      </c>
      <c r="B457" s="2" t="s">
        <v>707</v>
      </c>
      <c r="C457" s="2" t="s">
        <v>709</v>
      </c>
      <c r="E457" s="2" t="s">
        <v>5301</v>
      </c>
      <c r="F457" s="2" t="s">
        <v>3153</v>
      </c>
      <c r="I457" s="2" t="s">
        <v>3152</v>
      </c>
      <c r="J457" s="2" t="s">
        <v>2884</v>
      </c>
      <c r="K457" s="8">
        <v>34209</v>
      </c>
      <c r="L457" s="2">
        <v>10.1</v>
      </c>
      <c r="M457" s="2">
        <v>109400</v>
      </c>
      <c r="N457" s="2">
        <v>0</v>
      </c>
      <c r="O457" s="2">
        <v>109400</v>
      </c>
      <c r="P457" s="2">
        <v>0</v>
      </c>
      <c r="Q457" s="2">
        <v>109400</v>
      </c>
      <c r="S457" s="6">
        <v>10.7</v>
      </c>
      <c r="T457" s="6">
        <f t="shared" si="7"/>
        <v>1170.58</v>
      </c>
      <c r="V457" s="2">
        <v>1</v>
      </c>
      <c r="W457" s="2">
        <v>19500</v>
      </c>
      <c r="X457" s="3">
        <v>42357</v>
      </c>
      <c r="Y457" s="2">
        <v>1</v>
      </c>
      <c r="Z457" s="2" t="s">
        <v>5652</v>
      </c>
    </row>
    <row r="458" spans="1:26" s="2" customFormat="1" thickBot="1">
      <c r="A458" s="2">
        <v>1147</v>
      </c>
      <c r="B458" s="2" t="s">
        <v>219</v>
      </c>
      <c r="C458" s="2" t="s">
        <v>220</v>
      </c>
      <c r="E458" s="2" t="s">
        <v>4683</v>
      </c>
      <c r="F458" s="2" t="s">
        <v>5651</v>
      </c>
      <c r="I458" s="2" t="s">
        <v>5650</v>
      </c>
      <c r="J458" s="2" t="s">
        <v>2836</v>
      </c>
      <c r="K458" s="7" t="s">
        <v>2910</v>
      </c>
      <c r="L458" s="2">
        <v>1.2</v>
      </c>
      <c r="M458" s="2">
        <v>81000</v>
      </c>
      <c r="N458" s="2">
        <v>28600</v>
      </c>
      <c r="O458" s="2">
        <v>109600</v>
      </c>
      <c r="P458" s="2">
        <v>0</v>
      </c>
      <c r="Q458" s="2">
        <v>109600</v>
      </c>
      <c r="S458" s="6">
        <v>10.7</v>
      </c>
      <c r="T458" s="6">
        <f t="shared" si="7"/>
        <v>1172.72</v>
      </c>
      <c r="V458" s="2">
        <v>0</v>
      </c>
      <c r="W458" s="2">
        <v>0</v>
      </c>
      <c r="Y458" s="2">
        <v>0</v>
      </c>
      <c r="Z458" s="2" t="s">
        <v>5649</v>
      </c>
    </row>
    <row r="459" spans="1:26" s="2" customFormat="1" thickBot="1">
      <c r="A459" s="2">
        <v>250</v>
      </c>
      <c r="B459" s="2" t="s">
        <v>2301</v>
      </c>
      <c r="C459" s="2" t="s">
        <v>2300</v>
      </c>
      <c r="E459" s="2" t="s">
        <v>5648</v>
      </c>
      <c r="F459" s="2" t="s">
        <v>5505</v>
      </c>
      <c r="I459" s="2" t="s">
        <v>2854</v>
      </c>
      <c r="J459" s="2" t="s">
        <v>2836</v>
      </c>
      <c r="K459" s="7" t="s">
        <v>2853</v>
      </c>
      <c r="L459" s="2">
        <v>5</v>
      </c>
      <c r="M459" s="2">
        <v>100000</v>
      </c>
      <c r="N459" s="2">
        <v>35000</v>
      </c>
      <c r="O459" s="2">
        <v>135000</v>
      </c>
      <c r="P459" s="2">
        <v>25000</v>
      </c>
      <c r="Q459" s="2">
        <v>110000</v>
      </c>
      <c r="S459" s="6">
        <v>10.7</v>
      </c>
      <c r="T459" s="6">
        <f t="shared" si="7"/>
        <v>1177</v>
      </c>
      <c r="V459" s="2">
        <v>0</v>
      </c>
      <c r="W459" s="2">
        <v>0</v>
      </c>
      <c r="Y459" s="2">
        <v>0</v>
      </c>
      <c r="Z459" s="2" t="s">
        <v>5647</v>
      </c>
    </row>
    <row r="460" spans="1:26" s="2" customFormat="1" thickBot="1">
      <c r="A460" s="2">
        <v>876</v>
      </c>
      <c r="B460" s="2" t="s">
        <v>914</v>
      </c>
      <c r="C460" s="2" t="s">
        <v>5646</v>
      </c>
      <c r="D460" s="2" t="s">
        <v>5645</v>
      </c>
      <c r="E460" s="2" t="s">
        <v>5644</v>
      </c>
      <c r="F460" s="2" t="s">
        <v>5643</v>
      </c>
      <c r="I460" s="2" t="s">
        <v>4111</v>
      </c>
      <c r="J460" s="2" t="s">
        <v>2836</v>
      </c>
      <c r="K460" s="7" t="s">
        <v>4110</v>
      </c>
      <c r="L460" s="2">
        <v>3</v>
      </c>
      <c r="M460" s="2">
        <v>70000</v>
      </c>
      <c r="N460" s="2">
        <v>40000</v>
      </c>
      <c r="O460" s="2">
        <v>110000</v>
      </c>
      <c r="P460" s="2">
        <v>0</v>
      </c>
      <c r="Q460" s="2">
        <v>110000</v>
      </c>
      <c r="S460" s="6">
        <v>10.7</v>
      </c>
      <c r="T460" s="6">
        <f t="shared" si="7"/>
        <v>1177</v>
      </c>
      <c r="V460" s="2">
        <v>2</v>
      </c>
      <c r="W460" s="2">
        <v>0</v>
      </c>
      <c r="X460" s="3">
        <v>45845</v>
      </c>
      <c r="Y460" s="2">
        <v>2</v>
      </c>
      <c r="Z460" s="2" t="s">
        <v>5642</v>
      </c>
    </row>
    <row r="461" spans="1:26" s="2" customFormat="1" thickBot="1">
      <c r="A461" s="2">
        <v>592</v>
      </c>
      <c r="B461" s="2" t="s">
        <v>1562</v>
      </c>
      <c r="C461" s="2" t="s">
        <v>1563</v>
      </c>
      <c r="D461" s="2" t="s">
        <v>5641</v>
      </c>
      <c r="E461" s="2" t="s">
        <v>5544</v>
      </c>
      <c r="F461" s="2" t="s">
        <v>3043</v>
      </c>
      <c r="I461" s="2" t="s">
        <v>2854</v>
      </c>
      <c r="J461" s="2" t="s">
        <v>2836</v>
      </c>
      <c r="K461" s="7" t="s">
        <v>2853</v>
      </c>
      <c r="L461" s="2">
        <v>30</v>
      </c>
      <c r="M461" s="2">
        <v>110200</v>
      </c>
      <c r="N461" s="2">
        <v>0</v>
      </c>
      <c r="O461" s="2">
        <v>110200</v>
      </c>
      <c r="P461" s="2">
        <v>0</v>
      </c>
      <c r="Q461" s="2">
        <v>110200</v>
      </c>
      <c r="S461" s="6">
        <v>10.7</v>
      </c>
      <c r="T461" s="6">
        <f t="shared" si="7"/>
        <v>1179.1400000000001</v>
      </c>
      <c r="V461" s="2">
        <v>0</v>
      </c>
      <c r="W461" s="2">
        <v>0</v>
      </c>
      <c r="Y461" s="2">
        <v>0</v>
      </c>
      <c r="Z461" s="2" t="s">
        <v>5640</v>
      </c>
    </row>
    <row r="462" spans="1:26" s="2" customFormat="1" thickBot="1">
      <c r="A462" s="2">
        <v>962</v>
      </c>
      <c r="B462" s="2" t="s">
        <v>689</v>
      </c>
      <c r="C462" s="2" t="s">
        <v>306</v>
      </c>
      <c r="E462" s="2" t="s">
        <v>5598</v>
      </c>
      <c r="F462" s="2" t="s">
        <v>4279</v>
      </c>
      <c r="I462" s="2" t="s">
        <v>2854</v>
      </c>
      <c r="J462" s="2" t="s">
        <v>2836</v>
      </c>
      <c r="K462" s="7" t="s">
        <v>2853</v>
      </c>
      <c r="L462" s="2">
        <v>30</v>
      </c>
      <c r="M462" s="2">
        <v>110200</v>
      </c>
      <c r="N462" s="2">
        <v>0</v>
      </c>
      <c r="O462" s="2">
        <v>110200</v>
      </c>
      <c r="P462" s="2">
        <v>0</v>
      </c>
      <c r="Q462" s="2">
        <v>110200</v>
      </c>
      <c r="S462" s="6">
        <v>10.7</v>
      </c>
      <c r="T462" s="6">
        <f t="shared" si="7"/>
        <v>1179.1400000000001</v>
      </c>
      <c r="V462" s="2">
        <v>0</v>
      </c>
      <c r="W462" s="2">
        <v>0</v>
      </c>
      <c r="Y462" s="2">
        <v>0</v>
      </c>
      <c r="Z462" s="2" t="s">
        <v>5639</v>
      </c>
    </row>
    <row r="463" spans="1:26" s="2" customFormat="1" thickBot="1">
      <c r="A463" s="2">
        <v>1062</v>
      </c>
      <c r="B463" s="2" t="s">
        <v>425</v>
      </c>
      <c r="C463" s="2" t="s">
        <v>5638</v>
      </c>
      <c r="D463" s="2" t="s">
        <v>3568</v>
      </c>
      <c r="E463" s="2" t="s">
        <v>5637</v>
      </c>
      <c r="F463" s="2" t="s">
        <v>3566</v>
      </c>
      <c r="I463" s="2" t="s">
        <v>3565</v>
      </c>
      <c r="J463" s="2" t="s">
        <v>3325</v>
      </c>
      <c r="K463" s="7" t="s">
        <v>3564</v>
      </c>
      <c r="L463" s="2">
        <v>30</v>
      </c>
      <c r="M463" s="2">
        <v>110200</v>
      </c>
      <c r="N463" s="2">
        <v>0</v>
      </c>
      <c r="O463" s="2">
        <v>110200</v>
      </c>
      <c r="P463" s="2">
        <v>0</v>
      </c>
      <c r="Q463" s="2">
        <v>110200</v>
      </c>
      <c r="S463" s="6">
        <v>10.7</v>
      </c>
      <c r="T463" s="6">
        <f t="shared" si="7"/>
        <v>1179.1400000000001</v>
      </c>
      <c r="V463" s="2">
        <v>1</v>
      </c>
      <c r="W463" s="2">
        <v>45000</v>
      </c>
      <c r="X463" s="3">
        <v>42534</v>
      </c>
      <c r="Y463" s="2">
        <v>1</v>
      </c>
      <c r="Z463" s="2" t="s">
        <v>5636</v>
      </c>
    </row>
    <row r="464" spans="1:26" s="2" customFormat="1" thickBot="1">
      <c r="A464" s="2">
        <v>653</v>
      </c>
      <c r="B464" s="2" t="s">
        <v>1427</v>
      </c>
      <c r="C464" s="2" t="s">
        <v>5635</v>
      </c>
      <c r="D464" s="2" t="s">
        <v>5634</v>
      </c>
      <c r="E464" s="2" t="s">
        <v>5633</v>
      </c>
      <c r="F464" s="2" t="s">
        <v>5632</v>
      </c>
      <c r="I464" s="2" t="s">
        <v>5631</v>
      </c>
      <c r="J464" s="2" t="s">
        <v>2836</v>
      </c>
      <c r="K464" s="7" t="s">
        <v>5630</v>
      </c>
      <c r="L464" s="2">
        <v>12</v>
      </c>
      <c r="M464" s="2">
        <v>70400</v>
      </c>
      <c r="N464" s="2">
        <v>40500</v>
      </c>
      <c r="O464" s="2">
        <v>110900</v>
      </c>
      <c r="P464" s="2">
        <v>0</v>
      </c>
      <c r="Q464" s="2">
        <v>110900</v>
      </c>
      <c r="S464" s="6">
        <v>10.7</v>
      </c>
      <c r="T464" s="6">
        <f t="shared" si="7"/>
        <v>1186.6300000000001</v>
      </c>
      <c r="V464" s="2">
        <v>2</v>
      </c>
      <c r="W464" s="2">
        <v>0</v>
      </c>
      <c r="X464" s="3">
        <v>43279</v>
      </c>
      <c r="Y464" s="2">
        <v>2</v>
      </c>
      <c r="Z464" s="2" t="s">
        <v>5629</v>
      </c>
    </row>
    <row r="465" spans="1:26" s="2" customFormat="1" thickBot="1">
      <c r="A465" s="2">
        <v>783</v>
      </c>
      <c r="B465" s="2" t="s">
        <v>1152</v>
      </c>
      <c r="C465" s="2" t="s">
        <v>1153</v>
      </c>
      <c r="D465" s="2" t="s">
        <v>5628</v>
      </c>
      <c r="E465" s="2" t="s">
        <v>5627</v>
      </c>
      <c r="F465" s="2" t="s">
        <v>5485</v>
      </c>
      <c r="I465" s="2" t="s">
        <v>5484</v>
      </c>
      <c r="J465" s="2" t="s">
        <v>3325</v>
      </c>
      <c r="K465" s="7" t="s">
        <v>5483</v>
      </c>
      <c r="L465" s="2">
        <v>2.7</v>
      </c>
      <c r="M465" s="2">
        <v>78500</v>
      </c>
      <c r="N465" s="2">
        <v>32500</v>
      </c>
      <c r="O465" s="2">
        <v>111000</v>
      </c>
      <c r="P465" s="2">
        <v>0</v>
      </c>
      <c r="Q465" s="2">
        <v>111000</v>
      </c>
      <c r="S465" s="6">
        <v>10.7</v>
      </c>
      <c r="T465" s="6">
        <f t="shared" si="7"/>
        <v>1187.7</v>
      </c>
      <c r="V465" s="2">
        <v>2</v>
      </c>
      <c r="W465" s="2">
        <v>23000</v>
      </c>
      <c r="X465" s="3">
        <v>41082</v>
      </c>
      <c r="Y465" s="2">
        <v>2</v>
      </c>
      <c r="Z465" s="2" t="s">
        <v>5626</v>
      </c>
    </row>
    <row r="466" spans="1:26" s="2" customFormat="1" thickBot="1">
      <c r="A466" s="2">
        <v>664</v>
      </c>
      <c r="B466" s="2" t="s">
        <v>1402</v>
      </c>
      <c r="C466" s="2" t="s">
        <v>5625</v>
      </c>
      <c r="E466" s="2" t="s">
        <v>5232</v>
      </c>
      <c r="F466" s="2" t="s">
        <v>4893</v>
      </c>
      <c r="I466" s="2" t="s">
        <v>3956</v>
      </c>
      <c r="J466" s="2" t="s">
        <v>2836</v>
      </c>
      <c r="K466" s="7" t="s">
        <v>2910</v>
      </c>
      <c r="L466" s="2">
        <v>9.86</v>
      </c>
      <c r="M466" s="2">
        <v>111600</v>
      </c>
      <c r="N466" s="2">
        <v>0</v>
      </c>
      <c r="O466" s="2">
        <v>111600</v>
      </c>
      <c r="P466" s="2">
        <v>0</v>
      </c>
      <c r="Q466" s="2">
        <v>111600</v>
      </c>
      <c r="S466" s="6">
        <v>10.7</v>
      </c>
      <c r="T466" s="6">
        <f t="shared" si="7"/>
        <v>1194.1199999999999</v>
      </c>
      <c r="V466" s="2">
        <v>0</v>
      </c>
      <c r="W466" s="2">
        <v>0</v>
      </c>
      <c r="Y466" s="2">
        <v>0</v>
      </c>
      <c r="Z466" s="2" t="s">
        <v>5624</v>
      </c>
    </row>
    <row r="467" spans="1:26" s="2" customFormat="1" thickBot="1">
      <c r="A467" s="2">
        <v>216</v>
      </c>
      <c r="B467" s="2" t="s">
        <v>2384</v>
      </c>
      <c r="C467" s="2" t="s">
        <v>2385</v>
      </c>
      <c r="E467" s="2" t="s">
        <v>5623</v>
      </c>
      <c r="F467" s="2" t="s">
        <v>5622</v>
      </c>
      <c r="I467" s="2" t="s">
        <v>4395</v>
      </c>
      <c r="J467" s="2" t="s">
        <v>2836</v>
      </c>
      <c r="K467" s="7" t="s">
        <v>4394</v>
      </c>
      <c r="L467" s="2">
        <v>3.2</v>
      </c>
      <c r="M467" s="2">
        <v>91000</v>
      </c>
      <c r="N467" s="2">
        <v>21100</v>
      </c>
      <c r="O467" s="2">
        <v>112100</v>
      </c>
      <c r="P467" s="2">
        <v>0</v>
      </c>
      <c r="Q467" s="2">
        <v>112100</v>
      </c>
      <c r="S467" s="6">
        <v>10.7</v>
      </c>
      <c r="T467" s="6">
        <f t="shared" si="7"/>
        <v>1199.47</v>
      </c>
      <c r="V467" s="2">
        <v>2</v>
      </c>
      <c r="W467" s="2">
        <v>30000</v>
      </c>
      <c r="X467" s="3">
        <v>42650</v>
      </c>
      <c r="Y467" s="2">
        <v>1</v>
      </c>
      <c r="Z467" s="2" t="s">
        <v>5621</v>
      </c>
    </row>
    <row r="468" spans="1:26" s="2" customFormat="1" thickBot="1">
      <c r="A468" s="2">
        <v>296</v>
      </c>
      <c r="B468" s="2" t="s">
        <v>2203</v>
      </c>
      <c r="C468" s="2" t="s">
        <v>5620</v>
      </c>
      <c r="D468" s="2" t="s">
        <v>5619</v>
      </c>
      <c r="E468" s="2" t="s">
        <v>5618</v>
      </c>
      <c r="F468" s="2" t="s">
        <v>5617</v>
      </c>
      <c r="I468" s="2" t="s">
        <v>5616</v>
      </c>
      <c r="J468" s="2" t="s">
        <v>2836</v>
      </c>
      <c r="K468" s="7" t="s">
        <v>5615</v>
      </c>
      <c r="L468" s="2">
        <v>13.16</v>
      </c>
      <c r="M468" s="2">
        <v>103500</v>
      </c>
      <c r="N468" s="2">
        <v>8700</v>
      </c>
      <c r="O468" s="2">
        <v>112200</v>
      </c>
      <c r="P468" s="2">
        <v>0</v>
      </c>
      <c r="Q468" s="2">
        <v>112200</v>
      </c>
      <c r="S468" s="6">
        <v>10.7</v>
      </c>
      <c r="T468" s="6">
        <f t="shared" si="7"/>
        <v>1200.54</v>
      </c>
      <c r="V468" s="2">
        <v>2</v>
      </c>
      <c r="W468" s="2">
        <v>0</v>
      </c>
      <c r="X468" s="3">
        <v>43175</v>
      </c>
      <c r="Y468" s="2">
        <v>2</v>
      </c>
      <c r="Z468" s="2" t="s">
        <v>5614</v>
      </c>
    </row>
    <row r="469" spans="1:26" s="2" customFormat="1" thickBot="1">
      <c r="A469" s="2">
        <v>656</v>
      </c>
      <c r="B469" s="2" t="s">
        <v>1422</v>
      </c>
      <c r="C469" s="2" t="s">
        <v>836</v>
      </c>
      <c r="D469" s="2" t="s">
        <v>3012</v>
      </c>
      <c r="E469" s="2" t="s">
        <v>4837</v>
      </c>
      <c r="F469" s="2" t="s">
        <v>3010</v>
      </c>
      <c r="I469" s="2" t="s">
        <v>3009</v>
      </c>
      <c r="J469" s="2" t="s">
        <v>2836</v>
      </c>
      <c r="K469" s="7" t="s">
        <v>3008</v>
      </c>
      <c r="L469" s="2">
        <v>11</v>
      </c>
      <c r="M469" s="2">
        <v>112400</v>
      </c>
      <c r="N469" s="2">
        <v>0</v>
      </c>
      <c r="O469" s="2">
        <v>112400</v>
      </c>
      <c r="P469" s="2">
        <v>0</v>
      </c>
      <c r="Q469" s="2">
        <v>112400</v>
      </c>
      <c r="S469" s="6">
        <v>10.7</v>
      </c>
      <c r="T469" s="6">
        <f t="shared" si="7"/>
        <v>1202.68</v>
      </c>
      <c r="V469" s="2">
        <v>1</v>
      </c>
      <c r="W469" s="2">
        <v>31000</v>
      </c>
      <c r="X469" s="3">
        <v>39687</v>
      </c>
      <c r="Y469" s="2">
        <v>1</v>
      </c>
      <c r="Z469" s="2" t="s">
        <v>5613</v>
      </c>
    </row>
    <row r="470" spans="1:26" s="2" customFormat="1" thickBot="1">
      <c r="A470" s="2">
        <v>1053</v>
      </c>
      <c r="B470" s="2" t="s">
        <v>442</v>
      </c>
      <c r="C470" s="2" t="s">
        <v>443</v>
      </c>
      <c r="E470" s="2" t="s">
        <v>5612</v>
      </c>
      <c r="F470" s="2" t="s">
        <v>4847</v>
      </c>
      <c r="I470" s="2" t="s">
        <v>4395</v>
      </c>
      <c r="J470" s="2" t="s">
        <v>2836</v>
      </c>
      <c r="K470" s="7" t="s">
        <v>4394</v>
      </c>
      <c r="L470" s="2">
        <v>1.37</v>
      </c>
      <c r="M470" s="2">
        <v>41800</v>
      </c>
      <c r="N470" s="2">
        <v>71300</v>
      </c>
      <c r="O470" s="2">
        <v>113100</v>
      </c>
      <c r="P470" s="2">
        <v>0</v>
      </c>
      <c r="Q470" s="2">
        <v>113100</v>
      </c>
      <c r="S470" s="6">
        <v>10.7</v>
      </c>
      <c r="T470" s="6">
        <f t="shared" si="7"/>
        <v>1210.17</v>
      </c>
      <c r="V470" s="2">
        <v>2</v>
      </c>
      <c r="W470" s="2">
        <v>0</v>
      </c>
      <c r="X470" s="3">
        <v>38819</v>
      </c>
      <c r="Y470" s="2">
        <v>2</v>
      </c>
      <c r="Z470" s="2" t="s">
        <v>5611</v>
      </c>
    </row>
    <row r="471" spans="1:26" s="2" customFormat="1" thickBot="1">
      <c r="A471" s="2">
        <v>899</v>
      </c>
      <c r="B471" s="2" t="s">
        <v>861</v>
      </c>
      <c r="C471" s="2" t="s">
        <v>862</v>
      </c>
      <c r="D471" s="2" t="s">
        <v>5610</v>
      </c>
      <c r="E471" s="2" t="s">
        <v>5609</v>
      </c>
      <c r="F471" s="2" t="s">
        <v>5608</v>
      </c>
      <c r="I471" s="2" t="s">
        <v>5607</v>
      </c>
      <c r="J471" s="2" t="s">
        <v>2947</v>
      </c>
      <c r="K471" s="8">
        <v>13608</v>
      </c>
      <c r="L471" s="2">
        <v>20</v>
      </c>
      <c r="M471" s="2">
        <v>91800</v>
      </c>
      <c r="N471" s="2">
        <v>21600</v>
      </c>
      <c r="O471" s="2">
        <v>113400</v>
      </c>
      <c r="P471" s="2">
        <v>0</v>
      </c>
      <c r="Q471" s="2">
        <v>113400</v>
      </c>
      <c r="S471" s="6">
        <v>10.7</v>
      </c>
      <c r="T471" s="6">
        <f t="shared" si="7"/>
        <v>1213.3800000000001</v>
      </c>
      <c r="V471" s="2">
        <v>2</v>
      </c>
      <c r="W471" s="2">
        <v>280000</v>
      </c>
      <c r="X471" s="3">
        <v>43116</v>
      </c>
      <c r="Y471" s="2">
        <v>1</v>
      </c>
      <c r="Z471" s="2" t="s">
        <v>5606</v>
      </c>
    </row>
    <row r="472" spans="1:26" s="2" customFormat="1" thickBot="1">
      <c r="A472" s="2">
        <v>1197</v>
      </c>
      <c r="B472" s="2" t="s">
        <v>59</v>
      </c>
      <c r="C472" s="2" t="s">
        <v>5605</v>
      </c>
      <c r="E472" s="2" t="s">
        <v>5289</v>
      </c>
      <c r="F472" s="2" t="s">
        <v>5604</v>
      </c>
      <c r="I472" s="2" t="s">
        <v>5603</v>
      </c>
      <c r="J472" s="2" t="s">
        <v>4780</v>
      </c>
      <c r="K472" s="7" t="s">
        <v>5602</v>
      </c>
      <c r="L472" s="2">
        <v>25.46</v>
      </c>
      <c r="M472" s="2">
        <v>114000</v>
      </c>
      <c r="N472" s="2">
        <v>0</v>
      </c>
      <c r="O472" s="2">
        <v>114000</v>
      </c>
      <c r="P472" s="2">
        <v>0</v>
      </c>
      <c r="Q472" s="2">
        <v>114000</v>
      </c>
      <c r="S472" s="6">
        <v>10.7</v>
      </c>
      <c r="T472" s="6">
        <f t="shared" si="7"/>
        <v>1219.8</v>
      </c>
      <c r="V472" s="2">
        <v>1</v>
      </c>
      <c r="W472" s="2">
        <v>55000</v>
      </c>
      <c r="X472" s="3">
        <v>45152</v>
      </c>
      <c r="Y472" s="2">
        <v>1</v>
      </c>
      <c r="Z472" s="2" t="s">
        <v>5601</v>
      </c>
    </row>
    <row r="473" spans="1:26" s="2" customFormat="1" thickBot="1">
      <c r="A473" s="2">
        <v>944</v>
      </c>
      <c r="B473" s="2" t="s">
        <v>744</v>
      </c>
      <c r="C473" s="2" t="s">
        <v>573</v>
      </c>
      <c r="D473" s="2" t="s">
        <v>2865</v>
      </c>
      <c r="E473" s="2" t="s">
        <v>5600</v>
      </c>
      <c r="F473" s="2" t="s">
        <v>2863</v>
      </c>
      <c r="I473" s="2" t="s">
        <v>2854</v>
      </c>
      <c r="J473" s="2" t="s">
        <v>2836</v>
      </c>
      <c r="K473" s="7" t="s">
        <v>2853</v>
      </c>
      <c r="L473" s="2">
        <v>26</v>
      </c>
      <c r="M473" s="2">
        <v>114200</v>
      </c>
      <c r="N473" s="2">
        <v>0</v>
      </c>
      <c r="O473" s="2">
        <v>114200</v>
      </c>
      <c r="P473" s="2">
        <v>0</v>
      </c>
      <c r="Q473" s="2">
        <v>114200</v>
      </c>
      <c r="S473" s="6">
        <v>10.7</v>
      </c>
      <c r="T473" s="6">
        <f t="shared" si="7"/>
        <v>1221.94</v>
      </c>
      <c r="V473" s="2">
        <v>0</v>
      </c>
      <c r="W473" s="2">
        <v>0</v>
      </c>
      <c r="Y473" s="2">
        <v>0</v>
      </c>
      <c r="Z473" s="2" t="s">
        <v>5599</v>
      </c>
    </row>
    <row r="474" spans="1:26" s="2" customFormat="1" thickBot="1">
      <c r="A474" s="2">
        <v>1114</v>
      </c>
      <c r="B474" s="2" t="s">
        <v>305</v>
      </c>
      <c r="C474" s="2" t="s">
        <v>306</v>
      </c>
      <c r="E474" s="2" t="s">
        <v>5598</v>
      </c>
      <c r="F474" s="2" t="s">
        <v>4279</v>
      </c>
      <c r="I474" s="2" t="s">
        <v>2854</v>
      </c>
      <c r="J474" s="2" t="s">
        <v>2836</v>
      </c>
      <c r="K474" s="7" t="s">
        <v>2853</v>
      </c>
      <c r="L474" s="2">
        <v>36</v>
      </c>
      <c r="M474" s="2">
        <v>114200</v>
      </c>
      <c r="N474" s="2">
        <v>0</v>
      </c>
      <c r="O474" s="2">
        <v>114200</v>
      </c>
      <c r="P474" s="2">
        <v>0</v>
      </c>
      <c r="Q474" s="2">
        <v>114200</v>
      </c>
      <c r="S474" s="6">
        <v>10.7</v>
      </c>
      <c r="T474" s="6">
        <f t="shared" si="7"/>
        <v>1221.94</v>
      </c>
      <c r="V474" s="2">
        <v>1</v>
      </c>
      <c r="W474" s="2">
        <v>26000</v>
      </c>
      <c r="X474" s="3">
        <v>40283</v>
      </c>
      <c r="Y474" s="2">
        <v>2</v>
      </c>
      <c r="Z474" s="2" t="s">
        <v>5597</v>
      </c>
    </row>
    <row r="475" spans="1:26" s="2" customFormat="1" thickBot="1">
      <c r="A475" s="2">
        <v>823</v>
      </c>
      <c r="B475" s="2" t="s">
        <v>1059</v>
      </c>
      <c r="C475" s="2" t="s">
        <v>5596</v>
      </c>
      <c r="D475" s="2" t="s">
        <v>5595</v>
      </c>
      <c r="E475" s="2" t="s">
        <v>5594</v>
      </c>
      <c r="F475" s="2" t="s">
        <v>5593</v>
      </c>
      <c r="I475" s="2" t="s">
        <v>5592</v>
      </c>
      <c r="J475" s="2" t="s">
        <v>4780</v>
      </c>
      <c r="K475" s="7" t="s">
        <v>5591</v>
      </c>
      <c r="L475" s="2">
        <v>33</v>
      </c>
      <c r="M475" s="2">
        <v>114700</v>
      </c>
      <c r="N475" s="2">
        <v>0</v>
      </c>
      <c r="O475" s="2">
        <v>114700</v>
      </c>
      <c r="P475" s="2">
        <v>0</v>
      </c>
      <c r="Q475" s="2">
        <v>114700</v>
      </c>
      <c r="S475" s="6">
        <v>10.7</v>
      </c>
      <c r="T475" s="6">
        <f t="shared" si="7"/>
        <v>1227.29</v>
      </c>
      <c r="V475" s="2">
        <v>0</v>
      </c>
      <c r="W475" s="2">
        <v>0</v>
      </c>
      <c r="Y475" s="2">
        <v>0</v>
      </c>
      <c r="Z475" s="2" t="s">
        <v>5590</v>
      </c>
    </row>
    <row r="476" spans="1:26" s="2" customFormat="1" thickBot="1">
      <c r="A476" s="2">
        <v>722</v>
      </c>
      <c r="B476" s="2" t="s">
        <v>1281</v>
      </c>
      <c r="C476" s="2" t="s">
        <v>1282</v>
      </c>
      <c r="E476" s="2" t="s">
        <v>5589</v>
      </c>
      <c r="F476" s="2" t="s">
        <v>5588</v>
      </c>
      <c r="G476" s="2" t="s">
        <v>5587</v>
      </c>
      <c r="I476" s="2" t="s">
        <v>5586</v>
      </c>
      <c r="J476" s="2" t="s">
        <v>2977</v>
      </c>
      <c r="K476" s="7" t="s">
        <v>5585</v>
      </c>
      <c r="L476" s="2">
        <v>37.57</v>
      </c>
      <c r="M476" s="2">
        <v>114800</v>
      </c>
      <c r="N476" s="2">
        <v>0</v>
      </c>
      <c r="O476" s="2">
        <v>114800</v>
      </c>
      <c r="P476" s="2">
        <v>0</v>
      </c>
      <c r="Q476" s="2">
        <v>114800</v>
      </c>
      <c r="S476" s="6">
        <v>10.7</v>
      </c>
      <c r="T476" s="6">
        <f t="shared" si="7"/>
        <v>1228.3599999999999</v>
      </c>
      <c r="V476" s="2">
        <v>2</v>
      </c>
      <c r="W476" s="2">
        <v>0</v>
      </c>
      <c r="X476" s="3">
        <v>39071</v>
      </c>
      <c r="Y476" s="2">
        <v>2</v>
      </c>
      <c r="Z476" s="2" t="s">
        <v>5584</v>
      </c>
    </row>
    <row r="477" spans="1:26" s="2" customFormat="1" thickBot="1">
      <c r="A477" s="2">
        <v>215</v>
      </c>
      <c r="B477" s="2" t="s">
        <v>2386</v>
      </c>
      <c r="C477" s="2" t="s">
        <v>2387</v>
      </c>
      <c r="E477" s="2" t="s">
        <v>5583</v>
      </c>
      <c r="F477" s="2" t="s">
        <v>5582</v>
      </c>
      <c r="I477" s="2" t="s">
        <v>2854</v>
      </c>
      <c r="J477" s="2" t="s">
        <v>2847</v>
      </c>
      <c r="K477" s="7" t="s">
        <v>2853</v>
      </c>
      <c r="L477" s="2">
        <v>2.0699999999999998</v>
      </c>
      <c r="M477" s="2">
        <v>75300</v>
      </c>
      <c r="N477" s="2">
        <v>40000</v>
      </c>
      <c r="O477" s="2">
        <v>115300</v>
      </c>
      <c r="P477" s="2">
        <v>0</v>
      </c>
      <c r="Q477" s="2">
        <v>115300</v>
      </c>
      <c r="S477" s="6">
        <v>10.7</v>
      </c>
      <c r="T477" s="6">
        <f t="shared" si="7"/>
        <v>1233.71</v>
      </c>
      <c r="V477" s="2">
        <v>2</v>
      </c>
      <c r="W477" s="2">
        <v>32500</v>
      </c>
      <c r="X477" s="3">
        <v>44148</v>
      </c>
      <c r="Y477" s="2">
        <v>1</v>
      </c>
      <c r="Z477" s="2" t="s">
        <v>5581</v>
      </c>
    </row>
    <row r="478" spans="1:26" s="2" customFormat="1" thickBot="1">
      <c r="A478" s="2">
        <v>431</v>
      </c>
      <c r="B478" s="2" t="s">
        <v>1914</v>
      </c>
      <c r="C478" s="2" t="s">
        <v>1915</v>
      </c>
      <c r="D478" s="2" t="s">
        <v>5580</v>
      </c>
      <c r="E478" s="2" t="s">
        <v>5579</v>
      </c>
      <c r="F478" s="2" t="s">
        <v>5578</v>
      </c>
      <c r="I478" s="2" t="s">
        <v>5577</v>
      </c>
      <c r="J478" s="2" t="s">
        <v>5576</v>
      </c>
      <c r="K478" s="8" t="s">
        <v>5575</v>
      </c>
      <c r="L478" s="2">
        <v>1</v>
      </c>
      <c r="M478" s="2">
        <v>80000</v>
      </c>
      <c r="N478" s="2">
        <v>35800</v>
      </c>
      <c r="O478" s="2">
        <v>115800</v>
      </c>
      <c r="P478" s="2">
        <v>0</v>
      </c>
      <c r="Q478" s="2">
        <v>115800</v>
      </c>
      <c r="S478" s="6">
        <v>10.7</v>
      </c>
      <c r="T478" s="6">
        <f t="shared" si="7"/>
        <v>1239.06</v>
      </c>
      <c r="V478" s="2">
        <v>0</v>
      </c>
      <c r="W478" s="2">
        <v>0</v>
      </c>
      <c r="Y478" s="2">
        <v>0</v>
      </c>
      <c r="Z478" s="2" t="s">
        <v>5574</v>
      </c>
    </row>
    <row r="479" spans="1:26" s="2" customFormat="1" thickBot="1">
      <c r="A479" s="2">
        <v>785</v>
      </c>
      <c r="B479" s="2" t="s">
        <v>1148</v>
      </c>
      <c r="C479" s="2" t="s">
        <v>1149</v>
      </c>
      <c r="E479" s="2" t="s">
        <v>5504</v>
      </c>
      <c r="F479" s="2" t="s">
        <v>5573</v>
      </c>
      <c r="I479" s="2" t="s">
        <v>3081</v>
      </c>
      <c r="J479" s="2" t="s">
        <v>2836</v>
      </c>
      <c r="K479" s="7" t="s">
        <v>3080</v>
      </c>
      <c r="L479" s="2">
        <v>28</v>
      </c>
      <c r="M479" s="2">
        <v>117200</v>
      </c>
      <c r="N479" s="2">
        <v>0</v>
      </c>
      <c r="O479" s="2">
        <v>117200</v>
      </c>
      <c r="P479" s="2">
        <v>0</v>
      </c>
      <c r="Q479" s="2">
        <v>117200</v>
      </c>
      <c r="S479" s="6">
        <v>10.7</v>
      </c>
      <c r="T479" s="6">
        <f t="shared" si="7"/>
        <v>1254.04</v>
      </c>
      <c r="V479" s="2">
        <v>0</v>
      </c>
      <c r="W479" s="2">
        <v>0</v>
      </c>
      <c r="Y479" s="2">
        <v>0</v>
      </c>
      <c r="Z479" s="2" t="s">
        <v>5572</v>
      </c>
    </row>
    <row r="480" spans="1:26" s="2" customFormat="1" thickBot="1">
      <c r="A480" s="2">
        <v>863</v>
      </c>
      <c r="B480" s="2" t="s">
        <v>950</v>
      </c>
      <c r="C480" s="2" t="s">
        <v>5571</v>
      </c>
      <c r="D480" s="2" t="s">
        <v>3810</v>
      </c>
      <c r="E480" s="2" t="s">
        <v>5570</v>
      </c>
      <c r="F480" s="2" t="s">
        <v>5569</v>
      </c>
      <c r="G480" s="2" t="s">
        <v>5568</v>
      </c>
      <c r="I480" s="2" t="s">
        <v>2854</v>
      </c>
      <c r="J480" s="2" t="s">
        <v>2836</v>
      </c>
      <c r="K480" s="7" t="s">
        <v>2853</v>
      </c>
      <c r="L480" s="2">
        <v>2</v>
      </c>
      <c r="M480" s="2">
        <v>55000</v>
      </c>
      <c r="N480" s="2">
        <v>62200</v>
      </c>
      <c r="O480" s="2">
        <v>117200</v>
      </c>
      <c r="P480" s="2">
        <v>0</v>
      </c>
      <c r="Q480" s="2">
        <v>117200</v>
      </c>
      <c r="S480" s="6">
        <v>10.7</v>
      </c>
      <c r="T480" s="6">
        <f t="shared" si="7"/>
        <v>1254.04</v>
      </c>
      <c r="V480" s="2">
        <v>2</v>
      </c>
      <c r="W480" s="2">
        <v>0</v>
      </c>
      <c r="X480" s="3">
        <v>42115</v>
      </c>
      <c r="Y480" s="2">
        <v>2</v>
      </c>
      <c r="Z480" s="2" t="s">
        <v>5567</v>
      </c>
    </row>
    <row r="481" spans="1:26" s="2" customFormat="1" thickBot="1">
      <c r="A481" s="2">
        <v>905</v>
      </c>
      <c r="B481" s="2" t="s">
        <v>844</v>
      </c>
      <c r="C481" s="2" t="s">
        <v>5566</v>
      </c>
      <c r="E481" s="2" t="s">
        <v>5565</v>
      </c>
      <c r="F481" s="2" t="s">
        <v>5564</v>
      </c>
      <c r="I481" s="2" t="s">
        <v>5563</v>
      </c>
      <c r="J481" s="2" t="s">
        <v>3125</v>
      </c>
      <c r="K481" s="8">
        <v>19103</v>
      </c>
      <c r="L481" s="2">
        <v>28</v>
      </c>
      <c r="M481" s="2">
        <v>117200</v>
      </c>
      <c r="N481" s="2">
        <v>0</v>
      </c>
      <c r="O481" s="2">
        <v>117200</v>
      </c>
      <c r="P481" s="2">
        <v>0</v>
      </c>
      <c r="Q481" s="2">
        <v>117200</v>
      </c>
      <c r="S481" s="6">
        <v>10.7</v>
      </c>
      <c r="T481" s="6">
        <f t="shared" si="7"/>
        <v>1254.04</v>
      </c>
      <c r="V481" s="2">
        <v>0</v>
      </c>
      <c r="W481" s="2">
        <v>0</v>
      </c>
      <c r="Y481" s="2">
        <v>0</v>
      </c>
      <c r="Z481" s="2" t="s">
        <v>5562</v>
      </c>
    </row>
    <row r="482" spans="1:26" s="2" customFormat="1" thickBot="1">
      <c r="A482" s="2">
        <v>1013</v>
      </c>
      <c r="B482" s="2" t="s">
        <v>551</v>
      </c>
      <c r="C482" s="2" t="s">
        <v>87</v>
      </c>
      <c r="D482" s="2" t="s">
        <v>5561</v>
      </c>
      <c r="E482" s="2" t="s">
        <v>5560</v>
      </c>
      <c r="F482" s="2" t="s">
        <v>5559</v>
      </c>
      <c r="I482" s="2" t="s">
        <v>5558</v>
      </c>
      <c r="J482" s="2" t="s">
        <v>2977</v>
      </c>
      <c r="K482" s="7" t="s">
        <v>5557</v>
      </c>
      <c r="L482" s="2">
        <v>60.49</v>
      </c>
      <c r="M482" s="2">
        <v>92900</v>
      </c>
      <c r="N482" s="2">
        <v>24700</v>
      </c>
      <c r="O482" s="2">
        <v>117600</v>
      </c>
      <c r="P482" s="2">
        <v>0</v>
      </c>
      <c r="Q482" s="2">
        <v>117600</v>
      </c>
      <c r="S482" s="6">
        <v>10.7</v>
      </c>
      <c r="T482" s="6">
        <f t="shared" si="7"/>
        <v>1258.32</v>
      </c>
      <c r="V482" s="2">
        <v>0</v>
      </c>
      <c r="W482" s="2">
        <v>0</v>
      </c>
      <c r="Y482" s="2">
        <v>0</v>
      </c>
      <c r="Z482" s="2" t="s">
        <v>5556</v>
      </c>
    </row>
    <row r="483" spans="1:26" s="2" customFormat="1" thickBot="1">
      <c r="A483" s="2">
        <v>282</v>
      </c>
      <c r="B483" s="2" t="s">
        <v>2233</v>
      </c>
      <c r="C483" s="2" t="s">
        <v>2234</v>
      </c>
      <c r="D483" s="2" t="s">
        <v>5555</v>
      </c>
      <c r="E483" s="2" t="s">
        <v>5554</v>
      </c>
      <c r="F483" s="2" t="s">
        <v>5553</v>
      </c>
      <c r="I483" s="2" t="s">
        <v>2854</v>
      </c>
      <c r="J483" s="2" t="s">
        <v>2836</v>
      </c>
      <c r="K483" s="7" t="s">
        <v>2853</v>
      </c>
      <c r="L483" s="2">
        <v>1</v>
      </c>
      <c r="M483" s="2">
        <v>80000</v>
      </c>
      <c r="N483" s="2">
        <v>68700</v>
      </c>
      <c r="O483" s="2">
        <v>148700</v>
      </c>
      <c r="P483" s="2">
        <v>31000</v>
      </c>
      <c r="Q483" s="2">
        <v>117700</v>
      </c>
      <c r="S483" s="6">
        <v>10.7</v>
      </c>
      <c r="T483" s="6">
        <f t="shared" si="7"/>
        <v>1259.3900000000001</v>
      </c>
      <c r="V483" s="2">
        <v>0</v>
      </c>
      <c r="W483" s="2">
        <v>0</v>
      </c>
      <c r="Y483" s="2">
        <v>0</v>
      </c>
      <c r="Z483" s="2" t="s">
        <v>5552</v>
      </c>
    </row>
    <row r="484" spans="1:26" s="2" customFormat="1" thickBot="1">
      <c r="A484" s="2">
        <v>755</v>
      </c>
      <c r="B484" s="2" t="s">
        <v>1210</v>
      </c>
      <c r="C484" s="2" t="s">
        <v>1211</v>
      </c>
      <c r="E484" s="2" t="s">
        <v>3004</v>
      </c>
      <c r="F484" s="2" t="s">
        <v>5551</v>
      </c>
      <c r="I484" s="2" t="s">
        <v>5550</v>
      </c>
      <c r="J484" s="2" t="s">
        <v>2947</v>
      </c>
      <c r="K484" s="8">
        <v>11939</v>
      </c>
      <c r="L484" s="2">
        <v>35</v>
      </c>
      <c r="M484" s="2">
        <v>117700</v>
      </c>
      <c r="N484" s="2">
        <v>0</v>
      </c>
      <c r="O484" s="2">
        <v>117700</v>
      </c>
      <c r="P484" s="2">
        <v>0</v>
      </c>
      <c r="Q484" s="2">
        <v>117700</v>
      </c>
      <c r="S484" s="6">
        <v>10.7</v>
      </c>
      <c r="T484" s="6">
        <f t="shared" si="7"/>
        <v>1259.3900000000001</v>
      </c>
      <c r="V484" s="2">
        <v>1</v>
      </c>
      <c r="W484" s="2">
        <v>0</v>
      </c>
      <c r="X484" s="3">
        <v>39737</v>
      </c>
      <c r="Y484" s="2">
        <v>2</v>
      </c>
      <c r="Z484" s="2" t="s">
        <v>5549</v>
      </c>
    </row>
    <row r="485" spans="1:26" s="2" customFormat="1" thickBot="1">
      <c r="A485" s="2">
        <v>576</v>
      </c>
      <c r="B485" s="2" t="s">
        <v>1598</v>
      </c>
      <c r="C485" s="2" t="s">
        <v>1599</v>
      </c>
      <c r="D485" s="2" t="s">
        <v>5548</v>
      </c>
      <c r="E485" s="2" t="s">
        <v>5547</v>
      </c>
      <c r="F485" s="2" t="s">
        <v>5546</v>
      </c>
      <c r="I485" s="2" t="s">
        <v>4331</v>
      </c>
      <c r="J485" s="2" t="s">
        <v>2836</v>
      </c>
      <c r="K485" s="7" t="s">
        <v>4330</v>
      </c>
      <c r="L485" s="2">
        <v>14</v>
      </c>
      <c r="M485" s="2">
        <v>118800</v>
      </c>
      <c r="N485" s="2">
        <v>0</v>
      </c>
      <c r="O485" s="2">
        <v>118800</v>
      </c>
      <c r="P485" s="2">
        <v>0</v>
      </c>
      <c r="Q485" s="2">
        <v>118800</v>
      </c>
      <c r="S485" s="6">
        <v>10.7</v>
      </c>
      <c r="T485" s="6">
        <f t="shared" si="7"/>
        <v>1271.1600000000001</v>
      </c>
      <c r="V485" s="2">
        <v>1</v>
      </c>
      <c r="W485" s="2">
        <v>30000</v>
      </c>
      <c r="X485" s="3">
        <v>43081</v>
      </c>
      <c r="Y485" s="2">
        <v>1</v>
      </c>
      <c r="Z485" s="2" t="s">
        <v>5545</v>
      </c>
    </row>
    <row r="486" spans="1:26" s="2" customFormat="1" thickBot="1">
      <c r="A486" s="2">
        <v>1034</v>
      </c>
      <c r="B486" s="2" t="s">
        <v>490</v>
      </c>
      <c r="C486" s="2" t="s">
        <v>488</v>
      </c>
      <c r="D486" s="2" t="s">
        <v>2895</v>
      </c>
      <c r="E486" s="2" t="s">
        <v>5544</v>
      </c>
      <c r="F486" s="2" t="s">
        <v>2893</v>
      </c>
      <c r="I486" s="2" t="s">
        <v>2892</v>
      </c>
      <c r="J486" s="2" t="s">
        <v>2891</v>
      </c>
      <c r="K486" s="7" t="s">
        <v>2890</v>
      </c>
      <c r="L486" s="2">
        <v>40</v>
      </c>
      <c r="M486" s="2">
        <v>119100</v>
      </c>
      <c r="N486" s="2">
        <v>0</v>
      </c>
      <c r="O486" s="2">
        <v>119100</v>
      </c>
      <c r="P486" s="2">
        <v>0</v>
      </c>
      <c r="Q486" s="2">
        <v>119100</v>
      </c>
      <c r="S486" s="6">
        <v>10.7</v>
      </c>
      <c r="T486" s="6">
        <f t="shared" si="7"/>
        <v>1274.3699999999999</v>
      </c>
      <c r="V486" s="2">
        <v>1</v>
      </c>
      <c r="W486" s="2">
        <v>715000</v>
      </c>
      <c r="X486" s="3">
        <v>45082</v>
      </c>
      <c r="Y486" s="2">
        <v>9</v>
      </c>
      <c r="Z486" s="2" t="s">
        <v>2889</v>
      </c>
    </row>
    <row r="487" spans="1:26" s="2" customFormat="1" thickBot="1">
      <c r="A487" s="2">
        <v>650</v>
      </c>
      <c r="B487" s="2" t="s">
        <v>1436</v>
      </c>
      <c r="C487" s="2" t="s">
        <v>1438</v>
      </c>
      <c r="D487" s="2" t="s">
        <v>5543</v>
      </c>
      <c r="E487" s="2" t="s">
        <v>5542</v>
      </c>
      <c r="F487" s="2" t="s">
        <v>5541</v>
      </c>
      <c r="G487" s="2" t="s">
        <v>5540</v>
      </c>
      <c r="I487" s="2" t="s">
        <v>5539</v>
      </c>
      <c r="J487" s="2" t="s">
        <v>2836</v>
      </c>
      <c r="K487" s="7" t="s">
        <v>5538</v>
      </c>
      <c r="L487" s="2">
        <v>40.700000000000003</v>
      </c>
      <c r="M487" s="2">
        <v>119400</v>
      </c>
      <c r="N487" s="2">
        <v>0</v>
      </c>
      <c r="O487" s="2">
        <v>119400</v>
      </c>
      <c r="P487" s="2">
        <v>0</v>
      </c>
      <c r="Q487" s="2">
        <v>119400</v>
      </c>
      <c r="S487" s="6">
        <v>10.7</v>
      </c>
      <c r="T487" s="6">
        <f t="shared" si="7"/>
        <v>1277.58</v>
      </c>
      <c r="V487" s="2">
        <v>0</v>
      </c>
      <c r="W487" s="2">
        <v>0</v>
      </c>
      <c r="Y487" s="2">
        <v>0</v>
      </c>
    </row>
    <row r="488" spans="1:26" s="2" customFormat="1" thickBot="1">
      <c r="A488" s="2">
        <v>942</v>
      </c>
      <c r="B488" s="2" t="s">
        <v>749</v>
      </c>
      <c r="C488" s="2" t="s">
        <v>750</v>
      </c>
      <c r="E488" s="2" t="s">
        <v>5537</v>
      </c>
      <c r="F488" s="2" t="s">
        <v>5536</v>
      </c>
      <c r="I488" s="2" t="s">
        <v>5535</v>
      </c>
      <c r="J488" s="2" t="s">
        <v>2977</v>
      </c>
      <c r="K488" s="7" t="s">
        <v>5534</v>
      </c>
      <c r="L488" s="2">
        <v>8</v>
      </c>
      <c r="M488" s="2">
        <v>91000</v>
      </c>
      <c r="N488" s="2">
        <v>29000</v>
      </c>
      <c r="O488" s="2">
        <v>120000</v>
      </c>
      <c r="P488" s="2">
        <v>0</v>
      </c>
      <c r="Q488" s="2">
        <v>120000</v>
      </c>
      <c r="S488" s="6">
        <v>10.7</v>
      </c>
      <c r="T488" s="6">
        <f t="shared" si="7"/>
        <v>1284</v>
      </c>
      <c r="V488" s="2">
        <v>2</v>
      </c>
      <c r="W488" s="2">
        <v>38500</v>
      </c>
      <c r="X488" s="3">
        <v>43641</v>
      </c>
      <c r="Y488" s="2">
        <v>1</v>
      </c>
      <c r="Z488" s="2" t="s">
        <v>5533</v>
      </c>
    </row>
    <row r="489" spans="1:26" s="2" customFormat="1" thickBot="1">
      <c r="A489" s="2">
        <v>841</v>
      </c>
      <c r="B489" s="2" t="s">
        <v>1009</v>
      </c>
      <c r="C489" s="2" t="s">
        <v>1011</v>
      </c>
      <c r="D489" s="2" t="s">
        <v>5532</v>
      </c>
      <c r="E489" s="2" t="s">
        <v>5531</v>
      </c>
      <c r="F489" s="2" t="s">
        <v>5530</v>
      </c>
      <c r="I489" s="2" t="s">
        <v>3091</v>
      </c>
      <c r="J489" s="2" t="s">
        <v>2836</v>
      </c>
      <c r="K489" s="7" t="s">
        <v>4315</v>
      </c>
      <c r="L489" s="2">
        <v>6</v>
      </c>
      <c r="M489" s="2">
        <v>65000</v>
      </c>
      <c r="N489" s="2">
        <v>56000</v>
      </c>
      <c r="O489" s="2">
        <v>121000</v>
      </c>
      <c r="P489" s="2">
        <v>0</v>
      </c>
      <c r="Q489" s="2">
        <v>121000</v>
      </c>
      <c r="S489" s="6">
        <v>10.7</v>
      </c>
      <c r="T489" s="6">
        <f t="shared" si="7"/>
        <v>1294.7</v>
      </c>
      <c r="V489" s="2">
        <v>0</v>
      </c>
      <c r="W489" s="2">
        <v>0</v>
      </c>
      <c r="Y489" s="2">
        <v>0</v>
      </c>
      <c r="Z489" s="2" t="s">
        <v>5529</v>
      </c>
    </row>
    <row r="490" spans="1:26" s="2" customFormat="1" thickBot="1">
      <c r="A490" s="2">
        <v>897</v>
      </c>
      <c r="B490" s="2" t="s">
        <v>866</v>
      </c>
      <c r="C490" s="2" t="s">
        <v>867</v>
      </c>
      <c r="D490" s="2" t="s">
        <v>3802</v>
      </c>
      <c r="E490" s="2" t="s">
        <v>5528</v>
      </c>
      <c r="F490" s="2" t="s">
        <v>3800</v>
      </c>
      <c r="I490" s="2" t="s">
        <v>2854</v>
      </c>
      <c r="J490" s="2" t="s">
        <v>2836</v>
      </c>
      <c r="K490" s="7" t="s">
        <v>2853</v>
      </c>
      <c r="L490" s="2">
        <v>23.7</v>
      </c>
      <c r="M490" s="2">
        <v>76400</v>
      </c>
      <c r="N490" s="2">
        <v>45800</v>
      </c>
      <c r="O490" s="2">
        <v>122200</v>
      </c>
      <c r="P490" s="2">
        <v>0</v>
      </c>
      <c r="Q490" s="2">
        <v>122200</v>
      </c>
      <c r="S490" s="6">
        <v>10.7</v>
      </c>
      <c r="T490" s="6">
        <f t="shared" si="7"/>
        <v>1307.54</v>
      </c>
      <c r="V490" s="2">
        <v>2</v>
      </c>
      <c r="W490" s="2">
        <v>21500</v>
      </c>
      <c r="X490" s="3">
        <v>44999</v>
      </c>
      <c r="Y490" s="2">
        <v>8</v>
      </c>
      <c r="Z490" s="2" t="s">
        <v>5527</v>
      </c>
    </row>
    <row r="491" spans="1:26" s="2" customFormat="1" thickBot="1">
      <c r="A491" s="2">
        <v>198</v>
      </c>
      <c r="B491" s="2" t="s">
        <v>2424</v>
      </c>
      <c r="C491" s="2" t="s">
        <v>2423</v>
      </c>
      <c r="E491" s="2" t="s">
        <v>5526</v>
      </c>
      <c r="F491" s="2" t="s">
        <v>5525</v>
      </c>
      <c r="I491" s="2" t="s">
        <v>2854</v>
      </c>
      <c r="J491" s="2" t="s">
        <v>2836</v>
      </c>
      <c r="K491" s="7" t="s">
        <v>2853</v>
      </c>
      <c r="L491" s="2">
        <v>2.8</v>
      </c>
      <c r="M491" s="2">
        <v>89000</v>
      </c>
      <c r="N491" s="2">
        <v>58400</v>
      </c>
      <c r="O491" s="2">
        <v>147400</v>
      </c>
      <c r="P491" s="2">
        <v>25000</v>
      </c>
      <c r="Q491" s="2">
        <v>122400</v>
      </c>
      <c r="S491" s="6">
        <v>10.7</v>
      </c>
      <c r="T491" s="6">
        <f t="shared" si="7"/>
        <v>1309.68</v>
      </c>
      <c r="V491" s="2">
        <v>0</v>
      </c>
      <c r="W491" s="2">
        <v>0</v>
      </c>
      <c r="Y491" s="2">
        <v>0</v>
      </c>
      <c r="Z491" s="2" t="s">
        <v>5524</v>
      </c>
    </row>
    <row r="492" spans="1:26" s="2" customFormat="1" thickBot="1">
      <c r="A492" s="2">
        <v>365</v>
      </c>
      <c r="B492" s="2" t="s">
        <v>2056</v>
      </c>
      <c r="C492" s="2" t="s">
        <v>2057</v>
      </c>
      <c r="E492" s="2" t="s">
        <v>5523</v>
      </c>
      <c r="F492" s="2" t="s">
        <v>5522</v>
      </c>
      <c r="I492" s="2" t="s">
        <v>4768</v>
      </c>
      <c r="J492" s="2" t="s">
        <v>2836</v>
      </c>
      <c r="K492" s="8" t="s">
        <v>5521</v>
      </c>
      <c r="L492" s="2">
        <v>0.34</v>
      </c>
      <c r="M492" s="2">
        <v>88000</v>
      </c>
      <c r="N492" s="2">
        <v>34400</v>
      </c>
      <c r="O492" s="2">
        <v>122400</v>
      </c>
      <c r="P492" s="2">
        <v>0</v>
      </c>
      <c r="Q492" s="2">
        <v>122400</v>
      </c>
      <c r="S492" s="6">
        <v>10.7</v>
      </c>
      <c r="T492" s="6">
        <f t="shared" si="7"/>
        <v>1309.68</v>
      </c>
      <c r="V492" s="2">
        <v>2</v>
      </c>
      <c r="W492" s="2">
        <v>20000</v>
      </c>
      <c r="X492" s="3">
        <v>43075</v>
      </c>
      <c r="Y492" s="2">
        <v>1</v>
      </c>
      <c r="Z492" s="2" t="s">
        <v>5520</v>
      </c>
    </row>
    <row r="493" spans="1:26" s="2" customFormat="1" thickBot="1">
      <c r="A493" s="2">
        <v>167</v>
      </c>
      <c r="B493" s="2" t="s">
        <v>2488</v>
      </c>
      <c r="C493" s="2" t="s">
        <v>2489</v>
      </c>
      <c r="D493" s="2" t="s">
        <v>5519</v>
      </c>
      <c r="E493" s="2" t="s">
        <v>5518</v>
      </c>
      <c r="F493" s="2" t="s">
        <v>5517</v>
      </c>
      <c r="I493" s="2" t="s">
        <v>5516</v>
      </c>
      <c r="J493" s="2" t="s">
        <v>2836</v>
      </c>
      <c r="K493" s="7" t="s">
        <v>2910</v>
      </c>
      <c r="L493" s="2">
        <v>39</v>
      </c>
      <c r="M493" s="2">
        <v>122600</v>
      </c>
      <c r="N493" s="2">
        <v>0</v>
      </c>
      <c r="O493" s="2">
        <v>122600</v>
      </c>
      <c r="P493" s="2">
        <v>0</v>
      </c>
      <c r="Q493" s="2">
        <v>122600</v>
      </c>
      <c r="S493" s="6">
        <v>10.7</v>
      </c>
      <c r="T493" s="6">
        <f t="shared" si="7"/>
        <v>1311.82</v>
      </c>
      <c r="V493" s="2">
        <v>0</v>
      </c>
      <c r="W493" s="2">
        <v>0</v>
      </c>
      <c r="Y493" s="2">
        <v>0</v>
      </c>
      <c r="Z493" s="2" t="s">
        <v>5515</v>
      </c>
    </row>
    <row r="494" spans="1:26" s="2" customFormat="1" thickBot="1">
      <c r="A494" s="2">
        <v>990</v>
      </c>
      <c r="B494" s="2" t="s">
        <v>606</v>
      </c>
      <c r="C494" s="2" t="s">
        <v>5514</v>
      </c>
      <c r="E494" s="2" t="s">
        <v>5513</v>
      </c>
      <c r="F494" s="2" t="s">
        <v>5512</v>
      </c>
      <c r="I494" s="2" t="s">
        <v>3442</v>
      </c>
      <c r="J494" s="2" t="s">
        <v>2836</v>
      </c>
      <c r="K494" s="8" t="s">
        <v>5511</v>
      </c>
      <c r="L494" s="2">
        <v>5</v>
      </c>
      <c r="M494" s="2">
        <v>100000</v>
      </c>
      <c r="N494" s="2">
        <v>22600</v>
      </c>
      <c r="O494" s="2">
        <v>122600</v>
      </c>
      <c r="P494" s="2">
        <v>0</v>
      </c>
      <c r="Q494" s="2">
        <v>122600</v>
      </c>
      <c r="S494" s="6">
        <v>10.7</v>
      </c>
      <c r="T494" s="6">
        <f t="shared" si="7"/>
        <v>1311.82</v>
      </c>
      <c r="V494" s="2">
        <v>0</v>
      </c>
      <c r="W494" s="2">
        <v>0</v>
      </c>
      <c r="Y494" s="2">
        <v>0</v>
      </c>
      <c r="Z494" s="2" t="s">
        <v>5510</v>
      </c>
    </row>
    <row r="495" spans="1:26" s="2" customFormat="1" thickBot="1">
      <c r="A495" s="2">
        <v>1161</v>
      </c>
      <c r="B495" s="2" t="s">
        <v>186</v>
      </c>
      <c r="C495" s="2" t="s">
        <v>187</v>
      </c>
      <c r="E495" s="2" t="s">
        <v>5509</v>
      </c>
      <c r="F495" s="2" t="s">
        <v>5508</v>
      </c>
      <c r="I495" s="2" t="s">
        <v>4159</v>
      </c>
      <c r="J495" s="2" t="s">
        <v>2836</v>
      </c>
      <c r="K495" s="7" t="s">
        <v>4158</v>
      </c>
      <c r="L495" s="2">
        <v>27.66</v>
      </c>
      <c r="M495" s="2">
        <v>123300</v>
      </c>
      <c r="N495" s="2">
        <v>0</v>
      </c>
      <c r="O495" s="2">
        <v>123300</v>
      </c>
      <c r="P495" s="2">
        <v>0</v>
      </c>
      <c r="Q495" s="2">
        <v>123300</v>
      </c>
      <c r="S495" s="6">
        <v>10.7</v>
      </c>
      <c r="T495" s="6">
        <f t="shared" si="7"/>
        <v>1319.31</v>
      </c>
      <c r="V495" s="2">
        <v>0</v>
      </c>
      <c r="W495" s="2">
        <v>0</v>
      </c>
      <c r="Y495" s="2">
        <v>4</v>
      </c>
      <c r="Z495" s="2" t="s">
        <v>5507</v>
      </c>
    </row>
    <row r="496" spans="1:26" s="2" customFormat="1" thickBot="1">
      <c r="A496" s="2">
        <v>251</v>
      </c>
      <c r="B496" s="2" t="s">
        <v>2299</v>
      </c>
      <c r="C496" s="2" t="s">
        <v>2300</v>
      </c>
      <c r="E496" s="2" t="s">
        <v>5506</v>
      </c>
      <c r="F496" s="2" t="s">
        <v>5505</v>
      </c>
      <c r="I496" s="2" t="s">
        <v>2854</v>
      </c>
      <c r="J496" s="2" t="s">
        <v>2836</v>
      </c>
      <c r="K496" s="7" t="s">
        <v>2853</v>
      </c>
      <c r="L496" s="2">
        <v>72</v>
      </c>
      <c r="M496" s="2">
        <v>123600</v>
      </c>
      <c r="N496" s="2">
        <v>0</v>
      </c>
      <c r="O496" s="2">
        <v>123600</v>
      </c>
      <c r="P496" s="2">
        <v>0</v>
      </c>
      <c r="Q496" s="2">
        <v>123600</v>
      </c>
      <c r="S496" s="6">
        <v>10.7</v>
      </c>
      <c r="T496" s="6">
        <f t="shared" si="7"/>
        <v>1322.52</v>
      </c>
      <c r="V496" s="2">
        <v>0</v>
      </c>
      <c r="W496" s="2">
        <v>0</v>
      </c>
      <c r="Y496" s="2">
        <v>0</v>
      </c>
    </row>
    <row r="497" spans="1:26" s="2" customFormat="1" thickBot="1">
      <c r="A497" s="2">
        <v>232</v>
      </c>
      <c r="B497" s="2" t="s">
        <v>2349</v>
      </c>
      <c r="C497" s="2" t="s">
        <v>294</v>
      </c>
      <c r="E497" s="2" t="s">
        <v>5504</v>
      </c>
      <c r="F497" s="2" t="s">
        <v>2881</v>
      </c>
      <c r="I497" s="2" t="s">
        <v>2854</v>
      </c>
      <c r="J497" s="2" t="s">
        <v>2836</v>
      </c>
      <c r="K497" s="7" t="s">
        <v>2853</v>
      </c>
      <c r="L497" s="2">
        <v>161</v>
      </c>
      <c r="M497" s="2">
        <v>123900</v>
      </c>
      <c r="N497" s="2">
        <v>0</v>
      </c>
      <c r="O497" s="2">
        <v>123900</v>
      </c>
      <c r="P497" s="2">
        <v>0</v>
      </c>
      <c r="Q497" s="2">
        <v>123900</v>
      </c>
      <c r="S497" s="6">
        <v>10.7</v>
      </c>
      <c r="T497" s="6">
        <f t="shared" si="7"/>
        <v>1325.73</v>
      </c>
      <c r="V497" s="2">
        <v>1</v>
      </c>
      <c r="W497" s="2">
        <v>100000</v>
      </c>
      <c r="X497" s="3">
        <v>43503</v>
      </c>
      <c r="Y497" s="2">
        <v>1</v>
      </c>
      <c r="Z497" s="2" t="s">
        <v>5503</v>
      </c>
    </row>
    <row r="498" spans="1:26" s="2" customFormat="1" thickBot="1">
      <c r="A498" s="2">
        <v>804</v>
      </c>
      <c r="B498" s="2" t="s">
        <v>1102</v>
      </c>
      <c r="C498" s="2" t="s">
        <v>1103</v>
      </c>
      <c r="D498" s="2" t="s">
        <v>5502</v>
      </c>
      <c r="E498" s="2" t="s">
        <v>5501</v>
      </c>
      <c r="F498" s="2" t="s">
        <v>5500</v>
      </c>
      <c r="I498" s="2" t="s">
        <v>5499</v>
      </c>
      <c r="J498" s="2" t="s">
        <v>3325</v>
      </c>
      <c r="K498" s="7" t="s">
        <v>5498</v>
      </c>
      <c r="L498" s="2">
        <v>23</v>
      </c>
      <c r="M498" s="2">
        <v>76100</v>
      </c>
      <c r="N498" s="2">
        <v>48600</v>
      </c>
      <c r="O498" s="2">
        <v>124700</v>
      </c>
      <c r="P498" s="2">
        <v>0</v>
      </c>
      <c r="Q498" s="2">
        <v>124700</v>
      </c>
      <c r="S498" s="6">
        <v>10.7</v>
      </c>
      <c r="T498" s="6">
        <f t="shared" si="7"/>
        <v>1334.29</v>
      </c>
      <c r="V498" s="2">
        <v>1</v>
      </c>
      <c r="W498" s="2">
        <v>43500</v>
      </c>
      <c r="X498" s="3">
        <v>44221</v>
      </c>
      <c r="Y498" s="2">
        <v>1</v>
      </c>
      <c r="Z498" s="2" t="s">
        <v>5497</v>
      </c>
    </row>
    <row r="499" spans="1:26" s="2" customFormat="1" thickBot="1">
      <c r="A499" s="2">
        <v>155</v>
      </c>
      <c r="B499" s="2" t="s">
        <v>2512</v>
      </c>
      <c r="C499" s="2" t="s">
        <v>2513</v>
      </c>
      <c r="E499" s="2" t="s">
        <v>5496</v>
      </c>
      <c r="F499" s="2" t="s">
        <v>5495</v>
      </c>
      <c r="I499" s="2" t="s">
        <v>5494</v>
      </c>
      <c r="J499" s="2" t="s">
        <v>2847</v>
      </c>
      <c r="K499" s="7" t="s">
        <v>5309</v>
      </c>
      <c r="L499" s="2">
        <v>217</v>
      </c>
      <c r="M499" s="2">
        <v>96800</v>
      </c>
      <c r="N499" s="2">
        <v>28200</v>
      </c>
      <c r="O499" s="2">
        <v>125000</v>
      </c>
      <c r="P499" s="2">
        <v>0</v>
      </c>
      <c r="Q499" s="2">
        <v>125000</v>
      </c>
      <c r="S499" s="6">
        <v>10.7</v>
      </c>
      <c r="T499" s="6">
        <f t="shared" si="7"/>
        <v>1337.5</v>
      </c>
      <c r="V499" s="2">
        <v>2</v>
      </c>
      <c r="W499" s="2">
        <v>73348</v>
      </c>
      <c r="X499" s="3">
        <v>42296</v>
      </c>
      <c r="Y499" s="2">
        <v>1</v>
      </c>
      <c r="Z499" s="2" t="s">
        <v>5493</v>
      </c>
    </row>
    <row r="500" spans="1:26" s="2" customFormat="1" thickBot="1">
      <c r="A500" s="2">
        <v>302</v>
      </c>
      <c r="B500" s="2" t="s">
        <v>2190</v>
      </c>
      <c r="C500" s="2" t="s">
        <v>142</v>
      </c>
      <c r="D500" s="2" t="s">
        <v>5492</v>
      </c>
      <c r="E500" s="2" t="s">
        <v>4837</v>
      </c>
      <c r="F500" s="2" t="s">
        <v>3735</v>
      </c>
      <c r="I500" s="2" t="s">
        <v>2854</v>
      </c>
      <c r="J500" s="2" t="s">
        <v>2836</v>
      </c>
      <c r="K500" s="7" t="s">
        <v>2853</v>
      </c>
      <c r="L500" s="2">
        <v>41</v>
      </c>
      <c r="M500" s="2">
        <v>125600</v>
      </c>
      <c r="N500" s="2">
        <v>0</v>
      </c>
      <c r="O500" s="2">
        <v>125600</v>
      </c>
      <c r="P500" s="2">
        <v>0</v>
      </c>
      <c r="Q500" s="2">
        <v>125600</v>
      </c>
      <c r="S500" s="6">
        <v>10.7</v>
      </c>
      <c r="T500" s="6">
        <f t="shared" si="7"/>
        <v>1343.92</v>
      </c>
      <c r="V500" s="2">
        <v>1</v>
      </c>
      <c r="W500" s="2">
        <v>0</v>
      </c>
      <c r="X500" s="3">
        <v>44356</v>
      </c>
      <c r="Y500" s="2">
        <v>2</v>
      </c>
      <c r="Z500" s="2" t="s">
        <v>5491</v>
      </c>
    </row>
    <row r="501" spans="1:26" s="2" customFormat="1" thickBot="1">
      <c r="A501" s="2">
        <v>331</v>
      </c>
      <c r="B501" s="2" t="s">
        <v>2130</v>
      </c>
      <c r="C501" s="2" t="s">
        <v>2131</v>
      </c>
      <c r="D501" s="2" t="s">
        <v>5490</v>
      </c>
      <c r="E501" s="2" t="s">
        <v>5489</v>
      </c>
      <c r="F501" s="2" t="s">
        <v>5488</v>
      </c>
      <c r="I501" s="2" t="s">
        <v>2854</v>
      </c>
      <c r="J501" s="2" t="s">
        <v>2836</v>
      </c>
      <c r="K501" s="7" t="s">
        <v>2853</v>
      </c>
      <c r="L501" s="2">
        <v>7</v>
      </c>
      <c r="M501" s="2">
        <v>108000</v>
      </c>
      <c r="N501" s="2">
        <v>42600</v>
      </c>
      <c r="O501" s="2">
        <v>150600</v>
      </c>
      <c r="P501" s="2">
        <v>25000</v>
      </c>
      <c r="Q501" s="2">
        <v>125600</v>
      </c>
      <c r="S501" s="6">
        <v>10.7</v>
      </c>
      <c r="T501" s="6">
        <f t="shared" si="7"/>
        <v>1343.92</v>
      </c>
      <c r="V501" s="2">
        <v>2</v>
      </c>
      <c r="W501" s="2">
        <v>15000</v>
      </c>
      <c r="X501" s="3">
        <v>42621</v>
      </c>
      <c r="Y501" s="2">
        <v>8</v>
      </c>
      <c r="Z501" s="2" t="s">
        <v>5487</v>
      </c>
    </row>
    <row r="502" spans="1:26" s="2" customFormat="1" thickBot="1">
      <c r="A502" s="2">
        <v>475</v>
      </c>
      <c r="B502" s="2" t="s">
        <v>1816</v>
      </c>
      <c r="C502" s="2" t="s">
        <v>1818</v>
      </c>
      <c r="E502" s="2" t="s">
        <v>5486</v>
      </c>
      <c r="F502" s="2" t="s">
        <v>5485</v>
      </c>
      <c r="I502" s="2" t="s">
        <v>5484</v>
      </c>
      <c r="J502" s="2" t="s">
        <v>3325</v>
      </c>
      <c r="K502" s="7" t="s">
        <v>5483</v>
      </c>
      <c r="L502" s="2">
        <v>41</v>
      </c>
      <c r="M502" s="2">
        <v>125600</v>
      </c>
      <c r="N502" s="2">
        <v>0</v>
      </c>
      <c r="O502" s="2">
        <v>125600</v>
      </c>
      <c r="P502" s="2">
        <v>0</v>
      </c>
      <c r="Q502" s="2">
        <v>125600</v>
      </c>
      <c r="S502" s="6">
        <v>10.7</v>
      </c>
      <c r="T502" s="6">
        <f t="shared" si="7"/>
        <v>1343.92</v>
      </c>
      <c r="V502" s="2">
        <v>1</v>
      </c>
      <c r="W502" s="2">
        <v>80000</v>
      </c>
      <c r="X502" s="3">
        <v>44452</v>
      </c>
      <c r="Y502" s="2">
        <v>1</v>
      </c>
      <c r="Z502" s="2" t="s">
        <v>5482</v>
      </c>
    </row>
    <row r="503" spans="1:26" s="2" customFormat="1" thickBot="1">
      <c r="A503" s="2">
        <v>192</v>
      </c>
      <c r="B503" s="2" t="s">
        <v>2436</v>
      </c>
      <c r="C503" s="2" t="s">
        <v>2437</v>
      </c>
      <c r="E503" s="2" t="s">
        <v>5481</v>
      </c>
      <c r="F503" s="2" t="s">
        <v>5480</v>
      </c>
      <c r="I503" s="2" t="s">
        <v>5479</v>
      </c>
      <c r="J503" s="2" t="s">
        <v>2836</v>
      </c>
      <c r="K503" s="7" t="s">
        <v>5478</v>
      </c>
      <c r="L503" s="2">
        <v>1.3</v>
      </c>
      <c r="M503" s="2">
        <v>81500</v>
      </c>
      <c r="N503" s="2">
        <v>44200</v>
      </c>
      <c r="O503" s="2">
        <v>125700</v>
      </c>
      <c r="P503" s="2">
        <v>0</v>
      </c>
      <c r="Q503" s="2">
        <v>125700</v>
      </c>
      <c r="S503" s="6">
        <v>10.7</v>
      </c>
      <c r="T503" s="6">
        <f t="shared" si="7"/>
        <v>1344.99</v>
      </c>
      <c r="V503" s="2">
        <v>2</v>
      </c>
      <c r="W503" s="2">
        <v>0</v>
      </c>
      <c r="X503" s="3">
        <v>45105</v>
      </c>
      <c r="Y503" s="2">
        <v>8</v>
      </c>
      <c r="Z503" s="2" t="s">
        <v>5477</v>
      </c>
    </row>
    <row r="504" spans="1:26" s="2" customFormat="1" thickBot="1">
      <c r="A504" s="2">
        <v>1202</v>
      </c>
      <c r="B504" s="2" t="s">
        <v>2007</v>
      </c>
      <c r="C504" s="2" t="s">
        <v>42</v>
      </c>
      <c r="D504" s="2" t="s">
        <v>5476</v>
      </c>
      <c r="E504" s="2" t="s">
        <v>5475</v>
      </c>
      <c r="F504" s="2" t="s">
        <v>5474</v>
      </c>
      <c r="I504" s="2" t="s">
        <v>3059</v>
      </c>
      <c r="J504" s="2" t="s">
        <v>2836</v>
      </c>
      <c r="K504" s="7" t="s">
        <v>5473</v>
      </c>
      <c r="L504" s="2">
        <v>5.48</v>
      </c>
      <c r="M504" s="2">
        <v>62400</v>
      </c>
      <c r="N504" s="2">
        <v>63400</v>
      </c>
      <c r="O504" s="2">
        <v>125800</v>
      </c>
      <c r="P504" s="2">
        <v>0</v>
      </c>
      <c r="Q504" s="2">
        <v>125800</v>
      </c>
      <c r="S504" s="6">
        <v>10.7</v>
      </c>
      <c r="T504" s="6">
        <f t="shared" si="7"/>
        <v>1346.06</v>
      </c>
      <c r="V504" s="2">
        <v>1</v>
      </c>
      <c r="W504" s="2">
        <v>45000</v>
      </c>
      <c r="X504" s="3">
        <v>44810</v>
      </c>
      <c r="Y504" s="2">
        <v>1</v>
      </c>
      <c r="Z504" s="2" t="s">
        <v>5472</v>
      </c>
    </row>
    <row r="505" spans="1:26" s="2" customFormat="1" thickBot="1">
      <c r="A505" s="2">
        <v>488</v>
      </c>
      <c r="B505" s="2" t="s">
        <v>1789</v>
      </c>
      <c r="C505" s="2" t="s">
        <v>1790</v>
      </c>
      <c r="E505" s="2" t="s">
        <v>5471</v>
      </c>
      <c r="F505" s="2" t="s">
        <v>5470</v>
      </c>
      <c r="I505" s="2" t="s">
        <v>4877</v>
      </c>
      <c r="J505" s="2" t="s">
        <v>2836</v>
      </c>
      <c r="K505" s="7" t="s">
        <v>2890</v>
      </c>
      <c r="L505" s="2">
        <v>3</v>
      </c>
      <c r="M505" s="2">
        <v>90000</v>
      </c>
      <c r="N505" s="2">
        <v>36200</v>
      </c>
      <c r="O505" s="2">
        <v>126200</v>
      </c>
      <c r="P505" s="2">
        <v>0</v>
      </c>
      <c r="Q505" s="2">
        <v>126200</v>
      </c>
      <c r="S505" s="6">
        <v>10.7</v>
      </c>
      <c r="T505" s="6">
        <f t="shared" si="7"/>
        <v>1350.34</v>
      </c>
      <c r="V505" s="2">
        <v>2</v>
      </c>
      <c r="W505" s="2">
        <v>25000</v>
      </c>
      <c r="X505" s="3">
        <v>44126</v>
      </c>
      <c r="Y505" s="2">
        <v>1</v>
      </c>
      <c r="Z505" s="2" t="s">
        <v>5469</v>
      </c>
    </row>
    <row r="506" spans="1:26" s="2" customFormat="1" thickBot="1">
      <c r="A506" s="2">
        <v>205</v>
      </c>
      <c r="B506" s="2" t="s">
        <v>2407</v>
      </c>
      <c r="C506" s="2" t="s">
        <v>5468</v>
      </c>
      <c r="D506" s="2" t="s">
        <v>5467</v>
      </c>
      <c r="E506" s="2" t="s">
        <v>5466</v>
      </c>
      <c r="F506" s="2" t="s">
        <v>5465</v>
      </c>
      <c r="I506" s="2" t="s">
        <v>5464</v>
      </c>
      <c r="J506" s="2" t="s">
        <v>2836</v>
      </c>
      <c r="K506" s="7" t="s">
        <v>5463</v>
      </c>
      <c r="L506" s="2">
        <v>2.36</v>
      </c>
      <c r="M506" s="2">
        <v>66800</v>
      </c>
      <c r="N506" s="2">
        <v>60300</v>
      </c>
      <c r="O506" s="2">
        <v>127100</v>
      </c>
      <c r="P506" s="2">
        <v>0</v>
      </c>
      <c r="Q506" s="2">
        <v>127100</v>
      </c>
      <c r="S506" s="6">
        <v>10.7</v>
      </c>
      <c r="T506" s="6">
        <f t="shared" si="7"/>
        <v>1359.97</v>
      </c>
      <c r="V506" s="2">
        <v>1</v>
      </c>
      <c r="W506" s="2">
        <v>33000</v>
      </c>
      <c r="X506" s="3">
        <v>44432</v>
      </c>
      <c r="Y506" s="2">
        <v>1</v>
      </c>
      <c r="Z506" s="2" t="s">
        <v>5462</v>
      </c>
    </row>
    <row r="507" spans="1:26" s="2" customFormat="1" thickBot="1">
      <c r="A507" s="2">
        <v>924</v>
      </c>
      <c r="B507" s="2" t="s">
        <v>793</v>
      </c>
      <c r="C507" s="2" t="s">
        <v>322</v>
      </c>
      <c r="D507" s="2" t="s">
        <v>5461</v>
      </c>
      <c r="E507" s="2" t="s">
        <v>5460</v>
      </c>
      <c r="F507" s="2" t="s">
        <v>3852</v>
      </c>
      <c r="I507" s="2" t="s">
        <v>2854</v>
      </c>
      <c r="J507" s="2" t="s">
        <v>2836</v>
      </c>
      <c r="K507" s="7" t="s">
        <v>2853</v>
      </c>
      <c r="L507" s="2">
        <v>413</v>
      </c>
      <c r="M507" s="2">
        <v>127700</v>
      </c>
      <c r="N507" s="2">
        <v>0</v>
      </c>
      <c r="O507" s="2">
        <v>127700</v>
      </c>
      <c r="P507" s="2">
        <v>0</v>
      </c>
      <c r="Q507" s="2">
        <v>127700</v>
      </c>
      <c r="S507" s="6">
        <v>10.7</v>
      </c>
      <c r="T507" s="6">
        <f t="shared" si="7"/>
        <v>1366.39</v>
      </c>
      <c r="V507" s="2">
        <v>1</v>
      </c>
      <c r="W507" s="2">
        <v>0</v>
      </c>
      <c r="X507" s="3">
        <v>40106</v>
      </c>
      <c r="Y507" s="2">
        <v>2</v>
      </c>
    </row>
    <row r="508" spans="1:26" s="2" customFormat="1" thickBot="1">
      <c r="A508" s="2">
        <v>411</v>
      </c>
      <c r="B508" s="2" t="s">
        <v>1957</v>
      </c>
      <c r="C508" s="2" t="s">
        <v>1958</v>
      </c>
      <c r="E508" s="2" t="s">
        <v>5459</v>
      </c>
      <c r="F508" s="2" t="s">
        <v>5458</v>
      </c>
      <c r="I508" s="2" t="s">
        <v>2854</v>
      </c>
      <c r="J508" s="2" t="s">
        <v>2836</v>
      </c>
      <c r="K508" s="7" t="s">
        <v>2853</v>
      </c>
      <c r="L508" s="2">
        <v>0.59</v>
      </c>
      <c r="M508" s="2">
        <v>67200</v>
      </c>
      <c r="N508" s="2">
        <v>61300</v>
      </c>
      <c r="O508" s="2">
        <v>128500</v>
      </c>
      <c r="P508" s="2">
        <v>0</v>
      </c>
      <c r="Q508" s="2">
        <v>128500</v>
      </c>
      <c r="S508" s="6">
        <v>10.7</v>
      </c>
      <c r="T508" s="6">
        <f t="shared" si="7"/>
        <v>1374.95</v>
      </c>
      <c r="V508" s="2">
        <v>2</v>
      </c>
      <c r="W508" s="2">
        <v>0</v>
      </c>
      <c r="X508" s="3">
        <v>44018</v>
      </c>
      <c r="Y508" s="2">
        <v>2</v>
      </c>
      <c r="Z508" s="2" t="s">
        <v>5457</v>
      </c>
    </row>
    <row r="509" spans="1:26" s="2" customFormat="1" thickBot="1">
      <c r="A509" s="2">
        <v>768</v>
      </c>
      <c r="B509" s="2" t="s">
        <v>1180</v>
      </c>
      <c r="C509" s="2" t="s">
        <v>1181</v>
      </c>
      <c r="D509" s="2" t="s">
        <v>5456</v>
      </c>
      <c r="E509" s="2" t="s">
        <v>5455</v>
      </c>
      <c r="F509" s="2" t="s">
        <v>5454</v>
      </c>
      <c r="I509" s="2" t="s">
        <v>4159</v>
      </c>
      <c r="J509" s="2" t="s">
        <v>2836</v>
      </c>
      <c r="K509" s="7" t="s">
        <v>4158</v>
      </c>
      <c r="L509" s="2">
        <v>2.6</v>
      </c>
      <c r="M509" s="2">
        <v>68000</v>
      </c>
      <c r="N509" s="2">
        <v>60700</v>
      </c>
      <c r="O509" s="2">
        <v>128700</v>
      </c>
      <c r="P509" s="2">
        <v>0</v>
      </c>
      <c r="Q509" s="2">
        <v>128700</v>
      </c>
      <c r="S509" s="6">
        <v>10.7</v>
      </c>
      <c r="T509" s="6">
        <f t="shared" si="7"/>
        <v>1377.09</v>
      </c>
      <c r="V509" s="2">
        <v>0</v>
      </c>
      <c r="W509" s="2">
        <v>0</v>
      </c>
      <c r="Y509" s="2">
        <v>0</v>
      </c>
      <c r="Z509" s="2" t="s">
        <v>5453</v>
      </c>
    </row>
    <row r="510" spans="1:26" s="2" customFormat="1" thickBot="1">
      <c r="A510" s="2">
        <v>1015</v>
      </c>
      <c r="B510" s="2" t="s">
        <v>546</v>
      </c>
      <c r="C510" s="2" t="s">
        <v>547</v>
      </c>
      <c r="D510" s="2" t="s">
        <v>5452</v>
      </c>
      <c r="E510" s="2" t="s">
        <v>5451</v>
      </c>
      <c r="F510" s="2" t="s">
        <v>5450</v>
      </c>
      <c r="I510" s="2" t="s">
        <v>5449</v>
      </c>
      <c r="J510" s="2" t="s">
        <v>3325</v>
      </c>
      <c r="K510" s="7" t="s">
        <v>5448</v>
      </c>
      <c r="L510" s="2">
        <v>40.5</v>
      </c>
      <c r="M510" s="2">
        <v>119300</v>
      </c>
      <c r="N510" s="2">
        <v>9400</v>
      </c>
      <c r="O510" s="2">
        <v>128700</v>
      </c>
      <c r="P510" s="2">
        <v>0</v>
      </c>
      <c r="Q510" s="2">
        <v>128700</v>
      </c>
      <c r="S510" s="6">
        <v>10.7</v>
      </c>
      <c r="T510" s="6">
        <f t="shared" si="7"/>
        <v>1377.09</v>
      </c>
      <c r="V510" s="2">
        <v>1</v>
      </c>
      <c r="W510" s="2">
        <v>42500</v>
      </c>
      <c r="X510" s="3">
        <v>43628</v>
      </c>
      <c r="Y510" s="2">
        <v>1</v>
      </c>
      <c r="Z510" s="2" t="s">
        <v>5447</v>
      </c>
    </row>
    <row r="511" spans="1:26" s="2" customFormat="1" thickBot="1">
      <c r="A511" s="2">
        <v>1002</v>
      </c>
      <c r="B511" s="2" t="s">
        <v>577</v>
      </c>
      <c r="C511" s="2" t="s">
        <v>579</v>
      </c>
      <c r="E511" s="2" t="s">
        <v>5446</v>
      </c>
      <c r="F511" s="2" t="s">
        <v>3937</v>
      </c>
      <c r="I511" s="2" t="s">
        <v>2854</v>
      </c>
      <c r="J511" s="2" t="s">
        <v>2836</v>
      </c>
      <c r="K511" s="7" t="s">
        <v>2853</v>
      </c>
      <c r="L511" s="2">
        <v>2</v>
      </c>
      <c r="M511" s="2">
        <v>45000</v>
      </c>
      <c r="N511" s="2">
        <v>84400</v>
      </c>
      <c r="O511" s="2">
        <v>129400</v>
      </c>
      <c r="P511" s="2">
        <v>0</v>
      </c>
      <c r="Q511" s="2">
        <v>129400</v>
      </c>
      <c r="S511" s="6">
        <v>10.7</v>
      </c>
      <c r="T511" s="6">
        <f t="shared" si="7"/>
        <v>1384.58</v>
      </c>
      <c r="V511" s="2">
        <v>2</v>
      </c>
      <c r="W511" s="2">
        <v>50000</v>
      </c>
      <c r="X511" s="3">
        <v>42975</v>
      </c>
      <c r="Y511" s="2">
        <v>1</v>
      </c>
      <c r="Z511" s="2" t="s">
        <v>5445</v>
      </c>
    </row>
    <row r="512" spans="1:26" s="2" customFormat="1" thickBot="1">
      <c r="A512" s="2">
        <v>715</v>
      </c>
      <c r="B512" s="2" t="s">
        <v>1301</v>
      </c>
      <c r="C512" s="2" t="s">
        <v>5444</v>
      </c>
      <c r="E512" s="2" t="s">
        <v>5443</v>
      </c>
      <c r="F512" s="2" t="s">
        <v>5442</v>
      </c>
      <c r="I512" s="2" t="s">
        <v>5441</v>
      </c>
      <c r="J512" s="2" t="s">
        <v>2977</v>
      </c>
      <c r="K512" s="7" t="s">
        <v>5440</v>
      </c>
      <c r="L512" s="2">
        <v>40</v>
      </c>
      <c r="M512" s="2">
        <v>129700</v>
      </c>
      <c r="N512" s="2">
        <v>0</v>
      </c>
      <c r="O512" s="2">
        <v>129700</v>
      </c>
      <c r="P512" s="2">
        <v>0</v>
      </c>
      <c r="Q512" s="2">
        <v>129700</v>
      </c>
      <c r="S512" s="6">
        <v>10.7</v>
      </c>
      <c r="T512" s="6">
        <f t="shared" si="7"/>
        <v>1387.79</v>
      </c>
      <c r="V512" s="2">
        <v>2</v>
      </c>
      <c r="W512" s="2">
        <v>110000</v>
      </c>
      <c r="X512" s="3">
        <v>44670</v>
      </c>
      <c r="Y512" s="2">
        <v>1</v>
      </c>
      <c r="Z512" s="2" t="s">
        <v>5439</v>
      </c>
    </row>
    <row r="513" spans="1:26" s="2" customFormat="1" thickBot="1">
      <c r="A513" s="2">
        <v>507</v>
      </c>
      <c r="B513" s="2" t="s">
        <v>1750</v>
      </c>
      <c r="C513" s="2" t="s">
        <v>5438</v>
      </c>
      <c r="E513" s="2" t="s">
        <v>5437</v>
      </c>
      <c r="F513" s="2" t="s">
        <v>5436</v>
      </c>
      <c r="I513" s="2" t="s">
        <v>2854</v>
      </c>
      <c r="J513" s="2" t="s">
        <v>2836</v>
      </c>
      <c r="K513" s="7" t="s">
        <v>2853</v>
      </c>
      <c r="L513" s="2">
        <v>2</v>
      </c>
      <c r="M513" s="2">
        <v>85000</v>
      </c>
      <c r="N513" s="2">
        <v>70200</v>
      </c>
      <c r="O513" s="2">
        <v>155200</v>
      </c>
      <c r="P513" s="2">
        <v>25000</v>
      </c>
      <c r="Q513" s="2">
        <v>130200</v>
      </c>
      <c r="S513" s="6">
        <v>10.7</v>
      </c>
      <c r="T513" s="6">
        <f t="shared" si="7"/>
        <v>1393.14</v>
      </c>
      <c r="V513" s="2">
        <v>2</v>
      </c>
      <c r="W513" s="2">
        <v>48000</v>
      </c>
      <c r="X513" s="3">
        <v>39443</v>
      </c>
      <c r="Y513" s="2">
        <v>1</v>
      </c>
      <c r="Z513" s="2" t="s">
        <v>5435</v>
      </c>
    </row>
    <row r="514" spans="1:26" s="2" customFormat="1" thickBot="1">
      <c r="A514" s="2">
        <v>283</v>
      </c>
      <c r="B514" s="2" t="s">
        <v>2231</v>
      </c>
      <c r="C514" s="2" t="s">
        <v>2232</v>
      </c>
      <c r="D514" s="2" t="s">
        <v>5434</v>
      </c>
      <c r="E514" s="2" t="s">
        <v>5433</v>
      </c>
      <c r="F514" s="2" t="s">
        <v>5432</v>
      </c>
      <c r="I514" s="2" t="s">
        <v>2854</v>
      </c>
      <c r="J514" s="2" t="s">
        <v>2836</v>
      </c>
      <c r="K514" s="7" t="s">
        <v>2853</v>
      </c>
      <c r="L514" s="2">
        <v>0.7</v>
      </c>
      <c r="M514" s="2">
        <v>73600</v>
      </c>
      <c r="N514" s="2">
        <v>57000</v>
      </c>
      <c r="O514" s="2">
        <v>130600</v>
      </c>
      <c r="P514" s="2">
        <v>0</v>
      </c>
      <c r="Q514" s="2">
        <v>130600</v>
      </c>
      <c r="S514" s="6">
        <v>10.7</v>
      </c>
      <c r="T514" s="6">
        <f t="shared" ref="T514:T577" si="8">SUM(Q514*S514)/1000</f>
        <v>1397.42</v>
      </c>
      <c r="V514" s="2">
        <v>0</v>
      </c>
      <c r="W514" s="2">
        <v>0</v>
      </c>
      <c r="Y514" s="2">
        <v>0</v>
      </c>
      <c r="Z514" s="2" t="s">
        <v>5431</v>
      </c>
    </row>
    <row r="515" spans="1:26" s="2" customFormat="1" thickBot="1">
      <c r="A515" s="2">
        <v>115</v>
      </c>
      <c r="B515" s="2" t="s">
        <v>2587</v>
      </c>
      <c r="C515" s="2" t="s">
        <v>5430</v>
      </c>
      <c r="D515" s="2" t="s">
        <v>5429</v>
      </c>
      <c r="E515" s="2" t="s">
        <v>5428</v>
      </c>
      <c r="F515" s="2" t="s">
        <v>5427</v>
      </c>
      <c r="I515" s="2" t="s">
        <v>4331</v>
      </c>
      <c r="J515" s="2" t="s">
        <v>2836</v>
      </c>
      <c r="K515" s="7" t="s">
        <v>4330</v>
      </c>
      <c r="L515" s="2">
        <v>5.2</v>
      </c>
      <c r="M515" s="2">
        <v>101000</v>
      </c>
      <c r="N515" s="2">
        <v>29800</v>
      </c>
      <c r="O515" s="2">
        <v>130800</v>
      </c>
      <c r="P515" s="2">
        <v>0</v>
      </c>
      <c r="Q515" s="2">
        <v>130800</v>
      </c>
      <c r="S515" s="6">
        <v>10.7</v>
      </c>
      <c r="T515" s="6">
        <f t="shared" si="8"/>
        <v>1399.56</v>
      </c>
      <c r="V515" s="2">
        <v>0</v>
      </c>
      <c r="W515" s="2">
        <v>0</v>
      </c>
      <c r="Y515" s="2">
        <v>0</v>
      </c>
      <c r="Z515" s="2" t="s">
        <v>5426</v>
      </c>
    </row>
    <row r="516" spans="1:26" s="2" customFormat="1" thickBot="1">
      <c r="A516" s="2">
        <v>598</v>
      </c>
      <c r="B516" s="2" t="s">
        <v>1549</v>
      </c>
      <c r="C516" s="2" t="s">
        <v>5425</v>
      </c>
      <c r="D516" s="2" t="s">
        <v>5424</v>
      </c>
      <c r="E516" s="2" t="s">
        <v>4837</v>
      </c>
      <c r="F516" s="2" t="s">
        <v>5423</v>
      </c>
      <c r="I516" s="2" t="s">
        <v>5422</v>
      </c>
      <c r="J516" s="2" t="s">
        <v>5421</v>
      </c>
      <c r="K516" s="8">
        <v>93110</v>
      </c>
      <c r="L516" s="2">
        <v>38</v>
      </c>
      <c r="M516" s="2">
        <v>131100</v>
      </c>
      <c r="N516" s="2">
        <v>0</v>
      </c>
      <c r="O516" s="2">
        <v>131100</v>
      </c>
      <c r="P516" s="2">
        <v>0</v>
      </c>
      <c r="Q516" s="2">
        <v>131100</v>
      </c>
      <c r="S516" s="6">
        <v>10.7</v>
      </c>
      <c r="T516" s="6">
        <f t="shared" si="8"/>
        <v>1402.77</v>
      </c>
      <c r="V516" s="2">
        <v>1</v>
      </c>
      <c r="W516" s="2">
        <v>8881</v>
      </c>
      <c r="X516" s="3">
        <v>44281</v>
      </c>
      <c r="Y516" s="2">
        <v>8</v>
      </c>
      <c r="Z516" s="2" t="s">
        <v>5420</v>
      </c>
    </row>
    <row r="517" spans="1:26" s="2" customFormat="1" thickBot="1">
      <c r="A517" s="2">
        <v>616</v>
      </c>
      <c r="B517" s="2" t="s">
        <v>1509</v>
      </c>
      <c r="C517" s="2" t="s">
        <v>5419</v>
      </c>
      <c r="D517" s="2" t="s">
        <v>5418</v>
      </c>
      <c r="E517" s="2" t="s">
        <v>5417</v>
      </c>
      <c r="F517" s="2" t="s">
        <v>5416</v>
      </c>
      <c r="I517" s="2" t="s">
        <v>3548</v>
      </c>
      <c r="J517" s="2" t="s">
        <v>2836</v>
      </c>
      <c r="K517" s="7" t="s">
        <v>3547</v>
      </c>
      <c r="L517" s="2">
        <v>15</v>
      </c>
      <c r="M517" s="2">
        <v>79400</v>
      </c>
      <c r="N517" s="2">
        <v>51800</v>
      </c>
      <c r="O517" s="2">
        <v>131200</v>
      </c>
      <c r="P517" s="2">
        <v>0</v>
      </c>
      <c r="Q517" s="2">
        <v>131200</v>
      </c>
      <c r="S517" s="6">
        <v>10.7</v>
      </c>
      <c r="T517" s="6">
        <f t="shared" si="8"/>
        <v>1403.84</v>
      </c>
      <c r="V517" s="2">
        <v>2</v>
      </c>
      <c r="W517" s="2">
        <v>0</v>
      </c>
      <c r="X517" s="3">
        <v>44631</v>
      </c>
      <c r="Y517" s="2">
        <v>2</v>
      </c>
      <c r="Z517" s="2" t="s">
        <v>5415</v>
      </c>
    </row>
    <row r="518" spans="1:26" s="2" customFormat="1" thickBot="1">
      <c r="A518" s="2">
        <v>1203</v>
      </c>
      <c r="B518" s="2" t="s">
        <v>36</v>
      </c>
      <c r="C518" s="2" t="s">
        <v>38</v>
      </c>
      <c r="D518" s="2" t="s">
        <v>5414</v>
      </c>
      <c r="E518" s="2" t="s">
        <v>5413</v>
      </c>
      <c r="F518" s="2" t="s">
        <v>5412</v>
      </c>
      <c r="I518" s="2" t="s">
        <v>2854</v>
      </c>
      <c r="J518" s="2" t="s">
        <v>2836</v>
      </c>
      <c r="K518" s="7" t="s">
        <v>2853</v>
      </c>
      <c r="L518" s="2">
        <v>2</v>
      </c>
      <c r="M518" s="2">
        <v>85000</v>
      </c>
      <c r="N518" s="2">
        <v>47100</v>
      </c>
      <c r="O518" s="2">
        <v>132100</v>
      </c>
      <c r="P518" s="2">
        <v>0</v>
      </c>
      <c r="Q518" s="2">
        <v>132100</v>
      </c>
      <c r="S518" s="6">
        <v>10.7</v>
      </c>
      <c r="T518" s="6">
        <f t="shared" si="8"/>
        <v>1413.47</v>
      </c>
      <c r="V518" s="2">
        <v>0</v>
      </c>
      <c r="W518" s="2">
        <v>0</v>
      </c>
      <c r="Y518" s="2">
        <v>0</v>
      </c>
      <c r="Z518" s="2" t="s">
        <v>5411</v>
      </c>
    </row>
    <row r="519" spans="1:26" s="2" customFormat="1" thickBot="1">
      <c r="A519" s="2">
        <v>344</v>
      </c>
      <c r="B519" s="2" t="s">
        <v>2102</v>
      </c>
      <c r="C519" s="2" t="s">
        <v>2103</v>
      </c>
      <c r="D519" s="2" t="s">
        <v>5410</v>
      </c>
      <c r="E519" s="2" t="s">
        <v>5409</v>
      </c>
      <c r="F519" s="2" t="s">
        <v>5408</v>
      </c>
      <c r="I519" s="2" t="s">
        <v>2854</v>
      </c>
      <c r="J519" s="2" t="s">
        <v>2836</v>
      </c>
      <c r="K519" s="7" t="s">
        <v>2853</v>
      </c>
      <c r="L519" s="2">
        <v>1</v>
      </c>
      <c r="M519" s="2">
        <v>80000</v>
      </c>
      <c r="N519" s="2">
        <v>78000</v>
      </c>
      <c r="O519" s="2">
        <v>158000</v>
      </c>
      <c r="P519" s="2">
        <v>25000</v>
      </c>
      <c r="Q519" s="2">
        <v>133000</v>
      </c>
      <c r="S519" s="6">
        <v>10.7</v>
      </c>
      <c r="T519" s="6">
        <f t="shared" si="8"/>
        <v>1423.1</v>
      </c>
      <c r="V519" s="2">
        <v>0</v>
      </c>
      <c r="W519" s="2">
        <v>0</v>
      </c>
      <c r="Y519" s="2">
        <v>0</v>
      </c>
      <c r="Z519" s="2" t="s">
        <v>5407</v>
      </c>
    </row>
    <row r="520" spans="1:26" s="2" customFormat="1" thickBot="1">
      <c r="A520" s="2">
        <v>109</v>
      </c>
      <c r="B520" s="2" t="s">
        <v>2600</v>
      </c>
      <c r="C520" s="2" t="s">
        <v>1638</v>
      </c>
      <c r="E520" s="2" t="s">
        <v>5406</v>
      </c>
      <c r="F520" s="2" t="s">
        <v>4687</v>
      </c>
      <c r="I520" s="2" t="s">
        <v>2854</v>
      </c>
      <c r="J520" s="2" t="s">
        <v>2836</v>
      </c>
      <c r="K520" s="7" t="s">
        <v>2853</v>
      </c>
      <c r="L520" s="2">
        <v>3.5</v>
      </c>
      <c r="M520" s="2">
        <v>72500</v>
      </c>
      <c r="N520" s="2">
        <v>60800</v>
      </c>
      <c r="O520" s="2">
        <v>133300</v>
      </c>
      <c r="P520" s="2">
        <v>0</v>
      </c>
      <c r="Q520" s="2">
        <v>133300</v>
      </c>
      <c r="S520" s="6">
        <v>10.7</v>
      </c>
      <c r="T520" s="6">
        <f t="shared" si="8"/>
        <v>1426.31</v>
      </c>
      <c r="V520" s="2">
        <v>2</v>
      </c>
      <c r="W520" s="2">
        <v>0</v>
      </c>
      <c r="X520" s="3">
        <v>39374</v>
      </c>
      <c r="Y520" s="2">
        <v>1</v>
      </c>
      <c r="Z520" s="2" t="s">
        <v>5405</v>
      </c>
    </row>
    <row r="521" spans="1:26" s="2" customFormat="1" thickBot="1">
      <c r="A521" s="2">
        <v>196</v>
      </c>
      <c r="B521" s="2" t="s">
        <v>2427</v>
      </c>
      <c r="C521" s="2" t="s">
        <v>5404</v>
      </c>
      <c r="D521" s="2" t="s">
        <v>5403</v>
      </c>
      <c r="E521" s="2" t="s">
        <v>5402</v>
      </c>
      <c r="F521" s="2" t="s">
        <v>5401</v>
      </c>
      <c r="I521" s="2" t="s">
        <v>4958</v>
      </c>
      <c r="J521" s="2" t="s">
        <v>2836</v>
      </c>
      <c r="K521" s="7" t="s">
        <v>4957</v>
      </c>
      <c r="L521" s="2">
        <v>39</v>
      </c>
      <c r="M521" s="2">
        <v>123700</v>
      </c>
      <c r="N521" s="2">
        <v>9800</v>
      </c>
      <c r="O521" s="2">
        <v>133500</v>
      </c>
      <c r="P521" s="2">
        <v>0</v>
      </c>
      <c r="Q521" s="2">
        <v>133500</v>
      </c>
      <c r="S521" s="6">
        <v>10.7</v>
      </c>
      <c r="T521" s="6">
        <f t="shared" si="8"/>
        <v>1428.45</v>
      </c>
      <c r="V521" s="2">
        <v>0</v>
      </c>
      <c r="W521" s="2">
        <v>0</v>
      </c>
      <c r="Y521" s="2">
        <v>0</v>
      </c>
      <c r="Z521" s="2" t="s">
        <v>5400</v>
      </c>
    </row>
    <row r="522" spans="1:26" s="2" customFormat="1" thickBot="1">
      <c r="A522" s="2">
        <v>575</v>
      </c>
      <c r="B522" s="2" t="s">
        <v>1600</v>
      </c>
      <c r="C522" s="2" t="s">
        <v>1601</v>
      </c>
      <c r="D522" s="2" t="s">
        <v>5399</v>
      </c>
      <c r="E522" s="2" t="s">
        <v>5398</v>
      </c>
      <c r="F522" s="2" t="s">
        <v>5397</v>
      </c>
      <c r="I522" s="2" t="s">
        <v>5396</v>
      </c>
      <c r="J522" s="2" t="s">
        <v>2977</v>
      </c>
      <c r="K522" s="7" t="s">
        <v>5395</v>
      </c>
      <c r="L522" s="2">
        <v>40</v>
      </c>
      <c r="M522" s="2">
        <v>134100</v>
      </c>
      <c r="N522" s="2">
        <v>0</v>
      </c>
      <c r="O522" s="2">
        <v>134100</v>
      </c>
      <c r="P522" s="2">
        <v>0</v>
      </c>
      <c r="Q522" s="2">
        <v>134100</v>
      </c>
      <c r="S522" s="6">
        <v>10.7</v>
      </c>
      <c r="T522" s="6">
        <f t="shared" si="8"/>
        <v>1434.87</v>
      </c>
      <c r="V522" s="2">
        <v>1</v>
      </c>
      <c r="W522" s="2">
        <v>62000</v>
      </c>
      <c r="X522" s="3">
        <v>44025</v>
      </c>
      <c r="Y522" s="2">
        <v>1</v>
      </c>
      <c r="Z522" s="2" t="s">
        <v>5394</v>
      </c>
    </row>
    <row r="523" spans="1:26" s="2" customFormat="1" thickBot="1">
      <c r="A523" s="2">
        <v>220</v>
      </c>
      <c r="B523" s="2" t="s">
        <v>2381</v>
      </c>
      <c r="C523" s="2" t="s">
        <v>2378</v>
      </c>
      <c r="D523" s="2" t="s">
        <v>5393</v>
      </c>
      <c r="E523" s="2" t="s">
        <v>5392</v>
      </c>
      <c r="F523" s="2" t="s">
        <v>5391</v>
      </c>
      <c r="I523" s="2" t="s">
        <v>5390</v>
      </c>
      <c r="J523" s="2" t="s">
        <v>2847</v>
      </c>
      <c r="K523" s="7" t="s">
        <v>5389</v>
      </c>
      <c r="L523" s="2">
        <v>0.4</v>
      </c>
      <c r="M523" s="2">
        <v>67200</v>
      </c>
      <c r="N523" s="2">
        <v>68200</v>
      </c>
      <c r="O523" s="2">
        <v>135400</v>
      </c>
      <c r="P523" s="2">
        <v>0</v>
      </c>
      <c r="Q523" s="2">
        <v>135400</v>
      </c>
      <c r="S523" s="6">
        <v>10.7</v>
      </c>
      <c r="T523" s="6">
        <f t="shared" si="8"/>
        <v>1448.78</v>
      </c>
      <c r="V523" s="2">
        <v>2</v>
      </c>
      <c r="W523" s="2">
        <v>37000</v>
      </c>
      <c r="X523" s="3">
        <v>43196</v>
      </c>
      <c r="Y523" s="2">
        <v>9</v>
      </c>
      <c r="Z523" s="2" t="s">
        <v>5388</v>
      </c>
    </row>
    <row r="524" spans="1:26" s="2" customFormat="1" thickBot="1">
      <c r="A524" s="2">
        <v>222</v>
      </c>
      <c r="B524" s="2" t="s">
        <v>2373</v>
      </c>
      <c r="C524" s="2" t="s">
        <v>5387</v>
      </c>
      <c r="E524" s="2" t="s">
        <v>5386</v>
      </c>
      <c r="F524" s="2" t="s">
        <v>5385</v>
      </c>
      <c r="I524" s="2" t="s">
        <v>4395</v>
      </c>
      <c r="J524" s="2" t="s">
        <v>2836</v>
      </c>
      <c r="K524" s="7" t="s">
        <v>4394</v>
      </c>
      <c r="L524" s="2">
        <v>9</v>
      </c>
      <c r="M524" s="2">
        <v>94000</v>
      </c>
      <c r="N524" s="2">
        <v>41500</v>
      </c>
      <c r="O524" s="2">
        <v>135500</v>
      </c>
      <c r="P524" s="2">
        <v>0</v>
      </c>
      <c r="Q524" s="2">
        <v>135500</v>
      </c>
      <c r="S524" s="6">
        <v>10.7</v>
      </c>
      <c r="T524" s="6">
        <f t="shared" si="8"/>
        <v>1449.85</v>
      </c>
      <c r="V524" s="2">
        <v>2</v>
      </c>
      <c r="W524" s="2">
        <v>0</v>
      </c>
      <c r="X524" s="3">
        <v>45553</v>
      </c>
      <c r="Y524" s="2">
        <v>2</v>
      </c>
      <c r="Z524" s="2" t="s">
        <v>5384</v>
      </c>
    </row>
    <row r="525" spans="1:26" s="2" customFormat="1" thickBot="1">
      <c r="A525" s="2">
        <v>287</v>
      </c>
      <c r="B525" s="2" t="s">
        <v>2220</v>
      </c>
      <c r="C525" s="2" t="s">
        <v>2221</v>
      </c>
      <c r="D525" s="2" t="s">
        <v>5383</v>
      </c>
      <c r="E525" s="2" t="s">
        <v>5382</v>
      </c>
      <c r="F525" s="2" t="s">
        <v>5381</v>
      </c>
      <c r="I525" s="2" t="s">
        <v>2854</v>
      </c>
      <c r="J525" s="2" t="s">
        <v>2836</v>
      </c>
      <c r="K525" s="7" t="s">
        <v>2853</v>
      </c>
      <c r="L525" s="2">
        <v>17</v>
      </c>
      <c r="M525" s="2">
        <v>112800</v>
      </c>
      <c r="N525" s="2">
        <v>48500</v>
      </c>
      <c r="O525" s="2">
        <v>161300</v>
      </c>
      <c r="P525" s="2">
        <v>25000</v>
      </c>
      <c r="Q525" s="2">
        <v>136300</v>
      </c>
      <c r="S525" s="6">
        <v>10.7</v>
      </c>
      <c r="T525" s="6">
        <f t="shared" si="8"/>
        <v>1458.41</v>
      </c>
      <c r="V525" s="2">
        <v>2</v>
      </c>
      <c r="W525" s="2">
        <v>77000</v>
      </c>
      <c r="X525" s="3">
        <v>39745</v>
      </c>
      <c r="Y525" s="2">
        <v>1</v>
      </c>
      <c r="Z525" s="2" t="s">
        <v>5380</v>
      </c>
    </row>
    <row r="526" spans="1:26" s="2" customFormat="1" thickBot="1">
      <c r="A526" s="2">
        <v>795</v>
      </c>
      <c r="B526" s="2" t="s">
        <v>1127</v>
      </c>
      <c r="C526" s="2" t="s">
        <v>1128</v>
      </c>
      <c r="D526" s="2" t="s">
        <v>5379</v>
      </c>
      <c r="E526" s="2" t="s">
        <v>5378</v>
      </c>
      <c r="F526" s="2" t="s">
        <v>5377</v>
      </c>
      <c r="I526" s="2" t="s">
        <v>5376</v>
      </c>
      <c r="J526" s="2" t="s">
        <v>2836</v>
      </c>
      <c r="K526" s="7" t="s">
        <v>5375</v>
      </c>
      <c r="L526" s="2">
        <v>20.05</v>
      </c>
      <c r="M526" s="2">
        <v>136800</v>
      </c>
      <c r="N526" s="2">
        <v>0</v>
      </c>
      <c r="O526" s="2">
        <v>136800</v>
      </c>
      <c r="P526" s="2">
        <v>0</v>
      </c>
      <c r="Q526" s="2">
        <v>136800</v>
      </c>
      <c r="S526" s="6">
        <v>10.7</v>
      </c>
      <c r="T526" s="6">
        <f t="shared" si="8"/>
        <v>1463.76</v>
      </c>
      <c r="V526" s="2">
        <v>0</v>
      </c>
      <c r="W526" s="2">
        <v>0</v>
      </c>
      <c r="Y526" s="2">
        <v>0</v>
      </c>
      <c r="Z526" s="2" t="s">
        <v>5374</v>
      </c>
    </row>
    <row r="527" spans="1:26" s="2" customFormat="1" thickBot="1">
      <c r="A527" s="2">
        <v>1000</v>
      </c>
      <c r="B527" s="2" t="s">
        <v>583</v>
      </c>
      <c r="C527" s="2" t="s">
        <v>584</v>
      </c>
      <c r="E527" s="2" t="s">
        <v>5373</v>
      </c>
      <c r="F527" s="2" t="s">
        <v>4465</v>
      </c>
      <c r="I527" s="2" t="s">
        <v>2854</v>
      </c>
      <c r="J527" s="2" t="s">
        <v>2836</v>
      </c>
      <c r="K527" s="7" t="s">
        <v>2853</v>
      </c>
      <c r="L527" s="2">
        <v>2</v>
      </c>
      <c r="M527" s="2">
        <v>85000</v>
      </c>
      <c r="N527" s="2">
        <v>53200</v>
      </c>
      <c r="O527" s="2">
        <v>138200</v>
      </c>
      <c r="P527" s="2">
        <v>0</v>
      </c>
      <c r="Q527" s="2">
        <v>138200</v>
      </c>
      <c r="S527" s="6">
        <v>10.7</v>
      </c>
      <c r="T527" s="6">
        <f t="shared" si="8"/>
        <v>1478.74</v>
      </c>
      <c r="V527" s="2">
        <v>0</v>
      </c>
      <c r="W527" s="2">
        <v>0</v>
      </c>
      <c r="Y527" s="2">
        <v>0</v>
      </c>
      <c r="Z527" s="2" t="s">
        <v>5372</v>
      </c>
    </row>
    <row r="528" spans="1:26" s="2" customFormat="1" thickBot="1">
      <c r="A528" s="2">
        <v>10</v>
      </c>
      <c r="B528" s="2" t="s">
        <v>2786</v>
      </c>
      <c r="C528" s="2" t="s">
        <v>2787</v>
      </c>
      <c r="E528" s="2" t="s">
        <v>5371</v>
      </c>
      <c r="F528" s="2" t="s">
        <v>5370</v>
      </c>
      <c r="I528" s="2" t="s">
        <v>5369</v>
      </c>
      <c r="J528" s="2" t="s">
        <v>2836</v>
      </c>
      <c r="K528" s="7" t="s">
        <v>5368</v>
      </c>
      <c r="L528" s="2">
        <v>3</v>
      </c>
      <c r="M528" s="2">
        <v>85000</v>
      </c>
      <c r="N528" s="2">
        <v>53400</v>
      </c>
      <c r="O528" s="2">
        <v>138400</v>
      </c>
      <c r="P528" s="2">
        <v>0</v>
      </c>
      <c r="Q528" s="2">
        <v>138400</v>
      </c>
      <c r="S528" s="6">
        <v>10.7</v>
      </c>
      <c r="T528" s="6">
        <f t="shared" si="8"/>
        <v>1480.88</v>
      </c>
      <c r="V528" s="2">
        <v>0</v>
      </c>
      <c r="W528" s="2">
        <v>0</v>
      </c>
      <c r="Y528" s="2">
        <v>0</v>
      </c>
      <c r="Z528" s="2" t="s">
        <v>5367</v>
      </c>
    </row>
    <row r="529" spans="1:26" s="2" customFormat="1" thickBot="1">
      <c r="A529" s="2">
        <v>111</v>
      </c>
      <c r="B529" s="2" t="s">
        <v>2596</v>
      </c>
      <c r="C529" s="2" t="s">
        <v>5366</v>
      </c>
      <c r="E529" s="2" t="s">
        <v>5365</v>
      </c>
      <c r="F529" s="2" t="s">
        <v>5364</v>
      </c>
      <c r="I529" s="2" t="s">
        <v>5363</v>
      </c>
      <c r="J529" s="2" t="s">
        <v>2884</v>
      </c>
      <c r="K529" s="8">
        <v>32174</v>
      </c>
      <c r="L529" s="2">
        <v>5</v>
      </c>
      <c r="M529" s="2">
        <v>80000</v>
      </c>
      <c r="N529" s="2">
        <v>58700</v>
      </c>
      <c r="O529" s="2">
        <v>138700</v>
      </c>
      <c r="P529" s="2">
        <v>0</v>
      </c>
      <c r="Q529" s="2">
        <v>138700</v>
      </c>
      <c r="S529" s="6">
        <v>10.7</v>
      </c>
      <c r="T529" s="6">
        <f t="shared" si="8"/>
        <v>1484.09</v>
      </c>
      <c r="V529" s="2">
        <v>1</v>
      </c>
      <c r="W529" s="2">
        <v>13000</v>
      </c>
      <c r="X529" s="3">
        <v>43517</v>
      </c>
      <c r="Y529" s="2">
        <v>1</v>
      </c>
      <c r="Z529" s="2" t="s">
        <v>5362</v>
      </c>
    </row>
    <row r="530" spans="1:26" s="2" customFormat="1" thickBot="1">
      <c r="A530" s="2">
        <v>634</v>
      </c>
      <c r="B530" s="2" t="s">
        <v>1472</v>
      </c>
      <c r="C530" s="2" t="s">
        <v>1473</v>
      </c>
      <c r="D530" s="2" t="s">
        <v>5361</v>
      </c>
      <c r="E530" s="2" t="s">
        <v>5360</v>
      </c>
      <c r="F530" s="2" t="s">
        <v>5359</v>
      </c>
      <c r="I530" s="2" t="s">
        <v>4310</v>
      </c>
      <c r="J530" s="2" t="s">
        <v>2836</v>
      </c>
      <c r="K530" s="7" t="s">
        <v>2853</v>
      </c>
      <c r="L530" s="2">
        <v>0.06</v>
      </c>
      <c r="M530" s="2">
        <v>48000</v>
      </c>
      <c r="N530" s="2">
        <v>91100</v>
      </c>
      <c r="O530" s="2">
        <v>139100</v>
      </c>
      <c r="P530" s="2">
        <v>0</v>
      </c>
      <c r="Q530" s="2">
        <v>139100</v>
      </c>
      <c r="S530" s="6">
        <v>10.7</v>
      </c>
      <c r="T530" s="6">
        <f t="shared" si="8"/>
        <v>1488.37</v>
      </c>
      <c r="V530" s="2">
        <v>0</v>
      </c>
      <c r="W530" s="2">
        <v>0</v>
      </c>
      <c r="Y530" s="2">
        <v>0</v>
      </c>
      <c r="Z530" s="2" t="s">
        <v>5358</v>
      </c>
    </row>
    <row r="531" spans="1:26" s="2" customFormat="1" thickBot="1">
      <c r="A531" s="2">
        <v>484</v>
      </c>
      <c r="B531" s="2" t="s">
        <v>1800</v>
      </c>
      <c r="C531" s="2" t="s">
        <v>5357</v>
      </c>
      <c r="E531" s="2" t="s">
        <v>5356</v>
      </c>
      <c r="F531" s="2" t="s">
        <v>5355</v>
      </c>
      <c r="I531" s="2" t="s">
        <v>5354</v>
      </c>
      <c r="J531" s="2" t="s">
        <v>2836</v>
      </c>
      <c r="K531" s="7" t="s">
        <v>5353</v>
      </c>
      <c r="L531" s="2">
        <v>8.9</v>
      </c>
      <c r="M531" s="2">
        <v>93700</v>
      </c>
      <c r="N531" s="2">
        <v>46200</v>
      </c>
      <c r="O531" s="2">
        <v>139900</v>
      </c>
      <c r="P531" s="2">
        <v>0</v>
      </c>
      <c r="Q531" s="2">
        <v>139900</v>
      </c>
      <c r="S531" s="6">
        <v>10.7</v>
      </c>
      <c r="T531" s="6">
        <f t="shared" si="8"/>
        <v>1496.93</v>
      </c>
      <c r="V531" s="2">
        <v>0</v>
      </c>
      <c r="W531" s="2">
        <v>0</v>
      </c>
      <c r="Y531" s="2">
        <v>0</v>
      </c>
      <c r="Z531" s="2" t="s">
        <v>5352</v>
      </c>
    </row>
    <row r="532" spans="1:26" s="2" customFormat="1" thickBot="1">
      <c r="A532" s="2">
        <v>403</v>
      </c>
      <c r="B532" s="2" t="s">
        <v>1974</v>
      </c>
      <c r="C532" s="2" t="s">
        <v>544</v>
      </c>
      <c r="E532" s="2" t="s">
        <v>5351</v>
      </c>
      <c r="F532" s="2" t="s">
        <v>4612</v>
      </c>
      <c r="I532" s="2" t="s">
        <v>2854</v>
      </c>
      <c r="J532" s="2" t="s">
        <v>2836</v>
      </c>
      <c r="K532" s="7" t="s">
        <v>2853</v>
      </c>
      <c r="L532" s="2">
        <v>0.38</v>
      </c>
      <c r="M532" s="2">
        <v>67200</v>
      </c>
      <c r="N532" s="2">
        <v>72800</v>
      </c>
      <c r="O532" s="2">
        <v>140000</v>
      </c>
      <c r="P532" s="2">
        <v>0</v>
      </c>
      <c r="Q532" s="2">
        <v>140000</v>
      </c>
      <c r="S532" s="6">
        <v>10.7</v>
      </c>
      <c r="T532" s="6">
        <f t="shared" si="8"/>
        <v>1498</v>
      </c>
      <c r="V532" s="2">
        <v>5</v>
      </c>
      <c r="W532" s="2">
        <v>0</v>
      </c>
      <c r="X532" s="3">
        <v>45284</v>
      </c>
      <c r="Y532" s="2">
        <v>8</v>
      </c>
      <c r="Z532" s="2" t="s">
        <v>5350</v>
      </c>
    </row>
    <row r="533" spans="1:26" s="2" customFormat="1" thickBot="1">
      <c r="A533" s="2">
        <v>182</v>
      </c>
      <c r="B533" s="2" t="s">
        <v>2458</v>
      </c>
      <c r="C533" s="2" t="s">
        <v>2456</v>
      </c>
      <c r="D533" s="2" t="s">
        <v>808</v>
      </c>
      <c r="E533" s="2" t="s">
        <v>5349</v>
      </c>
      <c r="F533" s="2" t="s">
        <v>5348</v>
      </c>
      <c r="I533" s="2" t="s">
        <v>2854</v>
      </c>
      <c r="J533" s="2" t="s">
        <v>2836</v>
      </c>
      <c r="K533" s="7" t="s">
        <v>2853</v>
      </c>
      <c r="L533" s="2">
        <v>0.55000000000000004</v>
      </c>
      <c r="M533" s="2">
        <v>67200</v>
      </c>
      <c r="N533" s="2">
        <v>72900</v>
      </c>
      <c r="O533" s="2">
        <v>140100</v>
      </c>
      <c r="P533" s="2">
        <v>0</v>
      </c>
      <c r="Q533" s="2">
        <v>140100</v>
      </c>
      <c r="S533" s="6">
        <v>10.7</v>
      </c>
      <c r="T533" s="6">
        <f t="shared" si="8"/>
        <v>1499.07</v>
      </c>
      <c r="V533" s="2">
        <v>0</v>
      </c>
      <c r="W533" s="2">
        <v>0</v>
      </c>
      <c r="Y533" s="2">
        <v>0</v>
      </c>
      <c r="Z533" s="2" t="s">
        <v>5347</v>
      </c>
    </row>
    <row r="534" spans="1:26" s="2" customFormat="1" thickBot="1">
      <c r="A534" s="2">
        <v>748</v>
      </c>
      <c r="B534" s="2" t="s">
        <v>1223</v>
      </c>
      <c r="C534" s="2" t="s">
        <v>1225</v>
      </c>
      <c r="E534" s="2" t="s">
        <v>5346</v>
      </c>
      <c r="F534" s="2" t="s">
        <v>5345</v>
      </c>
      <c r="G534" s="2" t="s">
        <v>5344</v>
      </c>
      <c r="I534" s="2" t="s">
        <v>4958</v>
      </c>
      <c r="J534" s="2" t="s">
        <v>2836</v>
      </c>
      <c r="K534" s="7" t="s">
        <v>4957</v>
      </c>
      <c r="L534" s="2">
        <v>128</v>
      </c>
      <c r="M534" s="2">
        <v>113300</v>
      </c>
      <c r="N534" s="2">
        <v>27200</v>
      </c>
      <c r="O534" s="2">
        <v>140500</v>
      </c>
      <c r="P534" s="2">
        <v>0</v>
      </c>
      <c r="Q534" s="2">
        <v>140500</v>
      </c>
      <c r="S534" s="6">
        <v>10.7</v>
      </c>
      <c r="T534" s="6">
        <f t="shared" si="8"/>
        <v>1503.35</v>
      </c>
      <c r="V534" s="2">
        <v>2</v>
      </c>
      <c r="W534" s="2">
        <v>100000</v>
      </c>
      <c r="X534" s="3">
        <v>42137</v>
      </c>
      <c r="Y534" s="2">
        <v>1</v>
      </c>
      <c r="Z534" s="2" t="s">
        <v>5343</v>
      </c>
    </row>
    <row r="535" spans="1:26" s="2" customFormat="1" thickBot="1">
      <c r="A535" s="2">
        <v>923</v>
      </c>
      <c r="B535" s="2" t="s">
        <v>795</v>
      </c>
      <c r="C535" s="2" t="s">
        <v>5342</v>
      </c>
      <c r="E535" s="2" t="s">
        <v>5341</v>
      </c>
      <c r="F535" s="2" t="s">
        <v>5340</v>
      </c>
      <c r="I535" s="2" t="s">
        <v>4623</v>
      </c>
      <c r="J535" s="2" t="s">
        <v>2836</v>
      </c>
      <c r="K535" s="7" t="s">
        <v>4622</v>
      </c>
      <c r="L535" s="2">
        <v>5.8</v>
      </c>
      <c r="M535" s="2">
        <v>54000</v>
      </c>
      <c r="N535" s="2">
        <v>86500</v>
      </c>
      <c r="O535" s="2">
        <v>140500</v>
      </c>
      <c r="P535" s="2">
        <v>0</v>
      </c>
      <c r="Q535" s="2">
        <v>140500</v>
      </c>
      <c r="S535" s="6">
        <v>10.7</v>
      </c>
      <c r="T535" s="6">
        <f t="shared" si="8"/>
        <v>1503.35</v>
      </c>
      <c r="V535" s="2">
        <v>2</v>
      </c>
      <c r="W535" s="2">
        <v>0</v>
      </c>
      <c r="X535" s="3">
        <v>44337</v>
      </c>
      <c r="Y535" s="2">
        <v>2</v>
      </c>
      <c r="Z535" s="2" t="s">
        <v>5339</v>
      </c>
    </row>
    <row r="536" spans="1:26" s="2" customFormat="1" thickBot="1">
      <c r="A536" s="2">
        <v>1004</v>
      </c>
      <c r="B536" s="2" t="s">
        <v>572</v>
      </c>
      <c r="C536" s="2" t="s">
        <v>573</v>
      </c>
      <c r="D536" s="2" t="s">
        <v>2865</v>
      </c>
      <c r="E536" s="2" t="s">
        <v>5338</v>
      </c>
      <c r="F536" s="2" t="s">
        <v>2863</v>
      </c>
      <c r="I536" s="2" t="s">
        <v>2854</v>
      </c>
      <c r="J536" s="2" t="s">
        <v>2836</v>
      </c>
      <c r="K536" s="7" t="s">
        <v>2853</v>
      </c>
      <c r="L536" s="2">
        <v>20</v>
      </c>
      <c r="M536" s="2">
        <v>142000</v>
      </c>
      <c r="N536" s="2">
        <v>0</v>
      </c>
      <c r="O536" s="2">
        <v>142000</v>
      </c>
      <c r="P536" s="2">
        <v>0</v>
      </c>
      <c r="Q536" s="2">
        <v>142000</v>
      </c>
      <c r="S536" s="6">
        <v>10.7</v>
      </c>
      <c r="T536" s="6">
        <f t="shared" si="8"/>
        <v>1519.4</v>
      </c>
      <c r="V536" s="2">
        <v>0</v>
      </c>
      <c r="W536" s="2">
        <v>0</v>
      </c>
      <c r="Y536" s="2">
        <v>0</v>
      </c>
      <c r="Z536" s="2" t="s">
        <v>5337</v>
      </c>
    </row>
    <row r="537" spans="1:26" s="2" customFormat="1" thickBot="1">
      <c r="A537" s="2">
        <v>743</v>
      </c>
      <c r="B537" s="2" t="s">
        <v>1232</v>
      </c>
      <c r="C537" s="2" t="s">
        <v>1231</v>
      </c>
      <c r="E537" s="2" t="s">
        <v>5336</v>
      </c>
      <c r="F537" s="2" t="s">
        <v>5133</v>
      </c>
      <c r="G537" s="2" t="s">
        <v>5132</v>
      </c>
      <c r="I537" s="2" t="s">
        <v>5131</v>
      </c>
      <c r="J537" s="2" t="s">
        <v>2977</v>
      </c>
      <c r="K537" s="7" t="s">
        <v>5130</v>
      </c>
      <c r="L537" s="2">
        <v>1.65</v>
      </c>
      <c r="M537" s="2">
        <v>83200</v>
      </c>
      <c r="N537" s="2">
        <v>59200</v>
      </c>
      <c r="O537" s="2">
        <v>142400</v>
      </c>
      <c r="P537" s="2">
        <v>0</v>
      </c>
      <c r="Q537" s="2">
        <v>142400</v>
      </c>
      <c r="S537" s="6">
        <v>10.7</v>
      </c>
      <c r="T537" s="6">
        <f t="shared" si="8"/>
        <v>1523.68</v>
      </c>
      <c r="V537" s="2">
        <v>2</v>
      </c>
      <c r="W537" s="2">
        <v>39000</v>
      </c>
      <c r="X537" s="3">
        <v>40851</v>
      </c>
      <c r="Y537" s="2">
        <v>1</v>
      </c>
      <c r="Z537" s="2" t="s">
        <v>5335</v>
      </c>
    </row>
    <row r="538" spans="1:26" s="2" customFormat="1" thickBot="1">
      <c r="A538" s="2">
        <v>549</v>
      </c>
      <c r="B538" s="2" t="s">
        <v>1657</v>
      </c>
      <c r="C538" s="2" t="s">
        <v>1659</v>
      </c>
      <c r="D538" s="2" t="s">
        <v>5334</v>
      </c>
      <c r="E538" s="2" t="s">
        <v>5333</v>
      </c>
      <c r="F538" s="2" t="s">
        <v>5332</v>
      </c>
      <c r="I538" s="2" t="s">
        <v>2854</v>
      </c>
      <c r="J538" s="2" t="s">
        <v>2836</v>
      </c>
      <c r="K538" s="7" t="s">
        <v>2853</v>
      </c>
      <c r="L538" s="2">
        <v>0.1</v>
      </c>
      <c r="M538" s="2">
        <v>48000</v>
      </c>
      <c r="N538" s="2">
        <v>119700</v>
      </c>
      <c r="O538" s="2">
        <v>167700</v>
      </c>
      <c r="P538" s="2">
        <v>25000</v>
      </c>
      <c r="Q538" s="2">
        <v>142700</v>
      </c>
      <c r="S538" s="6">
        <v>10.7</v>
      </c>
      <c r="T538" s="6">
        <f t="shared" si="8"/>
        <v>1526.89</v>
      </c>
      <c r="V538" s="2">
        <v>2</v>
      </c>
      <c r="W538" s="2">
        <v>65700</v>
      </c>
      <c r="X538" s="3">
        <v>39232</v>
      </c>
      <c r="Y538" s="2">
        <v>1</v>
      </c>
      <c r="Z538" s="2" t="s">
        <v>5331</v>
      </c>
    </row>
    <row r="539" spans="1:26" s="2" customFormat="1" thickBot="1">
      <c r="A539" s="2">
        <v>801</v>
      </c>
      <c r="B539" s="2" t="s">
        <v>1111</v>
      </c>
      <c r="C539" s="2" t="s">
        <v>1112</v>
      </c>
      <c r="D539" s="2" t="s">
        <v>3623</v>
      </c>
      <c r="E539" s="2" t="s">
        <v>5330</v>
      </c>
      <c r="F539" s="2" t="s">
        <v>3621</v>
      </c>
      <c r="I539" s="2" t="s">
        <v>2854</v>
      </c>
      <c r="J539" s="2" t="s">
        <v>2836</v>
      </c>
      <c r="K539" s="7" t="s">
        <v>2853</v>
      </c>
      <c r="L539" s="2">
        <v>87</v>
      </c>
      <c r="M539" s="2">
        <v>59900</v>
      </c>
      <c r="N539" s="2">
        <v>82800</v>
      </c>
      <c r="O539" s="2">
        <v>142700</v>
      </c>
      <c r="P539" s="2">
        <v>0</v>
      </c>
      <c r="Q539" s="2">
        <v>142700</v>
      </c>
      <c r="S539" s="6">
        <v>10.7</v>
      </c>
      <c r="T539" s="6">
        <f t="shared" si="8"/>
        <v>1526.89</v>
      </c>
      <c r="V539" s="2">
        <v>1</v>
      </c>
      <c r="W539" s="2">
        <v>24500</v>
      </c>
      <c r="X539" s="3">
        <v>38895</v>
      </c>
      <c r="Y539" s="2">
        <v>0</v>
      </c>
      <c r="Z539" s="2" t="s">
        <v>5329</v>
      </c>
    </row>
    <row r="540" spans="1:26" s="2" customFormat="1" thickBot="1">
      <c r="A540" s="2">
        <v>578</v>
      </c>
      <c r="B540" s="2" t="s">
        <v>1594</v>
      </c>
      <c r="C540" s="2" t="s">
        <v>1595</v>
      </c>
      <c r="E540" s="2" t="s">
        <v>5328</v>
      </c>
      <c r="F540" s="2" t="s">
        <v>5327</v>
      </c>
      <c r="I540" s="2" t="s">
        <v>2854</v>
      </c>
      <c r="J540" s="2" t="s">
        <v>2836</v>
      </c>
      <c r="K540" s="7" t="s">
        <v>2853</v>
      </c>
      <c r="L540" s="2">
        <v>4</v>
      </c>
      <c r="M540" s="2">
        <v>95000</v>
      </c>
      <c r="N540" s="2">
        <v>73600</v>
      </c>
      <c r="O540" s="2">
        <v>168600</v>
      </c>
      <c r="P540" s="2">
        <v>25000</v>
      </c>
      <c r="Q540" s="2">
        <v>143600</v>
      </c>
      <c r="S540" s="6">
        <v>10.7</v>
      </c>
      <c r="T540" s="6">
        <f t="shared" si="8"/>
        <v>1536.52</v>
      </c>
      <c r="V540" s="2">
        <v>0</v>
      </c>
      <c r="W540" s="2">
        <v>0</v>
      </c>
      <c r="Y540" s="2">
        <v>0</v>
      </c>
      <c r="Z540" s="2" t="s">
        <v>5326</v>
      </c>
    </row>
    <row r="541" spans="1:26" s="2" customFormat="1" thickBot="1">
      <c r="A541" s="2">
        <v>430</v>
      </c>
      <c r="B541" s="2" t="s">
        <v>1916</v>
      </c>
      <c r="C541" s="2" t="s">
        <v>1917</v>
      </c>
      <c r="E541" s="2" t="s">
        <v>5325</v>
      </c>
      <c r="F541" s="2" t="s">
        <v>4708</v>
      </c>
      <c r="I541" s="2" t="s">
        <v>2854</v>
      </c>
      <c r="J541" s="2" t="s">
        <v>2836</v>
      </c>
      <c r="K541" s="7" t="s">
        <v>2853</v>
      </c>
      <c r="L541" s="2">
        <v>1</v>
      </c>
      <c r="M541" s="2">
        <v>80000</v>
      </c>
      <c r="N541" s="2">
        <v>89700</v>
      </c>
      <c r="O541" s="2">
        <v>169700</v>
      </c>
      <c r="P541" s="2">
        <v>25000</v>
      </c>
      <c r="Q541" s="2">
        <v>144700</v>
      </c>
      <c r="S541" s="6">
        <v>10.7</v>
      </c>
      <c r="T541" s="6">
        <f t="shared" si="8"/>
        <v>1548.29</v>
      </c>
      <c r="V541" s="2">
        <v>0</v>
      </c>
      <c r="W541" s="2">
        <v>0</v>
      </c>
      <c r="Y541" s="2">
        <v>0</v>
      </c>
      <c r="Z541" s="2" t="s">
        <v>5324</v>
      </c>
    </row>
    <row r="542" spans="1:26" s="2" customFormat="1" thickBot="1">
      <c r="A542" s="2">
        <v>298</v>
      </c>
      <c r="B542" s="2" t="s">
        <v>2199</v>
      </c>
      <c r="C542" s="2" t="s">
        <v>2200</v>
      </c>
      <c r="D542" s="2" t="s">
        <v>5323</v>
      </c>
      <c r="E542" s="2" t="s">
        <v>5322</v>
      </c>
      <c r="F542" s="2" t="s">
        <v>5321</v>
      </c>
      <c r="I542" s="2" t="s">
        <v>2854</v>
      </c>
      <c r="J542" s="2" t="s">
        <v>2836</v>
      </c>
      <c r="K542" s="7" t="s">
        <v>2853</v>
      </c>
      <c r="L542" s="2">
        <v>0.35</v>
      </c>
      <c r="M542" s="2">
        <v>57600</v>
      </c>
      <c r="N542" s="2">
        <v>118200</v>
      </c>
      <c r="O542" s="2">
        <v>175800</v>
      </c>
      <c r="P542" s="2">
        <v>31000</v>
      </c>
      <c r="Q542" s="2">
        <v>144800</v>
      </c>
      <c r="S542" s="6">
        <v>10.7</v>
      </c>
      <c r="T542" s="6">
        <f t="shared" si="8"/>
        <v>1549.36</v>
      </c>
      <c r="V542" s="2">
        <v>0</v>
      </c>
      <c r="W542" s="2">
        <v>0</v>
      </c>
      <c r="Y542" s="2">
        <v>0</v>
      </c>
      <c r="Z542" s="2" t="s">
        <v>5320</v>
      </c>
    </row>
    <row r="543" spans="1:26" s="2" customFormat="1" thickBot="1">
      <c r="A543" s="2">
        <v>204</v>
      </c>
      <c r="B543" s="2" t="s">
        <v>2409</v>
      </c>
      <c r="C543" s="2" t="s">
        <v>2410</v>
      </c>
      <c r="D543" s="2" t="s">
        <v>5319</v>
      </c>
      <c r="E543" s="2" t="s">
        <v>5318</v>
      </c>
      <c r="F543" s="2" t="s">
        <v>5317</v>
      </c>
      <c r="I543" s="2" t="s">
        <v>2854</v>
      </c>
      <c r="J543" s="2" t="s">
        <v>2836</v>
      </c>
      <c r="K543" s="7" t="s">
        <v>2853</v>
      </c>
      <c r="L543" s="2">
        <v>13.37</v>
      </c>
      <c r="M543" s="2">
        <v>123500</v>
      </c>
      <c r="N543" s="2">
        <v>46700</v>
      </c>
      <c r="O543" s="2">
        <v>170200</v>
      </c>
      <c r="P543" s="2">
        <v>25000</v>
      </c>
      <c r="Q543" s="2">
        <v>145200</v>
      </c>
      <c r="S543" s="6">
        <v>10.7</v>
      </c>
      <c r="T543" s="6">
        <f t="shared" si="8"/>
        <v>1553.64</v>
      </c>
      <c r="V543" s="2">
        <v>2</v>
      </c>
      <c r="W543" s="2">
        <v>70000</v>
      </c>
      <c r="X543" s="3">
        <v>43175</v>
      </c>
      <c r="Y543" s="2">
        <v>1</v>
      </c>
      <c r="Z543" s="2" t="s">
        <v>5316</v>
      </c>
    </row>
    <row r="544" spans="1:26" s="2" customFormat="1" thickBot="1">
      <c r="A544" s="2">
        <v>284</v>
      </c>
      <c r="B544" s="2" t="s">
        <v>2228</v>
      </c>
      <c r="C544" s="2" t="s">
        <v>2229</v>
      </c>
      <c r="D544" s="2" t="s">
        <v>3071</v>
      </c>
      <c r="E544" s="2" t="s">
        <v>5315</v>
      </c>
      <c r="F544" s="2" t="s">
        <v>3069</v>
      </c>
      <c r="I544" s="2" t="s">
        <v>2854</v>
      </c>
      <c r="J544" s="2" t="s">
        <v>2836</v>
      </c>
      <c r="K544" s="7" t="s">
        <v>2853</v>
      </c>
      <c r="L544" s="2">
        <v>17</v>
      </c>
      <c r="M544" s="2">
        <v>120000</v>
      </c>
      <c r="N544" s="2">
        <v>25300</v>
      </c>
      <c r="O544" s="2">
        <v>145300</v>
      </c>
      <c r="P544" s="2">
        <v>0</v>
      </c>
      <c r="Q544" s="2">
        <v>145300</v>
      </c>
      <c r="S544" s="6">
        <v>10.7</v>
      </c>
      <c r="T544" s="6">
        <f t="shared" si="8"/>
        <v>1554.71</v>
      </c>
      <c r="V544" s="2">
        <v>0</v>
      </c>
      <c r="W544" s="2">
        <v>0</v>
      </c>
      <c r="Y544" s="2">
        <v>0</v>
      </c>
      <c r="Z544" s="2" t="s">
        <v>3068</v>
      </c>
    </row>
    <row r="545" spans="1:26" s="2" customFormat="1" thickBot="1">
      <c r="A545" s="2">
        <v>259</v>
      </c>
      <c r="B545" s="2" t="s">
        <v>2280</v>
      </c>
      <c r="C545" s="2" t="s">
        <v>2281</v>
      </c>
      <c r="D545" s="2" t="s">
        <v>5314</v>
      </c>
      <c r="E545" s="2" t="s">
        <v>5313</v>
      </c>
      <c r="F545" s="2" t="s">
        <v>5312</v>
      </c>
      <c r="G545" s="2" t="s">
        <v>5311</v>
      </c>
      <c r="I545" s="2" t="s">
        <v>5310</v>
      </c>
      <c r="J545" s="2" t="s">
        <v>2847</v>
      </c>
      <c r="K545" s="7" t="s">
        <v>5309</v>
      </c>
      <c r="L545" s="2">
        <v>29.5</v>
      </c>
      <c r="M545" s="2">
        <v>120000</v>
      </c>
      <c r="N545" s="2">
        <v>25400</v>
      </c>
      <c r="O545" s="2">
        <v>145400</v>
      </c>
      <c r="P545" s="2">
        <v>0</v>
      </c>
      <c r="Q545" s="2">
        <v>145400</v>
      </c>
      <c r="S545" s="6">
        <v>10.7</v>
      </c>
      <c r="T545" s="6">
        <f t="shared" si="8"/>
        <v>1555.78</v>
      </c>
      <c r="V545" s="2">
        <v>1</v>
      </c>
      <c r="W545" s="2">
        <v>75000</v>
      </c>
      <c r="X545" s="3">
        <v>43360</v>
      </c>
      <c r="Y545" s="2">
        <v>1</v>
      </c>
      <c r="Z545" s="2" t="s">
        <v>5308</v>
      </c>
    </row>
    <row r="546" spans="1:26" s="2" customFormat="1" thickBot="1">
      <c r="A546" s="2">
        <v>673</v>
      </c>
      <c r="B546" s="2" t="s">
        <v>1387</v>
      </c>
      <c r="C546" s="2" t="s">
        <v>1389</v>
      </c>
      <c r="D546" s="2" t="s">
        <v>5307</v>
      </c>
      <c r="E546" s="2" t="s">
        <v>5306</v>
      </c>
      <c r="F546" s="2" t="s">
        <v>5305</v>
      </c>
      <c r="I546" s="2" t="s">
        <v>5304</v>
      </c>
      <c r="J546" s="2" t="s">
        <v>2923</v>
      </c>
      <c r="K546" s="7" t="s">
        <v>5303</v>
      </c>
      <c r="L546" s="2">
        <v>29</v>
      </c>
      <c r="M546" s="2">
        <v>73300</v>
      </c>
      <c r="N546" s="2">
        <v>72300</v>
      </c>
      <c r="O546" s="2">
        <v>145600</v>
      </c>
      <c r="P546" s="2">
        <v>0</v>
      </c>
      <c r="Q546" s="2">
        <v>145600</v>
      </c>
      <c r="S546" s="6">
        <v>10.7</v>
      </c>
      <c r="T546" s="6">
        <f t="shared" si="8"/>
        <v>1557.92</v>
      </c>
      <c r="V546" s="2">
        <v>2</v>
      </c>
      <c r="W546" s="2">
        <v>0</v>
      </c>
      <c r="X546" s="3">
        <v>44015</v>
      </c>
      <c r="Y546" s="2">
        <v>1</v>
      </c>
      <c r="Z546" s="2" t="s">
        <v>5302</v>
      </c>
    </row>
    <row r="547" spans="1:26" s="2" customFormat="1" thickBot="1">
      <c r="A547" s="2">
        <v>789</v>
      </c>
      <c r="B547" s="2" t="s">
        <v>1138</v>
      </c>
      <c r="C547" s="2" t="s">
        <v>1139</v>
      </c>
      <c r="E547" s="2" t="s">
        <v>5301</v>
      </c>
      <c r="F547" s="2" t="s">
        <v>2873</v>
      </c>
      <c r="G547" s="2" t="s">
        <v>2872</v>
      </c>
      <c r="H547" s="2" t="s">
        <v>2871</v>
      </c>
      <c r="I547" s="2" t="s">
        <v>2870</v>
      </c>
      <c r="J547" s="2" t="s">
        <v>2847</v>
      </c>
      <c r="K547" s="7" t="s">
        <v>2869</v>
      </c>
      <c r="L547" s="2">
        <v>91</v>
      </c>
      <c r="M547" s="2">
        <v>145600</v>
      </c>
      <c r="N547" s="2">
        <v>0</v>
      </c>
      <c r="O547" s="2">
        <v>145600</v>
      </c>
      <c r="P547" s="2">
        <v>0</v>
      </c>
      <c r="Q547" s="2">
        <v>145600</v>
      </c>
      <c r="S547" s="6">
        <v>10.7</v>
      </c>
      <c r="T547" s="6">
        <f t="shared" si="8"/>
        <v>1557.92</v>
      </c>
      <c r="V547" s="2">
        <v>0</v>
      </c>
      <c r="W547" s="2">
        <v>0</v>
      </c>
      <c r="Y547" s="2">
        <v>0</v>
      </c>
      <c r="Z547" s="2" t="s">
        <v>2868</v>
      </c>
    </row>
    <row r="548" spans="1:26" s="2" customFormat="1" thickBot="1">
      <c r="A548" s="2">
        <v>158</v>
      </c>
      <c r="B548" s="2" t="s">
        <v>2507</v>
      </c>
      <c r="C548" s="2" t="s">
        <v>5300</v>
      </c>
      <c r="E548" s="2" t="s">
        <v>5299</v>
      </c>
      <c r="F548" s="2" t="s">
        <v>5298</v>
      </c>
      <c r="I548" s="2" t="s">
        <v>2854</v>
      </c>
      <c r="J548" s="2" t="s">
        <v>2836</v>
      </c>
      <c r="K548" s="7" t="s">
        <v>2853</v>
      </c>
      <c r="L548" s="2">
        <v>11</v>
      </c>
      <c r="M548" s="2">
        <v>117400</v>
      </c>
      <c r="N548" s="2">
        <v>29000</v>
      </c>
      <c r="O548" s="2">
        <v>146400</v>
      </c>
      <c r="P548" s="2">
        <v>0</v>
      </c>
      <c r="Q548" s="2">
        <v>146400</v>
      </c>
      <c r="S548" s="6">
        <v>10.7</v>
      </c>
      <c r="T548" s="6">
        <f t="shared" si="8"/>
        <v>1566.48</v>
      </c>
      <c r="V548" s="2">
        <v>2</v>
      </c>
      <c r="W548" s="2">
        <v>51000</v>
      </c>
      <c r="X548" s="3">
        <v>45567</v>
      </c>
      <c r="Y548" s="2">
        <v>2</v>
      </c>
      <c r="Z548" s="2" t="s">
        <v>5297</v>
      </c>
    </row>
    <row r="549" spans="1:26" s="2" customFormat="1" thickBot="1">
      <c r="A549" s="2">
        <v>844</v>
      </c>
      <c r="B549" s="2" t="s">
        <v>1002</v>
      </c>
      <c r="C549" s="2" t="s">
        <v>1003</v>
      </c>
      <c r="D549" s="2" t="s">
        <v>191</v>
      </c>
      <c r="E549" s="2" t="s">
        <v>5296</v>
      </c>
      <c r="F549" s="2" t="s">
        <v>5295</v>
      </c>
      <c r="I549" s="2" t="s">
        <v>5294</v>
      </c>
      <c r="J549" s="2" t="s">
        <v>3210</v>
      </c>
      <c r="K549" s="7" t="s">
        <v>5293</v>
      </c>
      <c r="L549" s="2">
        <v>25</v>
      </c>
      <c r="M549" s="2">
        <v>90800</v>
      </c>
      <c r="N549" s="2">
        <v>55700</v>
      </c>
      <c r="O549" s="2">
        <v>146500</v>
      </c>
      <c r="P549" s="2">
        <v>0</v>
      </c>
      <c r="Q549" s="2">
        <v>146500</v>
      </c>
      <c r="S549" s="6">
        <v>10.7</v>
      </c>
      <c r="T549" s="6">
        <f t="shared" si="8"/>
        <v>1567.55</v>
      </c>
      <c r="V549" s="2">
        <v>0</v>
      </c>
      <c r="W549" s="2">
        <v>0</v>
      </c>
      <c r="Y549" s="2">
        <v>0</v>
      </c>
      <c r="Z549" s="2" t="s">
        <v>5292</v>
      </c>
    </row>
    <row r="550" spans="1:26" s="2" customFormat="1" thickBot="1">
      <c r="A550" s="2">
        <v>1143</v>
      </c>
      <c r="B550" s="2" t="s">
        <v>232</v>
      </c>
      <c r="C550" s="2" t="s">
        <v>2861</v>
      </c>
      <c r="E550" s="2" t="s">
        <v>5291</v>
      </c>
      <c r="F550" s="2" t="s">
        <v>2859</v>
      </c>
      <c r="I550" s="2" t="s">
        <v>2854</v>
      </c>
      <c r="J550" s="2" t="s">
        <v>2836</v>
      </c>
      <c r="K550" s="7" t="s">
        <v>2853</v>
      </c>
      <c r="L550" s="2">
        <v>87</v>
      </c>
      <c r="M550" s="2">
        <v>146600</v>
      </c>
      <c r="N550" s="2">
        <v>0</v>
      </c>
      <c r="O550" s="2">
        <v>146600</v>
      </c>
      <c r="P550" s="2">
        <v>0</v>
      </c>
      <c r="Q550" s="2">
        <v>146600</v>
      </c>
      <c r="S550" s="6">
        <v>10.7</v>
      </c>
      <c r="T550" s="6">
        <f t="shared" si="8"/>
        <v>1568.62</v>
      </c>
      <c r="V550" s="2">
        <v>1</v>
      </c>
      <c r="W550" s="2">
        <v>0</v>
      </c>
      <c r="X550" s="3">
        <v>44258</v>
      </c>
      <c r="Y550" s="2">
        <v>2</v>
      </c>
      <c r="Z550" s="2" t="s">
        <v>2896</v>
      </c>
    </row>
    <row r="551" spans="1:26" s="2" customFormat="1" thickBot="1">
      <c r="A551" s="2">
        <v>66</v>
      </c>
      <c r="B551" s="2" t="s">
        <v>2683</v>
      </c>
      <c r="C551" s="2" t="s">
        <v>1046</v>
      </c>
      <c r="E551" s="2" t="s">
        <v>5290</v>
      </c>
      <c r="F551" s="2" t="s">
        <v>3109</v>
      </c>
      <c r="I551" s="2" t="s">
        <v>2854</v>
      </c>
      <c r="J551" s="2" t="s">
        <v>2836</v>
      </c>
      <c r="K551" s="7" t="s">
        <v>2853</v>
      </c>
      <c r="L551" s="2">
        <v>22</v>
      </c>
      <c r="M551" s="2">
        <v>147800</v>
      </c>
      <c r="N551" s="2">
        <v>0</v>
      </c>
      <c r="O551" s="2">
        <v>147800</v>
      </c>
      <c r="P551" s="2">
        <v>0</v>
      </c>
      <c r="Q551" s="2">
        <v>147800</v>
      </c>
      <c r="S551" s="6">
        <v>10.7</v>
      </c>
      <c r="T551" s="6">
        <f t="shared" si="8"/>
        <v>1581.46</v>
      </c>
      <c r="V551" s="2">
        <v>0</v>
      </c>
      <c r="W551" s="2">
        <v>0</v>
      </c>
      <c r="Y551" s="2">
        <v>0</v>
      </c>
      <c r="Z551" s="2" t="s">
        <v>3108</v>
      </c>
    </row>
    <row r="552" spans="1:26" s="2" customFormat="1" thickBot="1">
      <c r="A552" s="2">
        <v>1151</v>
      </c>
      <c r="B552" s="2" t="s">
        <v>210</v>
      </c>
      <c r="C552" s="2" t="s">
        <v>4655</v>
      </c>
      <c r="D552" s="2" t="s">
        <v>4654</v>
      </c>
      <c r="E552" s="2" t="s">
        <v>5289</v>
      </c>
      <c r="F552" s="2" t="s">
        <v>4653</v>
      </c>
      <c r="I552" s="2" t="s">
        <v>4652</v>
      </c>
      <c r="J552" s="2" t="s">
        <v>2836</v>
      </c>
      <c r="K552" s="7" t="s">
        <v>4651</v>
      </c>
      <c r="L552" s="2">
        <v>18</v>
      </c>
      <c r="M552" s="2">
        <v>148000</v>
      </c>
      <c r="N552" s="2">
        <v>0</v>
      </c>
      <c r="O552" s="2">
        <v>148000</v>
      </c>
      <c r="P552" s="2">
        <v>0</v>
      </c>
      <c r="Q552" s="2">
        <v>148000</v>
      </c>
      <c r="S552" s="6">
        <v>10.7</v>
      </c>
      <c r="T552" s="6">
        <f t="shared" si="8"/>
        <v>1583.6</v>
      </c>
      <c r="V552" s="2">
        <v>1</v>
      </c>
      <c r="W552" s="2">
        <v>119000</v>
      </c>
      <c r="X552" s="3">
        <v>44298</v>
      </c>
      <c r="Y552" s="2">
        <v>9</v>
      </c>
      <c r="Z552" s="2" t="s">
        <v>4650</v>
      </c>
    </row>
    <row r="553" spans="1:26" s="2" customFormat="1" thickBot="1">
      <c r="A553" s="2">
        <v>1194</v>
      </c>
      <c r="B553" s="2" t="s">
        <v>68</v>
      </c>
      <c r="C553" s="2" t="s">
        <v>70</v>
      </c>
      <c r="D553" s="2" t="s">
        <v>5288</v>
      </c>
      <c r="E553" s="2" t="s">
        <v>5287</v>
      </c>
      <c r="F553" s="2" t="s">
        <v>5286</v>
      </c>
      <c r="I553" s="2" t="s">
        <v>5285</v>
      </c>
      <c r="J553" s="2" t="s">
        <v>2977</v>
      </c>
      <c r="K553" s="7" t="s">
        <v>5284</v>
      </c>
      <c r="L553" s="2">
        <v>70</v>
      </c>
      <c r="M553" s="2">
        <v>148000</v>
      </c>
      <c r="N553" s="2">
        <v>0</v>
      </c>
      <c r="O553" s="2">
        <v>148000</v>
      </c>
      <c r="P553" s="2">
        <v>0</v>
      </c>
      <c r="Q553" s="2">
        <v>148000</v>
      </c>
      <c r="S553" s="6">
        <v>10.7</v>
      </c>
      <c r="T553" s="6">
        <f t="shared" si="8"/>
        <v>1583.6</v>
      </c>
      <c r="V553" s="2">
        <v>1</v>
      </c>
      <c r="W553" s="2">
        <v>75000</v>
      </c>
      <c r="X553" s="3">
        <v>45251</v>
      </c>
      <c r="Y553" s="2">
        <v>1</v>
      </c>
      <c r="Z553" s="2" t="s">
        <v>5283</v>
      </c>
    </row>
    <row r="554" spans="1:26" s="2" customFormat="1" thickBot="1">
      <c r="A554" s="2">
        <v>104</v>
      </c>
      <c r="B554" s="2" t="s">
        <v>2607</v>
      </c>
      <c r="C554" s="2" t="s">
        <v>2608</v>
      </c>
      <c r="E554" s="2" t="s">
        <v>5282</v>
      </c>
      <c r="F554" s="2" t="s">
        <v>5281</v>
      </c>
      <c r="I554" s="2" t="s">
        <v>2854</v>
      </c>
      <c r="J554" s="2" t="s">
        <v>2836</v>
      </c>
      <c r="K554" s="7" t="s">
        <v>2853</v>
      </c>
      <c r="L554" s="2">
        <v>0.64</v>
      </c>
      <c r="M554" s="2">
        <v>73600</v>
      </c>
      <c r="N554" s="2">
        <v>100400</v>
      </c>
      <c r="O554" s="2">
        <v>174000</v>
      </c>
      <c r="P554" s="2">
        <v>25000</v>
      </c>
      <c r="Q554" s="2">
        <v>149000</v>
      </c>
      <c r="S554" s="6">
        <v>10.7</v>
      </c>
      <c r="T554" s="6">
        <f t="shared" si="8"/>
        <v>1594.3</v>
      </c>
      <c r="V554" s="2">
        <v>0</v>
      </c>
      <c r="W554" s="2">
        <v>0</v>
      </c>
      <c r="Y554" s="2">
        <v>0</v>
      </c>
      <c r="Z554" s="2" t="s">
        <v>5280</v>
      </c>
    </row>
    <row r="555" spans="1:26" s="2" customFormat="1" thickBot="1">
      <c r="A555" s="2">
        <v>972</v>
      </c>
      <c r="B555" s="2" t="s">
        <v>662</v>
      </c>
      <c r="C555" s="2" t="s">
        <v>660</v>
      </c>
      <c r="E555" s="2" t="s">
        <v>5279</v>
      </c>
      <c r="F555" s="2" t="s">
        <v>5278</v>
      </c>
      <c r="I555" s="2" t="s">
        <v>2854</v>
      </c>
      <c r="J555" s="2" t="s">
        <v>2836</v>
      </c>
      <c r="K555" s="7" t="s">
        <v>2853</v>
      </c>
      <c r="L555" s="2">
        <v>2.2000000000000002</v>
      </c>
      <c r="M555" s="2">
        <v>86000</v>
      </c>
      <c r="N555" s="2">
        <v>89000</v>
      </c>
      <c r="O555" s="2">
        <v>175000</v>
      </c>
      <c r="P555" s="2">
        <v>25000</v>
      </c>
      <c r="Q555" s="2">
        <v>150000</v>
      </c>
      <c r="S555" s="6">
        <v>10.7</v>
      </c>
      <c r="T555" s="6">
        <f t="shared" si="8"/>
        <v>1605</v>
      </c>
      <c r="V555" s="2">
        <v>2</v>
      </c>
      <c r="W555" s="2">
        <v>14000</v>
      </c>
      <c r="X555" s="3">
        <v>40373</v>
      </c>
      <c r="Y555" s="2">
        <v>1</v>
      </c>
      <c r="Z555" s="2" t="s">
        <v>5277</v>
      </c>
    </row>
    <row r="556" spans="1:26" s="2" customFormat="1" thickBot="1">
      <c r="A556" s="2">
        <v>27</v>
      </c>
      <c r="B556" s="2" t="s">
        <v>2754</v>
      </c>
      <c r="C556" s="2" t="s">
        <v>2755</v>
      </c>
      <c r="D556" s="2" t="s">
        <v>5276</v>
      </c>
      <c r="E556" s="2" t="s">
        <v>5275</v>
      </c>
      <c r="F556" s="2" t="s">
        <v>5274</v>
      </c>
      <c r="I556" s="2" t="s">
        <v>5273</v>
      </c>
      <c r="J556" s="2" t="s">
        <v>2836</v>
      </c>
      <c r="K556" s="7" t="s">
        <v>5272</v>
      </c>
      <c r="L556" s="2">
        <v>0.81</v>
      </c>
      <c r="M556" s="2">
        <v>73600</v>
      </c>
      <c r="N556" s="2">
        <v>76600</v>
      </c>
      <c r="O556" s="2">
        <v>150200</v>
      </c>
      <c r="P556" s="2">
        <v>0</v>
      </c>
      <c r="Q556" s="2">
        <v>150200</v>
      </c>
      <c r="S556" s="6">
        <v>10.7</v>
      </c>
      <c r="T556" s="6">
        <f t="shared" si="8"/>
        <v>1607.14</v>
      </c>
      <c r="V556" s="2">
        <v>2</v>
      </c>
      <c r="W556" s="2">
        <v>47000</v>
      </c>
      <c r="X556" s="3">
        <v>39469</v>
      </c>
      <c r="Y556" s="2">
        <v>1</v>
      </c>
      <c r="Z556" s="2" t="s">
        <v>5271</v>
      </c>
    </row>
    <row r="557" spans="1:26" s="2" customFormat="1" thickBot="1">
      <c r="A557" s="2">
        <v>184</v>
      </c>
      <c r="B557" s="2" t="s">
        <v>2453</v>
      </c>
      <c r="C557" s="2" t="s">
        <v>2454</v>
      </c>
      <c r="E557" s="2" t="s">
        <v>5270</v>
      </c>
      <c r="F557" s="2" t="s">
        <v>5269</v>
      </c>
      <c r="I557" s="2" t="s">
        <v>2854</v>
      </c>
      <c r="J557" s="2" t="s">
        <v>2836</v>
      </c>
      <c r="K557" s="7" t="s">
        <v>2853</v>
      </c>
      <c r="L557" s="2">
        <v>0.22</v>
      </c>
      <c r="M557" s="2">
        <v>57600</v>
      </c>
      <c r="N557" s="2">
        <v>117700</v>
      </c>
      <c r="O557" s="2">
        <v>175300</v>
      </c>
      <c r="P557" s="2">
        <v>25000</v>
      </c>
      <c r="Q557" s="2">
        <v>150300</v>
      </c>
      <c r="S557" s="6">
        <v>10.7</v>
      </c>
      <c r="T557" s="6">
        <f t="shared" si="8"/>
        <v>1608.21</v>
      </c>
      <c r="V557" s="2">
        <v>2</v>
      </c>
      <c r="W557" s="2">
        <v>0</v>
      </c>
      <c r="X557" s="3">
        <v>44355</v>
      </c>
      <c r="Y557" s="2">
        <v>8</v>
      </c>
      <c r="Z557" s="2" t="s">
        <v>5268</v>
      </c>
    </row>
    <row r="558" spans="1:26" s="2" customFormat="1" thickBot="1">
      <c r="A558" s="2">
        <v>433</v>
      </c>
      <c r="B558" s="2" t="s">
        <v>1909</v>
      </c>
      <c r="C558" s="2" t="s">
        <v>1910</v>
      </c>
      <c r="D558" s="2" t="s">
        <v>5267</v>
      </c>
      <c r="E558" s="2" t="s">
        <v>5266</v>
      </c>
      <c r="F558" s="2" t="s">
        <v>5265</v>
      </c>
      <c r="I558" s="2" t="s">
        <v>2854</v>
      </c>
      <c r="J558" s="2" t="s">
        <v>2836</v>
      </c>
      <c r="K558" s="7" t="s">
        <v>2853</v>
      </c>
      <c r="L558" s="2">
        <v>0.22</v>
      </c>
      <c r="M558" s="2">
        <v>57600</v>
      </c>
      <c r="N558" s="2">
        <v>118000</v>
      </c>
      <c r="O558" s="2">
        <v>175600</v>
      </c>
      <c r="P558" s="2">
        <v>25000</v>
      </c>
      <c r="Q558" s="2">
        <v>150600</v>
      </c>
      <c r="S558" s="6">
        <v>10.7</v>
      </c>
      <c r="T558" s="6">
        <f t="shared" si="8"/>
        <v>1611.42</v>
      </c>
      <c r="V558" s="2">
        <v>2</v>
      </c>
      <c r="W558" s="2">
        <v>22500</v>
      </c>
      <c r="X558" s="3">
        <v>41226</v>
      </c>
      <c r="Y558" s="2">
        <v>1</v>
      </c>
      <c r="Z558" s="2" t="s">
        <v>5264</v>
      </c>
    </row>
    <row r="559" spans="1:26" s="2" customFormat="1" thickBot="1">
      <c r="A559" s="2">
        <v>1003</v>
      </c>
      <c r="B559" s="2" t="s">
        <v>574</v>
      </c>
      <c r="C559" s="2" t="s">
        <v>576</v>
      </c>
      <c r="E559" s="2" t="s">
        <v>5263</v>
      </c>
      <c r="F559" s="2" t="s">
        <v>5262</v>
      </c>
      <c r="I559" s="2" t="s">
        <v>5261</v>
      </c>
      <c r="J559" s="2" t="s">
        <v>2836</v>
      </c>
      <c r="K559" s="7" t="s">
        <v>3509</v>
      </c>
      <c r="L559" s="2">
        <v>73</v>
      </c>
      <c r="M559" s="2">
        <v>151000</v>
      </c>
      <c r="N559" s="2">
        <v>0</v>
      </c>
      <c r="O559" s="2">
        <v>151000</v>
      </c>
      <c r="P559" s="2">
        <v>0</v>
      </c>
      <c r="Q559" s="2">
        <v>151000</v>
      </c>
      <c r="S559" s="6">
        <v>10.7</v>
      </c>
      <c r="T559" s="6">
        <f t="shared" si="8"/>
        <v>1615.7</v>
      </c>
      <c r="V559" s="2">
        <v>0</v>
      </c>
      <c r="W559" s="2">
        <v>0</v>
      </c>
      <c r="Y559" s="2">
        <v>0</v>
      </c>
      <c r="Z559" s="2" t="s">
        <v>5260</v>
      </c>
    </row>
    <row r="560" spans="1:26" s="2" customFormat="1" thickBot="1">
      <c r="A560" s="2">
        <v>574</v>
      </c>
      <c r="B560" s="2" t="s">
        <v>1603</v>
      </c>
      <c r="C560" s="2" t="s">
        <v>5259</v>
      </c>
      <c r="D560" s="2" t="s">
        <v>5258</v>
      </c>
      <c r="E560" s="2" t="s">
        <v>5257</v>
      </c>
      <c r="F560" s="2" t="s">
        <v>3554</v>
      </c>
      <c r="I560" s="2" t="s">
        <v>2854</v>
      </c>
      <c r="J560" s="2" t="s">
        <v>2836</v>
      </c>
      <c r="K560" s="7" t="s">
        <v>2853</v>
      </c>
      <c r="L560" s="2">
        <v>1</v>
      </c>
      <c r="M560" s="2">
        <v>80000</v>
      </c>
      <c r="N560" s="2">
        <v>71300</v>
      </c>
      <c r="O560" s="2">
        <v>151300</v>
      </c>
      <c r="P560" s="2">
        <v>0</v>
      </c>
      <c r="Q560" s="2">
        <v>151300</v>
      </c>
      <c r="S560" s="6">
        <v>10.7</v>
      </c>
      <c r="T560" s="6">
        <f t="shared" si="8"/>
        <v>1618.91</v>
      </c>
      <c r="V560" s="2">
        <v>0</v>
      </c>
      <c r="W560" s="2">
        <v>0</v>
      </c>
      <c r="Y560" s="2">
        <v>0</v>
      </c>
      <c r="Z560" s="2" t="s">
        <v>5256</v>
      </c>
    </row>
    <row r="561" spans="1:26" s="2" customFormat="1" thickBot="1">
      <c r="A561" s="2">
        <v>188</v>
      </c>
      <c r="B561" s="2" t="s">
        <v>2443</v>
      </c>
      <c r="C561" s="2" t="s">
        <v>2444</v>
      </c>
      <c r="E561" s="2" t="s">
        <v>5255</v>
      </c>
      <c r="F561" s="2" t="s">
        <v>5254</v>
      </c>
      <c r="I561" s="2" t="s">
        <v>2854</v>
      </c>
      <c r="J561" s="2" t="s">
        <v>2836</v>
      </c>
      <c r="K561" s="7" t="s">
        <v>2853</v>
      </c>
      <c r="L561" s="2">
        <v>0.06</v>
      </c>
      <c r="M561" s="2">
        <v>67200</v>
      </c>
      <c r="N561" s="2">
        <v>110100</v>
      </c>
      <c r="O561" s="2">
        <v>177300</v>
      </c>
      <c r="P561" s="2">
        <v>25000</v>
      </c>
      <c r="Q561" s="2">
        <v>152300</v>
      </c>
      <c r="S561" s="6">
        <v>10.7</v>
      </c>
      <c r="T561" s="6">
        <f t="shared" si="8"/>
        <v>1629.61</v>
      </c>
      <c r="V561" s="2">
        <v>2</v>
      </c>
      <c r="W561" s="2">
        <v>50000</v>
      </c>
      <c r="X561" s="3">
        <v>41718</v>
      </c>
      <c r="Y561" s="2">
        <v>1</v>
      </c>
      <c r="Z561" s="2" t="s">
        <v>5253</v>
      </c>
    </row>
    <row r="562" spans="1:26" s="2" customFormat="1" thickBot="1">
      <c r="A562" s="2">
        <v>1164</v>
      </c>
      <c r="B562" s="2" t="s">
        <v>177</v>
      </c>
      <c r="C562" s="2" t="s">
        <v>5252</v>
      </c>
      <c r="E562" s="2" t="s">
        <v>5251</v>
      </c>
      <c r="F562" s="2" t="s">
        <v>5250</v>
      </c>
      <c r="I562" s="2" t="s">
        <v>3956</v>
      </c>
      <c r="J562" s="2" t="s">
        <v>2836</v>
      </c>
      <c r="K562" s="7" t="s">
        <v>2910</v>
      </c>
      <c r="L562" s="2">
        <v>175.8</v>
      </c>
      <c r="M562" s="2">
        <v>152500</v>
      </c>
      <c r="N562" s="2">
        <v>0</v>
      </c>
      <c r="O562" s="2">
        <v>152500</v>
      </c>
      <c r="P562" s="2">
        <v>0</v>
      </c>
      <c r="Q562" s="2">
        <v>152500</v>
      </c>
      <c r="S562" s="6">
        <v>10.7</v>
      </c>
      <c r="T562" s="6">
        <f t="shared" si="8"/>
        <v>1631.75</v>
      </c>
      <c r="V562" s="2">
        <v>1</v>
      </c>
      <c r="W562" s="2">
        <v>0</v>
      </c>
      <c r="X562" s="3">
        <v>44623</v>
      </c>
      <c r="Y562" s="2">
        <v>2</v>
      </c>
      <c r="Z562" s="2" t="s">
        <v>5249</v>
      </c>
    </row>
    <row r="563" spans="1:26" s="2" customFormat="1" thickBot="1">
      <c r="A563" s="2">
        <v>904</v>
      </c>
      <c r="B563" s="2" t="s">
        <v>846</v>
      </c>
      <c r="C563" s="2" t="s">
        <v>847</v>
      </c>
      <c r="D563" s="2" t="s">
        <v>5248</v>
      </c>
      <c r="E563" s="2" t="s">
        <v>5247</v>
      </c>
      <c r="F563" s="2" t="s">
        <v>5246</v>
      </c>
      <c r="I563" s="2" t="s">
        <v>5245</v>
      </c>
      <c r="J563" s="2" t="s">
        <v>2836</v>
      </c>
      <c r="K563" s="7" t="s">
        <v>5244</v>
      </c>
      <c r="L563" s="2">
        <v>10</v>
      </c>
      <c r="M563" s="2">
        <v>94400</v>
      </c>
      <c r="N563" s="2">
        <v>58500</v>
      </c>
      <c r="O563" s="2">
        <v>152900</v>
      </c>
      <c r="P563" s="2">
        <v>0</v>
      </c>
      <c r="Q563" s="2">
        <v>152900</v>
      </c>
      <c r="S563" s="6">
        <v>10.7</v>
      </c>
      <c r="T563" s="6">
        <f t="shared" si="8"/>
        <v>1636.03</v>
      </c>
      <c r="V563" s="2">
        <v>2</v>
      </c>
      <c r="W563" s="2">
        <v>122000</v>
      </c>
      <c r="X563" s="3">
        <v>44225</v>
      </c>
      <c r="Y563" s="2">
        <v>1</v>
      </c>
      <c r="Z563" s="2" t="s">
        <v>5243</v>
      </c>
    </row>
    <row r="564" spans="1:26" s="2" customFormat="1" thickBot="1">
      <c r="A564" s="2">
        <v>378</v>
      </c>
      <c r="B564" s="2" t="s">
        <v>2030</v>
      </c>
      <c r="C564" s="2" t="s">
        <v>2031</v>
      </c>
      <c r="E564" s="2" t="s">
        <v>5242</v>
      </c>
      <c r="F564" s="2" t="s">
        <v>5241</v>
      </c>
      <c r="I564" s="2" t="s">
        <v>2854</v>
      </c>
      <c r="J564" s="2" t="s">
        <v>2836</v>
      </c>
      <c r="K564" s="7" t="s">
        <v>2853</v>
      </c>
      <c r="L564" s="2">
        <v>3.4</v>
      </c>
      <c r="M564" s="2">
        <v>92000</v>
      </c>
      <c r="N564" s="2">
        <v>86200</v>
      </c>
      <c r="O564" s="2">
        <v>178200</v>
      </c>
      <c r="P564" s="2">
        <v>25000</v>
      </c>
      <c r="Q564" s="2">
        <v>153200</v>
      </c>
      <c r="S564" s="6">
        <v>10.7</v>
      </c>
      <c r="T564" s="6">
        <f t="shared" si="8"/>
        <v>1639.24</v>
      </c>
      <c r="V564" s="2">
        <v>2</v>
      </c>
      <c r="W564" s="2">
        <v>65000</v>
      </c>
      <c r="X564" s="3">
        <v>39756</v>
      </c>
      <c r="Y564" s="2">
        <v>1</v>
      </c>
      <c r="Z564" s="2" t="s">
        <v>5240</v>
      </c>
    </row>
    <row r="565" spans="1:26" s="2" customFormat="1" thickBot="1">
      <c r="A565" s="2">
        <v>100</v>
      </c>
      <c r="B565" s="2" t="s">
        <v>2617</v>
      </c>
      <c r="C565" s="2" t="s">
        <v>2619</v>
      </c>
      <c r="D565" s="2" t="s">
        <v>5239</v>
      </c>
      <c r="E565" s="2" t="s">
        <v>5238</v>
      </c>
      <c r="F565" s="2" t="s">
        <v>5237</v>
      </c>
      <c r="I565" s="2" t="s">
        <v>2854</v>
      </c>
      <c r="J565" s="2" t="s">
        <v>2836</v>
      </c>
      <c r="K565" s="7" t="s">
        <v>2853</v>
      </c>
      <c r="L565" s="2">
        <v>1.6</v>
      </c>
      <c r="M565" s="2">
        <v>63000</v>
      </c>
      <c r="N565" s="2">
        <v>115300</v>
      </c>
      <c r="O565" s="2">
        <v>178300</v>
      </c>
      <c r="P565" s="2">
        <v>25000</v>
      </c>
      <c r="Q565" s="2">
        <v>153300</v>
      </c>
      <c r="S565" s="6">
        <v>10.7</v>
      </c>
      <c r="T565" s="6">
        <f t="shared" si="8"/>
        <v>1640.31</v>
      </c>
      <c r="V565" s="2">
        <v>0</v>
      </c>
      <c r="W565" s="2">
        <v>0</v>
      </c>
      <c r="Y565" s="2">
        <v>0</v>
      </c>
      <c r="Z565" s="2" t="s">
        <v>5236</v>
      </c>
    </row>
    <row r="566" spans="1:26" s="2" customFormat="1" thickBot="1">
      <c r="A566" s="2">
        <v>363</v>
      </c>
      <c r="B566" s="2" t="s">
        <v>2061</v>
      </c>
      <c r="C566" s="2" t="s">
        <v>2062</v>
      </c>
      <c r="E566" s="2" t="s">
        <v>5235</v>
      </c>
      <c r="F566" s="2" t="s">
        <v>5234</v>
      </c>
      <c r="I566" s="2" t="s">
        <v>2854</v>
      </c>
      <c r="J566" s="2" t="s">
        <v>2836</v>
      </c>
      <c r="K566" s="7" t="s">
        <v>2853</v>
      </c>
      <c r="L566" s="2">
        <v>0.17</v>
      </c>
      <c r="M566" s="2">
        <v>57600</v>
      </c>
      <c r="N566" s="2">
        <v>120900</v>
      </c>
      <c r="O566" s="2">
        <v>178500</v>
      </c>
      <c r="P566" s="2">
        <v>25000</v>
      </c>
      <c r="Q566" s="2">
        <v>153500</v>
      </c>
      <c r="S566" s="6">
        <v>10.7</v>
      </c>
      <c r="T566" s="6">
        <f t="shared" si="8"/>
        <v>1642.45</v>
      </c>
      <c r="V566" s="2">
        <v>0</v>
      </c>
      <c r="W566" s="2">
        <v>0</v>
      </c>
      <c r="Y566" s="2">
        <v>0</v>
      </c>
      <c r="Z566" s="2" t="s">
        <v>5233</v>
      </c>
    </row>
    <row r="567" spans="1:26" s="2" customFormat="1" thickBot="1">
      <c r="A567" s="2">
        <v>406</v>
      </c>
      <c r="B567" s="2" t="s">
        <v>1968</v>
      </c>
      <c r="C567" s="2" t="s">
        <v>2991</v>
      </c>
      <c r="E567" s="2" t="s">
        <v>5232</v>
      </c>
      <c r="F567" s="2" t="s">
        <v>2989</v>
      </c>
      <c r="I567" s="2" t="s">
        <v>2854</v>
      </c>
      <c r="J567" s="2" t="s">
        <v>2836</v>
      </c>
      <c r="K567" s="7" t="s">
        <v>2853</v>
      </c>
      <c r="L567" s="2">
        <v>81</v>
      </c>
      <c r="M567" s="2">
        <v>136600</v>
      </c>
      <c r="N567" s="2">
        <v>17400</v>
      </c>
      <c r="O567" s="2">
        <v>154000</v>
      </c>
      <c r="P567" s="2">
        <v>0</v>
      </c>
      <c r="Q567" s="2">
        <v>154000</v>
      </c>
      <c r="S567" s="6">
        <v>10.7</v>
      </c>
      <c r="T567" s="6">
        <f t="shared" si="8"/>
        <v>1647.8</v>
      </c>
      <c r="V567" s="2">
        <v>2</v>
      </c>
      <c r="W567" s="2">
        <v>0</v>
      </c>
      <c r="X567" s="3">
        <v>45034</v>
      </c>
      <c r="Y567" s="2">
        <v>8</v>
      </c>
      <c r="Z567" s="2" t="s">
        <v>2988</v>
      </c>
    </row>
    <row r="568" spans="1:26" s="2" customFormat="1" thickBot="1">
      <c r="A568" s="2">
        <v>288</v>
      </c>
      <c r="B568" s="2" t="s">
        <v>2218</v>
      </c>
      <c r="C568" s="2" t="s">
        <v>2219</v>
      </c>
      <c r="E568" s="2" t="s">
        <v>5231</v>
      </c>
      <c r="F568" s="2" t="s">
        <v>5230</v>
      </c>
      <c r="I568" s="2" t="s">
        <v>2854</v>
      </c>
      <c r="J568" s="2" t="s">
        <v>2836</v>
      </c>
      <c r="K568" s="7" t="s">
        <v>2853</v>
      </c>
      <c r="L568" s="2">
        <v>6.87</v>
      </c>
      <c r="M568" s="2">
        <v>87600</v>
      </c>
      <c r="N568" s="2">
        <v>66800</v>
      </c>
      <c r="O568" s="2">
        <v>154400</v>
      </c>
      <c r="P568" s="2">
        <v>0</v>
      </c>
      <c r="Q568" s="2">
        <v>154400</v>
      </c>
      <c r="S568" s="6">
        <v>10.7</v>
      </c>
      <c r="T568" s="6">
        <f t="shared" si="8"/>
        <v>1652.08</v>
      </c>
      <c r="V568" s="2">
        <v>2</v>
      </c>
      <c r="W568" s="2">
        <v>0</v>
      </c>
      <c r="X568" s="3">
        <v>44838</v>
      </c>
      <c r="Y568" s="2">
        <v>2</v>
      </c>
      <c r="Z568" s="2" t="s">
        <v>5229</v>
      </c>
    </row>
    <row r="569" spans="1:26" s="2" customFormat="1" thickBot="1">
      <c r="A569" s="2">
        <v>47</v>
      </c>
      <c r="B569" s="2" t="s">
        <v>2715</v>
      </c>
      <c r="C569" s="2" t="s">
        <v>2716</v>
      </c>
      <c r="E569" s="2" t="s">
        <v>5228</v>
      </c>
      <c r="F569" s="2" t="s">
        <v>5227</v>
      </c>
      <c r="I569" s="2" t="s">
        <v>4310</v>
      </c>
      <c r="J569" s="2" t="s">
        <v>2836</v>
      </c>
      <c r="K569" s="7" t="s">
        <v>2853</v>
      </c>
      <c r="L569" s="2">
        <v>0.12</v>
      </c>
      <c r="M569" s="2">
        <v>48000</v>
      </c>
      <c r="N569" s="2">
        <v>131800</v>
      </c>
      <c r="O569" s="2">
        <v>179800</v>
      </c>
      <c r="P569" s="2">
        <v>25000</v>
      </c>
      <c r="Q569" s="2">
        <v>154800</v>
      </c>
      <c r="S569" s="6">
        <v>10.7</v>
      </c>
      <c r="T569" s="6">
        <f t="shared" si="8"/>
        <v>1656.36</v>
      </c>
      <c r="V569" s="2">
        <v>0</v>
      </c>
      <c r="W569" s="2">
        <v>0</v>
      </c>
      <c r="Y569" s="2">
        <v>0</v>
      </c>
      <c r="Z569" s="2" t="s">
        <v>5226</v>
      </c>
    </row>
    <row r="570" spans="1:26" s="2" customFormat="1" thickBot="1">
      <c r="A570" s="2">
        <v>228</v>
      </c>
      <c r="B570" s="2" t="s">
        <v>2358</v>
      </c>
      <c r="C570" s="2" t="s">
        <v>2359</v>
      </c>
      <c r="E570" s="2" t="s">
        <v>5225</v>
      </c>
      <c r="F570" s="2" t="s">
        <v>5224</v>
      </c>
      <c r="I570" s="2" t="s">
        <v>2854</v>
      </c>
      <c r="J570" s="2" t="s">
        <v>2836</v>
      </c>
      <c r="K570" s="7" t="s">
        <v>2853</v>
      </c>
      <c r="L570" s="2">
        <v>0.89</v>
      </c>
      <c r="M570" s="2">
        <v>80000</v>
      </c>
      <c r="N570" s="2">
        <v>100400</v>
      </c>
      <c r="O570" s="2">
        <v>180400</v>
      </c>
      <c r="P570" s="2">
        <v>25000</v>
      </c>
      <c r="Q570" s="2">
        <v>155400</v>
      </c>
      <c r="S570" s="6">
        <v>10.7</v>
      </c>
      <c r="T570" s="6">
        <f t="shared" si="8"/>
        <v>1662.78</v>
      </c>
      <c r="V570" s="2">
        <v>2</v>
      </c>
      <c r="W570" s="2">
        <v>39000</v>
      </c>
      <c r="X570" s="3">
        <v>43790</v>
      </c>
      <c r="Y570" s="2">
        <v>3</v>
      </c>
      <c r="Z570" s="2" t="s">
        <v>5223</v>
      </c>
    </row>
    <row r="571" spans="1:26" s="2" customFormat="1" thickBot="1">
      <c r="A571" s="2">
        <v>443</v>
      </c>
      <c r="B571" s="2" t="s">
        <v>1891</v>
      </c>
      <c r="C571" s="2" t="s">
        <v>1892</v>
      </c>
      <c r="D571" s="2" t="s">
        <v>4050</v>
      </c>
      <c r="E571" s="2" t="s">
        <v>4683</v>
      </c>
      <c r="F571" s="2" t="s">
        <v>4048</v>
      </c>
      <c r="I571" s="2" t="s">
        <v>2854</v>
      </c>
      <c r="J571" s="2" t="s">
        <v>2836</v>
      </c>
      <c r="K571" s="7" t="s">
        <v>2853</v>
      </c>
      <c r="L571" s="2">
        <v>60</v>
      </c>
      <c r="M571" s="2">
        <v>155400</v>
      </c>
      <c r="N571" s="2">
        <v>0</v>
      </c>
      <c r="O571" s="2">
        <v>155400</v>
      </c>
      <c r="P571" s="2">
        <v>0</v>
      </c>
      <c r="Q571" s="2">
        <v>155400</v>
      </c>
      <c r="S571" s="6">
        <v>10.7</v>
      </c>
      <c r="T571" s="6">
        <f t="shared" si="8"/>
        <v>1662.78</v>
      </c>
      <c r="V571" s="2">
        <v>0</v>
      </c>
      <c r="W571" s="2">
        <v>0</v>
      </c>
      <c r="Y571" s="2">
        <v>0</v>
      </c>
      <c r="Z571" s="2" t="s">
        <v>5222</v>
      </c>
    </row>
    <row r="572" spans="1:26" s="2" customFormat="1" thickBot="1">
      <c r="A572" s="2">
        <v>659</v>
      </c>
      <c r="B572" s="2" t="s">
        <v>1414</v>
      </c>
      <c r="C572" s="2" t="s">
        <v>5221</v>
      </c>
      <c r="D572" s="2" t="s">
        <v>5220</v>
      </c>
      <c r="E572" s="2" t="s">
        <v>5219</v>
      </c>
      <c r="F572" s="2" t="s">
        <v>5218</v>
      </c>
      <c r="I572" s="2" t="s">
        <v>5217</v>
      </c>
      <c r="J572" s="2" t="s">
        <v>2977</v>
      </c>
      <c r="K572" s="7" t="s">
        <v>5216</v>
      </c>
      <c r="L572" s="2">
        <v>10.5</v>
      </c>
      <c r="M572" s="2">
        <v>115900</v>
      </c>
      <c r="N572" s="2">
        <v>40000</v>
      </c>
      <c r="O572" s="2">
        <v>155900</v>
      </c>
      <c r="P572" s="2">
        <v>0</v>
      </c>
      <c r="Q572" s="2">
        <v>155900</v>
      </c>
      <c r="S572" s="6">
        <v>10.7</v>
      </c>
      <c r="T572" s="6">
        <f t="shared" si="8"/>
        <v>1668.13</v>
      </c>
      <c r="V572" s="2">
        <v>1</v>
      </c>
      <c r="W572" s="2">
        <v>105000</v>
      </c>
      <c r="X572" s="3">
        <v>45448</v>
      </c>
      <c r="Y572" s="2">
        <v>1</v>
      </c>
      <c r="Z572" s="2" t="s">
        <v>5215</v>
      </c>
    </row>
    <row r="573" spans="1:26" s="2" customFormat="1" thickBot="1">
      <c r="A573" s="2">
        <v>470</v>
      </c>
      <c r="B573" s="2" t="s">
        <v>1830</v>
      </c>
      <c r="C573" s="2" t="s">
        <v>1820</v>
      </c>
      <c r="D573" s="2" t="s">
        <v>5214</v>
      </c>
      <c r="E573" s="2" t="s">
        <v>5213</v>
      </c>
      <c r="F573" s="2" t="s">
        <v>4973</v>
      </c>
      <c r="I573" s="2" t="s">
        <v>3626</v>
      </c>
      <c r="J573" s="2" t="s">
        <v>2836</v>
      </c>
      <c r="K573" s="7" t="s">
        <v>3625</v>
      </c>
      <c r="L573" s="2">
        <v>0.79</v>
      </c>
      <c r="M573" s="2">
        <v>73600</v>
      </c>
      <c r="N573" s="2">
        <v>83000</v>
      </c>
      <c r="O573" s="2">
        <v>156600</v>
      </c>
      <c r="P573" s="2">
        <v>0</v>
      </c>
      <c r="Q573" s="2">
        <v>156600</v>
      </c>
      <c r="S573" s="6">
        <v>10.7</v>
      </c>
      <c r="T573" s="6">
        <f t="shared" si="8"/>
        <v>1675.62</v>
      </c>
      <c r="V573" s="2">
        <v>0</v>
      </c>
      <c r="W573" s="2">
        <v>0</v>
      </c>
      <c r="Y573" s="2">
        <v>0</v>
      </c>
      <c r="Z573" s="2" t="s">
        <v>5212</v>
      </c>
    </row>
    <row r="574" spans="1:26" s="2" customFormat="1" thickBot="1">
      <c r="A574" s="2">
        <v>1141</v>
      </c>
      <c r="B574" s="2" t="s">
        <v>238</v>
      </c>
      <c r="C574" s="2" t="s">
        <v>5211</v>
      </c>
      <c r="E574" s="2" t="s">
        <v>5210</v>
      </c>
      <c r="F574" s="2" t="s">
        <v>3443</v>
      </c>
      <c r="I574" s="2" t="s">
        <v>3442</v>
      </c>
      <c r="J574" s="2" t="s">
        <v>2836</v>
      </c>
      <c r="K574" s="7" t="s">
        <v>3682</v>
      </c>
      <c r="L574" s="2">
        <v>61.5</v>
      </c>
      <c r="M574" s="2">
        <v>156600</v>
      </c>
      <c r="N574" s="2">
        <v>0</v>
      </c>
      <c r="O574" s="2">
        <v>156600</v>
      </c>
      <c r="P574" s="2">
        <v>0</v>
      </c>
      <c r="Q574" s="2">
        <v>156600</v>
      </c>
      <c r="S574" s="6">
        <v>10.7</v>
      </c>
      <c r="T574" s="6">
        <f t="shared" si="8"/>
        <v>1675.62</v>
      </c>
      <c r="V574" s="2">
        <v>0</v>
      </c>
      <c r="W574" s="2">
        <v>0</v>
      </c>
      <c r="Y574" s="2">
        <v>0</v>
      </c>
      <c r="Z574" s="2" t="s">
        <v>5209</v>
      </c>
    </row>
    <row r="575" spans="1:26" s="2" customFormat="1" thickBot="1">
      <c r="A575" s="2">
        <v>60</v>
      </c>
      <c r="B575" s="2" t="s">
        <v>2691</v>
      </c>
      <c r="C575" s="2" t="s">
        <v>2692</v>
      </c>
      <c r="E575" s="2" t="s">
        <v>5208</v>
      </c>
      <c r="F575" s="2" t="s">
        <v>5207</v>
      </c>
      <c r="I575" s="2" t="s">
        <v>2854</v>
      </c>
      <c r="J575" s="2" t="s">
        <v>2836</v>
      </c>
      <c r="K575" s="7" t="s">
        <v>2853</v>
      </c>
      <c r="L575" s="2">
        <v>0.79</v>
      </c>
      <c r="M575" s="2">
        <v>73600</v>
      </c>
      <c r="N575" s="2">
        <v>108300</v>
      </c>
      <c r="O575" s="2">
        <v>181900</v>
      </c>
      <c r="P575" s="2">
        <v>25000</v>
      </c>
      <c r="Q575" s="2">
        <v>156900</v>
      </c>
      <c r="S575" s="6">
        <v>10.7</v>
      </c>
      <c r="T575" s="6">
        <f t="shared" si="8"/>
        <v>1678.83</v>
      </c>
      <c r="V575" s="2">
        <v>0</v>
      </c>
      <c r="W575" s="2">
        <v>0</v>
      </c>
      <c r="Y575" s="2">
        <v>0</v>
      </c>
      <c r="Z575" s="2" t="s">
        <v>5206</v>
      </c>
    </row>
    <row r="576" spans="1:26" s="2" customFormat="1" thickBot="1">
      <c r="A576" s="2">
        <v>510</v>
      </c>
      <c r="B576" s="2" t="s">
        <v>1744</v>
      </c>
      <c r="C576" s="2" t="s">
        <v>1745</v>
      </c>
      <c r="E576" s="2" t="s">
        <v>5205</v>
      </c>
      <c r="F576" s="2" t="s">
        <v>5204</v>
      </c>
      <c r="I576" s="2" t="s">
        <v>2854</v>
      </c>
      <c r="J576" s="2" t="s">
        <v>2836</v>
      </c>
      <c r="K576" s="7" t="s">
        <v>2853</v>
      </c>
      <c r="L576" s="2">
        <v>0.21</v>
      </c>
      <c r="M576" s="2">
        <v>57600</v>
      </c>
      <c r="N576" s="2">
        <v>124600</v>
      </c>
      <c r="O576" s="2">
        <v>182200</v>
      </c>
      <c r="P576" s="2">
        <v>25000</v>
      </c>
      <c r="Q576" s="2">
        <v>157200</v>
      </c>
      <c r="S576" s="6">
        <v>10.7</v>
      </c>
      <c r="T576" s="6">
        <f t="shared" si="8"/>
        <v>1682.04</v>
      </c>
      <c r="V576" s="2">
        <v>0</v>
      </c>
      <c r="W576" s="2">
        <v>0</v>
      </c>
      <c r="Y576" s="2">
        <v>0</v>
      </c>
      <c r="Z576" s="2" t="s">
        <v>5203</v>
      </c>
    </row>
    <row r="577" spans="1:26" s="2" customFormat="1" thickBot="1">
      <c r="A577" s="2">
        <v>1019</v>
      </c>
      <c r="B577" s="2" t="s">
        <v>535</v>
      </c>
      <c r="C577" s="2" t="s">
        <v>5202</v>
      </c>
      <c r="E577" s="2" t="s">
        <v>5201</v>
      </c>
      <c r="F577" s="2" t="s">
        <v>5200</v>
      </c>
      <c r="I577" s="2" t="s">
        <v>2854</v>
      </c>
      <c r="J577" s="2" t="s">
        <v>2836</v>
      </c>
      <c r="K577" s="7" t="s">
        <v>2853</v>
      </c>
      <c r="L577" s="2">
        <v>28.42</v>
      </c>
      <c r="M577" s="2">
        <v>137400</v>
      </c>
      <c r="N577" s="2">
        <v>20400</v>
      </c>
      <c r="O577" s="2">
        <v>157800</v>
      </c>
      <c r="P577" s="2">
        <v>0</v>
      </c>
      <c r="Q577" s="2">
        <v>157800</v>
      </c>
      <c r="S577" s="6">
        <v>10.7</v>
      </c>
      <c r="T577" s="6">
        <f t="shared" si="8"/>
        <v>1688.46</v>
      </c>
      <c r="V577" s="2">
        <v>1</v>
      </c>
      <c r="W577" s="2">
        <v>0</v>
      </c>
      <c r="X577" s="3">
        <v>39392</v>
      </c>
      <c r="Y577" s="2">
        <v>2</v>
      </c>
      <c r="Z577" s="2" t="s">
        <v>5199</v>
      </c>
    </row>
    <row r="578" spans="1:26" s="2" customFormat="1" thickBot="1">
      <c r="A578" s="2">
        <v>320</v>
      </c>
      <c r="B578" s="2" t="s">
        <v>2151</v>
      </c>
      <c r="C578" s="2" t="s">
        <v>2152</v>
      </c>
      <c r="E578" s="2" t="s">
        <v>5198</v>
      </c>
      <c r="F578" s="2" t="s">
        <v>5197</v>
      </c>
      <c r="I578" s="2" t="s">
        <v>2854</v>
      </c>
      <c r="J578" s="2" t="s">
        <v>2836</v>
      </c>
      <c r="K578" s="7" t="s">
        <v>2853</v>
      </c>
      <c r="L578" s="2">
        <v>8</v>
      </c>
      <c r="M578" s="2">
        <v>111000</v>
      </c>
      <c r="N578" s="2">
        <v>47300</v>
      </c>
      <c r="O578" s="2">
        <v>158300</v>
      </c>
      <c r="P578" s="2">
        <v>0</v>
      </c>
      <c r="Q578" s="2">
        <v>158300</v>
      </c>
      <c r="S578" s="6">
        <v>10.7</v>
      </c>
      <c r="T578" s="6">
        <f t="shared" ref="T578:T641" si="9">SUM(Q578*S578)/1000</f>
        <v>1693.81</v>
      </c>
      <c r="V578" s="2">
        <v>0</v>
      </c>
      <c r="W578" s="2">
        <v>0</v>
      </c>
      <c r="Y578" s="2">
        <v>0</v>
      </c>
      <c r="Z578" s="2" t="s">
        <v>5196</v>
      </c>
    </row>
    <row r="579" spans="1:26" s="2" customFormat="1" thickBot="1">
      <c r="A579" s="2">
        <v>171</v>
      </c>
      <c r="B579" s="2" t="s">
        <v>2481</v>
      </c>
      <c r="C579" s="2" t="s">
        <v>5195</v>
      </c>
      <c r="D579" s="2" t="s">
        <v>5194</v>
      </c>
      <c r="E579" s="2" t="s">
        <v>5193</v>
      </c>
      <c r="F579" s="2" t="s">
        <v>3077</v>
      </c>
      <c r="I579" s="2" t="s">
        <v>2854</v>
      </c>
      <c r="J579" s="2" t="s">
        <v>2836</v>
      </c>
      <c r="K579" s="7" t="s">
        <v>2853</v>
      </c>
      <c r="L579" s="2">
        <v>20</v>
      </c>
      <c r="M579" s="2">
        <v>73600</v>
      </c>
      <c r="N579" s="2">
        <v>85400</v>
      </c>
      <c r="O579" s="2">
        <v>159000</v>
      </c>
      <c r="P579" s="2">
        <v>0</v>
      </c>
      <c r="Q579" s="2">
        <v>159000</v>
      </c>
      <c r="S579" s="6">
        <v>10.7</v>
      </c>
      <c r="T579" s="6">
        <f t="shared" si="9"/>
        <v>1701.3</v>
      </c>
      <c r="V579" s="2">
        <v>2</v>
      </c>
      <c r="W579" s="2">
        <v>30000</v>
      </c>
      <c r="X579" s="3">
        <v>42009</v>
      </c>
      <c r="Y579" s="2">
        <v>1</v>
      </c>
      <c r="Z579" s="2" t="s">
        <v>5192</v>
      </c>
    </row>
    <row r="580" spans="1:26" s="2" customFormat="1" thickBot="1">
      <c r="A580" s="2">
        <v>1223</v>
      </c>
      <c r="B580" s="2" t="s">
        <v>5191</v>
      </c>
      <c r="C580" s="2" t="s">
        <v>5190</v>
      </c>
      <c r="E580" s="2" t="s">
        <v>5189</v>
      </c>
      <c r="F580" s="2" t="s">
        <v>5188</v>
      </c>
      <c r="G580" s="2" t="s">
        <v>5187</v>
      </c>
      <c r="I580" s="2" t="s">
        <v>5186</v>
      </c>
      <c r="J580" s="2" t="s">
        <v>2891</v>
      </c>
      <c r="K580" s="8">
        <v>75001</v>
      </c>
      <c r="L580" s="2">
        <v>0</v>
      </c>
      <c r="M580" s="2">
        <v>0</v>
      </c>
      <c r="N580" s="2">
        <v>160400</v>
      </c>
      <c r="O580" s="2">
        <v>160400</v>
      </c>
      <c r="P580" s="2">
        <v>0</v>
      </c>
      <c r="Q580" s="2">
        <v>160400</v>
      </c>
      <c r="S580" s="6">
        <v>10.7</v>
      </c>
      <c r="T580" s="6">
        <f t="shared" si="9"/>
        <v>1716.28</v>
      </c>
      <c r="V580" s="2">
        <v>0</v>
      </c>
      <c r="W580" s="2">
        <v>0</v>
      </c>
      <c r="Y580" s="2">
        <v>0</v>
      </c>
    </row>
    <row r="581" spans="1:26" s="2" customFormat="1" thickBot="1">
      <c r="A581" s="2">
        <v>552</v>
      </c>
      <c r="B581" s="2" t="s">
        <v>1650</v>
      </c>
      <c r="C581" s="2" t="s">
        <v>1651</v>
      </c>
      <c r="E581" s="2" t="s">
        <v>5185</v>
      </c>
      <c r="F581" s="2" t="s">
        <v>5184</v>
      </c>
      <c r="I581" s="2" t="s">
        <v>2854</v>
      </c>
      <c r="J581" s="2" t="s">
        <v>2836</v>
      </c>
      <c r="K581" s="7" t="s">
        <v>2853</v>
      </c>
      <c r="L581" s="2">
        <v>0.31</v>
      </c>
      <c r="M581" s="2">
        <v>57600</v>
      </c>
      <c r="N581" s="2">
        <v>128400</v>
      </c>
      <c r="O581" s="2">
        <v>186000</v>
      </c>
      <c r="P581" s="2">
        <v>25000</v>
      </c>
      <c r="Q581" s="2">
        <v>161000</v>
      </c>
      <c r="S581" s="6">
        <v>10.7</v>
      </c>
      <c r="T581" s="6">
        <f t="shared" si="9"/>
        <v>1722.7</v>
      </c>
      <c r="V581" s="2">
        <v>2</v>
      </c>
      <c r="W581" s="2">
        <v>0</v>
      </c>
      <c r="X581" s="3">
        <v>41789</v>
      </c>
      <c r="Y581" s="2">
        <v>2</v>
      </c>
      <c r="Z581" s="2" t="s">
        <v>5183</v>
      </c>
    </row>
    <row r="582" spans="1:26" s="2" customFormat="1" thickBot="1">
      <c r="A582" s="2">
        <v>180</v>
      </c>
      <c r="B582" s="2" t="s">
        <v>2462</v>
      </c>
      <c r="C582" s="2" t="s">
        <v>2463</v>
      </c>
      <c r="E582" s="2" t="s">
        <v>5182</v>
      </c>
      <c r="F582" s="2" t="s">
        <v>5181</v>
      </c>
      <c r="I582" s="2" t="s">
        <v>2854</v>
      </c>
      <c r="J582" s="2" t="s">
        <v>2836</v>
      </c>
      <c r="K582" s="7" t="s">
        <v>2853</v>
      </c>
      <c r="L582" s="2">
        <v>0.43</v>
      </c>
      <c r="M582" s="2">
        <v>67200</v>
      </c>
      <c r="N582" s="2">
        <v>119200</v>
      </c>
      <c r="O582" s="2">
        <v>186400</v>
      </c>
      <c r="P582" s="2">
        <v>25000</v>
      </c>
      <c r="Q582" s="2">
        <v>161400</v>
      </c>
      <c r="S582" s="6">
        <v>10.7</v>
      </c>
      <c r="T582" s="6">
        <f t="shared" si="9"/>
        <v>1726.98</v>
      </c>
      <c r="V582" s="2">
        <v>0</v>
      </c>
      <c r="W582" s="2">
        <v>0</v>
      </c>
      <c r="Y582" s="2">
        <v>0</v>
      </c>
      <c r="Z582" s="2" t="s">
        <v>5180</v>
      </c>
    </row>
    <row r="583" spans="1:26" s="2" customFormat="1" thickBot="1">
      <c r="A583" s="2">
        <v>21</v>
      </c>
      <c r="B583" s="2" t="s">
        <v>2764</v>
      </c>
      <c r="C583" s="2" t="s">
        <v>3342</v>
      </c>
      <c r="D583" s="2" t="s">
        <v>5179</v>
      </c>
      <c r="E583" s="2" t="s">
        <v>5178</v>
      </c>
      <c r="F583" s="2" t="s">
        <v>4496</v>
      </c>
      <c r="I583" s="2" t="s">
        <v>3287</v>
      </c>
      <c r="J583" s="2" t="s">
        <v>2836</v>
      </c>
      <c r="K583" s="7" t="s">
        <v>3286</v>
      </c>
      <c r="L583" s="2">
        <v>0.16</v>
      </c>
      <c r="M583" s="2">
        <v>48000</v>
      </c>
      <c r="N583" s="2">
        <v>114300</v>
      </c>
      <c r="O583" s="2">
        <v>162300</v>
      </c>
      <c r="P583" s="2">
        <v>0</v>
      </c>
      <c r="Q583" s="2">
        <v>162300</v>
      </c>
      <c r="S583" s="6">
        <v>10.7</v>
      </c>
      <c r="T583" s="6">
        <f t="shared" si="9"/>
        <v>1736.61</v>
      </c>
      <c r="V583" s="2">
        <v>2</v>
      </c>
      <c r="W583" s="2">
        <v>0</v>
      </c>
      <c r="X583" s="3">
        <v>45488</v>
      </c>
      <c r="Y583" s="2">
        <v>2</v>
      </c>
      <c r="Z583" s="2" t="s">
        <v>5177</v>
      </c>
    </row>
    <row r="584" spans="1:26" s="2" customFormat="1" thickBot="1">
      <c r="A584" s="2">
        <v>1181</v>
      </c>
      <c r="B584" s="2" t="s">
        <v>116</v>
      </c>
      <c r="C584" s="2" t="s">
        <v>5176</v>
      </c>
      <c r="E584" s="2" t="s">
        <v>3806</v>
      </c>
      <c r="F584" s="2" t="s">
        <v>5175</v>
      </c>
      <c r="G584" s="2" t="s">
        <v>5174</v>
      </c>
      <c r="H584" s="2" t="s">
        <v>4648</v>
      </c>
      <c r="I584" s="2" t="s">
        <v>5173</v>
      </c>
      <c r="J584" s="2" t="s">
        <v>2836</v>
      </c>
      <c r="K584" s="7" t="s">
        <v>2853</v>
      </c>
      <c r="L584" s="2">
        <v>50.95</v>
      </c>
      <c r="M584" s="2">
        <v>162400</v>
      </c>
      <c r="N584" s="2">
        <v>0</v>
      </c>
      <c r="O584" s="2">
        <v>162400</v>
      </c>
      <c r="P584" s="2">
        <v>0</v>
      </c>
      <c r="Q584" s="2">
        <v>162400</v>
      </c>
      <c r="S584" s="6">
        <v>10.7</v>
      </c>
      <c r="T584" s="6">
        <f t="shared" si="9"/>
        <v>1737.68</v>
      </c>
      <c r="V584" s="2">
        <v>0</v>
      </c>
      <c r="W584" s="2">
        <v>0</v>
      </c>
      <c r="Y584" s="2">
        <v>0</v>
      </c>
      <c r="Z584" s="2" t="s">
        <v>5172</v>
      </c>
    </row>
    <row r="585" spans="1:26" s="2" customFormat="1" thickBot="1">
      <c r="A585" s="2">
        <v>309</v>
      </c>
      <c r="B585" s="2" t="s">
        <v>2176</v>
      </c>
      <c r="C585" s="2" t="s">
        <v>2177</v>
      </c>
      <c r="E585" s="2" t="s">
        <v>5171</v>
      </c>
      <c r="F585" s="2" t="s">
        <v>5170</v>
      </c>
      <c r="I585" s="2" t="s">
        <v>2854</v>
      </c>
      <c r="J585" s="2" t="s">
        <v>2836</v>
      </c>
      <c r="K585" s="7" t="s">
        <v>2853</v>
      </c>
      <c r="L585" s="2">
        <v>14</v>
      </c>
      <c r="M585" s="2">
        <v>106400</v>
      </c>
      <c r="N585" s="2">
        <v>81700</v>
      </c>
      <c r="O585" s="2">
        <v>188100</v>
      </c>
      <c r="P585" s="2">
        <v>25000</v>
      </c>
      <c r="Q585" s="2">
        <v>163100</v>
      </c>
      <c r="S585" s="6">
        <v>10.7</v>
      </c>
      <c r="T585" s="6">
        <f t="shared" si="9"/>
        <v>1745.17</v>
      </c>
      <c r="V585" s="2">
        <v>2</v>
      </c>
      <c r="W585" s="2">
        <v>0</v>
      </c>
      <c r="X585" s="3">
        <v>45336</v>
      </c>
      <c r="Y585" s="2">
        <v>2</v>
      </c>
      <c r="Z585" s="2" t="s">
        <v>3575</v>
      </c>
    </row>
    <row r="586" spans="1:26" s="2" customFormat="1" thickBot="1">
      <c r="A586" s="2">
        <v>807</v>
      </c>
      <c r="B586" s="2" t="s">
        <v>1093</v>
      </c>
      <c r="C586" s="2" t="s">
        <v>5169</v>
      </c>
      <c r="E586" s="2" t="s">
        <v>5168</v>
      </c>
      <c r="F586" s="2" t="s">
        <v>5167</v>
      </c>
      <c r="G586" s="2" t="s">
        <v>5166</v>
      </c>
      <c r="I586" s="2" t="s">
        <v>5165</v>
      </c>
      <c r="J586" s="2" t="s">
        <v>5164</v>
      </c>
      <c r="K586" s="8">
        <v>85262</v>
      </c>
      <c r="L586" s="2">
        <v>111.19</v>
      </c>
      <c r="M586" s="2">
        <v>64600</v>
      </c>
      <c r="N586" s="2">
        <v>98900</v>
      </c>
      <c r="O586" s="2">
        <v>163500</v>
      </c>
      <c r="P586" s="2">
        <v>0</v>
      </c>
      <c r="Q586" s="2">
        <v>163500</v>
      </c>
      <c r="S586" s="6">
        <v>10.7</v>
      </c>
      <c r="T586" s="6">
        <f t="shared" si="9"/>
        <v>1749.45</v>
      </c>
      <c r="V586" s="2">
        <v>2</v>
      </c>
      <c r="W586" s="2">
        <v>0</v>
      </c>
      <c r="X586" s="3">
        <v>39906</v>
      </c>
      <c r="Y586" s="2">
        <v>2</v>
      </c>
      <c r="Z586" s="2" t="s">
        <v>5163</v>
      </c>
    </row>
    <row r="587" spans="1:26" s="2" customFormat="1" thickBot="1">
      <c r="A587" s="2">
        <v>354</v>
      </c>
      <c r="B587" s="2" t="s">
        <v>2082</v>
      </c>
      <c r="C587" s="2" t="s">
        <v>1733</v>
      </c>
      <c r="D587" s="2" t="s">
        <v>5162</v>
      </c>
      <c r="E587" s="2" t="s">
        <v>5161</v>
      </c>
      <c r="F587" s="2" t="s">
        <v>5160</v>
      </c>
      <c r="I587" s="2" t="s">
        <v>2854</v>
      </c>
      <c r="J587" s="2" t="s">
        <v>2836</v>
      </c>
      <c r="K587" s="7" t="s">
        <v>2853</v>
      </c>
      <c r="L587" s="2">
        <v>0.18</v>
      </c>
      <c r="M587" s="2">
        <v>48000</v>
      </c>
      <c r="N587" s="2">
        <v>116600</v>
      </c>
      <c r="O587" s="2">
        <v>164600</v>
      </c>
      <c r="P587" s="2">
        <v>0</v>
      </c>
      <c r="Q587" s="2">
        <v>164600</v>
      </c>
      <c r="S587" s="6">
        <v>10.7</v>
      </c>
      <c r="T587" s="6">
        <f t="shared" si="9"/>
        <v>1761.2199999999998</v>
      </c>
      <c r="V587" s="2">
        <v>2</v>
      </c>
      <c r="W587" s="2">
        <v>57000</v>
      </c>
      <c r="X587" s="3">
        <v>44426</v>
      </c>
      <c r="Y587" s="2">
        <v>1</v>
      </c>
      <c r="Z587" s="2" t="s">
        <v>5159</v>
      </c>
    </row>
    <row r="588" spans="1:26" s="2" customFormat="1" thickBot="1">
      <c r="A588" s="2">
        <v>528</v>
      </c>
      <c r="B588" s="2" t="s">
        <v>1706</v>
      </c>
      <c r="C588" s="2" t="s">
        <v>1707</v>
      </c>
      <c r="E588" s="2" t="s">
        <v>5158</v>
      </c>
      <c r="F588" s="2" t="s">
        <v>5157</v>
      </c>
      <c r="I588" s="2" t="s">
        <v>2854</v>
      </c>
      <c r="J588" s="2" t="s">
        <v>2836</v>
      </c>
      <c r="K588" s="7" t="s">
        <v>2853</v>
      </c>
      <c r="L588" s="2">
        <v>10</v>
      </c>
      <c r="M588" s="2">
        <v>94400</v>
      </c>
      <c r="N588" s="2">
        <v>95300</v>
      </c>
      <c r="O588" s="2">
        <v>189700</v>
      </c>
      <c r="P588" s="2">
        <v>25000</v>
      </c>
      <c r="Q588" s="2">
        <v>164700</v>
      </c>
      <c r="S588" s="6">
        <v>10.7</v>
      </c>
      <c r="T588" s="6">
        <f t="shared" si="9"/>
        <v>1762.2899999999997</v>
      </c>
      <c r="V588" s="2">
        <v>0</v>
      </c>
      <c r="W588" s="2">
        <v>0</v>
      </c>
      <c r="Y588" s="2">
        <v>0</v>
      </c>
      <c r="Z588" s="2" t="s">
        <v>5156</v>
      </c>
    </row>
    <row r="589" spans="1:26" s="2" customFormat="1" thickBot="1">
      <c r="A589" s="2">
        <v>336</v>
      </c>
      <c r="B589" s="2" t="s">
        <v>2119</v>
      </c>
      <c r="C589" s="2" t="s">
        <v>2120</v>
      </c>
      <c r="D589" s="2" t="s">
        <v>5155</v>
      </c>
      <c r="E589" s="2" t="s">
        <v>5154</v>
      </c>
      <c r="F589" s="2" t="s">
        <v>5153</v>
      </c>
      <c r="I589" s="2" t="s">
        <v>2854</v>
      </c>
      <c r="J589" s="2" t="s">
        <v>2836</v>
      </c>
      <c r="K589" s="8" t="s">
        <v>5152</v>
      </c>
      <c r="L589" s="2">
        <v>1.4</v>
      </c>
      <c r="M589" s="2">
        <v>82000</v>
      </c>
      <c r="N589" s="2">
        <v>108300</v>
      </c>
      <c r="O589" s="2">
        <v>190300</v>
      </c>
      <c r="P589" s="2">
        <v>25000</v>
      </c>
      <c r="Q589" s="2">
        <v>165300</v>
      </c>
      <c r="S589" s="6">
        <v>10.7</v>
      </c>
      <c r="T589" s="6">
        <f t="shared" si="9"/>
        <v>1768.7099999999998</v>
      </c>
      <c r="V589" s="2">
        <v>0</v>
      </c>
      <c r="W589" s="2">
        <v>0</v>
      </c>
      <c r="Y589" s="2">
        <v>0</v>
      </c>
      <c r="Z589" s="2" t="s">
        <v>5151</v>
      </c>
    </row>
    <row r="590" spans="1:26" s="2" customFormat="1" thickBot="1">
      <c r="A590" s="2">
        <v>235</v>
      </c>
      <c r="B590" s="2" t="s">
        <v>2341</v>
      </c>
      <c r="C590" s="2" t="s">
        <v>2342</v>
      </c>
      <c r="E590" s="2" t="s">
        <v>5150</v>
      </c>
      <c r="F590" s="2" t="s">
        <v>5149</v>
      </c>
      <c r="I590" s="2" t="s">
        <v>3442</v>
      </c>
      <c r="J590" s="2" t="s">
        <v>2836</v>
      </c>
      <c r="K590" s="7" t="s">
        <v>3682</v>
      </c>
      <c r="L590" s="2">
        <v>7</v>
      </c>
      <c r="M590" s="2">
        <v>108000</v>
      </c>
      <c r="N590" s="2">
        <v>57600</v>
      </c>
      <c r="O590" s="2">
        <v>165600</v>
      </c>
      <c r="P590" s="2">
        <v>0</v>
      </c>
      <c r="Q590" s="2">
        <v>165600</v>
      </c>
      <c r="S590" s="6">
        <v>10.7</v>
      </c>
      <c r="T590" s="6">
        <f t="shared" si="9"/>
        <v>1771.9199999999998</v>
      </c>
      <c r="V590" s="2">
        <v>2</v>
      </c>
      <c r="W590" s="2">
        <v>0</v>
      </c>
      <c r="X590" s="3">
        <v>40147</v>
      </c>
      <c r="Y590" s="2">
        <v>2</v>
      </c>
      <c r="Z590" s="2" t="s">
        <v>5148</v>
      </c>
    </row>
    <row r="591" spans="1:26" s="2" customFormat="1" thickBot="1">
      <c r="A591" s="2">
        <v>332</v>
      </c>
      <c r="B591" s="2" t="s">
        <v>2126</v>
      </c>
      <c r="C591" s="2" t="s">
        <v>2127</v>
      </c>
      <c r="D591" s="2" t="s">
        <v>5147</v>
      </c>
      <c r="E591" s="2" t="s">
        <v>5146</v>
      </c>
      <c r="F591" s="2" t="s">
        <v>5145</v>
      </c>
      <c r="I591" s="2" t="s">
        <v>2854</v>
      </c>
      <c r="J591" s="2" t="s">
        <v>2836</v>
      </c>
      <c r="K591" s="7" t="s">
        <v>2853</v>
      </c>
      <c r="L591" s="2">
        <v>3.44</v>
      </c>
      <c r="M591" s="2">
        <v>72200</v>
      </c>
      <c r="N591" s="2">
        <v>125400</v>
      </c>
      <c r="O591" s="2">
        <v>197600</v>
      </c>
      <c r="P591" s="2">
        <v>31000</v>
      </c>
      <c r="Q591" s="2">
        <v>166600</v>
      </c>
      <c r="S591" s="6">
        <v>10.7</v>
      </c>
      <c r="T591" s="6">
        <f t="shared" si="9"/>
        <v>1782.6199999999997</v>
      </c>
      <c r="V591" s="2">
        <v>0</v>
      </c>
      <c r="W591" s="2">
        <v>0</v>
      </c>
      <c r="Y591" s="2">
        <v>0</v>
      </c>
      <c r="Z591" s="2" t="s">
        <v>5144</v>
      </c>
    </row>
    <row r="592" spans="1:26" s="2" customFormat="1" thickBot="1">
      <c r="A592" s="2">
        <v>588</v>
      </c>
      <c r="B592" s="2" t="s">
        <v>1571</v>
      </c>
      <c r="C592" s="2" t="s">
        <v>1572</v>
      </c>
      <c r="E592" s="2" t="s">
        <v>5143</v>
      </c>
      <c r="F592" s="2" t="s">
        <v>5142</v>
      </c>
      <c r="I592" s="2" t="s">
        <v>5141</v>
      </c>
      <c r="J592" s="2" t="s">
        <v>2923</v>
      </c>
      <c r="K592" s="7" t="s">
        <v>5140</v>
      </c>
      <c r="L592" s="2">
        <v>1.7</v>
      </c>
      <c r="M592" s="2">
        <v>63500</v>
      </c>
      <c r="N592" s="2">
        <v>103200</v>
      </c>
      <c r="O592" s="2">
        <v>166700</v>
      </c>
      <c r="P592" s="2">
        <v>0</v>
      </c>
      <c r="Q592" s="2">
        <v>166700</v>
      </c>
      <c r="S592" s="6">
        <v>10.7</v>
      </c>
      <c r="T592" s="6">
        <f t="shared" si="9"/>
        <v>1783.6899999999998</v>
      </c>
      <c r="V592" s="2">
        <v>0</v>
      </c>
      <c r="W592" s="2">
        <v>0</v>
      </c>
      <c r="Y592" s="2">
        <v>0</v>
      </c>
      <c r="Z592" s="2" t="s">
        <v>5139</v>
      </c>
    </row>
    <row r="593" spans="1:26" s="2" customFormat="1" thickBot="1">
      <c r="A593" s="2">
        <v>286</v>
      </c>
      <c r="B593" s="2" t="s">
        <v>2223</v>
      </c>
      <c r="C593" s="2" t="s">
        <v>2225</v>
      </c>
      <c r="D593" s="2" t="s">
        <v>5138</v>
      </c>
      <c r="E593" s="2" t="s">
        <v>5137</v>
      </c>
      <c r="F593" s="2" t="s">
        <v>5136</v>
      </c>
      <c r="I593" s="2" t="s">
        <v>4310</v>
      </c>
      <c r="J593" s="2" t="s">
        <v>2836</v>
      </c>
      <c r="K593" s="7" t="s">
        <v>2853</v>
      </c>
      <c r="L593" s="2">
        <v>0.33</v>
      </c>
      <c r="M593" s="2">
        <v>57600</v>
      </c>
      <c r="N593" s="2">
        <v>109400</v>
      </c>
      <c r="O593" s="2">
        <v>167000</v>
      </c>
      <c r="P593" s="2">
        <v>0</v>
      </c>
      <c r="Q593" s="2">
        <v>167000</v>
      </c>
      <c r="S593" s="6">
        <v>10.7</v>
      </c>
      <c r="T593" s="6">
        <f t="shared" si="9"/>
        <v>1786.8999999999999</v>
      </c>
      <c r="V593" s="2">
        <v>2</v>
      </c>
      <c r="W593" s="2">
        <v>96000</v>
      </c>
      <c r="X593" s="3">
        <v>39987</v>
      </c>
      <c r="Y593" s="2">
        <v>1</v>
      </c>
      <c r="Z593" s="2" t="s">
        <v>5135</v>
      </c>
    </row>
    <row r="594" spans="1:26" s="2" customFormat="1" thickBot="1">
      <c r="A594" s="2">
        <v>744</v>
      </c>
      <c r="B594" s="2" t="s">
        <v>1230</v>
      </c>
      <c r="C594" s="2" t="s">
        <v>1231</v>
      </c>
      <c r="E594" s="2" t="s">
        <v>5134</v>
      </c>
      <c r="F594" s="2" t="s">
        <v>5133</v>
      </c>
      <c r="G594" s="2" t="s">
        <v>5132</v>
      </c>
      <c r="I594" s="2" t="s">
        <v>5131</v>
      </c>
      <c r="J594" s="2" t="s">
        <v>2977</v>
      </c>
      <c r="K594" s="7" t="s">
        <v>5130</v>
      </c>
      <c r="L594" s="2">
        <v>3.96</v>
      </c>
      <c r="M594" s="2">
        <v>94800</v>
      </c>
      <c r="N594" s="2">
        <v>72200</v>
      </c>
      <c r="O594" s="2">
        <v>167000</v>
      </c>
      <c r="P594" s="2">
        <v>0</v>
      </c>
      <c r="Q594" s="2">
        <v>167000</v>
      </c>
      <c r="S594" s="6">
        <v>10.7</v>
      </c>
      <c r="T594" s="6">
        <f t="shared" si="9"/>
        <v>1786.8999999999999</v>
      </c>
      <c r="V594" s="2">
        <v>2</v>
      </c>
      <c r="W594" s="2">
        <v>33000</v>
      </c>
      <c r="X594" s="3">
        <v>40851</v>
      </c>
      <c r="Y594" s="2">
        <v>1</v>
      </c>
      <c r="Z594" s="2" t="s">
        <v>5129</v>
      </c>
    </row>
    <row r="595" spans="1:26" s="2" customFormat="1" thickBot="1">
      <c r="A595" s="2">
        <v>362</v>
      </c>
      <c r="B595" s="2" t="s">
        <v>5128</v>
      </c>
      <c r="C595" s="2" t="s">
        <v>2064</v>
      </c>
      <c r="E595" s="2" t="s">
        <v>4757</v>
      </c>
      <c r="F595" s="2" t="s">
        <v>5127</v>
      </c>
      <c r="I595" s="2" t="s">
        <v>2854</v>
      </c>
      <c r="J595" s="2" t="s">
        <v>2836</v>
      </c>
      <c r="K595" s="7" t="s">
        <v>2853</v>
      </c>
      <c r="L595" s="2">
        <v>0</v>
      </c>
      <c r="M595" s="2">
        <v>0</v>
      </c>
      <c r="N595" s="2">
        <v>167100</v>
      </c>
      <c r="O595" s="2">
        <v>167100</v>
      </c>
      <c r="P595" s="2">
        <v>0</v>
      </c>
      <c r="Q595" s="2">
        <v>167100</v>
      </c>
      <c r="S595" s="6">
        <v>10.7</v>
      </c>
      <c r="T595" s="6">
        <f t="shared" si="9"/>
        <v>1787.9699999999998</v>
      </c>
      <c r="V595" s="2">
        <v>0</v>
      </c>
      <c r="W595" s="2">
        <v>0</v>
      </c>
      <c r="Y595" s="2">
        <v>0</v>
      </c>
    </row>
    <row r="596" spans="1:26" s="2" customFormat="1" thickBot="1">
      <c r="A596" s="2">
        <v>954</v>
      </c>
      <c r="B596" s="2" t="s">
        <v>711</v>
      </c>
      <c r="C596" s="2" t="s">
        <v>713</v>
      </c>
      <c r="D596" s="2" t="s">
        <v>5126</v>
      </c>
      <c r="E596" s="2" t="s">
        <v>5125</v>
      </c>
      <c r="F596" s="2" t="s">
        <v>5124</v>
      </c>
      <c r="I596" s="2" t="s">
        <v>3510</v>
      </c>
      <c r="J596" s="2" t="s">
        <v>2836</v>
      </c>
      <c r="K596" s="7" t="s">
        <v>3509</v>
      </c>
      <c r="L596" s="2">
        <v>78</v>
      </c>
      <c r="M596" s="2">
        <v>167200</v>
      </c>
      <c r="N596" s="2">
        <v>0</v>
      </c>
      <c r="O596" s="2">
        <v>167200</v>
      </c>
      <c r="P596" s="2">
        <v>0</v>
      </c>
      <c r="Q596" s="2">
        <v>167200</v>
      </c>
      <c r="S596" s="6">
        <v>10.7</v>
      </c>
      <c r="T596" s="6">
        <f t="shared" si="9"/>
        <v>1789.0399999999997</v>
      </c>
      <c r="V596" s="2">
        <v>1</v>
      </c>
      <c r="W596" s="2">
        <v>56500</v>
      </c>
      <c r="X596" s="3">
        <v>43322</v>
      </c>
      <c r="Y596" s="2">
        <v>1</v>
      </c>
      <c r="Z596" s="2" t="s">
        <v>5123</v>
      </c>
    </row>
    <row r="597" spans="1:26" s="2" customFormat="1" thickBot="1">
      <c r="A597" s="2">
        <v>976</v>
      </c>
      <c r="B597" s="2" t="s">
        <v>651</v>
      </c>
      <c r="C597" s="2" t="s">
        <v>653</v>
      </c>
      <c r="E597" s="2" t="s">
        <v>5122</v>
      </c>
      <c r="F597" s="2" t="s">
        <v>5121</v>
      </c>
      <c r="I597" s="2" t="s">
        <v>2854</v>
      </c>
      <c r="J597" s="2" t="s">
        <v>2836</v>
      </c>
      <c r="K597" s="7" t="s">
        <v>2853</v>
      </c>
      <c r="L597" s="2">
        <v>0.03</v>
      </c>
      <c r="M597" s="2">
        <v>72000</v>
      </c>
      <c r="N597" s="2">
        <v>120300</v>
      </c>
      <c r="O597" s="2">
        <v>192300</v>
      </c>
      <c r="P597" s="2">
        <v>25000</v>
      </c>
      <c r="Q597" s="2">
        <v>167300</v>
      </c>
      <c r="S597" s="6">
        <v>10.7</v>
      </c>
      <c r="T597" s="6">
        <f t="shared" si="9"/>
        <v>1790.1099999999997</v>
      </c>
      <c r="V597" s="2">
        <v>0</v>
      </c>
      <c r="W597" s="2">
        <v>0</v>
      </c>
      <c r="Y597" s="2">
        <v>0</v>
      </c>
      <c r="Z597" s="2" t="s">
        <v>5120</v>
      </c>
    </row>
    <row r="598" spans="1:26" s="2" customFormat="1" thickBot="1">
      <c r="A598" s="2">
        <v>432</v>
      </c>
      <c r="B598" s="2" t="s">
        <v>1913</v>
      </c>
      <c r="C598" s="2" t="s">
        <v>406</v>
      </c>
      <c r="E598" s="2" t="s">
        <v>5119</v>
      </c>
      <c r="F598" s="2" t="s">
        <v>5118</v>
      </c>
      <c r="I598" s="2" t="s">
        <v>2854</v>
      </c>
      <c r="J598" s="2" t="s">
        <v>2836</v>
      </c>
      <c r="K598" s="7" t="s">
        <v>2853</v>
      </c>
      <c r="L598" s="2">
        <v>0.28000000000000003</v>
      </c>
      <c r="M598" s="2">
        <v>57600</v>
      </c>
      <c r="N598" s="2">
        <v>110600</v>
      </c>
      <c r="O598" s="2">
        <v>168200</v>
      </c>
      <c r="P598" s="2">
        <v>0</v>
      </c>
      <c r="Q598" s="2">
        <v>168200</v>
      </c>
      <c r="S598" s="6">
        <v>10.7</v>
      </c>
      <c r="T598" s="6">
        <f t="shared" si="9"/>
        <v>1799.7399999999998</v>
      </c>
      <c r="V598" s="2">
        <v>2</v>
      </c>
      <c r="W598" s="2">
        <v>6100</v>
      </c>
      <c r="X598" s="3">
        <v>44090</v>
      </c>
      <c r="Y598" s="2">
        <v>8</v>
      </c>
      <c r="Z598" s="2" t="s">
        <v>5117</v>
      </c>
    </row>
    <row r="599" spans="1:26" s="2" customFormat="1" thickBot="1">
      <c r="A599" s="2">
        <v>773</v>
      </c>
      <c r="B599" s="2" t="s">
        <v>1172</v>
      </c>
      <c r="C599" s="2" t="s">
        <v>1173</v>
      </c>
      <c r="E599" s="2" t="s">
        <v>5116</v>
      </c>
      <c r="F599" s="2" t="s">
        <v>5115</v>
      </c>
      <c r="I599" s="2" t="s">
        <v>2854</v>
      </c>
      <c r="J599" s="2" t="s">
        <v>2836</v>
      </c>
      <c r="K599" s="8" t="s">
        <v>5114</v>
      </c>
      <c r="L599" s="2">
        <v>0.22</v>
      </c>
      <c r="M599" s="2">
        <v>57600</v>
      </c>
      <c r="N599" s="2">
        <v>135700</v>
      </c>
      <c r="O599" s="2">
        <v>193300</v>
      </c>
      <c r="P599" s="2">
        <v>25000</v>
      </c>
      <c r="Q599" s="2">
        <v>168300</v>
      </c>
      <c r="S599" s="6">
        <v>10.7</v>
      </c>
      <c r="T599" s="6">
        <f t="shared" si="9"/>
        <v>1800.8099999999997</v>
      </c>
      <c r="V599" s="2">
        <v>2</v>
      </c>
      <c r="W599" s="2">
        <v>0</v>
      </c>
      <c r="X599" s="3">
        <v>41870</v>
      </c>
      <c r="Y599" s="2">
        <v>2</v>
      </c>
    </row>
    <row r="600" spans="1:26" s="2" customFormat="1" thickBot="1">
      <c r="A600" s="2">
        <v>253</v>
      </c>
      <c r="B600" s="2" t="s">
        <v>2294</v>
      </c>
      <c r="C600" s="2" t="s">
        <v>2295</v>
      </c>
      <c r="E600" s="2" t="s">
        <v>5113</v>
      </c>
      <c r="F600" s="2" t="s">
        <v>5112</v>
      </c>
      <c r="I600" s="2" t="s">
        <v>2854</v>
      </c>
      <c r="J600" s="2" t="s">
        <v>2836</v>
      </c>
      <c r="K600" s="7" t="s">
        <v>2853</v>
      </c>
      <c r="L600" s="2">
        <v>0.24</v>
      </c>
      <c r="M600" s="2">
        <v>57600</v>
      </c>
      <c r="N600" s="2">
        <v>111800</v>
      </c>
      <c r="O600" s="2">
        <v>169400</v>
      </c>
      <c r="P600" s="2">
        <v>0</v>
      </c>
      <c r="Q600" s="2">
        <v>169400</v>
      </c>
      <c r="S600" s="6">
        <v>10.7</v>
      </c>
      <c r="T600" s="6">
        <f t="shared" si="9"/>
        <v>1812.5799999999997</v>
      </c>
      <c r="V600" s="2">
        <v>2</v>
      </c>
      <c r="W600" s="2">
        <v>0</v>
      </c>
      <c r="X600" s="3">
        <v>45093</v>
      </c>
      <c r="Y600" s="2">
        <v>2</v>
      </c>
      <c r="Z600" s="2" t="s">
        <v>5111</v>
      </c>
    </row>
    <row r="601" spans="1:26" s="2" customFormat="1" thickBot="1">
      <c r="A601" s="2">
        <v>305</v>
      </c>
      <c r="B601" s="2" t="s">
        <v>2184</v>
      </c>
      <c r="C601" s="2" t="s">
        <v>2185</v>
      </c>
      <c r="D601" s="2" t="s">
        <v>5110</v>
      </c>
      <c r="E601" s="2" t="s">
        <v>5109</v>
      </c>
      <c r="F601" s="2" t="s">
        <v>5108</v>
      </c>
      <c r="I601" s="2" t="s">
        <v>2854</v>
      </c>
      <c r="J601" s="2" t="s">
        <v>2836</v>
      </c>
      <c r="K601" s="7" t="s">
        <v>2853</v>
      </c>
      <c r="L601" s="2">
        <v>2</v>
      </c>
      <c r="M601" s="2">
        <v>155000</v>
      </c>
      <c r="N601" s="2">
        <v>46800</v>
      </c>
      <c r="O601" s="2">
        <v>201800</v>
      </c>
      <c r="P601" s="2">
        <v>31000</v>
      </c>
      <c r="Q601" s="2">
        <v>170800</v>
      </c>
      <c r="S601" s="6">
        <v>10.7</v>
      </c>
      <c r="T601" s="6">
        <f t="shared" si="9"/>
        <v>1827.5599999999997</v>
      </c>
      <c r="V601" s="2">
        <v>0</v>
      </c>
      <c r="W601" s="2">
        <v>0</v>
      </c>
      <c r="Y601" s="2">
        <v>0</v>
      </c>
      <c r="Z601" s="2" t="s">
        <v>5107</v>
      </c>
    </row>
    <row r="602" spans="1:26" s="2" customFormat="1" thickBot="1">
      <c r="A602" s="2">
        <v>856</v>
      </c>
      <c r="B602" s="2" t="s">
        <v>967</v>
      </c>
      <c r="C602" s="2" t="s">
        <v>968</v>
      </c>
      <c r="D602" s="2" t="s">
        <v>5106</v>
      </c>
      <c r="E602" s="2" t="s">
        <v>5105</v>
      </c>
      <c r="F602" s="2" t="s">
        <v>5104</v>
      </c>
      <c r="I602" s="2" t="s">
        <v>2854</v>
      </c>
      <c r="J602" s="2" t="s">
        <v>2836</v>
      </c>
      <c r="K602" s="7" t="s">
        <v>2853</v>
      </c>
      <c r="L602" s="2">
        <v>0.69</v>
      </c>
      <c r="M602" s="2">
        <v>73600</v>
      </c>
      <c r="N602" s="2">
        <v>122300</v>
      </c>
      <c r="O602" s="2">
        <v>195900</v>
      </c>
      <c r="P602" s="2">
        <v>25000</v>
      </c>
      <c r="Q602" s="2">
        <v>170900</v>
      </c>
      <c r="S602" s="6">
        <v>10.7</v>
      </c>
      <c r="T602" s="6">
        <f t="shared" si="9"/>
        <v>1828.6299999999997</v>
      </c>
      <c r="V602" s="2">
        <v>2</v>
      </c>
      <c r="W602" s="2">
        <v>25000</v>
      </c>
      <c r="X602" s="3">
        <v>43628</v>
      </c>
      <c r="Y602" s="2">
        <v>3</v>
      </c>
      <c r="Z602" s="2" t="s">
        <v>5103</v>
      </c>
    </row>
    <row r="603" spans="1:26" s="2" customFormat="1" thickBot="1">
      <c r="A603" s="2">
        <v>696</v>
      </c>
      <c r="B603" s="2" t="s">
        <v>1343</v>
      </c>
      <c r="C603" s="2" t="s">
        <v>5102</v>
      </c>
      <c r="E603" s="2" t="s">
        <v>5101</v>
      </c>
      <c r="F603" s="2" t="s">
        <v>5100</v>
      </c>
      <c r="G603" s="2" t="s">
        <v>5099</v>
      </c>
      <c r="I603" s="2" t="s">
        <v>3051</v>
      </c>
      <c r="J603" s="2" t="s">
        <v>2836</v>
      </c>
      <c r="K603" s="7" t="s">
        <v>3050</v>
      </c>
      <c r="L603" s="2">
        <v>541</v>
      </c>
      <c r="M603" s="2">
        <v>171400</v>
      </c>
      <c r="N603" s="2">
        <v>0</v>
      </c>
      <c r="O603" s="2">
        <v>171400</v>
      </c>
      <c r="P603" s="2">
        <v>0</v>
      </c>
      <c r="Q603" s="2">
        <v>171400</v>
      </c>
      <c r="S603" s="6">
        <v>10.7</v>
      </c>
      <c r="T603" s="6">
        <f t="shared" si="9"/>
        <v>1833.9799999999998</v>
      </c>
      <c r="V603" s="2">
        <v>1</v>
      </c>
      <c r="W603" s="2">
        <v>0</v>
      </c>
      <c r="X603" s="3">
        <v>45198</v>
      </c>
      <c r="Y603" s="2">
        <v>8</v>
      </c>
      <c r="Z603" s="2" t="s">
        <v>5098</v>
      </c>
    </row>
    <row r="604" spans="1:26" s="2" customFormat="1" thickBot="1">
      <c r="A604" s="2">
        <v>534</v>
      </c>
      <c r="B604" s="2" t="s">
        <v>1689</v>
      </c>
      <c r="C604" s="2" t="s">
        <v>1690</v>
      </c>
      <c r="D604" s="2" t="s">
        <v>5097</v>
      </c>
      <c r="E604" s="2" t="s">
        <v>5096</v>
      </c>
      <c r="F604" s="2" t="s">
        <v>5095</v>
      </c>
      <c r="I604" s="2" t="s">
        <v>2854</v>
      </c>
      <c r="J604" s="2" t="s">
        <v>2836</v>
      </c>
      <c r="K604" s="7" t="s">
        <v>2853</v>
      </c>
      <c r="L604" s="2">
        <v>3.7</v>
      </c>
      <c r="M604" s="2">
        <v>93500</v>
      </c>
      <c r="N604" s="2">
        <v>103400</v>
      </c>
      <c r="O604" s="2">
        <v>196900</v>
      </c>
      <c r="P604" s="2">
        <v>25000</v>
      </c>
      <c r="Q604" s="2">
        <v>171900</v>
      </c>
      <c r="S604" s="6">
        <v>10.7</v>
      </c>
      <c r="T604" s="6">
        <f t="shared" si="9"/>
        <v>1839.3299999999997</v>
      </c>
      <c r="V604" s="2">
        <v>0</v>
      </c>
      <c r="W604" s="2">
        <v>0</v>
      </c>
      <c r="Y604" s="2">
        <v>0</v>
      </c>
      <c r="Z604" s="2" t="s">
        <v>5094</v>
      </c>
    </row>
    <row r="605" spans="1:26" s="2" customFormat="1" thickBot="1">
      <c r="A605" s="2">
        <v>97</v>
      </c>
      <c r="B605" s="2" t="s">
        <v>2622</v>
      </c>
      <c r="C605" s="2" t="s">
        <v>5093</v>
      </c>
      <c r="E605" s="2" t="s">
        <v>5092</v>
      </c>
      <c r="F605" s="2" t="s">
        <v>5091</v>
      </c>
      <c r="I605" s="2" t="s">
        <v>5090</v>
      </c>
      <c r="J605" s="2" t="s">
        <v>2836</v>
      </c>
      <c r="K605" s="7" t="s">
        <v>2853</v>
      </c>
      <c r="L605" s="2">
        <v>0.39</v>
      </c>
      <c r="M605" s="2">
        <v>67200</v>
      </c>
      <c r="N605" s="2">
        <v>129900</v>
      </c>
      <c r="O605" s="2">
        <v>197100</v>
      </c>
      <c r="P605" s="2">
        <v>25000</v>
      </c>
      <c r="Q605" s="2">
        <v>172100</v>
      </c>
      <c r="S605" s="6">
        <v>10.7</v>
      </c>
      <c r="T605" s="6">
        <f t="shared" si="9"/>
        <v>1841.4699999999998</v>
      </c>
      <c r="V605" s="2">
        <v>2</v>
      </c>
      <c r="W605" s="2">
        <v>4900</v>
      </c>
      <c r="X605" s="3">
        <v>43332</v>
      </c>
      <c r="Y605" s="2">
        <v>8</v>
      </c>
      <c r="Z605" s="2" t="s">
        <v>5089</v>
      </c>
    </row>
    <row r="606" spans="1:26" s="2" customFormat="1" thickBot="1">
      <c r="A606" s="2">
        <v>439</v>
      </c>
      <c r="B606" s="2" t="s">
        <v>1900</v>
      </c>
      <c r="C606" s="2" t="s">
        <v>1902</v>
      </c>
      <c r="D606" s="2" t="s">
        <v>5088</v>
      </c>
      <c r="E606" s="2" t="s">
        <v>5087</v>
      </c>
      <c r="F606" s="2" t="s">
        <v>5086</v>
      </c>
      <c r="I606" s="2" t="s">
        <v>5085</v>
      </c>
      <c r="K606" s="8" t="s">
        <v>5084</v>
      </c>
      <c r="L606" s="2">
        <v>0.85</v>
      </c>
      <c r="M606" s="2">
        <v>73600</v>
      </c>
      <c r="N606" s="2">
        <v>99300</v>
      </c>
      <c r="O606" s="2">
        <v>172900</v>
      </c>
      <c r="P606" s="2">
        <v>0</v>
      </c>
      <c r="Q606" s="2">
        <v>172900</v>
      </c>
      <c r="S606" s="6">
        <v>10.7</v>
      </c>
      <c r="T606" s="6">
        <f t="shared" si="9"/>
        <v>1850.0299999999997</v>
      </c>
      <c r="V606" s="2">
        <v>0</v>
      </c>
      <c r="W606" s="2">
        <v>0</v>
      </c>
      <c r="Y606" s="2">
        <v>0</v>
      </c>
      <c r="Z606" s="2" t="s">
        <v>5083</v>
      </c>
    </row>
    <row r="607" spans="1:26" s="2" customFormat="1" thickBot="1">
      <c r="A607" s="2">
        <v>591</v>
      </c>
      <c r="B607" s="2" t="s">
        <v>1564</v>
      </c>
      <c r="C607" s="2" t="s">
        <v>5082</v>
      </c>
      <c r="D607" s="2" t="s">
        <v>5081</v>
      </c>
      <c r="E607" s="2" t="s">
        <v>5080</v>
      </c>
      <c r="F607" s="2" t="s">
        <v>5079</v>
      </c>
      <c r="I607" s="2" t="s">
        <v>2842</v>
      </c>
      <c r="J607" s="2" t="s">
        <v>2836</v>
      </c>
      <c r="K607" s="7" t="s">
        <v>2841</v>
      </c>
      <c r="L607" s="2">
        <v>54</v>
      </c>
      <c r="M607" s="2">
        <v>116100</v>
      </c>
      <c r="N607" s="2">
        <v>56800</v>
      </c>
      <c r="O607" s="2">
        <v>172900</v>
      </c>
      <c r="P607" s="2">
        <v>0</v>
      </c>
      <c r="Q607" s="2">
        <v>172900</v>
      </c>
      <c r="S607" s="6">
        <v>10.7</v>
      </c>
      <c r="T607" s="6">
        <f t="shared" si="9"/>
        <v>1850.0299999999997</v>
      </c>
      <c r="V607" s="2">
        <v>0</v>
      </c>
      <c r="W607" s="2">
        <v>0</v>
      </c>
      <c r="Y607" s="2">
        <v>0</v>
      </c>
      <c r="Z607" s="2" t="s">
        <v>5078</v>
      </c>
    </row>
    <row r="608" spans="1:26" s="2" customFormat="1" thickBot="1">
      <c r="A608" s="2">
        <v>248</v>
      </c>
      <c r="B608" s="2" t="s">
        <v>2304</v>
      </c>
      <c r="C608" s="2" t="s">
        <v>2305</v>
      </c>
      <c r="D608" s="2" t="s">
        <v>3270</v>
      </c>
      <c r="E608" s="2" t="s">
        <v>5077</v>
      </c>
      <c r="F608" s="2" t="s">
        <v>3268</v>
      </c>
      <c r="I608" s="2" t="s">
        <v>2854</v>
      </c>
      <c r="J608" s="2" t="s">
        <v>2836</v>
      </c>
      <c r="K608" s="7" t="s">
        <v>2853</v>
      </c>
      <c r="L608" s="2">
        <v>43</v>
      </c>
      <c r="M608" s="2">
        <v>173600</v>
      </c>
      <c r="N608" s="2">
        <v>0</v>
      </c>
      <c r="O608" s="2">
        <v>173600</v>
      </c>
      <c r="P608" s="2">
        <v>0</v>
      </c>
      <c r="Q608" s="2">
        <v>173600</v>
      </c>
      <c r="S608" s="6">
        <v>10.7</v>
      </c>
      <c r="T608" s="6">
        <f t="shared" si="9"/>
        <v>1857.5199999999998</v>
      </c>
      <c r="V608" s="2">
        <v>0</v>
      </c>
      <c r="W608" s="2">
        <v>0</v>
      </c>
      <c r="Y608" s="2">
        <v>0</v>
      </c>
      <c r="Z608" s="2" t="s">
        <v>5076</v>
      </c>
    </row>
    <row r="609" spans="1:26" s="2" customFormat="1" thickBot="1">
      <c r="A609" s="2">
        <v>525</v>
      </c>
      <c r="B609" s="2" t="s">
        <v>1713</v>
      </c>
      <c r="C609" s="2" t="s">
        <v>1714</v>
      </c>
      <c r="D609" s="2" t="s">
        <v>5075</v>
      </c>
      <c r="E609" s="2" t="s">
        <v>5074</v>
      </c>
      <c r="F609" s="2" t="s">
        <v>5073</v>
      </c>
      <c r="I609" s="2" t="s">
        <v>5072</v>
      </c>
      <c r="J609" s="2" t="s">
        <v>2836</v>
      </c>
      <c r="K609" s="7" t="s">
        <v>5071</v>
      </c>
      <c r="L609" s="2">
        <v>7</v>
      </c>
      <c r="M609" s="2">
        <v>108000</v>
      </c>
      <c r="N609" s="2">
        <v>66000</v>
      </c>
      <c r="O609" s="2">
        <v>174000</v>
      </c>
      <c r="P609" s="2">
        <v>0</v>
      </c>
      <c r="Q609" s="2">
        <v>174000</v>
      </c>
      <c r="S609" s="6">
        <v>10.7</v>
      </c>
      <c r="T609" s="6">
        <f t="shared" si="9"/>
        <v>1861.7999999999997</v>
      </c>
      <c r="V609" s="2">
        <v>2</v>
      </c>
      <c r="W609" s="2">
        <v>49000</v>
      </c>
      <c r="X609" s="3">
        <v>41837</v>
      </c>
      <c r="Y609" s="2">
        <v>1</v>
      </c>
      <c r="Z609" s="2" t="s">
        <v>5070</v>
      </c>
    </row>
    <row r="610" spans="1:26" s="2" customFormat="1" thickBot="1">
      <c r="A610" s="2">
        <v>337</v>
      </c>
      <c r="B610" s="2" t="s">
        <v>2118</v>
      </c>
      <c r="C610" s="2" t="s">
        <v>2117</v>
      </c>
      <c r="D610" s="2" t="s">
        <v>5069</v>
      </c>
      <c r="E610" s="2" t="s">
        <v>5068</v>
      </c>
      <c r="F610" s="2" t="s">
        <v>5067</v>
      </c>
      <c r="I610" s="2" t="s">
        <v>2854</v>
      </c>
      <c r="J610" s="2" t="s">
        <v>2836</v>
      </c>
      <c r="K610" s="7" t="s">
        <v>2853</v>
      </c>
      <c r="L610" s="2">
        <v>3.9</v>
      </c>
      <c r="M610" s="2">
        <v>94500</v>
      </c>
      <c r="N610" s="2">
        <v>104600</v>
      </c>
      <c r="O610" s="2">
        <v>199100</v>
      </c>
      <c r="P610" s="2">
        <v>25000</v>
      </c>
      <c r="Q610" s="2">
        <v>174100</v>
      </c>
      <c r="S610" s="6">
        <v>10.7</v>
      </c>
      <c r="T610" s="6">
        <f t="shared" si="9"/>
        <v>1862.8699999999997</v>
      </c>
      <c r="V610" s="2">
        <v>0</v>
      </c>
      <c r="W610" s="2">
        <v>0</v>
      </c>
      <c r="Y610" s="2">
        <v>0</v>
      </c>
      <c r="Z610" s="2" t="s">
        <v>5066</v>
      </c>
    </row>
    <row r="611" spans="1:26" s="2" customFormat="1" thickBot="1">
      <c r="A611" s="2">
        <v>11</v>
      </c>
      <c r="B611" s="2" t="s">
        <v>2784</v>
      </c>
      <c r="C611" s="2" t="s">
        <v>5065</v>
      </c>
      <c r="E611" s="2" t="s">
        <v>5064</v>
      </c>
      <c r="F611" s="2" t="s">
        <v>5063</v>
      </c>
      <c r="I611" s="2" t="s">
        <v>4035</v>
      </c>
      <c r="J611" s="2" t="s">
        <v>2977</v>
      </c>
      <c r="K611" s="7" t="s">
        <v>4034</v>
      </c>
      <c r="L611" s="2">
        <v>4</v>
      </c>
      <c r="M611" s="2">
        <v>95000</v>
      </c>
      <c r="N611" s="2">
        <v>79800</v>
      </c>
      <c r="O611" s="2">
        <v>174800</v>
      </c>
      <c r="P611" s="2">
        <v>0</v>
      </c>
      <c r="Q611" s="2">
        <v>174800</v>
      </c>
      <c r="S611" s="6">
        <v>10.7</v>
      </c>
      <c r="T611" s="6">
        <f t="shared" si="9"/>
        <v>1870.3599999999997</v>
      </c>
      <c r="V611" s="2">
        <v>2</v>
      </c>
      <c r="W611" s="2">
        <v>0</v>
      </c>
      <c r="X611" s="3">
        <v>43781</v>
      </c>
      <c r="Y611" s="2">
        <v>2</v>
      </c>
      <c r="Z611" s="2" t="s">
        <v>5062</v>
      </c>
    </row>
    <row r="612" spans="1:26" s="2" customFormat="1" thickBot="1">
      <c r="A612" s="2">
        <v>297</v>
      </c>
      <c r="B612" s="2" t="s">
        <v>2201</v>
      </c>
      <c r="C612" s="2" t="s">
        <v>5061</v>
      </c>
      <c r="E612" s="2" t="s">
        <v>5060</v>
      </c>
      <c r="F612" s="2" t="s">
        <v>5059</v>
      </c>
      <c r="I612" s="2" t="s">
        <v>5058</v>
      </c>
      <c r="J612" s="2" t="s">
        <v>2836</v>
      </c>
      <c r="K612" s="7" t="s">
        <v>4522</v>
      </c>
      <c r="L612" s="2">
        <v>4.9000000000000004</v>
      </c>
      <c r="M612" s="2">
        <v>99500</v>
      </c>
      <c r="N612" s="2">
        <v>75300</v>
      </c>
      <c r="O612" s="2">
        <v>174800</v>
      </c>
      <c r="P612" s="2">
        <v>0</v>
      </c>
      <c r="Q612" s="2">
        <v>174800</v>
      </c>
      <c r="S612" s="6">
        <v>10.7</v>
      </c>
      <c r="T612" s="6">
        <f t="shared" si="9"/>
        <v>1870.3599999999997</v>
      </c>
      <c r="V612" s="2">
        <v>2</v>
      </c>
      <c r="W612" s="2">
        <v>0</v>
      </c>
      <c r="X612" s="3">
        <v>44173</v>
      </c>
      <c r="Y612" s="2">
        <v>2</v>
      </c>
      <c r="Z612" s="2" t="s">
        <v>5057</v>
      </c>
    </row>
    <row r="613" spans="1:26" s="2" customFormat="1" thickBot="1">
      <c r="A613" s="2">
        <v>492</v>
      </c>
      <c r="B613" s="2" t="s">
        <v>1780</v>
      </c>
      <c r="C613" s="2" t="s">
        <v>1778</v>
      </c>
      <c r="E613" s="2" t="s">
        <v>5056</v>
      </c>
      <c r="F613" s="2" t="s">
        <v>5055</v>
      </c>
      <c r="I613" s="2" t="s">
        <v>2854</v>
      </c>
      <c r="J613" s="2" t="s">
        <v>2836</v>
      </c>
      <c r="K613" s="7" t="s">
        <v>5054</v>
      </c>
      <c r="L613" s="2">
        <v>0.22</v>
      </c>
      <c r="M613" s="2">
        <v>57600</v>
      </c>
      <c r="N613" s="2">
        <v>142700</v>
      </c>
      <c r="O613" s="2">
        <v>200300</v>
      </c>
      <c r="P613" s="2">
        <v>25000</v>
      </c>
      <c r="Q613" s="2">
        <v>175300</v>
      </c>
      <c r="S613" s="6">
        <v>10.7</v>
      </c>
      <c r="T613" s="6">
        <f t="shared" si="9"/>
        <v>1875.7099999999998</v>
      </c>
      <c r="V613" s="2">
        <v>2</v>
      </c>
      <c r="W613" s="2">
        <v>85000</v>
      </c>
      <c r="X613" s="3">
        <v>44092</v>
      </c>
      <c r="Y613" s="2">
        <v>2</v>
      </c>
      <c r="Z613" s="2" t="s">
        <v>5053</v>
      </c>
    </row>
    <row r="614" spans="1:26" s="2" customFormat="1" thickBot="1">
      <c r="A614" s="2">
        <v>582</v>
      </c>
      <c r="B614" s="2" t="s">
        <v>1586</v>
      </c>
      <c r="C614" s="2" t="s">
        <v>5052</v>
      </c>
      <c r="E614" s="2" t="s">
        <v>5051</v>
      </c>
      <c r="F614" s="2" t="s">
        <v>5050</v>
      </c>
      <c r="G614" s="2" t="s">
        <v>5049</v>
      </c>
      <c r="H614" s="2" t="s">
        <v>5048</v>
      </c>
      <c r="I614" s="2" t="s">
        <v>3009</v>
      </c>
      <c r="J614" s="2" t="s">
        <v>2836</v>
      </c>
      <c r="K614" s="8">
        <v>-4351</v>
      </c>
      <c r="L614" s="2">
        <v>10</v>
      </c>
      <c r="M614" s="2">
        <v>117000</v>
      </c>
      <c r="N614" s="2">
        <v>60200</v>
      </c>
      <c r="O614" s="2">
        <v>177200</v>
      </c>
      <c r="P614" s="2">
        <v>0</v>
      </c>
      <c r="Q614" s="2">
        <v>177200</v>
      </c>
      <c r="S614" s="6">
        <v>10.7</v>
      </c>
      <c r="T614" s="6">
        <f t="shared" si="9"/>
        <v>1896.0399999999997</v>
      </c>
      <c r="V614" s="2">
        <v>0</v>
      </c>
      <c r="W614" s="2">
        <v>0</v>
      </c>
      <c r="Y614" s="2">
        <v>0</v>
      </c>
      <c r="Z614" s="2" t="s">
        <v>5047</v>
      </c>
    </row>
    <row r="615" spans="1:26" s="2" customFormat="1" thickBot="1">
      <c r="A615" s="2">
        <v>604</v>
      </c>
      <c r="B615" s="2" t="s">
        <v>1536</v>
      </c>
      <c r="C615" s="2" t="s">
        <v>5046</v>
      </c>
      <c r="E615" s="2" t="s">
        <v>5045</v>
      </c>
      <c r="F615" s="2" t="s">
        <v>5044</v>
      </c>
      <c r="I615" s="2" t="s">
        <v>2854</v>
      </c>
      <c r="J615" s="2" t="s">
        <v>2836</v>
      </c>
      <c r="K615" s="7" t="s">
        <v>2853</v>
      </c>
      <c r="L615" s="2">
        <v>17</v>
      </c>
      <c r="M615" s="2">
        <v>112800</v>
      </c>
      <c r="N615" s="2">
        <v>90100</v>
      </c>
      <c r="O615" s="2">
        <v>202900</v>
      </c>
      <c r="P615" s="2">
        <v>25000</v>
      </c>
      <c r="Q615" s="2">
        <v>177900</v>
      </c>
      <c r="S615" s="6">
        <v>10.7</v>
      </c>
      <c r="T615" s="6">
        <f t="shared" si="9"/>
        <v>1903.5299999999997</v>
      </c>
      <c r="V615" s="2">
        <v>2</v>
      </c>
      <c r="W615" s="2">
        <v>0</v>
      </c>
      <c r="X615" s="3">
        <v>44147</v>
      </c>
      <c r="Y615" s="2">
        <v>2</v>
      </c>
      <c r="Z615" s="2" t="s">
        <v>5043</v>
      </c>
    </row>
    <row r="616" spans="1:26" s="2" customFormat="1" thickBot="1">
      <c r="A616" s="2">
        <v>832</v>
      </c>
      <c r="B616" s="2" t="s">
        <v>1037</v>
      </c>
      <c r="C616" s="2" t="s">
        <v>5042</v>
      </c>
      <c r="D616" s="2" t="s">
        <v>579</v>
      </c>
      <c r="E616" s="2" t="s">
        <v>5041</v>
      </c>
      <c r="F616" s="2" t="s">
        <v>3937</v>
      </c>
      <c r="I616" s="2" t="s">
        <v>2854</v>
      </c>
      <c r="J616" s="2" t="s">
        <v>2836</v>
      </c>
      <c r="K616" s="7" t="s">
        <v>2853</v>
      </c>
      <c r="L616" s="2">
        <v>5</v>
      </c>
      <c r="M616" s="2">
        <v>100000</v>
      </c>
      <c r="N616" s="2">
        <v>78600</v>
      </c>
      <c r="O616" s="2">
        <v>178600</v>
      </c>
      <c r="P616" s="2">
        <v>0</v>
      </c>
      <c r="Q616" s="2">
        <v>178600</v>
      </c>
      <c r="S616" s="6">
        <v>10.7</v>
      </c>
      <c r="T616" s="6">
        <f t="shared" si="9"/>
        <v>1911.0199999999998</v>
      </c>
      <c r="V616" s="2">
        <v>2</v>
      </c>
      <c r="W616" s="2">
        <v>35000</v>
      </c>
      <c r="X616" s="3">
        <v>43776</v>
      </c>
      <c r="Y616" s="2">
        <v>1</v>
      </c>
      <c r="Z616" s="2" t="s">
        <v>5040</v>
      </c>
    </row>
    <row r="617" spans="1:26" s="2" customFormat="1" thickBot="1">
      <c r="A617" s="2">
        <v>376</v>
      </c>
      <c r="B617" s="2" t="s">
        <v>2034</v>
      </c>
      <c r="C617" s="2" t="s">
        <v>2035</v>
      </c>
      <c r="E617" s="2" t="s">
        <v>5039</v>
      </c>
      <c r="F617" s="2" t="s">
        <v>5038</v>
      </c>
      <c r="I617" s="2" t="s">
        <v>2854</v>
      </c>
      <c r="J617" s="2" t="s">
        <v>2836</v>
      </c>
      <c r="K617" s="7" t="s">
        <v>2853</v>
      </c>
      <c r="L617" s="2">
        <v>3.22</v>
      </c>
      <c r="M617" s="2">
        <v>71100</v>
      </c>
      <c r="N617" s="2">
        <v>132700</v>
      </c>
      <c r="O617" s="2">
        <v>203800</v>
      </c>
      <c r="P617" s="2">
        <v>25000</v>
      </c>
      <c r="Q617" s="2">
        <v>178800</v>
      </c>
      <c r="S617" s="6">
        <v>10.7</v>
      </c>
      <c r="T617" s="6">
        <f t="shared" si="9"/>
        <v>1913.1599999999999</v>
      </c>
      <c r="V617" s="2">
        <v>0</v>
      </c>
      <c r="W617" s="2">
        <v>0</v>
      </c>
      <c r="Y617" s="2">
        <v>0</v>
      </c>
      <c r="Z617" s="2" t="s">
        <v>5037</v>
      </c>
    </row>
    <row r="618" spans="1:26" s="2" customFormat="1" thickBot="1">
      <c r="A618" s="2">
        <v>412</v>
      </c>
      <c r="B618" s="2" t="s">
        <v>1954</v>
      </c>
      <c r="C618" s="2" t="s">
        <v>1950</v>
      </c>
      <c r="E618" s="2" t="s">
        <v>5036</v>
      </c>
      <c r="F618" s="2" t="s">
        <v>5035</v>
      </c>
      <c r="I618" s="2" t="s">
        <v>4474</v>
      </c>
      <c r="J618" s="2" t="s">
        <v>2836</v>
      </c>
      <c r="K618" s="7" t="s">
        <v>4473</v>
      </c>
      <c r="L618" s="2">
        <v>6.12</v>
      </c>
      <c r="M618" s="2">
        <v>105400</v>
      </c>
      <c r="N618" s="2">
        <v>74100</v>
      </c>
      <c r="O618" s="2">
        <v>179500</v>
      </c>
      <c r="P618" s="2">
        <v>0</v>
      </c>
      <c r="Q618" s="2">
        <v>179500</v>
      </c>
      <c r="S618" s="6">
        <v>10.7</v>
      </c>
      <c r="T618" s="6">
        <f t="shared" si="9"/>
        <v>1920.6499999999999</v>
      </c>
      <c r="V618" s="2">
        <v>2</v>
      </c>
      <c r="W618" s="2">
        <v>0</v>
      </c>
      <c r="X618" s="3">
        <v>41590</v>
      </c>
      <c r="Y618" s="2">
        <v>2</v>
      </c>
      <c r="Z618" s="2" t="s">
        <v>5034</v>
      </c>
    </row>
    <row r="619" spans="1:26" s="2" customFormat="1" thickBot="1">
      <c r="A619" s="2">
        <v>89</v>
      </c>
      <c r="B619" s="2" t="s">
        <v>2643</v>
      </c>
      <c r="C619" s="2" t="s">
        <v>1026</v>
      </c>
      <c r="E619" s="2" t="s">
        <v>5033</v>
      </c>
      <c r="F619" s="2" t="s">
        <v>5032</v>
      </c>
      <c r="I619" s="2" t="s">
        <v>2854</v>
      </c>
      <c r="J619" s="2" t="s">
        <v>2836</v>
      </c>
      <c r="K619" s="7" t="s">
        <v>2853</v>
      </c>
      <c r="L619" s="2">
        <v>0.17</v>
      </c>
      <c r="M619" s="2">
        <v>48000</v>
      </c>
      <c r="N619" s="2">
        <v>156600</v>
      </c>
      <c r="O619" s="2">
        <v>204600</v>
      </c>
      <c r="P619" s="2">
        <v>25000</v>
      </c>
      <c r="Q619" s="2">
        <v>179600</v>
      </c>
      <c r="S619" s="6">
        <v>10.7</v>
      </c>
      <c r="T619" s="6">
        <f t="shared" si="9"/>
        <v>1921.7199999999998</v>
      </c>
      <c r="V619" s="2">
        <v>2</v>
      </c>
      <c r="W619" s="2">
        <v>21870</v>
      </c>
      <c r="X619" s="3">
        <v>40912</v>
      </c>
      <c r="Y619" s="2">
        <v>1</v>
      </c>
      <c r="Z619" s="2" t="s">
        <v>5031</v>
      </c>
    </row>
    <row r="620" spans="1:26" s="2" customFormat="1" thickBot="1">
      <c r="A620" s="2">
        <v>1205</v>
      </c>
      <c r="B620" s="2" t="s">
        <v>27</v>
      </c>
      <c r="C620" s="2" t="s">
        <v>29</v>
      </c>
      <c r="D620" s="2" t="s">
        <v>5030</v>
      </c>
      <c r="E620" s="2" t="s">
        <v>5029</v>
      </c>
      <c r="F620" s="2" t="s">
        <v>5028</v>
      </c>
      <c r="I620" s="2" t="s">
        <v>5027</v>
      </c>
      <c r="J620" s="2" t="s">
        <v>2977</v>
      </c>
      <c r="K620" s="7" t="s">
        <v>5026</v>
      </c>
      <c r="L620" s="2">
        <v>12.89</v>
      </c>
      <c r="M620" s="2">
        <v>153800</v>
      </c>
      <c r="N620" s="2">
        <v>26300</v>
      </c>
      <c r="O620" s="2">
        <v>180100</v>
      </c>
      <c r="P620" s="2">
        <v>0</v>
      </c>
      <c r="Q620" s="2">
        <v>180100</v>
      </c>
      <c r="S620" s="6">
        <v>10.7</v>
      </c>
      <c r="T620" s="6">
        <f t="shared" si="9"/>
        <v>1927.0699999999997</v>
      </c>
      <c r="V620" s="2">
        <v>1</v>
      </c>
      <c r="W620" s="2">
        <v>40000</v>
      </c>
      <c r="X620" s="3">
        <v>44879</v>
      </c>
      <c r="Y620" s="2">
        <v>1</v>
      </c>
      <c r="Z620" s="2" t="s">
        <v>5025</v>
      </c>
    </row>
    <row r="621" spans="1:26" s="2" customFormat="1" thickBot="1">
      <c r="A621" s="2">
        <v>523</v>
      </c>
      <c r="B621" s="2" t="s">
        <v>1718</v>
      </c>
      <c r="C621" s="2" t="s">
        <v>544</v>
      </c>
      <c r="E621" s="2" t="s">
        <v>5024</v>
      </c>
      <c r="F621" s="2" t="s">
        <v>4612</v>
      </c>
      <c r="I621" s="2" t="s">
        <v>2854</v>
      </c>
      <c r="J621" s="2" t="s">
        <v>2836</v>
      </c>
      <c r="K621" s="7" t="s">
        <v>2853</v>
      </c>
      <c r="L621" s="2">
        <v>3.1</v>
      </c>
      <c r="M621" s="2">
        <v>90500</v>
      </c>
      <c r="N621" s="2">
        <v>90000</v>
      </c>
      <c r="O621" s="2">
        <v>180500</v>
      </c>
      <c r="P621" s="2">
        <v>0</v>
      </c>
      <c r="Q621" s="2">
        <v>180500</v>
      </c>
      <c r="S621" s="6">
        <v>10.7</v>
      </c>
      <c r="T621" s="6">
        <f t="shared" si="9"/>
        <v>1931.3499999999997</v>
      </c>
      <c r="V621" s="2">
        <v>2</v>
      </c>
      <c r="W621" s="2">
        <v>0</v>
      </c>
      <c r="X621" s="3">
        <v>45649</v>
      </c>
      <c r="Y621" s="2">
        <v>8</v>
      </c>
      <c r="Z621" s="2" t="s">
        <v>5023</v>
      </c>
    </row>
    <row r="622" spans="1:26" s="2" customFormat="1" thickBot="1">
      <c r="A622" s="2">
        <v>812</v>
      </c>
      <c r="B622" s="2" t="s">
        <v>1082</v>
      </c>
      <c r="C622" s="2" t="s">
        <v>5022</v>
      </c>
      <c r="D622" s="2" t="s">
        <v>5021</v>
      </c>
      <c r="E622" s="2" t="s">
        <v>5020</v>
      </c>
      <c r="F622" s="2" t="s">
        <v>5019</v>
      </c>
      <c r="I622" s="2" t="s">
        <v>5018</v>
      </c>
      <c r="J622" s="2" t="s">
        <v>2847</v>
      </c>
      <c r="K622" s="7" t="s">
        <v>5017</v>
      </c>
      <c r="L622" s="2">
        <v>5</v>
      </c>
      <c r="M622" s="2">
        <v>60000</v>
      </c>
      <c r="N622" s="2">
        <v>121000</v>
      </c>
      <c r="O622" s="2">
        <v>181000</v>
      </c>
      <c r="P622" s="2">
        <v>0</v>
      </c>
      <c r="Q622" s="2">
        <v>181000</v>
      </c>
      <c r="S622" s="6">
        <v>10.7</v>
      </c>
      <c r="T622" s="6">
        <f t="shared" si="9"/>
        <v>1936.6999999999998</v>
      </c>
      <c r="V622" s="2">
        <v>2</v>
      </c>
      <c r="W622" s="2">
        <v>71500</v>
      </c>
      <c r="X622" s="3">
        <v>43927</v>
      </c>
      <c r="Y622" s="2">
        <v>1</v>
      </c>
      <c r="Z622" s="2" t="s">
        <v>5016</v>
      </c>
    </row>
    <row r="623" spans="1:26" s="2" customFormat="1" thickBot="1">
      <c r="A623" s="2">
        <v>729</v>
      </c>
      <c r="B623" s="2" t="s">
        <v>1266</v>
      </c>
      <c r="C623" s="2" t="s">
        <v>1268</v>
      </c>
      <c r="D623" s="2" t="s">
        <v>5015</v>
      </c>
      <c r="E623" s="2" t="s">
        <v>5014</v>
      </c>
      <c r="F623" s="2" t="s">
        <v>5013</v>
      </c>
      <c r="G623" s="2" t="s">
        <v>5012</v>
      </c>
      <c r="I623" s="2" t="s">
        <v>5011</v>
      </c>
      <c r="J623" s="2" t="s">
        <v>2836</v>
      </c>
      <c r="K623" s="7" t="s">
        <v>5010</v>
      </c>
      <c r="L623" s="2">
        <v>87</v>
      </c>
      <c r="M623" s="2">
        <v>181200</v>
      </c>
      <c r="N623" s="2">
        <v>0</v>
      </c>
      <c r="O623" s="2">
        <v>181200</v>
      </c>
      <c r="P623" s="2">
        <v>0</v>
      </c>
      <c r="Q623" s="2">
        <v>181200</v>
      </c>
      <c r="S623" s="6">
        <v>10.7</v>
      </c>
      <c r="T623" s="6">
        <f t="shared" si="9"/>
        <v>1938.8399999999997</v>
      </c>
      <c r="V623" s="2">
        <v>0</v>
      </c>
      <c r="W623" s="2">
        <v>0</v>
      </c>
      <c r="Y623" s="2">
        <v>0</v>
      </c>
      <c r="Z623" s="2" t="s">
        <v>5009</v>
      </c>
    </row>
    <row r="624" spans="1:26" s="2" customFormat="1" thickBot="1">
      <c r="A624" s="2">
        <v>786</v>
      </c>
      <c r="B624" s="2" t="s">
        <v>1145</v>
      </c>
      <c r="C624" s="2" t="s">
        <v>5008</v>
      </c>
      <c r="D624" s="2" t="s">
        <v>5007</v>
      </c>
      <c r="E624" s="2" t="s">
        <v>5006</v>
      </c>
      <c r="F624" s="2" t="s">
        <v>5005</v>
      </c>
      <c r="I624" s="2" t="s">
        <v>5004</v>
      </c>
      <c r="J624" s="2" t="s">
        <v>2836</v>
      </c>
      <c r="K624" s="7" t="s">
        <v>5003</v>
      </c>
      <c r="L624" s="2">
        <v>50</v>
      </c>
      <c r="M624" s="2">
        <v>136000</v>
      </c>
      <c r="N624" s="2">
        <v>45600</v>
      </c>
      <c r="O624" s="2">
        <v>181600</v>
      </c>
      <c r="P624" s="2">
        <v>0</v>
      </c>
      <c r="Q624" s="2">
        <v>181600</v>
      </c>
      <c r="S624" s="6">
        <v>10.7</v>
      </c>
      <c r="T624" s="6">
        <f t="shared" si="9"/>
        <v>1943.1199999999997</v>
      </c>
      <c r="V624" s="2">
        <v>1</v>
      </c>
      <c r="W624" s="2">
        <v>37000</v>
      </c>
      <c r="X624" s="3">
        <v>44062</v>
      </c>
      <c r="Y624" s="2">
        <v>1</v>
      </c>
      <c r="Z624" s="2" t="s">
        <v>5002</v>
      </c>
    </row>
    <row r="625" spans="1:26" s="2" customFormat="1" thickBot="1">
      <c r="A625" s="2">
        <v>191</v>
      </c>
      <c r="B625" s="2" t="s">
        <v>2438</v>
      </c>
      <c r="C625" s="2" t="s">
        <v>5001</v>
      </c>
      <c r="E625" s="2" t="s">
        <v>5000</v>
      </c>
      <c r="F625" s="2" t="s">
        <v>4999</v>
      </c>
      <c r="I625" s="2" t="s">
        <v>2854</v>
      </c>
      <c r="J625" s="2" t="s">
        <v>2836</v>
      </c>
      <c r="K625" s="7" t="s">
        <v>2853</v>
      </c>
      <c r="L625" s="2">
        <v>13</v>
      </c>
      <c r="M625" s="2">
        <v>170800</v>
      </c>
      <c r="N625" s="2">
        <v>36200</v>
      </c>
      <c r="O625" s="2">
        <v>207000</v>
      </c>
      <c r="P625" s="2">
        <v>25000</v>
      </c>
      <c r="Q625" s="2">
        <v>182000</v>
      </c>
      <c r="S625" s="6">
        <v>10.7</v>
      </c>
      <c r="T625" s="6">
        <f t="shared" si="9"/>
        <v>1947.3999999999999</v>
      </c>
      <c r="V625" s="2">
        <v>1</v>
      </c>
      <c r="W625" s="2">
        <v>25000</v>
      </c>
      <c r="X625" s="3">
        <v>41486</v>
      </c>
      <c r="Y625" s="2">
        <v>1</v>
      </c>
      <c r="Z625" s="2" t="s">
        <v>4998</v>
      </c>
    </row>
    <row r="626" spans="1:26" s="2" customFormat="1" thickBot="1">
      <c r="A626" s="2">
        <v>62</v>
      </c>
      <c r="B626" s="2" t="s">
        <v>2687</v>
      </c>
      <c r="C626" s="2" t="s">
        <v>2688</v>
      </c>
      <c r="D626" s="2" t="s">
        <v>4997</v>
      </c>
      <c r="E626" s="2" t="s">
        <v>4996</v>
      </c>
      <c r="F626" s="2" t="s">
        <v>4995</v>
      </c>
      <c r="I626" s="2" t="s">
        <v>2854</v>
      </c>
      <c r="J626" s="2" t="s">
        <v>2836</v>
      </c>
      <c r="K626" s="7" t="s">
        <v>2853</v>
      </c>
      <c r="L626" s="2">
        <v>0.5</v>
      </c>
      <c r="M626" s="2">
        <v>67200</v>
      </c>
      <c r="N626" s="2">
        <v>115000</v>
      </c>
      <c r="O626" s="2">
        <v>182200</v>
      </c>
      <c r="P626" s="2">
        <v>0</v>
      </c>
      <c r="Q626" s="2">
        <v>182200</v>
      </c>
      <c r="S626" s="6">
        <v>10.7</v>
      </c>
      <c r="T626" s="6">
        <f t="shared" si="9"/>
        <v>1949.5399999999997</v>
      </c>
      <c r="V626" s="2">
        <v>0</v>
      </c>
      <c r="W626" s="2">
        <v>0</v>
      </c>
      <c r="Y626" s="2">
        <v>0</v>
      </c>
      <c r="Z626" s="2" t="s">
        <v>4994</v>
      </c>
    </row>
    <row r="627" spans="1:26" s="2" customFormat="1" thickBot="1">
      <c r="A627" s="2">
        <v>408</v>
      </c>
      <c r="B627" s="2" t="s">
        <v>1964</v>
      </c>
      <c r="C627" s="2" t="s">
        <v>1965</v>
      </c>
      <c r="E627" s="2" t="s">
        <v>4993</v>
      </c>
      <c r="F627" s="2" t="s">
        <v>4992</v>
      </c>
      <c r="I627" s="2" t="s">
        <v>2854</v>
      </c>
      <c r="J627" s="2" t="s">
        <v>2836</v>
      </c>
      <c r="K627" s="7" t="s">
        <v>2853</v>
      </c>
      <c r="L627" s="2">
        <v>0.21</v>
      </c>
      <c r="M627" s="2">
        <v>57600</v>
      </c>
      <c r="N627" s="2">
        <v>124800</v>
      </c>
      <c r="O627" s="2">
        <v>182400</v>
      </c>
      <c r="P627" s="2">
        <v>0</v>
      </c>
      <c r="Q627" s="2">
        <v>182400</v>
      </c>
      <c r="S627" s="6">
        <v>10.7</v>
      </c>
      <c r="T627" s="6">
        <f t="shared" si="9"/>
        <v>1951.6799999999998</v>
      </c>
      <c r="V627" s="2">
        <v>0</v>
      </c>
      <c r="W627" s="2">
        <v>39000</v>
      </c>
      <c r="X627" s="3">
        <v>41547</v>
      </c>
      <c r="Y627" s="2">
        <v>0</v>
      </c>
      <c r="Z627" s="2" t="s">
        <v>4991</v>
      </c>
    </row>
    <row r="628" spans="1:26" s="2" customFormat="1" thickBot="1">
      <c r="A628" s="2">
        <v>495</v>
      </c>
      <c r="B628" s="2" t="s">
        <v>1772</v>
      </c>
      <c r="C628" s="2" t="s">
        <v>1773</v>
      </c>
      <c r="E628" s="2" t="s">
        <v>4990</v>
      </c>
      <c r="F628" s="2" t="s">
        <v>4989</v>
      </c>
      <c r="I628" s="2" t="s">
        <v>4310</v>
      </c>
      <c r="J628" s="2" t="s">
        <v>2836</v>
      </c>
      <c r="K628" s="7" t="s">
        <v>2853</v>
      </c>
      <c r="L628" s="2">
        <v>0.9</v>
      </c>
      <c r="M628" s="2">
        <v>70000</v>
      </c>
      <c r="N628" s="2">
        <v>112800</v>
      </c>
      <c r="O628" s="2">
        <v>182800</v>
      </c>
      <c r="P628" s="2">
        <v>0</v>
      </c>
      <c r="Q628" s="2">
        <v>182800</v>
      </c>
      <c r="S628" s="6">
        <v>10.7</v>
      </c>
      <c r="T628" s="6">
        <f t="shared" si="9"/>
        <v>1955.9599999999998</v>
      </c>
      <c r="V628" s="2">
        <v>0</v>
      </c>
      <c r="W628" s="2">
        <v>0</v>
      </c>
      <c r="Y628" s="2">
        <v>0</v>
      </c>
      <c r="Z628" s="2" t="s">
        <v>4988</v>
      </c>
    </row>
    <row r="629" spans="1:26" s="2" customFormat="1" thickBot="1">
      <c r="A629" s="2">
        <v>526</v>
      </c>
      <c r="B629" s="2" t="s">
        <v>1711</v>
      </c>
      <c r="C629" s="2" t="s">
        <v>1712</v>
      </c>
      <c r="E629" s="2" t="s">
        <v>4987</v>
      </c>
      <c r="F629" s="2" t="s">
        <v>4986</v>
      </c>
      <c r="I629" s="2" t="s">
        <v>2854</v>
      </c>
      <c r="J629" s="2" t="s">
        <v>2836</v>
      </c>
      <c r="K629" s="7" t="s">
        <v>2853</v>
      </c>
      <c r="L629" s="2">
        <v>0.1</v>
      </c>
      <c r="M629" s="2">
        <v>48000</v>
      </c>
      <c r="N629" s="2">
        <v>134800</v>
      </c>
      <c r="O629" s="2">
        <v>182800</v>
      </c>
      <c r="P629" s="2">
        <v>0</v>
      </c>
      <c r="Q629" s="2">
        <v>182800</v>
      </c>
      <c r="S629" s="6">
        <v>10.7</v>
      </c>
      <c r="T629" s="6">
        <f t="shared" si="9"/>
        <v>1955.9599999999998</v>
      </c>
      <c r="V629" s="2">
        <v>2</v>
      </c>
      <c r="W629" s="2">
        <v>150000</v>
      </c>
      <c r="X629" s="3">
        <v>45128</v>
      </c>
      <c r="Y629" s="2">
        <v>1</v>
      </c>
      <c r="Z629" s="2" t="s">
        <v>4985</v>
      </c>
    </row>
    <row r="630" spans="1:26" s="2" customFormat="1" thickBot="1">
      <c r="A630" s="2">
        <v>410</v>
      </c>
      <c r="B630" s="2" t="s">
        <v>1960</v>
      </c>
      <c r="C630" s="2" t="s">
        <v>4984</v>
      </c>
      <c r="D630" s="2" t="s">
        <v>4983</v>
      </c>
      <c r="E630" s="2" t="s">
        <v>4982</v>
      </c>
      <c r="F630" s="2" t="s">
        <v>4981</v>
      </c>
      <c r="I630" s="2" t="s">
        <v>2854</v>
      </c>
      <c r="J630" s="2" t="s">
        <v>2836</v>
      </c>
      <c r="K630" s="7" t="s">
        <v>2853</v>
      </c>
      <c r="L630" s="2">
        <v>1.2</v>
      </c>
      <c r="M630" s="2">
        <v>81000</v>
      </c>
      <c r="N630" s="2">
        <v>102200</v>
      </c>
      <c r="O630" s="2">
        <v>183200</v>
      </c>
      <c r="P630" s="2">
        <v>0</v>
      </c>
      <c r="Q630" s="2">
        <v>183200</v>
      </c>
      <c r="S630" s="6">
        <v>10.7</v>
      </c>
      <c r="T630" s="6">
        <f t="shared" si="9"/>
        <v>1960.2399999999998</v>
      </c>
      <c r="V630" s="2">
        <v>0</v>
      </c>
      <c r="W630" s="2">
        <v>0</v>
      </c>
      <c r="Y630" s="2">
        <v>0</v>
      </c>
      <c r="Z630" s="2" t="s">
        <v>4980</v>
      </c>
    </row>
    <row r="631" spans="1:26" s="2" customFormat="1" thickBot="1">
      <c r="A631" s="2">
        <v>1063</v>
      </c>
      <c r="B631" s="2" t="s">
        <v>423</v>
      </c>
      <c r="C631" s="2" t="s">
        <v>424</v>
      </c>
      <c r="D631" s="2" t="s">
        <v>4979</v>
      </c>
      <c r="E631" s="2" t="s">
        <v>4978</v>
      </c>
      <c r="F631" s="2" t="s">
        <v>4977</v>
      </c>
      <c r="I631" s="2" t="s">
        <v>4976</v>
      </c>
      <c r="J631" s="2" t="s">
        <v>2836</v>
      </c>
      <c r="K631" s="7" t="s">
        <v>2910</v>
      </c>
      <c r="L631" s="2">
        <v>13</v>
      </c>
      <c r="M631" s="2">
        <v>123400</v>
      </c>
      <c r="N631" s="2">
        <v>59800</v>
      </c>
      <c r="O631" s="2">
        <v>183200</v>
      </c>
      <c r="P631" s="2">
        <v>0</v>
      </c>
      <c r="Q631" s="2">
        <v>183200</v>
      </c>
      <c r="S631" s="6">
        <v>10.7</v>
      </c>
      <c r="T631" s="6">
        <f t="shared" si="9"/>
        <v>1960.2399999999998</v>
      </c>
      <c r="V631" s="2">
        <v>0</v>
      </c>
      <c r="W631" s="2">
        <v>0</v>
      </c>
      <c r="Y631" s="2">
        <v>0</v>
      </c>
      <c r="Z631" s="2" t="s">
        <v>4975</v>
      </c>
    </row>
    <row r="632" spans="1:26" s="2" customFormat="1" thickBot="1">
      <c r="A632" s="2">
        <v>474</v>
      </c>
      <c r="B632" s="2" t="s">
        <v>1819</v>
      </c>
      <c r="C632" s="2" t="s">
        <v>1820</v>
      </c>
      <c r="E632" s="2" t="s">
        <v>4974</v>
      </c>
      <c r="F632" s="2" t="s">
        <v>4973</v>
      </c>
      <c r="I632" s="2" t="s">
        <v>3626</v>
      </c>
      <c r="J632" s="2" t="s">
        <v>2836</v>
      </c>
      <c r="K632" s="7" t="s">
        <v>3625</v>
      </c>
      <c r="L632" s="2">
        <v>8.1999999999999993</v>
      </c>
      <c r="M632" s="2">
        <v>146600</v>
      </c>
      <c r="N632" s="2">
        <v>36700</v>
      </c>
      <c r="O632" s="2">
        <v>183300</v>
      </c>
      <c r="P632" s="2">
        <v>0</v>
      </c>
      <c r="Q632" s="2">
        <v>183300</v>
      </c>
      <c r="S632" s="6">
        <v>10.7</v>
      </c>
      <c r="T632" s="6">
        <f t="shared" si="9"/>
        <v>1961.3099999999997</v>
      </c>
      <c r="V632" s="2">
        <v>2</v>
      </c>
      <c r="W632" s="2">
        <v>0</v>
      </c>
      <c r="X632" s="3">
        <v>43748</v>
      </c>
      <c r="Y632" s="2">
        <v>2</v>
      </c>
      <c r="Z632" s="2" t="s">
        <v>4972</v>
      </c>
    </row>
    <row r="633" spans="1:26" s="2" customFormat="1" thickBot="1">
      <c r="A633" s="2">
        <v>262</v>
      </c>
      <c r="B633" s="2" t="s">
        <v>2274</v>
      </c>
      <c r="C633" s="2" t="s">
        <v>2275</v>
      </c>
      <c r="D633" s="2" t="s">
        <v>4971</v>
      </c>
      <c r="E633" s="2" t="s">
        <v>4970</v>
      </c>
      <c r="F633" s="2" t="s">
        <v>4969</v>
      </c>
      <c r="I633" s="2" t="s">
        <v>4968</v>
      </c>
      <c r="J633" s="2" t="s">
        <v>4967</v>
      </c>
      <c r="K633" s="8" t="s">
        <v>4966</v>
      </c>
      <c r="L633" s="2">
        <v>0.1</v>
      </c>
      <c r="M633" s="2">
        <v>48000</v>
      </c>
      <c r="N633" s="2">
        <v>135400</v>
      </c>
      <c r="O633" s="2">
        <v>183400</v>
      </c>
      <c r="P633" s="2">
        <v>0</v>
      </c>
      <c r="Q633" s="2">
        <v>183400</v>
      </c>
      <c r="S633" s="6">
        <v>10.7</v>
      </c>
      <c r="T633" s="6">
        <f t="shared" si="9"/>
        <v>1962.3799999999997</v>
      </c>
      <c r="V633" s="2">
        <v>2</v>
      </c>
      <c r="W633" s="2">
        <v>50000</v>
      </c>
      <c r="X633" s="3">
        <v>44104</v>
      </c>
      <c r="Y633" s="2">
        <v>1</v>
      </c>
      <c r="Z633" s="2" t="s">
        <v>4965</v>
      </c>
    </row>
    <row r="634" spans="1:26" s="2" customFormat="1" thickBot="1">
      <c r="A634" s="2">
        <v>781</v>
      </c>
      <c r="B634" s="2" t="s">
        <v>1157</v>
      </c>
      <c r="C634" s="2" t="s">
        <v>1158</v>
      </c>
      <c r="D634" s="2" t="s">
        <v>4964</v>
      </c>
      <c r="E634" s="2" t="s">
        <v>4963</v>
      </c>
      <c r="F634" s="2" t="s">
        <v>4962</v>
      </c>
      <c r="I634" s="2" t="s">
        <v>3510</v>
      </c>
      <c r="J634" s="2" t="s">
        <v>2836</v>
      </c>
      <c r="K634" s="7" t="s">
        <v>3509</v>
      </c>
      <c r="L634" s="2">
        <v>0.25</v>
      </c>
      <c r="M634" s="2">
        <v>98000</v>
      </c>
      <c r="N634" s="2">
        <v>85600</v>
      </c>
      <c r="O634" s="2">
        <v>183600</v>
      </c>
      <c r="P634" s="2">
        <v>0</v>
      </c>
      <c r="Q634" s="2">
        <v>183600</v>
      </c>
      <c r="S634" s="6">
        <v>10.7</v>
      </c>
      <c r="T634" s="6">
        <f t="shared" si="9"/>
        <v>1964.5199999999998</v>
      </c>
      <c r="V634" s="2">
        <v>2</v>
      </c>
      <c r="W634" s="2">
        <v>45000</v>
      </c>
      <c r="X634" s="3">
        <v>43027</v>
      </c>
      <c r="Y634" s="2">
        <v>1</v>
      </c>
      <c r="Z634" s="2" t="s">
        <v>4961</v>
      </c>
    </row>
    <row r="635" spans="1:26" s="2" customFormat="1" thickBot="1">
      <c r="A635" s="2">
        <v>380</v>
      </c>
      <c r="B635" s="2" t="s">
        <v>2026</v>
      </c>
      <c r="C635" s="2" t="s">
        <v>2027</v>
      </c>
      <c r="E635" s="2" t="s">
        <v>4960</v>
      </c>
      <c r="F635" s="2" t="s">
        <v>4959</v>
      </c>
      <c r="I635" s="2" t="s">
        <v>4958</v>
      </c>
      <c r="J635" s="2" t="s">
        <v>2836</v>
      </c>
      <c r="K635" s="7" t="s">
        <v>4957</v>
      </c>
      <c r="L635" s="2">
        <v>0.21</v>
      </c>
      <c r="M635" s="2">
        <v>57600</v>
      </c>
      <c r="N635" s="2">
        <v>126200</v>
      </c>
      <c r="O635" s="2">
        <v>183800</v>
      </c>
      <c r="P635" s="2">
        <v>0</v>
      </c>
      <c r="Q635" s="2">
        <v>183800</v>
      </c>
      <c r="S635" s="6">
        <v>10.7</v>
      </c>
      <c r="T635" s="6">
        <f t="shared" si="9"/>
        <v>1966.6599999999999</v>
      </c>
      <c r="V635" s="2">
        <v>2</v>
      </c>
      <c r="W635" s="2">
        <v>75000</v>
      </c>
      <c r="X635" s="3">
        <v>44666</v>
      </c>
      <c r="Y635" s="2">
        <v>1</v>
      </c>
      <c r="Z635" s="2" t="s">
        <v>4956</v>
      </c>
    </row>
    <row r="636" spans="1:26" s="2" customFormat="1" thickBot="1">
      <c r="A636" s="2">
        <v>468</v>
      </c>
      <c r="B636" s="2" t="s">
        <v>1833</v>
      </c>
      <c r="C636" s="2" t="s">
        <v>1834</v>
      </c>
      <c r="E636" s="2" t="s">
        <v>4955</v>
      </c>
      <c r="F636" s="2" t="s">
        <v>4954</v>
      </c>
      <c r="I636" s="2" t="s">
        <v>4953</v>
      </c>
      <c r="J636" s="2" t="s">
        <v>2836</v>
      </c>
      <c r="K636" s="7" t="s">
        <v>4952</v>
      </c>
      <c r="L636" s="2">
        <v>33.28</v>
      </c>
      <c r="M636" s="2">
        <v>154200</v>
      </c>
      <c r="N636" s="2">
        <v>29900</v>
      </c>
      <c r="O636" s="2">
        <v>184100</v>
      </c>
      <c r="P636" s="2">
        <v>0</v>
      </c>
      <c r="Q636" s="2">
        <v>184100</v>
      </c>
      <c r="S636" s="6">
        <v>10.7</v>
      </c>
      <c r="T636" s="6">
        <f t="shared" si="9"/>
        <v>1969.8699999999997</v>
      </c>
      <c r="V636" s="2">
        <v>2</v>
      </c>
      <c r="W636" s="2">
        <v>175000</v>
      </c>
      <c r="X636" s="3">
        <v>45321</v>
      </c>
      <c r="Y636" s="2">
        <v>1</v>
      </c>
      <c r="Z636" s="2" t="s">
        <v>4951</v>
      </c>
    </row>
    <row r="637" spans="1:26" s="2" customFormat="1" thickBot="1">
      <c r="A637" s="2">
        <v>521</v>
      </c>
      <c r="B637" s="2" t="s">
        <v>1720</v>
      </c>
      <c r="C637" s="2" t="s">
        <v>1721</v>
      </c>
      <c r="D637" s="2" t="s">
        <v>4950</v>
      </c>
      <c r="E637" s="2" t="s">
        <v>4949</v>
      </c>
      <c r="F637" s="2" t="s">
        <v>4948</v>
      </c>
      <c r="I637" s="2" t="s">
        <v>2854</v>
      </c>
      <c r="J637" s="2" t="s">
        <v>2836</v>
      </c>
      <c r="K637" s="7" t="s">
        <v>2853</v>
      </c>
      <c r="L637" s="2">
        <v>1.1000000000000001</v>
      </c>
      <c r="M637" s="2">
        <v>81000</v>
      </c>
      <c r="N637" s="2">
        <v>103200</v>
      </c>
      <c r="O637" s="2">
        <v>184200</v>
      </c>
      <c r="P637" s="2">
        <v>0</v>
      </c>
      <c r="Q637" s="2">
        <v>184200</v>
      </c>
      <c r="S637" s="6">
        <v>10.7</v>
      </c>
      <c r="T637" s="6">
        <f t="shared" si="9"/>
        <v>1970.9399999999998</v>
      </c>
      <c r="V637" s="2">
        <v>2</v>
      </c>
      <c r="W637" s="2">
        <v>153000</v>
      </c>
      <c r="X637" s="3">
        <v>45201</v>
      </c>
      <c r="Y637" s="2">
        <v>1</v>
      </c>
      <c r="Z637" s="2" t="s">
        <v>4947</v>
      </c>
    </row>
    <row r="638" spans="1:26" s="2" customFormat="1" thickBot="1">
      <c r="A638" s="2">
        <v>98</v>
      </c>
      <c r="B638" s="2" t="s">
        <v>2621</v>
      </c>
      <c r="C638" s="2" t="s">
        <v>1661</v>
      </c>
      <c r="D638" s="2" t="s">
        <v>4946</v>
      </c>
      <c r="E638" s="2" t="s">
        <v>4945</v>
      </c>
      <c r="F638" s="2" t="s">
        <v>4944</v>
      </c>
      <c r="I638" s="2" t="s">
        <v>2854</v>
      </c>
      <c r="J638" s="2" t="s">
        <v>2836</v>
      </c>
      <c r="K638" s="7" t="s">
        <v>2853</v>
      </c>
      <c r="L638" s="2">
        <v>38.6</v>
      </c>
      <c r="M638" s="2">
        <v>90700</v>
      </c>
      <c r="N638" s="2">
        <v>125200</v>
      </c>
      <c r="O638" s="2">
        <v>215900</v>
      </c>
      <c r="P638" s="2">
        <v>31000</v>
      </c>
      <c r="Q638" s="2">
        <v>184900</v>
      </c>
      <c r="S638" s="6">
        <v>10.7</v>
      </c>
      <c r="T638" s="6">
        <f t="shared" si="9"/>
        <v>1978.4299999999998</v>
      </c>
      <c r="V638" s="2">
        <v>2</v>
      </c>
      <c r="W638" s="2">
        <v>0</v>
      </c>
      <c r="X638" s="3">
        <v>45442</v>
      </c>
      <c r="Y638" s="2">
        <v>2</v>
      </c>
      <c r="Z638" s="2" t="s">
        <v>4943</v>
      </c>
    </row>
    <row r="639" spans="1:26" s="2" customFormat="1" thickBot="1">
      <c r="A639" s="2">
        <v>241</v>
      </c>
      <c r="B639" s="2" t="s">
        <v>2327</v>
      </c>
      <c r="C639" s="2" t="s">
        <v>2328</v>
      </c>
      <c r="D639" s="2" t="s">
        <v>4942</v>
      </c>
      <c r="E639" s="2" t="s">
        <v>4941</v>
      </c>
      <c r="F639" s="2" t="s">
        <v>4940</v>
      </c>
      <c r="I639" s="2" t="s">
        <v>2854</v>
      </c>
      <c r="J639" s="2" t="s">
        <v>2836</v>
      </c>
      <c r="K639" s="7" t="s">
        <v>2853</v>
      </c>
      <c r="L639" s="2">
        <v>2</v>
      </c>
      <c r="M639" s="2">
        <v>85000</v>
      </c>
      <c r="N639" s="2">
        <v>130900</v>
      </c>
      <c r="O639" s="2">
        <v>215900</v>
      </c>
      <c r="P639" s="2">
        <v>31000</v>
      </c>
      <c r="Q639" s="2">
        <v>184900</v>
      </c>
      <c r="S639" s="6">
        <v>10.7</v>
      </c>
      <c r="T639" s="6">
        <f t="shared" si="9"/>
        <v>1978.4299999999998</v>
      </c>
      <c r="V639" s="2">
        <v>0</v>
      </c>
      <c r="W639" s="2">
        <v>0</v>
      </c>
      <c r="Y639" s="2">
        <v>0</v>
      </c>
      <c r="Z639" s="2" t="s">
        <v>4939</v>
      </c>
    </row>
    <row r="640" spans="1:26" s="2" customFormat="1" thickBot="1">
      <c r="A640" s="2">
        <v>1095</v>
      </c>
      <c r="B640" s="2" t="s">
        <v>360</v>
      </c>
      <c r="C640" s="2" t="s">
        <v>3084</v>
      </c>
      <c r="E640" s="2" t="s">
        <v>4938</v>
      </c>
      <c r="F640" s="2" t="s">
        <v>4937</v>
      </c>
      <c r="I640" s="2" t="s">
        <v>3081</v>
      </c>
      <c r="J640" s="2" t="s">
        <v>2836</v>
      </c>
      <c r="K640" s="7" t="s">
        <v>3080</v>
      </c>
      <c r="L640" s="2">
        <v>0.02</v>
      </c>
      <c r="M640" s="2">
        <v>72000</v>
      </c>
      <c r="N640" s="2">
        <v>112900</v>
      </c>
      <c r="O640" s="2">
        <v>184900</v>
      </c>
      <c r="P640" s="2">
        <v>0</v>
      </c>
      <c r="Q640" s="2">
        <v>184900</v>
      </c>
      <c r="S640" s="6">
        <v>10.7</v>
      </c>
      <c r="T640" s="6">
        <f t="shared" si="9"/>
        <v>1978.4299999999998</v>
      </c>
      <c r="V640" s="2">
        <v>2</v>
      </c>
      <c r="W640" s="2">
        <v>0</v>
      </c>
      <c r="X640" s="3">
        <v>44276</v>
      </c>
      <c r="Y640" s="2">
        <v>8</v>
      </c>
      <c r="Z640" s="2" t="s">
        <v>3079</v>
      </c>
    </row>
    <row r="641" spans="1:26" s="2" customFormat="1" thickBot="1">
      <c r="A641" s="2">
        <v>357</v>
      </c>
      <c r="B641" s="2" t="s">
        <v>2075</v>
      </c>
      <c r="C641" s="2" t="s">
        <v>2076</v>
      </c>
      <c r="D641" s="2" t="s">
        <v>4936</v>
      </c>
      <c r="E641" s="2" t="s">
        <v>4935</v>
      </c>
      <c r="F641" s="2" t="s">
        <v>4934</v>
      </c>
      <c r="I641" s="2" t="s">
        <v>2854</v>
      </c>
      <c r="J641" s="2" t="s">
        <v>2836</v>
      </c>
      <c r="K641" s="7" t="s">
        <v>2853</v>
      </c>
      <c r="L641" s="2">
        <v>11.9</v>
      </c>
      <c r="M641" s="2">
        <v>117800</v>
      </c>
      <c r="N641" s="2">
        <v>92200</v>
      </c>
      <c r="O641" s="2">
        <v>210000</v>
      </c>
      <c r="P641" s="2">
        <v>25000</v>
      </c>
      <c r="Q641" s="2">
        <v>185000</v>
      </c>
      <c r="S641" s="6">
        <v>10.7</v>
      </c>
      <c r="T641" s="6">
        <f t="shared" si="9"/>
        <v>1979.4999999999998</v>
      </c>
      <c r="V641" s="2">
        <v>0</v>
      </c>
      <c r="W641" s="2">
        <v>0</v>
      </c>
      <c r="Y641" s="2">
        <v>0</v>
      </c>
      <c r="Z641" s="2" t="s">
        <v>4933</v>
      </c>
    </row>
    <row r="642" spans="1:26" s="2" customFormat="1" thickBot="1">
      <c r="A642" s="2">
        <v>270</v>
      </c>
      <c r="B642" s="2" t="s">
        <v>2258</v>
      </c>
      <c r="C642" s="2" t="s">
        <v>4932</v>
      </c>
      <c r="D642" s="2" t="s">
        <v>4931</v>
      </c>
      <c r="E642" s="2" t="s">
        <v>4930</v>
      </c>
      <c r="F642" s="2" t="s">
        <v>4929</v>
      </c>
      <c r="I642" s="2" t="s">
        <v>2854</v>
      </c>
      <c r="J642" s="2" t="s">
        <v>2836</v>
      </c>
      <c r="K642" s="7" t="s">
        <v>2853</v>
      </c>
      <c r="L642" s="2">
        <v>0.11</v>
      </c>
      <c r="M642" s="2">
        <v>48000</v>
      </c>
      <c r="N642" s="2">
        <v>137900</v>
      </c>
      <c r="O642" s="2">
        <v>185900</v>
      </c>
      <c r="P642" s="2">
        <v>0</v>
      </c>
      <c r="Q642" s="2">
        <v>185900</v>
      </c>
      <c r="S642" s="6">
        <v>10.7</v>
      </c>
      <c r="T642" s="6">
        <f t="shared" ref="T642:T705" si="10">SUM(Q642*S642)/1000</f>
        <v>1989.1299999999997</v>
      </c>
      <c r="V642" s="2">
        <v>2</v>
      </c>
      <c r="W642" s="2">
        <v>121000</v>
      </c>
      <c r="X642" s="3">
        <v>45531</v>
      </c>
      <c r="Y642" s="2">
        <v>1</v>
      </c>
      <c r="Z642" s="2" t="s">
        <v>4928</v>
      </c>
    </row>
    <row r="643" spans="1:26" s="2" customFormat="1" thickBot="1">
      <c r="A643" s="2">
        <v>732</v>
      </c>
      <c r="B643" s="2" t="s">
        <v>1258</v>
      </c>
      <c r="C643" s="2" t="s">
        <v>1260</v>
      </c>
      <c r="E643" s="2" t="s">
        <v>4927</v>
      </c>
      <c r="F643" s="2" t="s">
        <v>4926</v>
      </c>
      <c r="I643" s="2" t="s">
        <v>4925</v>
      </c>
      <c r="J643" s="2" t="s">
        <v>2947</v>
      </c>
      <c r="K643" s="8">
        <v>11222</v>
      </c>
      <c r="L643" s="2">
        <v>158</v>
      </c>
      <c r="M643" s="2">
        <v>112700</v>
      </c>
      <c r="N643" s="2">
        <v>74000</v>
      </c>
      <c r="O643" s="2">
        <v>186700</v>
      </c>
      <c r="P643" s="2">
        <v>0</v>
      </c>
      <c r="Q643" s="2">
        <v>186700</v>
      </c>
      <c r="S643" s="6">
        <v>10.7</v>
      </c>
      <c r="T643" s="6">
        <f t="shared" si="10"/>
        <v>1997.6899999999998</v>
      </c>
      <c r="V643" s="2">
        <v>1</v>
      </c>
      <c r="W643" s="2">
        <v>182500</v>
      </c>
      <c r="X643" s="3">
        <v>44675</v>
      </c>
      <c r="Y643" s="2">
        <v>1</v>
      </c>
      <c r="Z643" s="2" t="s">
        <v>4924</v>
      </c>
    </row>
    <row r="644" spans="1:26" s="2" customFormat="1" thickBot="1">
      <c r="A644" s="2">
        <v>110</v>
      </c>
      <c r="B644" s="2" t="s">
        <v>2598</v>
      </c>
      <c r="C644" s="2" t="s">
        <v>2599</v>
      </c>
      <c r="D644" s="2" t="s">
        <v>3248</v>
      </c>
      <c r="E644" s="2" t="s">
        <v>4923</v>
      </c>
      <c r="F644" s="2" t="s">
        <v>3246</v>
      </c>
      <c r="I644" s="2" t="s">
        <v>3245</v>
      </c>
      <c r="J644" s="2" t="s">
        <v>2836</v>
      </c>
      <c r="K644" s="7" t="s">
        <v>3244</v>
      </c>
      <c r="L644" s="2">
        <v>93</v>
      </c>
      <c r="M644" s="2">
        <v>187200</v>
      </c>
      <c r="N644" s="2">
        <v>0</v>
      </c>
      <c r="O644" s="2">
        <v>187200</v>
      </c>
      <c r="P644" s="2">
        <v>0</v>
      </c>
      <c r="Q644" s="2">
        <v>187200</v>
      </c>
      <c r="S644" s="6">
        <v>10.7</v>
      </c>
      <c r="T644" s="6">
        <f t="shared" si="10"/>
        <v>2003.0399999999997</v>
      </c>
      <c r="V644" s="2">
        <v>1</v>
      </c>
      <c r="W644" s="2">
        <v>0</v>
      </c>
      <c r="X644" s="3">
        <v>43962</v>
      </c>
      <c r="Y644" s="2">
        <v>2</v>
      </c>
      <c r="Z644" s="2" t="s">
        <v>3243</v>
      </c>
    </row>
    <row r="645" spans="1:26" s="2" customFormat="1" thickBot="1">
      <c r="A645" s="2">
        <v>780</v>
      </c>
      <c r="B645" s="2" t="s">
        <v>1159</v>
      </c>
      <c r="C645" s="2" t="s">
        <v>4922</v>
      </c>
      <c r="D645" s="2" t="s">
        <v>4921</v>
      </c>
      <c r="E645" s="2" t="s">
        <v>4920</v>
      </c>
      <c r="F645" s="2" t="s">
        <v>4919</v>
      </c>
      <c r="I645" s="2" t="s">
        <v>4918</v>
      </c>
      <c r="J645" s="2" t="s">
        <v>2836</v>
      </c>
      <c r="K645" s="7" t="s">
        <v>4917</v>
      </c>
      <c r="L645" s="2">
        <v>4.9000000000000004</v>
      </c>
      <c r="M645" s="2">
        <v>99500</v>
      </c>
      <c r="N645" s="2">
        <v>87800</v>
      </c>
      <c r="O645" s="2">
        <v>187300</v>
      </c>
      <c r="P645" s="2">
        <v>0</v>
      </c>
      <c r="Q645" s="2">
        <v>187300</v>
      </c>
      <c r="S645" s="6">
        <v>10.7</v>
      </c>
      <c r="T645" s="6">
        <f t="shared" si="10"/>
        <v>2004.1099999999997</v>
      </c>
      <c r="V645" s="2">
        <v>1</v>
      </c>
      <c r="W645" s="2">
        <v>0</v>
      </c>
      <c r="X645" s="3">
        <v>44834</v>
      </c>
      <c r="Y645" s="2">
        <v>2</v>
      </c>
      <c r="Z645" s="2" t="s">
        <v>4916</v>
      </c>
    </row>
    <row r="646" spans="1:26" s="2" customFormat="1" thickBot="1">
      <c r="A646" s="2">
        <v>120</v>
      </c>
      <c r="B646" s="2" t="s">
        <v>2578</v>
      </c>
      <c r="C646" s="2" t="s">
        <v>2579</v>
      </c>
      <c r="D646" s="2" t="s">
        <v>4915</v>
      </c>
      <c r="E646" s="2" t="s">
        <v>4914</v>
      </c>
      <c r="F646" s="2" t="s">
        <v>4913</v>
      </c>
      <c r="I646" s="2" t="s">
        <v>2854</v>
      </c>
      <c r="J646" s="2" t="s">
        <v>2836</v>
      </c>
      <c r="K646" s="7" t="s">
        <v>2853</v>
      </c>
      <c r="L646" s="2">
        <v>0.6</v>
      </c>
      <c r="M646" s="2">
        <v>67200</v>
      </c>
      <c r="N646" s="2">
        <v>151400</v>
      </c>
      <c r="O646" s="2">
        <v>218600</v>
      </c>
      <c r="P646" s="2">
        <v>31000</v>
      </c>
      <c r="Q646" s="2">
        <v>187600</v>
      </c>
      <c r="S646" s="6">
        <v>10.7</v>
      </c>
      <c r="T646" s="6">
        <f t="shared" si="10"/>
        <v>2007.3199999999997</v>
      </c>
      <c r="V646" s="2">
        <v>0</v>
      </c>
      <c r="W646" s="2">
        <v>0</v>
      </c>
      <c r="Y646" s="2">
        <v>0</v>
      </c>
      <c r="Z646" s="2" t="s">
        <v>4912</v>
      </c>
    </row>
    <row r="647" spans="1:26" s="2" customFormat="1" thickBot="1">
      <c r="A647" s="2">
        <v>918</v>
      </c>
      <c r="B647" s="2" t="s">
        <v>814</v>
      </c>
      <c r="C647" s="2" t="s">
        <v>815</v>
      </c>
      <c r="D647" s="2" t="s">
        <v>4911</v>
      </c>
      <c r="E647" s="2" t="s">
        <v>4910</v>
      </c>
      <c r="F647" s="2" t="s">
        <v>4909</v>
      </c>
      <c r="I647" s="2" t="s">
        <v>2837</v>
      </c>
      <c r="J647" s="2" t="s">
        <v>2836</v>
      </c>
      <c r="K647" s="7" t="s">
        <v>4908</v>
      </c>
      <c r="L647" s="2">
        <v>1.07</v>
      </c>
      <c r="M647" s="2">
        <v>80300</v>
      </c>
      <c r="N647" s="2">
        <v>107500</v>
      </c>
      <c r="O647" s="2">
        <v>187800</v>
      </c>
      <c r="P647" s="2">
        <v>0</v>
      </c>
      <c r="Q647" s="2">
        <v>187800</v>
      </c>
      <c r="S647" s="6">
        <v>10.7</v>
      </c>
      <c r="T647" s="6">
        <f t="shared" si="10"/>
        <v>2009.4599999999998</v>
      </c>
      <c r="V647" s="2">
        <v>2</v>
      </c>
      <c r="W647" s="2">
        <v>92000</v>
      </c>
      <c r="X647" s="3">
        <v>43719</v>
      </c>
      <c r="Y647" s="2">
        <v>1</v>
      </c>
      <c r="Z647" s="2" t="s">
        <v>4907</v>
      </c>
    </row>
    <row r="648" spans="1:26" s="2" customFormat="1" thickBot="1">
      <c r="A648" s="2">
        <v>1218</v>
      </c>
      <c r="B648" s="2" t="s">
        <v>4906</v>
      </c>
      <c r="C648" s="2" t="s">
        <v>4905</v>
      </c>
      <c r="E648" s="2" t="s">
        <v>4904</v>
      </c>
      <c r="F648" s="2" t="s">
        <v>4903</v>
      </c>
      <c r="I648" s="2" t="s">
        <v>3051</v>
      </c>
      <c r="J648" s="2" t="s">
        <v>2836</v>
      </c>
      <c r="K648" s="7" t="s">
        <v>3050</v>
      </c>
      <c r="L648" s="2">
        <v>95</v>
      </c>
      <c r="M648" s="2">
        <v>163800</v>
      </c>
      <c r="N648" s="2">
        <v>24500</v>
      </c>
      <c r="O648" s="2">
        <v>188300</v>
      </c>
      <c r="P648" s="2">
        <v>0</v>
      </c>
      <c r="Q648" s="2">
        <v>188300</v>
      </c>
      <c r="S648" s="6">
        <v>10.7</v>
      </c>
      <c r="T648" s="6">
        <f t="shared" si="10"/>
        <v>2014.8099999999997</v>
      </c>
      <c r="V648" s="2">
        <v>2</v>
      </c>
      <c r="W648" s="2">
        <v>0</v>
      </c>
      <c r="X648" s="3">
        <v>45216</v>
      </c>
      <c r="Y648" s="2">
        <v>2</v>
      </c>
      <c r="Z648" s="2" t="s">
        <v>4902</v>
      </c>
    </row>
    <row r="649" spans="1:26" s="2" customFormat="1" thickBot="1">
      <c r="A649" s="2">
        <v>449</v>
      </c>
      <c r="B649" s="2" t="s">
        <v>1880</v>
      </c>
      <c r="C649" s="2" t="s">
        <v>1881</v>
      </c>
      <c r="D649" s="2" t="s">
        <v>4901</v>
      </c>
      <c r="E649" s="2" t="s">
        <v>3444</v>
      </c>
      <c r="F649" s="2" t="s">
        <v>3838</v>
      </c>
      <c r="I649" s="2" t="s">
        <v>2854</v>
      </c>
      <c r="J649" s="2" t="s">
        <v>2836</v>
      </c>
      <c r="K649" s="7" t="s">
        <v>2853</v>
      </c>
      <c r="L649" s="2">
        <v>95</v>
      </c>
      <c r="M649" s="2">
        <v>188600</v>
      </c>
      <c r="N649" s="2">
        <v>0</v>
      </c>
      <c r="O649" s="2">
        <v>188600</v>
      </c>
      <c r="P649" s="2">
        <v>0</v>
      </c>
      <c r="Q649" s="2">
        <v>188600</v>
      </c>
      <c r="S649" s="6">
        <v>10.7</v>
      </c>
      <c r="T649" s="6">
        <f t="shared" si="10"/>
        <v>2018.0199999999998</v>
      </c>
      <c r="V649" s="2">
        <v>1</v>
      </c>
      <c r="W649" s="2">
        <v>0</v>
      </c>
      <c r="X649" s="3">
        <v>44986</v>
      </c>
      <c r="Y649" s="2">
        <v>2</v>
      </c>
      <c r="Z649" s="2" t="s">
        <v>3837</v>
      </c>
    </row>
    <row r="650" spans="1:26" s="2" customFormat="1" thickBot="1">
      <c r="A650" s="2">
        <v>114</v>
      </c>
      <c r="B650" s="2" t="s">
        <v>2589</v>
      </c>
      <c r="C650" s="2" t="s">
        <v>4900</v>
      </c>
      <c r="E650" s="2" t="s">
        <v>4899</v>
      </c>
      <c r="F650" s="2" t="s">
        <v>4898</v>
      </c>
      <c r="I650" s="2" t="s">
        <v>2854</v>
      </c>
      <c r="J650" s="2" t="s">
        <v>2836</v>
      </c>
      <c r="K650" s="7" t="s">
        <v>2853</v>
      </c>
      <c r="L650" s="2">
        <v>1</v>
      </c>
      <c r="M650" s="2">
        <v>80000</v>
      </c>
      <c r="N650" s="2">
        <v>108700</v>
      </c>
      <c r="O650" s="2">
        <v>188700</v>
      </c>
      <c r="P650" s="2">
        <v>0</v>
      </c>
      <c r="Q650" s="2">
        <v>188700</v>
      </c>
      <c r="S650" s="6">
        <v>10.7</v>
      </c>
      <c r="T650" s="6">
        <f t="shared" si="10"/>
        <v>2019.0899999999997</v>
      </c>
      <c r="V650" s="2">
        <v>2</v>
      </c>
      <c r="W650" s="2">
        <v>0</v>
      </c>
      <c r="X650" s="3">
        <v>40623</v>
      </c>
      <c r="Y650" s="2">
        <v>1</v>
      </c>
      <c r="Z650" s="2" t="s">
        <v>4897</v>
      </c>
    </row>
    <row r="651" spans="1:26" s="2" customFormat="1" thickBot="1">
      <c r="A651" s="2">
        <v>36</v>
      </c>
      <c r="B651" s="2" t="s">
        <v>2737</v>
      </c>
      <c r="C651" s="2" t="s">
        <v>2736</v>
      </c>
      <c r="D651" s="2" t="s">
        <v>4360</v>
      </c>
      <c r="E651" s="2" t="s">
        <v>4896</v>
      </c>
      <c r="F651" s="2" t="s">
        <v>4358</v>
      </c>
      <c r="I651" s="2" t="s">
        <v>2854</v>
      </c>
      <c r="J651" s="2" t="s">
        <v>2836</v>
      </c>
      <c r="K651" s="7" t="s">
        <v>2853</v>
      </c>
      <c r="L651" s="2">
        <v>0.75</v>
      </c>
      <c r="M651" s="2">
        <v>73600</v>
      </c>
      <c r="N651" s="2">
        <v>146300</v>
      </c>
      <c r="O651" s="2">
        <v>219900</v>
      </c>
      <c r="P651" s="2">
        <v>31000</v>
      </c>
      <c r="Q651" s="2">
        <v>188900</v>
      </c>
      <c r="S651" s="6">
        <v>10.7</v>
      </c>
      <c r="T651" s="6">
        <f t="shared" si="10"/>
        <v>2021.2299999999998</v>
      </c>
      <c r="V651" s="2">
        <v>0</v>
      </c>
      <c r="W651" s="2">
        <v>0</v>
      </c>
      <c r="Y651" s="2">
        <v>0</v>
      </c>
    </row>
    <row r="652" spans="1:26" s="2" customFormat="1" thickBot="1">
      <c r="A652" s="2">
        <v>128</v>
      </c>
      <c r="B652" s="2" t="s">
        <v>2566</v>
      </c>
      <c r="C652" s="2" t="s">
        <v>2567</v>
      </c>
      <c r="D652" s="2" t="s">
        <v>4895</v>
      </c>
      <c r="E652" s="2" t="s">
        <v>4894</v>
      </c>
      <c r="F652" s="2" t="s">
        <v>4893</v>
      </c>
      <c r="G652" s="2" t="s">
        <v>4892</v>
      </c>
      <c r="I652" s="2" t="s">
        <v>2854</v>
      </c>
      <c r="J652" s="2" t="s">
        <v>2836</v>
      </c>
      <c r="K652" s="7" t="s">
        <v>2853</v>
      </c>
      <c r="L652" s="2">
        <v>0.8</v>
      </c>
      <c r="M652" s="2">
        <v>73600</v>
      </c>
      <c r="N652" s="2">
        <v>140700</v>
      </c>
      <c r="O652" s="2">
        <v>214300</v>
      </c>
      <c r="P652" s="2">
        <v>25000</v>
      </c>
      <c r="Q652" s="2">
        <v>189300</v>
      </c>
      <c r="S652" s="6">
        <v>10.7</v>
      </c>
      <c r="T652" s="6">
        <f t="shared" si="10"/>
        <v>2025.5099999999998</v>
      </c>
      <c r="V652" s="2">
        <v>0</v>
      </c>
      <c r="W652" s="2">
        <v>0</v>
      </c>
      <c r="Y652" s="2">
        <v>0</v>
      </c>
      <c r="Z652" s="2" t="s">
        <v>4891</v>
      </c>
    </row>
    <row r="653" spans="1:26" s="2" customFormat="1" thickBot="1">
      <c r="A653" s="2">
        <v>187</v>
      </c>
      <c r="B653" s="2" t="s">
        <v>2445</v>
      </c>
      <c r="C653" s="2" t="s">
        <v>4890</v>
      </c>
      <c r="D653" s="2" t="s">
        <v>4889</v>
      </c>
      <c r="E653" s="2" t="s">
        <v>4888</v>
      </c>
      <c r="F653" s="2" t="s">
        <v>4887</v>
      </c>
      <c r="G653" s="2" t="s">
        <v>4886</v>
      </c>
      <c r="H653" s="2" t="s">
        <v>4885</v>
      </c>
      <c r="I653" s="2" t="s">
        <v>4265</v>
      </c>
      <c r="J653" s="2" t="s">
        <v>2836</v>
      </c>
      <c r="K653" s="7" t="s">
        <v>4264</v>
      </c>
      <c r="L653" s="2">
        <v>5</v>
      </c>
      <c r="M653" s="2">
        <v>100000</v>
      </c>
      <c r="N653" s="2">
        <v>89800</v>
      </c>
      <c r="O653" s="2">
        <v>189800</v>
      </c>
      <c r="P653" s="2">
        <v>0</v>
      </c>
      <c r="Q653" s="2">
        <v>189800</v>
      </c>
      <c r="S653" s="6">
        <v>10.7</v>
      </c>
      <c r="T653" s="6">
        <f t="shared" si="10"/>
        <v>2030.8599999999997</v>
      </c>
      <c r="V653" s="2">
        <v>2</v>
      </c>
      <c r="W653" s="2">
        <v>0</v>
      </c>
      <c r="X653" s="3">
        <v>44515</v>
      </c>
      <c r="Y653" s="2">
        <v>2</v>
      </c>
      <c r="Z653" s="2" t="s">
        <v>4884</v>
      </c>
    </row>
    <row r="654" spans="1:26" s="2" customFormat="1" thickBot="1">
      <c r="A654" s="2">
        <v>1028</v>
      </c>
      <c r="B654" s="2" t="s">
        <v>506</v>
      </c>
      <c r="C654" s="2" t="s">
        <v>507</v>
      </c>
      <c r="E654" s="2" t="s">
        <v>4883</v>
      </c>
      <c r="F654" s="2" t="s">
        <v>3587</v>
      </c>
      <c r="I654" s="2" t="s">
        <v>3586</v>
      </c>
      <c r="J654" s="2" t="s">
        <v>2947</v>
      </c>
      <c r="K654" s="8">
        <v>11944</v>
      </c>
      <c r="L654" s="2">
        <v>5</v>
      </c>
      <c r="M654" s="2">
        <v>80000</v>
      </c>
      <c r="N654" s="2">
        <v>111000</v>
      </c>
      <c r="O654" s="2">
        <v>191000</v>
      </c>
      <c r="P654" s="2">
        <v>0</v>
      </c>
      <c r="Q654" s="2">
        <v>191000</v>
      </c>
      <c r="S654" s="6">
        <v>10.7</v>
      </c>
      <c r="T654" s="6">
        <f t="shared" si="10"/>
        <v>2043.6999999999998</v>
      </c>
      <c r="V654" s="2">
        <v>2</v>
      </c>
      <c r="W654" s="2">
        <v>0</v>
      </c>
      <c r="X654" s="3">
        <v>43111</v>
      </c>
      <c r="Y654" s="2">
        <v>5</v>
      </c>
      <c r="Z654" s="2" t="s">
        <v>3585</v>
      </c>
    </row>
    <row r="655" spans="1:26" s="2" customFormat="1" thickBot="1">
      <c r="A655" s="2">
        <v>567</v>
      </c>
      <c r="B655" s="2" t="s">
        <v>1620</v>
      </c>
      <c r="C655" s="2" t="s">
        <v>1621</v>
      </c>
      <c r="D655" s="2" t="s">
        <v>4882</v>
      </c>
      <c r="E655" s="2" t="s">
        <v>4881</v>
      </c>
      <c r="F655" s="2" t="s">
        <v>4880</v>
      </c>
      <c r="I655" s="2" t="s">
        <v>2854</v>
      </c>
      <c r="J655" s="2" t="s">
        <v>2836</v>
      </c>
      <c r="K655" s="7" t="s">
        <v>2853</v>
      </c>
      <c r="L655" s="2">
        <v>0.7</v>
      </c>
      <c r="M655" s="2">
        <v>73600</v>
      </c>
      <c r="N655" s="2">
        <v>142500</v>
      </c>
      <c r="O655" s="2">
        <v>216100</v>
      </c>
      <c r="P655" s="2">
        <v>25000</v>
      </c>
      <c r="Q655" s="2">
        <v>191100</v>
      </c>
      <c r="S655" s="6">
        <v>10.7</v>
      </c>
      <c r="T655" s="6">
        <f t="shared" si="10"/>
        <v>2044.7699999999998</v>
      </c>
      <c r="V655" s="2">
        <v>0</v>
      </c>
      <c r="W655" s="2">
        <v>0</v>
      </c>
      <c r="Y655" s="2">
        <v>0</v>
      </c>
    </row>
    <row r="656" spans="1:26" s="2" customFormat="1" thickBot="1">
      <c r="A656" s="2">
        <v>896</v>
      </c>
      <c r="B656" s="2" t="s">
        <v>868</v>
      </c>
      <c r="C656" s="2" t="s">
        <v>870</v>
      </c>
      <c r="E656" s="2" t="s">
        <v>4879</v>
      </c>
      <c r="F656" s="2" t="s">
        <v>4878</v>
      </c>
      <c r="I656" s="2" t="s">
        <v>4877</v>
      </c>
      <c r="J656" s="2" t="s">
        <v>2836</v>
      </c>
      <c r="K656" s="7" t="s">
        <v>2890</v>
      </c>
      <c r="L656" s="2">
        <v>0.46</v>
      </c>
      <c r="M656" s="2">
        <v>67200</v>
      </c>
      <c r="N656" s="2">
        <v>123900</v>
      </c>
      <c r="O656" s="2">
        <v>191100</v>
      </c>
      <c r="P656" s="2">
        <v>0</v>
      </c>
      <c r="Q656" s="2">
        <v>191100</v>
      </c>
      <c r="S656" s="6">
        <v>10.7</v>
      </c>
      <c r="T656" s="6">
        <f t="shared" si="10"/>
        <v>2044.7699999999998</v>
      </c>
      <c r="V656" s="2">
        <v>2</v>
      </c>
      <c r="W656" s="2">
        <v>36600</v>
      </c>
      <c r="X656" s="3">
        <v>39490</v>
      </c>
      <c r="Y656" s="2">
        <v>3</v>
      </c>
      <c r="Z656" s="2" t="s">
        <v>4876</v>
      </c>
    </row>
    <row r="657" spans="1:26" s="2" customFormat="1" thickBot="1">
      <c r="A657" s="2">
        <v>571</v>
      </c>
      <c r="B657" s="2" t="s">
        <v>1609</v>
      </c>
      <c r="C657" s="2" t="s">
        <v>1611</v>
      </c>
      <c r="D657" s="2" t="s">
        <v>4875</v>
      </c>
      <c r="E657" s="2" t="s">
        <v>4874</v>
      </c>
      <c r="F657" s="2" t="s">
        <v>4873</v>
      </c>
      <c r="I657" s="2" t="s">
        <v>2854</v>
      </c>
      <c r="J657" s="2" t="s">
        <v>2836</v>
      </c>
      <c r="K657" s="7" t="s">
        <v>2853</v>
      </c>
      <c r="L657" s="2">
        <v>0.5</v>
      </c>
      <c r="M657" s="2">
        <v>67200</v>
      </c>
      <c r="N657" s="2">
        <v>149500</v>
      </c>
      <c r="O657" s="2">
        <v>216700</v>
      </c>
      <c r="P657" s="2">
        <v>25000</v>
      </c>
      <c r="Q657" s="2">
        <v>191700</v>
      </c>
      <c r="S657" s="6">
        <v>10.7</v>
      </c>
      <c r="T657" s="6">
        <f t="shared" si="10"/>
        <v>2051.1899999999996</v>
      </c>
      <c r="V657" s="2">
        <v>0</v>
      </c>
      <c r="W657" s="2">
        <v>0</v>
      </c>
      <c r="Y657" s="2">
        <v>0</v>
      </c>
      <c r="Z657" s="2" t="s">
        <v>4872</v>
      </c>
    </row>
    <row r="658" spans="1:26" s="2" customFormat="1" thickBot="1">
      <c r="A658" s="2">
        <v>118</v>
      </c>
      <c r="B658" s="2" t="s">
        <v>2580</v>
      </c>
      <c r="C658" s="2" t="s">
        <v>4871</v>
      </c>
      <c r="D658" s="2" t="s">
        <v>4870</v>
      </c>
      <c r="E658" s="2" t="s">
        <v>4869</v>
      </c>
      <c r="F658" s="2" t="s">
        <v>4868</v>
      </c>
      <c r="I658" s="2" t="s">
        <v>2854</v>
      </c>
      <c r="J658" s="2" t="s">
        <v>2836</v>
      </c>
      <c r="K658" s="7" t="s">
        <v>2853</v>
      </c>
      <c r="L658" s="2">
        <v>1</v>
      </c>
      <c r="M658" s="2">
        <v>80000</v>
      </c>
      <c r="N658" s="2">
        <v>112900</v>
      </c>
      <c r="O658" s="2">
        <v>192900</v>
      </c>
      <c r="P658" s="2">
        <v>0</v>
      </c>
      <c r="Q658" s="2">
        <v>192900</v>
      </c>
      <c r="S658" s="6">
        <v>10.7</v>
      </c>
      <c r="T658" s="6">
        <f t="shared" si="10"/>
        <v>2064.0299999999997</v>
      </c>
      <c r="V658" s="2">
        <v>2</v>
      </c>
      <c r="W658" s="2">
        <v>125000</v>
      </c>
      <c r="X658" s="3">
        <v>44420</v>
      </c>
      <c r="Y658" s="2">
        <v>1</v>
      </c>
      <c r="Z658" s="2" t="s">
        <v>4867</v>
      </c>
    </row>
    <row r="659" spans="1:26" s="2" customFormat="1" thickBot="1">
      <c r="A659" s="2">
        <v>504</v>
      </c>
      <c r="B659" s="2" t="s">
        <v>1757</v>
      </c>
      <c r="C659" s="2" t="s">
        <v>4866</v>
      </c>
      <c r="D659" s="2" t="s">
        <v>4865</v>
      </c>
      <c r="E659" s="2" t="s">
        <v>4864</v>
      </c>
      <c r="F659" s="2" t="s">
        <v>4863</v>
      </c>
      <c r="I659" s="2" t="s">
        <v>2854</v>
      </c>
      <c r="J659" s="2" t="s">
        <v>2836</v>
      </c>
      <c r="K659" s="7" t="s">
        <v>2853</v>
      </c>
      <c r="L659" s="2">
        <v>0.25</v>
      </c>
      <c r="M659" s="2">
        <v>57600</v>
      </c>
      <c r="N659" s="2">
        <v>160300</v>
      </c>
      <c r="O659" s="2">
        <v>217900</v>
      </c>
      <c r="P659" s="2">
        <v>25000</v>
      </c>
      <c r="Q659" s="2">
        <v>192900</v>
      </c>
      <c r="S659" s="6">
        <v>10.7</v>
      </c>
      <c r="T659" s="6">
        <f t="shared" si="10"/>
        <v>2064.0299999999997</v>
      </c>
      <c r="V659" s="2">
        <v>2</v>
      </c>
      <c r="W659" s="2">
        <v>23500</v>
      </c>
      <c r="X659" s="3">
        <v>42066</v>
      </c>
      <c r="Y659" s="2">
        <v>3</v>
      </c>
      <c r="Z659" s="2" t="s">
        <v>4862</v>
      </c>
    </row>
    <row r="660" spans="1:26" s="2" customFormat="1" thickBot="1">
      <c r="A660" s="2">
        <v>558</v>
      </c>
      <c r="B660" s="2" t="s">
        <v>1639</v>
      </c>
      <c r="C660" s="2" t="s">
        <v>1640</v>
      </c>
      <c r="D660" s="2" t="s">
        <v>4861</v>
      </c>
      <c r="E660" s="2" t="s">
        <v>4860</v>
      </c>
      <c r="F660" s="2" t="s">
        <v>4859</v>
      </c>
      <c r="I660" s="2" t="s">
        <v>2854</v>
      </c>
      <c r="J660" s="2" t="s">
        <v>2836</v>
      </c>
      <c r="K660" s="7" t="s">
        <v>2853</v>
      </c>
      <c r="L660" s="2">
        <v>20.399999999999999</v>
      </c>
      <c r="M660" s="2">
        <v>142000</v>
      </c>
      <c r="N660" s="2">
        <v>75900</v>
      </c>
      <c r="O660" s="2">
        <v>217900</v>
      </c>
      <c r="P660" s="2">
        <v>25000</v>
      </c>
      <c r="Q660" s="2">
        <v>192900</v>
      </c>
      <c r="S660" s="6">
        <v>10.7</v>
      </c>
      <c r="T660" s="6">
        <f t="shared" si="10"/>
        <v>2064.0299999999997</v>
      </c>
      <c r="V660" s="2">
        <v>0</v>
      </c>
      <c r="W660" s="2">
        <v>0</v>
      </c>
      <c r="Y660" s="2">
        <v>0</v>
      </c>
      <c r="Z660" s="2" t="s">
        <v>4858</v>
      </c>
    </row>
    <row r="661" spans="1:26" s="2" customFormat="1" thickBot="1">
      <c r="A661" s="2">
        <v>366</v>
      </c>
      <c r="B661" s="2" t="s">
        <v>2053</v>
      </c>
      <c r="C661" s="2" t="s">
        <v>2054</v>
      </c>
      <c r="E661" s="2" t="s">
        <v>4857</v>
      </c>
      <c r="F661" s="2" t="s">
        <v>4856</v>
      </c>
      <c r="I661" s="2" t="s">
        <v>4855</v>
      </c>
      <c r="J661" s="2" t="s">
        <v>4854</v>
      </c>
      <c r="K661" s="8">
        <v>25419</v>
      </c>
      <c r="L661" s="2">
        <v>0.12</v>
      </c>
      <c r="M661" s="2">
        <v>48000</v>
      </c>
      <c r="N661" s="2">
        <v>145000</v>
      </c>
      <c r="O661" s="2">
        <v>193000</v>
      </c>
      <c r="P661" s="2">
        <v>0</v>
      </c>
      <c r="Q661" s="2">
        <v>193000</v>
      </c>
      <c r="S661" s="6">
        <v>10.7</v>
      </c>
      <c r="T661" s="6">
        <f t="shared" si="10"/>
        <v>2065.1</v>
      </c>
      <c r="V661" s="2">
        <v>0</v>
      </c>
      <c r="W661" s="2">
        <v>0</v>
      </c>
      <c r="Y661" s="2">
        <v>0</v>
      </c>
      <c r="Z661" s="2" t="s">
        <v>4853</v>
      </c>
    </row>
    <row r="662" spans="1:26" s="2" customFormat="1" thickBot="1">
      <c r="A662" s="2">
        <v>93</v>
      </c>
      <c r="B662" s="2" t="s">
        <v>2633</v>
      </c>
      <c r="C662" s="2" t="s">
        <v>4852</v>
      </c>
      <c r="E662" s="2" t="s">
        <v>4851</v>
      </c>
      <c r="F662" s="2" t="s">
        <v>4850</v>
      </c>
      <c r="I662" s="2" t="s">
        <v>2854</v>
      </c>
      <c r="J662" s="2" t="s">
        <v>2836</v>
      </c>
      <c r="K662" s="7" t="s">
        <v>2853</v>
      </c>
      <c r="L662" s="2">
        <v>3.5</v>
      </c>
      <c r="M662" s="2">
        <v>92500</v>
      </c>
      <c r="N662" s="2">
        <v>100700</v>
      </c>
      <c r="O662" s="2">
        <v>193200</v>
      </c>
      <c r="P662" s="2">
        <v>0</v>
      </c>
      <c r="Q662" s="2">
        <v>193200</v>
      </c>
      <c r="S662" s="6">
        <v>10.7</v>
      </c>
      <c r="T662" s="6">
        <f t="shared" si="10"/>
        <v>2067.2399999999998</v>
      </c>
      <c r="V662" s="2">
        <v>2</v>
      </c>
      <c r="W662" s="2">
        <v>80000</v>
      </c>
      <c r="X662" s="3">
        <v>44523</v>
      </c>
      <c r="Y662" s="2">
        <v>1</v>
      </c>
      <c r="Z662" s="2" t="s">
        <v>4849</v>
      </c>
    </row>
    <row r="663" spans="1:26" s="2" customFormat="1" thickBot="1">
      <c r="A663" s="2">
        <v>472</v>
      </c>
      <c r="B663" s="2" t="s">
        <v>1825</v>
      </c>
      <c r="C663" s="2" t="s">
        <v>1827</v>
      </c>
      <c r="E663" s="2" t="s">
        <v>4848</v>
      </c>
      <c r="F663" s="2" t="s">
        <v>4847</v>
      </c>
      <c r="I663" s="2" t="s">
        <v>4395</v>
      </c>
      <c r="J663" s="2" t="s">
        <v>2836</v>
      </c>
      <c r="K663" s="7" t="s">
        <v>4394</v>
      </c>
      <c r="L663" s="2">
        <v>30.7</v>
      </c>
      <c r="M663" s="2">
        <v>91300</v>
      </c>
      <c r="N663" s="2">
        <v>126900</v>
      </c>
      <c r="O663" s="2">
        <v>218200</v>
      </c>
      <c r="P663" s="2">
        <v>25000</v>
      </c>
      <c r="Q663" s="2">
        <v>193200</v>
      </c>
      <c r="S663" s="6">
        <v>10.7</v>
      </c>
      <c r="T663" s="6">
        <f t="shared" si="10"/>
        <v>2067.2399999999998</v>
      </c>
      <c r="V663" s="2">
        <v>2</v>
      </c>
      <c r="W663" s="2">
        <v>0</v>
      </c>
      <c r="X663" s="3">
        <v>44726</v>
      </c>
      <c r="Y663" s="2">
        <v>2</v>
      </c>
      <c r="Z663" s="2" t="s">
        <v>4846</v>
      </c>
    </row>
    <row r="664" spans="1:26" s="2" customFormat="1" thickBot="1">
      <c r="A664" s="2">
        <v>424</v>
      </c>
      <c r="B664" s="2" t="s">
        <v>1930</v>
      </c>
      <c r="C664" s="2" t="s">
        <v>1931</v>
      </c>
      <c r="E664" s="2" t="s">
        <v>4845</v>
      </c>
      <c r="F664" s="2" t="s">
        <v>4844</v>
      </c>
      <c r="I664" s="2" t="s">
        <v>2854</v>
      </c>
      <c r="J664" s="2" t="s">
        <v>2836</v>
      </c>
      <c r="K664" s="7" t="s">
        <v>2853</v>
      </c>
      <c r="L664" s="2">
        <v>1.5</v>
      </c>
      <c r="M664" s="2">
        <v>82500</v>
      </c>
      <c r="N664" s="2">
        <v>135900</v>
      </c>
      <c r="O664" s="2">
        <v>218400</v>
      </c>
      <c r="P664" s="2">
        <v>25000</v>
      </c>
      <c r="Q664" s="2">
        <v>193400</v>
      </c>
      <c r="S664" s="6">
        <v>10.7</v>
      </c>
      <c r="T664" s="6">
        <f t="shared" si="10"/>
        <v>2069.3799999999997</v>
      </c>
      <c r="V664" s="2">
        <v>2</v>
      </c>
      <c r="W664" s="2">
        <v>86000</v>
      </c>
      <c r="X664" s="3">
        <v>43829</v>
      </c>
      <c r="Y664" s="2">
        <v>1</v>
      </c>
      <c r="Z664" s="2" t="s">
        <v>4843</v>
      </c>
    </row>
    <row r="665" spans="1:26" s="2" customFormat="1" thickBot="1">
      <c r="A665" s="2">
        <v>644</v>
      </c>
      <c r="B665" s="2" t="s">
        <v>1450</v>
      </c>
      <c r="C665" s="2" t="s">
        <v>4842</v>
      </c>
      <c r="E665" s="2" t="s">
        <v>4841</v>
      </c>
      <c r="F665" s="2" t="s">
        <v>4840</v>
      </c>
      <c r="I665" s="2" t="s">
        <v>2854</v>
      </c>
      <c r="J665" s="2" t="s">
        <v>2836</v>
      </c>
      <c r="K665" s="7" t="s">
        <v>2853</v>
      </c>
      <c r="L665" s="2">
        <v>0.27</v>
      </c>
      <c r="M665" s="2">
        <v>57600</v>
      </c>
      <c r="N665" s="2">
        <v>136000</v>
      </c>
      <c r="O665" s="2">
        <v>193600</v>
      </c>
      <c r="P665" s="2">
        <v>0</v>
      </c>
      <c r="Q665" s="2">
        <v>193600</v>
      </c>
      <c r="S665" s="6">
        <v>10.7</v>
      </c>
      <c r="T665" s="6">
        <f t="shared" si="10"/>
        <v>2071.52</v>
      </c>
      <c r="V665" s="2">
        <v>2</v>
      </c>
      <c r="W665" s="2">
        <v>138500</v>
      </c>
      <c r="X665" s="3">
        <v>45590</v>
      </c>
      <c r="Y665" s="2">
        <v>1</v>
      </c>
      <c r="Z665" s="2" t="s">
        <v>4839</v>
      </c>
    </row>
    <row r="666" spans="1:26" s="2" customFormat="1" thickBot="1">
      <c r="A666" s="2">
        <v>565</v>
      </c>
      <c r="B666" s="2" t="s">
        <v>1625</v>
      </c>
      <c r="C666" s="2" t="s">
        <v>4838</v>
      </c>
      <c r="E666" s="2" t="s">
        <v>4837</v>
      </c>
      <c r="F666" s="2" t="s">
        <v>4836</v>
      </c>
      <c r="I666" s="2" t="s">
        <v>4310</v>
      </c>
      <c r="J666" s="2" t="s">
        <v>2836</v>
      </c>
      <c r="K666" s="7" t="s">
        <v>2853</v>
      </c>
      <c r="L666" s="2">
        <v>100.8</v>
      </c>
      <c r="M666" s="2">
        <v>193900</v>
      </c>
      <c r="N666" s="2">
        <v>0</v>
      </c>
      <c r="O666" s="2">
        <v>193900</v>
      </c>
      <c r="P666" s="2">
        <v>0</v>
      </c>
      <c r="Q666" s="2">
        <v>193900</v>
      </c>
      <c r="S666" s="6">
        <v>10.7</v>
      </c>
      <c r="T666" s="6">
        <f t="shared" si="10"/>
        <v>2074.7299999999996</v>
      </c>
      <c r="V666" s="2">
        <v>1</v>
      </c>
      <c r="W666" s="2">
        <v>210000</v>
      </c>
      <c r="X666" s="3">
        <v>44495</v>
      </c>
      <c r="Y666" s="2">
        <v>1</v>
      </c>
      <c r="Z666" s="2" t="s">
        <v>4835</v>
      </c>
    </row>
    <row r="667" spans="1:26" s="2" customFormat="1" thickBot="1">
      <c r="A667" s="2">
        <v>1191</v>
      </c>
      <c r="B667" s="2" t="s">
        <v>80</v>
      </c>
      <c r="C667" s="2" t="s">
        <v>261</v>
      </c>
      <c r="D667" s="2" t="s">
        <v>4834</v>
      </c>
      <c r="E667" s="2" t="s">
        <v>4833</v>
      </c>
      <c r="F667" s="2" t="s">
        <v>4832</v>
      </c>
      <c r="I667" s="2" t="s">
        <v>4831</v>
      </c>
      <c r="J667" s="2" t="s">
        <v>2836</v>
      </c>
      <c r="K667" s="7" t="s">
        <v>4830</v>
      </c>
      <c r="L667" s="2">
        <v>7</v>
      </c>
      <c r="M667" s="2">
        <v>108000</v>
      </c>
      <c r="N667" s="2">
        <v>85900</v>
      </c>
      <c r="O667" s="2">
        <v>193900</v>
      </c>
      <c r="P667" s="2">
        <v>0</v>
      </c>
      <c r="Q667" s="2">
        <v>193900</v>
      </c>
      <c r="S667" s="6">
        <v>10.7</v>
      </c>
      <c r="T667" s="6">
        <f t="shared" si="10"/>
        <v>2074.7299999999996</v>
      </c>
      <c r="V667" s="2">
        <v>2</v>
      </c>
      <c r="W667" s="2">
        <v>12100</v>
      </c>
      <c r="X667" s="3">
        <v>44117</v>
      </c>
      <c r="Y667" s="2">
        <v>2</v>
      </c>
      <c r="Z667" s="2" t="s">
        <v>4829</v>
      </c>
    </row>
    <row r="668" spans="1:26" s="2" customFormat="1" thickBot="1">
      <c r="A668" s="2">
        <v>837</v>
      </c>
      <c r="B668" s="2" t="s">
        <v>4828</v>
      </c>
      <c r="C668" s="2" t="s">
        <v>1021</v>
      </c>
      <c r="E668" s="2" t="s">
        <v>4827</v>
      </c>
      <c r="F668" s="2" t="s">
        <v>4826</v>
      </c>
      <c r="G668" s="2" t="s">
        <v>4825</v>
      </c>
      <c r="I668" s="2" t="s">
        <v>4824</v>
      </c>
      <c r="J668" s="2" t="s">
        <v>2847</v>
      </c>
      <c r="K668" s="7" t="s">
        <v>4823</v>
      </c>
      <c r="L668" s="2">
        <v>542</v>
      </c>
      <c r="M668" s="2">
        <v>194800</v>
      </c>
      <c r="N668" s="2">
        <v>0</v>
      </c>
      <c r="O668" s="2">
        <v>194800</v>
      </c>
      <c r="P668" s="2">
        <v>0</v>
      </c>
      <c r="Q668" s="2">
        <v>194800</v>
      </c>
      <c r="S668" s="6">
        <v>10.7</v>
      </c>
      <c r="T668" s="6">
        <f t="shared" si="10"/>
        <v>2084.3599999999997</v>
      </c>
      <c r="V668" s="2">
        <v>0</v>
      </c>
      <c r="W668" s="2">
        <v>0</v>
      </c>
      <c r="Y668" s="2">
        <v>0</v>
      </c>
      <c r="Z668" s="2" t="s">
        <v>4822</v>
      </c>
    </row>
    <row r="669" spans="1:26" s="2" customFormat="1" thickBot="1">
      <c r="A669" s="2">
        <v>945</v>
      </c>
      <c r="B669" s="2" t="s">
        <v>742</v>
      </c>
      <c r="C669" s="2" t="s">
        <v>743</v>
      </c>
      <c r="E669" s="2" t="s">
        <v>4821</v>
      </c>
      <c r="F669" s="2" t="s">
        <v>4820</v>
      </c>
      <c r="I669" s="2" t="s">
        <v>4819</v>
      </c>
      <c r="J669" s="2" t="s">
        <v>2836</v>
      </c>
      <c r="K669" s="7" t="s">
        <v>4818</v>
      </c>
      <c r="L669" s="2">
        <v>41.1</v>
      </c>
      <c r="M669" s="2">
        <v>145600</v>
      </c>
      <c r="N669" s="2">
        <v>49300</v>
      </c>
      <c r="O669" s="2">
        <v>194900</v>
      </c>
      <c r="P669" s="2">
        <v>0</v>
      </c>
      <c r="Q669" s="2">
        <v>194900</v>
      </c>
      <c r="S669" s="6">
        <v>10.7</v>
      </c>
      <c r="T669" s="6">
        <f t="shared" si="10"/>
        <v>2085.4299999999998</v>
      </c>
      <c r="V669" s="2">
        <v>0</v>
      </c>
      <c r="W669" s="2">
        <v>0</v>
      </c>
      <c r="Y669" s="2">
        <v>0</v>
      </c>
      <c r="Z669" s="2" t="s">
        <v>4817</v>
      </c>
    </row>
    <row r="670" spans="1:26" s="2" customFormat="1" thickBot="1">
      <c r="A670" s="2">
        <v>361</v>
      </c>
      <c r="B670" s="2" t="s">
        <v>2065</v>
      </c>
      <c r="C670" s="2" t="s">
        <v>2066</v>
      </c>
      <c r="D670" s="2" t="s">
        <v>4816</v>
      </c>
      <c r="E670" s="2" t="s">
        <v>4815</v>
      </c>
      <c r="F670" s="2" t="s">
        <v>4814</v>
      </c>
      <c r="I670" s="2" t="s">
        <v>2854</v>
      </c>
      <c r="J670" s="2" t="s">
        <v>2836</v>
      </c>
      <c r="K670" s="7" t="s">
        <v>2853</v>
      </c>
      <c r="L670" s="2">
        <v>0.19</v>
      </c>
      <c r="M670" s="2">
        <v>57600</v>
      </c>
      <c r="N670" s="2">
        <v>168900</v>
      </c>
      <c r="O670" s="2">
        <v>226500</v>
      </c>
      <c r="P670" s="2">
        <v>31000</v>
      </c>
      <c r="Q670" s="2">
        <v>195500</v>
      </c>
      <c r="S670" s="6">
        <v>10.7</v>
      </c>
      <c r="T670" s="6">
        <f t="shared" si="10"/>
        <v>2091.85</v>
      </c>
      <c r="V670" s="2">
        <v>2</v>
      </c>
      <c r="W670" s="2">
        <v>69000</v>
      </c>
      <c r="X670" s="3">
        <v>38720</v>
      </c>
      <c r="Y670" s="2">
        <v>1</v>
      </c>
      <c r="Z670" s="2" t="s">
        <v>4813</v>
      </c>
    </row>
    <row r="671" spans="1:26" s="2" customFormat="1" thickBot="1">
      <c r="A671" s="2">
        <v>384</v>
      </c>
      <c r="B671" s="2" t="s">
        <v>2016</v>
      </c>
      <c r="C671" s="2" t="s">
        <v>2017</v>
      </c>
      <c r="E671" s="2" t="s">
        <v>4812</v>
      </c>
      <c r="F671" s="2" t="s">
        <v>4811</v>
      </c>
      <c r="I671" s="2" t="s">
        <v>2837</v>
      </c>
      <c r="J671" s="2" t="s">
        <v>2836</v>
      </c>
      <c r="K671" s="7" t="s">
        <v>2835</v>
      </c>
      <c r="L671" s="2">
        <v>0.5</v>
      </c>
      <c r="M671" s="2">
        <v>116000</v>
      </c>
      <c r="N671" s="2">
        <v>79600</v>
      </c>
      <c r="O671" s="2">
        <v>195600</v>
      </c>
      <c r="P671" s="2">
        <v>0</v>
      </c>
      <c r="Q671" s="2">
        <v>195600</v>
      </c>
      <c r="S671" s="6">
        <v>10.7</v>
      </c>
      <c r="T671" s="6">
        <f t="shared" si="10"/>
        <v>2092.9199999999996</v>
      </c>
      <c r="V671" s="2">
        <v>2</v>
      </c>
      <c r="W671" s="2">
        <v>154875</v>
      </c>
      <c r="X671" s="3">
        <v>44713</v>
      </c>
      <c r="Y671" s="2">
        <v>1</v>
      </c>
      <c r="Z671" s="2" t="s">
        <v>4810</v>
      </c>
    </row>
    <row r="672" spans="1:26" s="2" customFormat="1" thickBot="1">
      <c r="A672" s="2">
        <v>18</v>
      </c>
      <c r="B672" s="2" t="s">
        <v>2769</v>
      </c>
      <c r="C672" s="2" t="s">
        <v>695</v>
      </c>
      <c r="D672" s="2" t="s">
        <v>4809</v>
      </c>
      <c r="E672" s="2" t="s">
        <v>4808</v>
      </c>
      <c r="F672" s="2" t="s">
        <v>4807</v>
      </c>
      <c r="I672" s="2" t="s">
        <v>4806</v>
      </c>
      <c r="J672" s="2" t="s">
        <v>4805</v>
      </c>
      <c r="K672" s="8" t="s">
        <v>4804</v>
      </c>
      <c r="L672" s="2">
        <v>0.55000000000000004</v>
      </c>
      <c r="M672" s="2">
        <v>67200</v>
      </c>
      <c r="N672" s="2">
        <v>128800</v>
      </c>
      <c r="O672" s="2">
        <v>196000</v>
      </c>
      <c r="P672" s="2">
        <v>0</v>
      </c>
      <c r="Q672" s="2">
        <v>196000</v>
      </c>
      <c r="S672" s="6">
        <v>10.7</v>
      </c>
      <c r="T672" s="6">
        <f t="shared" si="10"/>
        <v>2097.1999999999998</v>
      </c>
      <c r="V672" s="2">
        <v>0</v>
      </c>
      <c r="W672" s="2">
        <v>0</v>
      </c>
      <c r="Y672" s="2">
        <v>0</v>
      </c>
      <c r="Z672" s="2" t="s">
        <v>4803</v>
      </c>
    </row>
    <row r="673" spans="1:26" s="2" customFormat="1" thickBot="1">
      <c r="A673" s="2">
        <v>515</v>
      </c>
      <c r="B673" s="2" t="s">
        <v>1734</v>
      </c>
      <c r="C673" s="2" t="s">
        <v>1735</v>
      </c>
      <c r="D673" s="2" t="s">
        <v>4802</v>
      </c>
      <c r="E673" s="2" t="s">
        <v>4801</v>
      </c>
      <c r="F673" s="2" t="s">
        <v>4800</v>
      </c>
      <c r="I673" s="2" t="s">
        <v>2854</v>
      </c>
      <c r="J673" s="2" t="s">
        <v>2836</v>
      </c>
      <c r="K673" s="7" t="s">
        <v>2853</v>
      </c>
      <c r="L673" s="2">
        <v>0.28000000000000003</v>
      </c>
      <c r="M673" s="2">
        <v>57600</v>
      </c>
      <c r="N673" s="2">
        <v>163800</v>
      </c>
      <c r="O673" s="2">
        <v>221400</v>
      </c>
      <c r="P673" s="2">
        <v>25000</v>
      </c>
      <c r="Q673" s="2">
        <v>196400</v>
      </c>
      <c r="S673" s="6">
        <v>10.7</v>
      </c>
      <c r="T673" s="6">
        <f t="shared" si="10"/>
        <v>2101.48</v>
      </c>
      <c r="V673" s="2">
        <v>0</v>
      </c>
      <c r="W673" s="2">
        <v>0</v>
      </c>
      <c r="Y673" s="2">
        <v>0</v>
      </c>
      <c r="Z673" s="2" t="s">
        <v>4799</v>
      </c>
    </row>
    <row r="674" spans="1:26" s="2" customFormat="1" thickBot="1">
      <c r="A674" s="2">
        <v>400</v>
      </c>
      <c r="B674" s="2" t="s">
        <v>1981</v>
      </c>
      <c r="C674" s="2" t="s">
        <v>4798</v>
      </c>
      <c r="E674" s="2" t="s">
        <v>4797</v>
      </c>
      <c r="F674" s="2" t="s">
        <v>4796</v>
      </c>
      <c r="I674" s="2" t="s">
        <v>2854</v>
      </c>
      <c r="J674" s="2" t="s">
        <v>2836</v>
      </c>
      <c r="K674" s="7" t="s">
        <v>2853</v>
      </c>
      <c r="L674" s="2">
        <v>0.33</v>
      </c>
      <c r="M674" s="2">
        <v>57600</v>
      </c>
      <c r="N674" s="2">
        <v>164000</v>
      </c>
      <c r="O674" s="2">
        <v>221600</v>
      </c>
      <c r="P674" s="2">
        <v>25000</v>
      </c>
      <c r="Q674" s="2">
        <v>196600</v>
      </c>
      <c r="S674" s="6">
        <v>10.7</v>
      </c>
      <c r="T674" s="6">
        <f t="shared" si="10"/>
        <v>2103.62</v>
      </c>
      <c r="V674" s="2">
        <v>2</v>
      </c>
      <c r="W674" s="2">
        <v>97000</v>
      </c>
      <c r="X674" s="3">
        <v>40498</v>
      </c>
      <c r="Y674" s="2">
        <v>1</v>
      </c>
      <c r="Z674" s="2" t="s">
        <v>4795</v>
      </c>
    </row>
    <row r="675" spans="1:26" s="2" customFormat="1" thickBot="1">
      <c r="A675" s="2">
        <v>764</v>
      </c>
      <c r="B675" s="2" t="s">
        <v>1191</v>
      </c>
      <c r="C675" s="2" t="s">
        <v>1192</v>
      </c>
      <c r="E675" s="2" t="s">
        <v>4794</v>
      </c>
      <c r="F675" s="2" t="s">
        <v>4793</v>
      </c>
      <c r="I675" s="2" t="s">
        <v>2854</v>
      </c>
      <c r="J675" s="2" t="s">
        <v>2836</v>
      </c>
      <c r="K675" s="7" t="s">
        <v>2853</v>
      </c>
      <c r="L675" s="2">
        <v>3.5</v>
      </c>
      <c r="M675" s="2">
        <v>92500</v>
      </c>
      <c r="N675" s="2">
        <v>129900</v>
      </c>
      <c r="O675" s="2">
        <v>222400</v>
      </c>
      <c r="P675" s="2">
        <v>25000</v>
      </c>
      <c r="Q675" s="2">
        <v>197400</v>
      </c>
      <c r="S675" s="6">
        <v>10.7</v>
      </c>
      <c r="T675" s="6">
        <f t="shared" si="10"/>
        <v>2112.1799999999998</v>
      </c>
      <c r="V675" s="2">
        <v>2</v>
      </c>
      <c r="W675" s="2">
        <v>110000</v>
      </c>
      <c r="X675" s="3">
        <v>39332</v>
      </c>
      <c r="Y675" s="2">
        <v>1</v>
      </c>
      <c r="Z675" s="2" t="s">
        <v>4792</v>
      </c>
    </row>
    <row r="676" spans="1:26" s="2" customFormat="1" thickBot="1">
      <c r="A676" s="2">
        <v>798</v>
      </c>
      <c r="B676" s="2" t="s">
        <v>1118</v>
      </c>
      <c r="C676" s="2" t="s">
        <v>1119</v>
      </c>
      <c r="E676" s="2" t="s">
        <v>4791</v>
      </c>
      <c r="F676" s="2" t="s">
        <v>4790</v>
      </c>
      <c r="I676" s="2" t="s">
        <v>4789</v>
      </c>
      <c r="J676" s="2" t="s">
        <v>2947</v>
      </c>
      <c r="K676" s="8">
        <v>10580</v>
      </c>
      <c r="L676" s="2">
        <v>1.3</v>
      </c>
      <c r="M676" s="2">
        <v>81500</v>
      </c>
      <c r="N676" s="2">
        <v>116000</v>
      </c>
      <c r="O676" s="2">
        <v>197500</v>
      </c>
      <c r="P676" s="2">
        <v>0</v>
      </c>
      <c r="Q676" s="2">
        <v>197500</v>
      </c>
      <c r="S676" s="6">
        <v>10.7</v>
      </c>
      <c r="T676" s="6">
        <f t="shared" si="10"/>
        <v>2113.25</v>
      </c>
      <c r="V676" s="2">
        <v>2</v>
      </c>
      <c r="W676" s="2">
        <v>166000</v>
      </c>
      <c r="X676" s="3">
        <v>44718</v>
      </c>
      <c r="Y676" s="2">
        <v>1</v>
      </c>
      <c r="Z676" s="2" t="s">
        <v>4788</v>
      </c>
    </row>
    <row r="677" spans="1:26" s="2" customFormat="1" thickBot="1">
      <c r="A677" s="2">
        <v>769</v>
      </c>
      <c r="B677" s="2" t="s">
        <v>1179</v>
      </c>
      <c r="C677" s="2" t="s">
        <v>1046</v>
      </c>
      <c r="E677" s="2" t="s">
        <v>4787</v>
      </c>
      <c r="F677" s="2" t="s">
        <v>3109</v>
      </c>
      <c r="I677" s="2" t="s">
        <v>2854</v>
      </c>
      <c r="J677" s="2" t="s">
        <v>2836</v>
      </c>
      <c r="K677" s="7" t="s">
        <v>2853</v>
      </c>
      <c r="L677" s="2">
        <v>116</v>
      </c>
      <c r="M677" s="2">
        <v>197700</v>
      </c>
      <c r="N677" s="2">
        <v>0</v>
      </c>
      <c r="O677" s="2">
        <v>197700</v>
      </c>
      <c r="P677" s="2">
        <v>0</v>
      </c>
      <c r="Q677" s="2">
        <v>197700</v>
      </c>
      <c r="S677" s="6">
        <v>10.7</v>
      </c>
      <c r="T677" s="6">
        <f t="shared" si="10"/>
        <v>2115.39</v>
      </c>
      <c r="V677" s="2">
        <v>0</v>
      </c>
      <c r="W677" s="2">
        <v>0</v>
      </c>
      <c r="Y677" s="2">
        <v>0</v>
      </c>
      <c r="Z677" s="2" t="s">
        <v>4786</v>
      </c>
    </row>
    <row r="678" spans="1:26" s="2" customFormat="1" thickBot="1">
      <c r="A678" s="2">
        <v>662</v>
      </c>
      <c r="B678" s="2" t="s">
        <v>1406</v>
      </c>
      <c r="C678" s="2" t="s">
        <v>4785</v>
      </c>
      <c r="D678" s="2" t="s">
        <v>4784</v>
      </c>
      <c r="E678" s="2" t="s">
        <v>4783</v>
      </c>
      <c r="F678" s="2" t="s">
        <v>4782</v>
      </c>
      <c r="I678" s="2" t="s">
        <v>4781</v>
      </c>
      <c r="J678" s="2" t="s">
        <v>4780</v>
      </c>
      <c r="K678" s="7" t="s">
        <v>4779</v>
      </c>
      <c r="L678" s="2">
        <v>40</v>
      </c>
      <c r="M678" s="2">
        <v>154100</v>
      </c>
      <c r="N678" s="2">
        <v>44100</v>
      </c>
      <c r="O678" s="2">
        <v>198200</v>
      </c>
      <c r="P678" s="2">
        <v>0</v>
      </c>
      <c r="Q678" s="2">
        <v>198200</v>
      </c>
      <c r="S678" s="6">
        <v>10.7</v>
      </c>
      <c r="T678" s="6">
        <f t="shared" si="10"/>
        <v>2120.7399999999998</v>
      </c>
      <c r="V678" s="2">
        <v>2</v>
      </c>
      <c r="W678" s="2">
        <v>0</v>
      </c>
      <c r="X678" s="3">
        <v>44462</v>
      </c>
      <c r="Y678" s="2">
        <v>8</v>
      </c>
      <c r="Z678" s="2" t="s">
        <v>4778</v>
      </c>
    </row>
    <row r="679" spans="1:26" s="2" customFormat="1" thickBot="1">
      <c r="A679" s="2">
        <v>72</v>
      </c>
      <c r="B679" s="2" t="s">
        <v>2672</v>
      </c>
      <c r="C679" s="2" t="s">
        <v>2673</v>
      </c>
      <c r="E679" s="2" t="s">
        <v>4777</v>
      </c>
      <c r="F679" s="2" t="s">
        <v>4776</v>
      </c>
      <c r="I679" s="2" t="s">
        <v>2854</v>
      </c>
      <c r="J679" s="2" t="s">
        <v>2836</v>
      </c>
      <c r="K679" s="7" t="s">
        <v>2853</v>
      </c>
      <c r="L679" s="2">
        <v>2.9</v>
      </c>
      <c r="M679" s="2">
        <v>69500</v>
      </c>
      <c r="N679" s="2">
        <v>128800</v>
      </c>
      <c r="O679" s="2">
        <v>198300</v>
      </c>
      <c r="P679" s="2">
        <v>0</v>
      </c>
      <c r="Q679" s="2">
        <v>198300</v>
      </c>
      <c r="S679" s="6">
        <v>10.7</v>
      </c>
      <c r="T679" s="6">
        <f t="shared" si="10"/>
        <v>2121.81</v>
      </c>
      <c r="V679" s="2">
        <v>2</v>
      </c>
      <c r="W679" s="2">
        <v>0</v>
      </c>
      <c r="X679" s="3">
        <v>42979</v>
      </c>
      <c r="Y679" s="2">
        <v>8</v>
      </c>
      <c r="Z679" s="2" t="s">
        <v>4775</v>
      </c>
    </row>
    <row r="680" spans="1:26" s="2" customFormat="1" thickBot="1">
      <c r="A680" s="2">
        <v>550</v>
      </c>
      <c r="B680" s="2" t="s">
        <v>1655</v>
      </c>
      <c r="C680" s="2" t="s">
        <v>1656</v>
      </c>
      <c r="E680" s="2" t="s">
        <v>4774</v>
      </c>
      <c r="F680" s="2" t="s">
        <v>4773</v>
      </c>
      <c r="I680" s="2" t="s">
        <v>2854</v>
      </c>
      <c r="J680" s="2" t="s">
        <v>2836</v>
      </c>
      <c r="K680" s="7" t="s">
        <v>2853</v>
      </c>
      <c r="L680" s="2">
        <v>4.8</v>
      </c>
      <c r="M680" s="2">
        <v>99000</v>
      </c>
      <c r="N680" s="2">
        <v>124400</v>
      </c>
      <c r="O680" s="2">
        <v>223400</v>
      </c>
      <c r="P680" s="2">
        <v>25000</v>
      </c>
      <c r="Q680" s="2">
        <v>198400</v>
      </c>
      <c r="S680" s="6">
        <v>10.7</v>
      </c>
      <c r="T680" s="6">
        <f t="shared" si="10"/>
        <v>2122.88</v>
      </c>
      <c r="V680" s="2">
        <v>2</v>
      </c>
      <c r="W680" s="2">
        <v>0</v>
      </c>
      <c r="X680" s="3">
        <v>42634</v>
      </c>
      <c r="Y680" s="2">
        <v>2</v>
      </c>
      <c r="Z680" s="2" t="s">
        <v>4772</v>
      </c>
    </row>
    <row r="681" spans="1:26" s="2" customFormat="1" thickBot="1">
      <c r="A681" s="2">
        <v>491</v>
      </c>
      <c r="B681" s="2" t="s">
        <v>1782</v>
      </c>
      <c r="C681" s="2" t="s">
        <v>1784</v>
      </c>
      <c r="D681" s="2" t="s">
        <v>3200</v>
      </c>
      <c r="E681" s="2" t="s">
        <v>3199</v>
      </c>
      <c r="F681" s="2" t="s">
        <v>3198</v>
      </c>
      <c r="I681" s="2" t="s">
        <v>2854</v>
      </c>
      <c r="J681" s="2" t="s">
        <v>2836</v>
      </c>
      <c r="K681" s="7" t="s">
        <v>2853</v>
      </c>
      <c r="L681" s="2">
        <v>38</v>
      </c>
      <c r="M681" s="2">
        <v>142200</v>
      </c>
      <c r="N681" s="2">
        <v>56300</v>
      </c>
      <c r="O681" s="2">
        <v>198500</v>
      </c>
      <c r="P681" s="2">
        <v>0</v>
      </c>
      <c r="Q681" s="2">
        <v>198500</v>
      </c>
      <c r="S681" s="6">
        <v>10.7</v>
      </c>
      <c r="T681" s="6">
        <f t="shared" si="10"/>
        <v>2123.9499999999998</v>
      </c>
      <c r="V681" s="2">
        <v>0</v>
      </c>
      <c r="W681" s="2">
        <v>0</v>
      </c>
      <c r="X681" s="3">
        <v>41991</v>
      </c>
      <c r="Y681" s="2">
        <v>1</v>
      </c>
      <c r="Z681" s="2" t="s">
        <v>3197</v>
      </c>
    </row>
    <row r="682" spans="1:26" s="2" customFormat="1" thickBot="1">
      <c r="A682" s="2">
        <v>593</v>
      </c>
      <c r="B682" s="2" t="s">
        <v>1560</v>
      </c>
      <c r="C682" s="2" t="s">
        <v>1561</v>
      </c>
      <c r="D682" s="2" t="s">
        <v>4771</v>
      </c>
      <c r="E682" s="2" t="s">
        <v>4770</v>
      </c>
      <c r="F682" s="2" t="s">
        <v>4769</v>
      </c>
      <c r="I682" s="2" t="s">
        <v>4768</v>
      </c>
      <c r="J682" s="2" t="s">
        <v>2836</v>
      </c>
      <c r="K682" s="7" t="s">
        <v>4767</v>
      </c>
      <c r="L682" s="2">
        <v>3.6</v>
      </c>
      <c r="M682" s="2">
        <v>93000</v>
      </c>
      <c r="N682" s="2">
        <v>106300</v>
      </c>
      <c r="O682" s="2">
        <v>199300</v>
      </c>
      <c r="P682" s="2">
        <v>0</v>
      </c>
      <c r="Q682" s="2">
        <v>199300</v>
      </c>
      <c r="S682" s="6">
        <v>10.7</v>
      </c>
      <c r="T682" s="6">
        <f t="shared" si="10"/>
        <v>2132.5100000000002</v>
      </c>
      <c r="V682" s="2">
        <v>0</v>
      </c>
      <c r="W682" s="2">
        <v>0</v>
      </c>
      <c r="Y682" s="2">
        <v>0</v>
      </c>
      <c r="Z682" s="2" t="s">
        <v>4766</v>
      </c>
    </row>
    <row r="683" spans="1:26" s="2" customFormat="1" thickBot="1">
      <c r="A683" s="2">
        <v>347</v>
      </c>
      <c r="B683" s="2" t="s">
        <v>2095</v>
      </c>
      <c r="C683" s="2" t="s">
        <v>2096</v>
      </c>
      <c r="D683" s="2" t="s">
        <v>4765</v>
      </c>
      <c r="E683" s="2" t="s">
        <v>4764</v>
      </c>
      <c r="F683" s="2" t="s">
        <v>4763</v>
      </c>
      <c r="I683" s="2" t="s">
        <v>3051</v>
      </c>
      <c r="J683" s="2" t="s">
        <v>2836</v>
      </c>
      <c r="K683" s="7" t="s">
        <v>3050</v>
      </c>
      <c r="L683" s="2">
        <v>0.38</v>
      </c>
      <c r="M683" s="2">
        <v>57600</v>
      </c>
      <c r="N683" s="2">
        <v>142900</v>
      </c>
      <c r="O683" s="2">
        <v>200500</v>
      </c>
      <c r="P683" s="2">
        <v>0</v>
      </c>
      <c r="Q683" s="2">
        <v>200500</v>
      </c>
      <c r="S683" s="6">
        <v>10.7</v>
      </c>
      <c r="T683" s="6">
        <f t="shared" si="10"/>
        <v>2145.35</v>
      </c>
      <c r="V683" s="2">
        <v>2</v>
      </c>
      <c r="W683" s="2">
        <v>30000</v>
      </c>
      <c r="X683" s="3">
        <v>39324</v>
      </c>
      <c r="Y683" s="2">
        <v>1</v>
      </c>
      <c r="Z683" s="2" t="s">
        <v>4762</v>
      </c>
    </row>
    <row r="684" spans="1:26" s="2" customFormat="1" thickBot="1">
      <c r="A684" s="2">
        <v>306</v>
      </c>
      <c r="B684" s="2" t="s">
        <v>2182</v>
      </c>
      <c r="C684" s="2" t="s">
        <v>4761</v>
      </c>
      <c r="E684" s="2" t="s">
        <v>4760</v>
      </c>
      <c r="F684" s="2" t="s">
        <v>4759</v>
      </c>
      <c r="I684" s="2" t="s">
        <v>2854</v>
      </c>
      <c r="J684" s="2" t="s">
        <v>2836</v>
      </c>
      <c r="K684" s="7" t="s">
        <v>2853</v>
      </c>
      <c r="L684" s="2">
        <v>3.2</v>
      </c>
      <c r="M684" s="2">
        <v>91000</v>
      </c>
      <c r="N684" s="2">
        <v>109700</v>
      </c>
      <c r="O684" s="2">
        <v>200700</v>
      </c>
      <c r="P684" s="2">
        <v>0</v>
      </c>
      <c r="Q684" s="2">
        <v>200700</v>
      </c>
      <c r="S684" s="6">
        <v>10.7</v>
      </c>
      <c r="T684" s="6">
        <f t="shared" si="10"/>
        <v>2147.4899999999998</v>
      </c>
      <c r="V684" s="2">
        <v>2</v>
      </c>
      <c r="W684" s="2">
        <v>128500</v>
      </c>
      <c r="X684" s="3">
        <v>43699</v>
      </c>
      <c r="Y684" s="2">
        <v>1</v>
      </c>
      <c r="Z684" s="2" t="s">
        <v>4758</v>
      </c>
    </row>
    <row r="685" spans="1:26" s="2" customFormat="1" thickBot="1">
      <c r="A685" s="2">
        <v>502</v>
      </c>
      <c r="B685" s="2" t="s">
        <v>1761</v>
      </c>
      <c r="C685" s="2" t="s">
        <v>1754</v>
      </c>
      <c r="E685" s="2" t="s">
        <v>4757</v>
      </c>
      <c r="F685" s="2" t="s">
        <v>3717</v>
      </c>
      <c r="I685" s="2" t="s">
        <v>2854</v>
      </c>
      <c r="J685" s="2" t="s">
        <v>2836</v>
      </c>
      <c r="K685" s="7" t="s">
        <v>2853</v>
      </c>
      <c r="L685" s="2">
        <v>1</v>
      </c>
      <c r="M685" s="2">
        <v>60000</v>
      </c>
      <c r="N685" s="2">
        <v>140700</v>
      </c>
      <c r="O685" s="2">
        <v>200700</v>
      </c>
      <c r="P685" s="2">
        <v>0</v>
      </c>
      <c r="Q685" s="2">
        <v>200700</v>
      </c>
      <c r="S685" s="6">
        <v>10.7</v>
      </c>
      <c r="T685" s="6">
        <f t="shared" si="10"/>
        <v>2147.4899999999998</v>
      </c>
      <c r="V685" s="2">
        <v>0</v>
      </c>
      <c r="W685" s="2">
        <v>0</v>
      </c>
      <c r="Y685" s="2">
        <v>0</v>
      </c>
      <c r="Z685" s="2" t="s">
        <v>3716</v>
      </c>
    </row>
    <row r="686" spans="1:26" s="2" customFormat="1" thickBot="1">
      <c r="A686" s="2">
        <v>5</v>
      </c>
      <c r="B686" s="2" t="s">
        <v>2797</v>
      </c>
      <c r="C686" s="2" t="s">
        <v>2798</v>
      </c>
      <c r="D686" s="2" t="s">
        <v>4756</v>
      </c>
      <c r="E686" s="2" t="s">
        <v>4755</v>
      </c>
      <c r="F686" s="2" t="s">
        <v>4754</v>
      </c>
      <c r="I686" s="2" t="s">
        <v>3287</v>
      </c>
      <c r="J686" s="2" t="s">
        <v>2836</v>
      </c>
      <c r="K686" s="7" t="s">
        <v>3286</v>
      </c>
      <c r="L686" s="2">
        <v>4.3</v>
      </c>
      <c r="M686" s="2">
        <v>96500</v>
      </c>
      <c r="N686" s="2">
        <v>104700</v>
      </c>
      <c r="O686" s="2">
        <v>201200</v>
      </c>
      <c r="P686" s="2">
        <v>0</v>
      </c>
      <c r="Q686" s="2">
        <v>201200</v>
      </c>
      <c r="S686" s="6">
        <v>10.7</v>
      </c>
      <c r="T686" s="6">
        <f t="shared" si="10"/>
        <v>2152.84</v>
      </c>
      <c r="V686" s="2">
        <v>2</v>
      </c>
      <c r="W686" s="2">
        <v>0</v>
      </c>
      <c r="X686" s="3">
        <v>42080</v>
      </c>
      <c r="Y686" s="2">
        <v>2</v>
      </c>
      <c r="Z686" s="2" t="s">
        <v>4753</v>
      </c>
    </row>
    <row r="687" spans="1:26" s="2" customFormat="1" thickBot="1">
      <c r="A687" s="2">
        <v>394</v>
      </c>
      <c r="B687" s="2" t="s">
        <v>1992</v>
      </c>
      <c r="C687" s="2" t="s">
        <v>1994</v>
      </c>
      <c r="D687" s="2" t="s">
        <v>4752</v>
      </c>
      <c r="E687" s="2" t="s">
        <v>4751</v>
      </c>
      <c r="F687" s="2" t="s">
        <v>4750</v>
      </c>
      <c r="I687" s="2" t="s">
        <v>2854</v>
      </c>
      <c r="J687" s="2" t="s">
        <v>2836</v>
      </c>
      <c r="K687" s="7" t="s">
        <v>2853</v>
      </c>
      <c r="L687" s="2">
        <v>0.37</v>
      </c>
      <c r="M687" s="2">
        <v>57600</v>
      </c>
      <c r="N687" s="2">
        <v>168900</v>
      </c>
      <c r="O687" s="2">
        <v>226500</v>
      </c>
      <c r="P687" s="2">
        <v>25000</v>
      </c>
      <c r="Q687" s="2">
        <v>201500</v>
      </c>
      <c r="S687" s="6">
        <v>10.7</v>
      </c>
      <c r="T687" s="6">
        <f t="shared" si="10"/>
        <v>2156.0500000000002</v>
      </c>
      <c r="V687" s="2">
        <v>0</v>
      </c>
      <c r="W687" s="2">
        <v>0</v>
      </c>
      <c r="Y687" s="2">
        <v>0</v>
      </c>
      <c r="Z687" s="2" t="s">
        <v>4749</v>
      </c>
    </row>
    <row r="688" spans="1:26" s="2" customFormat="1" thickBot="1">
      <c r="A688" s="2">
        <v>293</v>
      </c>
      <c r="B688" s="2" t="s">
        <v>2209</v>
      </c>
      <c r="C688" s="2" t="s">
        <v>2210</v>
      </c>
      <c r="E688" s="2" t="s">
        <v>4748</v>
      </c>
      <c r="F688" s="2" t="s">
        <v>4747</v>
      </c>
      <c r="I688" s="2" t="s">
        <v>2854</v>
      </c>
      <c r="J688" s="2" t="s">
        <v>2836</v>
      </c>
      <c r="K688" s="7" t="s">
        <v>2853</v>
      </c>
      <c r="L688" s="2">
        <v>22</v>
      </c>
      <c r="M688" s="2">
        <v>107000</v>
      </c>
      <c r="N688" s="2">
        <v>120000</v>
      </c>
      <c r="O688" s="2">
        <v>227000</v>
      </c>
      <c r="P688" s="2">
        <v>25000</v>
      </c>
      <c r="Q688" s="2">
        <v>202000</v>
      </c>
      <c r="S688" s="6">
        <v>10.7</v>
      </c>
      <c r="T688" s="6">
        <f t="shared" si="10"/>
        <v>2161.4</v>
      </c>
      <c r="V688" s="2">
        <v>2</v>
      </c>
      <c r="W688" s="2">
        <v>0</v>
      </c>
      <c r="X688" s="3">
        <v>41834</v>
      </c>
      <c r="Y688" s="2">
        <v>2</v>
      </c>
      <c r="Z688" s="2" t="s">
        <v>4746</v>
      </c>
    </row>
    <row r="689" spans="1:26" s="2" customFormat="1" thickBot="1">
      <c r="A689" s="2">
        <v>1065</v>
      </c>
      <c r="B689" s="2" t="s">
        <v>420</v>
      </c>
      <c r="C689" s="2" t="s">
        <v>421</v>
      </c>
      <c r="E689" s="2" t="s">
        <v>4745</v>
      </c>
      <c r="F689" s="2" t="s">
        <v>4744</v>
      </c>
      <c r="I689" s="2" t="s">
        <v>2854</v>
      </c>
      <c r="J689" s="2" t="s">
        <v>2836</v>
      </c>
      <c r="K689" s="7" t="s">
        <v>2853</v>
      </c>
      <c r="L689" s="2">
        <v>21</v>
      </c>
      <c r="M689" s="2">
        <v>142200</v>
      </c>
      <c r="N689" s="2">
        <v>84900</v>
      </c>
      <c r="O689" s="2">
        <v>227100</v>
      </c>
      <c r="P689" s="2">
        <v>25000</v>
      </c>
      <c r="Q689" s="2">
        <v>202100</v>
      </c>
      <c r="S689" s="6">
        <v>10.7</v>
      </c>
      <c r="T689" s="6">
        <f t="shared" si="10"/>
        <v>2162.4699999999998</v>
      </c>
      <c r="V689" s="2">
        <v>4</v>
      </c>
      <c r="W689" s="2">
        <v>0</v>
      </c>
      <c r="X689" s="3">
        <v>39370</v>
      </c>
      <c r="Y689" s="2">
        <v>0</v>
      </c>
      <c r="Z689" s="2" t="s">
        <v>4743</v>
      </c>
    </row>
    <row r="690" spans="1:26" s="2" customFormat="1" thickBot="1">
      <c r="A690" s="2">
        <v>144</v>
      </c>
      <c r="B690" s="2" t="s">
        <v>2534</v>
      </c>
      <c r="C690" s="2" t="s">
        <v>2535</v>
      </c>
      <c r="E690" s="2" t="s">
        <v>4742</v>
      </c>
      <c r="F690" s="2" t="s">
        <v>4741</v>
      </c>
      <c r="G690" s="2" t="s">
        <v>4740</v>
      </c>
      <c r="I690" s="2" t="s">
        <v>4739</v>
      </c>
      <c r="J690" s="2" t="s">
        <v>2884</v>
      </c>
      <c r="K690" s="8">
        <v>33455</v>
      </c>
      <c r="L690" s="2">
        <v>2</v>
      </c>
      <c r="M690" s="2">
        <v>85000</v>
      </c>
      <c r="N690" s="2">
        <v>117200</v>
      </c>
      <c r="O690" s="2">
        <v>202200</v>
      </c>
      <c r="P690" s="2">
        <v>0</v>
      </c>
      <c r="Q690" s="2">
        <v>202200</v>
      </c>
      <c r="S690" s="6">
        <v>10.7</v>
      </c>
      <c r="T690" s="6">
        <f t="shared" si="10"/>
        <v>2163.54</v>
      </c>
      <c r="V690" s="2">
        <v>0</v>
      </c>
      <c r="W690" s="2">
        <v>0</v>
      </c>
      <c r="Y690" s="2">
        <v>0</v>
      </c>
      <c r="Z690" s="2" t="s">
        <v>4738</v>
      </c>
    </row>
    <row r="691" spans="1:26" s="2" customFormat="1" thickBot="1">
      <c r="A691" s="2">
        <v>355</v>
      </c>
      <c r="B691" s="2" t="s">
        <v>2079</v>
      </c>
      <c r="C691" s="2" t="s">
        <v>2080</v>
      </c>
      <c r="D691" s="2" t="s">
        <v>4737</v>
      </c>
      <c r="E691" s="2" t="s">
        <v>4736</v>
      </c>
      <c r="F691" s="2" t="s">
        <v>4735</v>
      </c>
      <c r="I691" s="2" t="s">
        <v>2854</v>
      </c>
      <c r="J691" s="2" t="s">
        <v>2836</v>
      </c>
      <c r="K691" s="7" t="s">
        <v>2853</v>
      </c>
      <c r="L691" s="2">
        <v>0.48</v>
      </c>
      <c r="M691" s="2">
        <v>67200</v>
      </c>
      <c r="N691" s="2">
        <v>166400</v>
      </c>
      <c r="O691" s="2">
        <v>233600</v>
      </c>
      <c r="P691" s="2">
        <v>31000</v>
      </c>
      <c r="Q691" s="2">
        <v>202600</v>
      </c>
      <c r="S691" s="6">
        <v>10.7</v>
      </c>
      <c r="T691" s="6">
        <f t="shared" si="10"/>
        <v>2167.8200000000002</v>
      </c>
      <c r="V691" s="2">
        <v>0</v>
      </c>
      <c r="W691" s="2">
        <v>0</v>
      </c>
      <c r="Y691" s="2">
        <v>0</v>
      </c>
      <c r="Z691" s="2" t="s">
        <v>4734</v>
      </c>
    </row>
    <row r="692" spans="1:26" s="2" customFormat="1" thickBot="1">
      <c r="A692" s="2">
        <v>562</v>
      </c>
      <c r="B692" s="2" t="s">
        <v>1629</v>
      </c>
      <c r="C692" s="2" t="s">
        <v>636</v>
      </c>
      <c r="D692" s="2" t="s">
        <v>3242</v>
      </c>
      <c r="E692" s="2" t="s">
        <v>4733</v>
      </c>
      <c r="F692" s="2" t="s">
        <v>3240</v>
      </c>
      <c r="I692" s="2" t="s">
        <v>2854</v>
      </c>
      <c r="J692" s="2" t="s">
        <v>2836</v>
      </c>
      <c r="K692" s="7" t="s">
        <v>2853</v>
      </c>
      <c r="L692" s="2">
        <v>0.3</v>
      </c>
      <c r="M692" s="2">
        <v>57600</v>
      </c>
      <c r="N692" s="2">
        <v>145200</v>
      </c>
      <c r="O692" s="2">
        <v>202800</v>
      </c>
      <c r="P692" s="2">
        <v>0</v>
      </c>
      <c r="Q692" s="2">
        <v>202800</v>
      </c>
      <c r="S692" s="6">
        <v>10.7</v>
      </c>
      <c r="T692" s="6">
        <f t="shared" si="10"/>
        <v>2169.96</v>
      </c>
      <c r="V692" s="2">
        <v>2</v>
      </c>
      <c r="W692" s="2">
        <v>0</v>
      </c>
      <c r="X692" s="3">
        <v>38993</v>
      </c>
      <c r="Y692" s="2">
        <v>2</v>
      </c>
      <c r="Z692" s="2" t="s">
        <v>4732</v>
      </c>
    </row>
    <row r="693" spans="1:26" s="2" customFormat="1" thickBot="1">
      <c r="A693" s="2">
        <v>787</v>
      </c>
      <c r="B693" s="2" t="s">
        <v>1143</v>
      </c>
      <c r="C693" s="2" t="s">
        <v>4731</v>
      </c>
      <c r="E693" s="2" t="s">
        <v>4730</v>
      </c>
      <c r="F693" s="2" t="s">
        <v>4729</v>
      </c>
      <c r="I693" s="2" t="s">
        <v>4728</v>
      </c>
      <c r="J693" s="2" t="s">
        <v>2836</v>
      </c>
      <c r="K693" s="7" t="s">
        <v>4727</v>
      </c>
      <c r="L693" s="2">
        <v>26</v>
      </c>
      <c r="M693" s="2">
        <v>134200</v>
      </c>
      <c r="N693" s="2">
        <v>68800</v>
      </c>
      <c r="O693" s="2">
        <v>203000</v>
      </c>
      <c r="P693" s="2">
        <v>0</v>
      </c>
      <c r="Q693" s="2">
        <v>203000</v>
      </c>
      <c r="S693" s="6">
        <v>10.7</v>
      </c>
      <c r="T693" s="6">
        <f t="shared" si="10"/>
        <v>2172.1</v>
      </c>
      <c r="V693" s="2">
        <v>2</v>
      </c>
      <c r="W693" s="2">
        <v>135000</v>
      </c>
      <c r="X693" s="3">
        <v>44294</v>
      </c>
      <c r="Y693" s="2">
        <v>1</v>
      </c>
      <c r="Z693" s="2" t="s">
        <v>4726</v>
      </c>
    </row>
    <row r="694" spans="1:26" s="2" customFormat="1" thickBot="1">
      <c r="A694" s="2">
        <v>208</v>
      </c>
      <c r="B694" s="2" t="s">
        <v>2399</v>
      </c>
      <c r="C694" s="2" t="s">
        <v>2400</v>
      </c>
      <c r="E694" s="2" t="s">
        <v>4725</v>
      </c>
      <c r="F694" s="2" t="s">
        <v>4724</v>
      </c>
      <c r="I694" s="2" t="s">
        <v>4310</v>
      </c>
      <c r="J694" s="2" t="s">
        <v>2836</v>
      </c>
      <c r="K694" s="7" t="s">
        <v>2853</v>
      </c>
      <c r="L694" s="2">
        <v>1</v>
      </c>
      <c r="M694" s="2">
        <v>80000</v>
      </c>
      <c r="N694" s="2">
        <v>123200</v>
      </c>
      <c r="O694" s="2">
        <v>203200</v>
      </c>
      <c r="P694" s="2">
        <v>0</v>
      </c>
      <c r="Q694" s="2">
        <v>203200</v>
      </c>
      <c r="S694" s="6">
        <v>10.7</v>
      </c>
      <c r="T694" s="6">
        <f t="shared" si="10"/>
        <v>2174.2399999999998</v>
      </c>
      <c r="V694" s="2">
        <v>2</v>
      </c>
      <c r="W694" s="2">
        <v>0</v>
      </c>
      <c r="X694" s="3">
        <v>39777</v>
      </c>
      <c r="Y694" s="2">
        <v>1</v>
      </c>
      <c r="Z694" s="2" t="s">
        <v>4723</v>
      </c>
    </row>
    <row r="695" spans="1:26" s="2" customFormat="1" thickBot="1">
      <c r="A695" s="2">
        <v>317</v>
      </c>
      <c r="B695" s="2" t="s">
        <v>2157</v>
      </c>
      <c r="C695" s="2" t="s">
        <v>2158</v>
      </c>
      <c r="E695" s="2" t="s">
        <v>4722</v>
      </c>
      <c r="F695" s="2" t="s">
        <v>2952</v>
      </c>
      <c r="I695" s="2" t="s">
        <v>3956</v>
      </c>
      <c r="J695" s="2" t="s">
        <v>2836</v>
      </c>
      <c r="K695" s="7" t="s">
        <v>2910</v>
      </c>
      <c r="L695" s="2">
        <v>4</v>
      </c>
      <c r="M695" s="2">
        <v>95000</v>
      </c>
      <c r="N695" s="2">
        <v>108200</v>
      </c>
      <c r="O695" s="2">
        <v>203200</v>
      </c>
      <c r="P695" s="2">
        <v>0</v>
      </c>
      <c r="Q695" s="2">
        <v>203200</v>
      </c>
      <c r="S695" s="6">
        <v>10.7</v>
      </c>
      <c r="T695" s="6">
        <f t="shared" si="10"/>
        <v>2174.2399999999998</v>
      </c>
      <c r="V695" s="2">
        <v>2</v>
      </c>
      <c r="W695" s="2">
        <v>0</v>
      </c>
      <c r="X695" s="3">
        <v>42075</v>
      </c>
      <c r="Y695" s="2">
        <v>0</v>
      </c>
      <c r="Z695" s="2" t="s">
        <v>4721</v>
      </c>
    </row>
    <row r="696" spans="1:26" s="2" customFormat="1" thickBot="1">
      <c r="A696" s="2">
        <v>556</v>
      </c>
      <c r="B696" s="2" t="s">
        <v>1644</v>
      </c>
      <c r="C696" s="2" t="s">
        <v>1645</v>
      </c>
      <c r="D696" s="2" t="s">
        <v>4720</v>
      </c>
      <c r="E696" s="2" t="s">
        <v>4719</v>
      </c>
      <c r="F696" s="2" t="s">
        <v>4718</v>
      </c>
      <c r="I696" s="2" t="s">
        <v>4717</v>
      </c>
      <c r="J696" s="2" t="s">
        <v>2836</v>
      </c>
      <c r="K696" s="7" t="s">
        <v>3050</v>
      </c>
      <c r="L696" s="2">
        <v>2.2999999999999998</v>
      </c>
      <c r="M696" s="2">
        <v>86500</v>
      </c>
      <c r="N696" s="2">
        <v>117400</v>
      </c>
      <c r="O696" s="2">
        <v>203900</v>
      </c>
      <c r="P696" s="2">
        <v>0</v>
      </c>
      <c r="Q696" s="2">
        <v>203900</v>
      </c>
      <c r="S696" s="6">
        <v>10.7</v>
      </c>
      <c r="T696" s="6">
        <f t="shared" si="10"/>
        <v>2181.73</v>
      </c>
      <c r="V696" s="2">
        <v>0</v>
      </c>
      <c r="W696" s="2">
        <v>0</v>
      </c>
      <c r="Y696" s="2">
        <v>0</v>
      </c>
      <c r="Z696" s="2" t="s">
        <v>4716</v>
      </c>
    </row>
    <row r="697" spans="1:26" s="2" customFormat="1" thickBot="1">
      <c r="A697" s="2">
        <v>1074</v>
      </c>
      <c r="B697" s="2" t="s">
        <v>399</v>
      </c>
      <c r="C697" s="2" t="s">
        <v>401</v>
      </c>
      <c r="D697" s="2" t="s">
        <v>4715</v>
      </c>
      <c r="E697" s="2" t="s">
        <v>4714</v>
      </c>
      <c r="F697" s="2" t="s">
        <v>4713</v>
      </c>
      <c r="I697" s="2" t="s">
        <v>3320</v>
      </c>
      <c r="J697" s="2" t="s">
        <v>2836</v>
      </c>
      <c r="K697" s="7" t="s">
        <v>3319</v>
      </c>
      <c r="L697" s="2">
        <v>3.35</v>
      </c>
      <c r="M697" s="2">
        <v>126700</v>
      </c>
      <c r="N697" s="2">
        <v>77500</v>
      </c>
      <c r="O697" s="2">
        <v>204200</v>
      </c>
      <c r="P697" s="2">
        <v>0</v>
      </c>
      <c r="Q697" s="2">
        <v>204200</v>
      </c>
      <c r="S697" s="6">
        <v>10.7</v>
      </c>
      <c r="T697" s="6">
        <f t="shared" si="10"/>
        <v>2184.94</v>
      </c>
      <c r="V697" s="2">
        <v>0</v>
      </c>
      <c r="W697" s="2">
        <v>0</v>
      </c>
      <c r="Y697" s="2">
        <v>0</v>
      </c>
      <c r="Z697" s="2" t="s">
        <v>4712</v>
      </c>
    </row>
    <row r="698" spans="1:26" s="2" customFormat="1" thickBot="1">
      <c r="A698" s="2">
        <v>497</v>
      </c>
      <c r="B698" s="2" t="s">
        <v>1769</v>
      </c>
      <c r="C698" s="2" t="s">
        <v>4711</v>
      </c>
      <c r="D698" s="2" t="s">
        <v>4710</v>
      </c>
      <c r="E698" s="2" t="s">
        <v>4709</v>
      </c>
      <c r="F698" s="2" t="s">
        <v>4708</v>
      </c>
      <c r="I698" s="2" t="s">
        <v>4707</v>
      </c>
      <c r="J698" s="2" t="s">
        <v>2836</v>
      </c>
      <c r="K698" s="7" t="s">
        <v>4706</v>
      </c>
      <c r="L698" s="2">
        <v>1.1499999999999999</v>
      </c>
      <c r="M698" s="2">
        <v>80700</v>
      </c>
      <c r="N698" s="2">
        <v>123700</v>
      </c>
      <c r="O698" s="2">
        <v>204400</v>
      </c>
      <c r="P698" s="2">
        <v>0</v>
      </c>
      <c r="Q698" s="2">
        <v>204400</v>
      </c>
      <c r="S698" s="6">
        <v>10.7</v>
      </c>
      <c r="T698" s="6">
        <f t="shared" si="10"/>
        <v>2187.08</v>
      </c>
      <c r="V698" s="2">
        <v>2</v>
      </c>
      <c r="W698" s="2">
        <v>22500</v>
      </c>
      <c r="X698" s="3">
        <v>44070</v>
      </c>
      <c r="Y698" s="2">
        <v>1</v>
      </c>
      <c r="Z698" s="2" t="s">
        <v>4705</v>
      </c>
    </row>
    <row r="699" spans="1:26" s="2" customFormat="1" thickBot="1">
      <c r="A699" s="2">
        <v>663</v>
      </c>
      <c r="B699" s="2" t="s">
        <v>1404</v>
      </c>
      <c r="C699" s="2" t="s">
        <v>1405</v>
      </c>
      <c r="E699" s="2" t="s">
        <v>4704</v>
      </c>
      <c r="F699" s="2" t="s">
        <v>4703</v>
      </c>
      <c r="I699" s="2" t="s">
        <v>4702</v>
      </c>
      <c r="J699" s="2" t="s">
        <v>2947</v>
      </c>
      <c r="K699" s="8">
        <v>12594</v>
      </c>
      <c r="L699" s="2">
        <v>615</v>
      </c>
      <c r="M699" s="2">
        <v>204400</v>
      </c>
      <c r="N699" s="2">
        <v>0</v>
      </c>
      <c r="O699" s="2">
        <v>204400</v>
      </c>
      <c r="P699" s="2">
        <v>0</v>
      </c>
      <c r="Q699" s="2">
        <v>204400</v>
      </c>
      <c r="S699" s="6">
        <v>10.7</v>
      </c>
      <c r="T699" s="6">
        <f t="shared" si="10"/>
        <v>2187.08</v>
      </c>
      <c r="V699" s="2">
        <v>0</v>
      </c>
      <c r="W699" s="2">
        <v>0</v>
      </c>
      <c r="Y699" s="2">
        <v>0</v>
      </c>
      <c r="Z699" s="2" t="s">
        <v>4701</v>
      </c>
    </row>
    <row r="700" spans="1:26" s="2" customFormat="1" thickBot="1">
      <c r="A700" s="2">
        <v>41</v>
      </c>
      <c r="B700" s="2" t="s">
        <v>2725</v>
      </c>
      <c r="C700" s="2" t="s">
        <v>2726</v>
      </c>
      <c r="D700" s="2" t="s">
        <v>4700</v>
      </c>
      <c r="E700" s="2" t="s">
        <v>4699</v>
      </c>
      <c r="F700" s="2" t="s">
        <v>4698</v>
      </c>
      <c r="I700" s="2" t="s">
        <v>2854</v>
      </c>
      <c r="J700" s="2" t="s">
        <v>2836</v>
      </c>
      <c r="K700" s="7" t="s">
        <v>2853</v>
      </c>
      <c r="L700" s="2">
        <v>1</v>
      </c>
      <c r="M700" s="2">
        <v>80000</v>
      </c>
      <c r="N700" s="2">
        <v>150000</v>
      </c>
      <c r="O700" s="2">
        <v>230000</v>
      </c>
      <c r="P700" s="2">
        <v>25000</v>
      </c>
      <c r="Q700" s="2">
        <v>205000</v>
      </c>
      <c r="S700" s="6">
        <v>10.7</v>
      </c>
      <c r="T700" s="6">
        <f t="shared" si="10"/>
        <v>2193.5</v>
      </c>
      <c r="V700" s="2">
        <v>2</v>
      </c>
      <c r="W700" s="2">
        <v>0</v>
      </c>
      <c r="X700" s="3">
        <v>43614</v>
      </c>
      <c r="Y700" s="2">
        <v>2</v>
      </c>
      <c r="Z700" s="2" t="s">
        <v>4697</v>
      </c>
    </row>
    <row r="701" spans="1:26" s="2" customFormat="1" thickBot="1">
      <c r="A701" s="2">
        <v>154</v>
      </c>
      <c r="B701" s="2" t="s">
        <v>2514</v>
      </c>
      <c r="C701" s="2" t="s">
        <v>2515</v>
      </c>
      <c r="D701" s="2" t="s">
        <v>3453</v>
      </c>
      <c r="E701" s="2" t="s">
        <v>4696</v>
      </c>
      <c r="F701" s="2" t="s">
        <v>3451</v>
      </c>
      <c r="I701" s="2" t="s">
        <v>2854</v>
      </c>
      <c r="J701" s="2" t="s">
        <v>2836</v>
      </c>
      <c r="K701" s="7" t="s">
        <v>2853</v>
      </c>
      <c r="L701" s="2">
        <v>3.5</v>
      </c>
      <c r="M701" s="2">
        <v>92500</v>
      </c>
      <c r="N701" s="2">
        <v>113200</v>
      </c>
      <c r="O701" s="2">
        <v>205700</v>
      </c>
      <c r="P701" s="2">
        <v>0</v>
      </c>
      <c r="Q701" s="2">
        <v>205700</v>
      </c>
      <c r="S701" s="6">
        <v>10.7</v>
      </c>
      <c r="T701" s="6">
        <f t="shared" si="10"/>
        <v>2200.9899999999998</v>
      </c>
      <c r="V701" s="2">
        <v>0</v>
      </c>
      <c r="W701" s="2">
        <v>0</v>
      </c>
      <c r="Y701" s="2">
        <v>0</v>
      </c>
      <c r="Z701" s="2" t="s">
        <v>4695</v>
      </c>
    </row>
    <row r="702" spans="1:26" s="2" customFormat="1" thickBot="1">
      <c r="A702" s="2">
        <v>90</v>
      </c>
      <c r="B702" s="2" t="s">
        <v>2641</v>
      </c>
      <c r="C702" s="2" t="s">
        <v>2642</v>
      </c>
      <c r="E702" s="2" t="s">
        <v>4694</v>
      </c>
      <c r="F702" s="2" t="s">
        <v>4693</v>
      </c>
      <c r="I702" s="2" t="s">
        <v>2854</v>
      </c>
      <c r="J702" s="2" t="s">
        <v>2836</v>
      </c>
      <c r="K702" s="7" t="s">
        <v>2853</v>
      </c>
      <c r="L702" s="2">
        <v>0.1</v>
      </c>
      <c r="M702" s="2">
        <v>48000</v>
      </c>
      <c r="N702" s="2">
        <v>183000</v>
      </c>
      <c r="O702" s="2">
        <v>231000</v>
      </c>
      <c r="P702" s="2">
        <v>25000</v>
      </c>
      <c r="Q702" s="2">
        <v>206000</v>
      </c>
      <c r="S702" s="6">
        <v>10.7</v>
      </c>
      <c r="T702" s="6">
        <f t="shared" si="10"/>
        <v>2204.1999999999998</v>
      </c>
      <c r="V702" s="2">
        <v>2</v>
      </c>
      <c r="W702" s="2">
        <v>0</v>
      </c>
      <c r="X702" s="3">
        <v>43998</v>
      </c>
      <c r="Y702" s="2">
        <v>2</v>
      </c>
      <c r="Z702" s="2" t="s">
        <v>4692</v>
      </c>
    </row>
    <row r="703" spans="1:26" s="2" customFormat="1" thickBot="1">
      <c r="A703" s="2">
        <v>229</v>
      </c>
      <c r="B703" s="2" t="s">
        <v>2356</v>
      </c>
      <c r="C703" s="2" t="s">
        <v>2357</v>
      </c>
      <c r="E703" s="2" t="s">
        <v>4691</v>
      </c>
      <c r="F703" s="2" t="s">
        <v>4690</v>
      </c>
      <c r="I703" s="2" t="s">
        <v>2854</v>
      </c>
      <c r="J703" s="2" t="s">
        <v>2836</v>
      </c>
      <c r="K703" s="7" t="s">
        <v>2853</v>
      </c>
      <c r="L703" s="2">
        <v>0.78</v>
      </c>
      <c r="M703" s="2">
        <v>73600</v>
      </c>
      <c r="N703" s="2">
        <v>132500</v>
      </c>
      <c r="O703" s="2">
        <v>206100</v>
      </c>
      <c r="P703" s="2">
        <v>0</v>
      </c>
      <c r="Q703" s="2">
        <v>206100</v>
      </c>
      <c r="S703" s="6">
        <v>10.7</v>
      </c>
      <c r="T703" s="6">
        <f t="shared" si="10"/>
        <v>2205.27</v>
      </c>
      <c r="V703" s="2">
        <v>2</v>
      </c>
      <c r="W703" s="2">
        <v>88900</v>
      </c>
      <c r="X703" s="3">
        <v>44046</v>
      </c>
      <c r="Y703" s="2">
        <v>1</v>
      </c>
      <c r="Z703" s="2" t="s">
        <v>4689</v>
      </c>
    </row>
    <row r="704" spans="1:26" s="2" customFormat="1" thickBot="1">
      <c r="A704" s="2">
        <v>559</v>
      </c>
      <c r="B704" s="2" t="s">
        <v>1636</v>
      </c>
      <c r="C704" s="2" t="s">
        <v>1638</v>
      </c>
      <c r="E704" s="2" t="s">
        <v>4688</v>
      </c>
      <c r="F704" s="2" t="s">
        <v>4687</v>
      </c>
      <c r="I704" s="2" t="s">
        <v>2854</v>
      </c>
      <c r="J704" s="2" t="s">
        <v>2836</v>
      </c>
      <c r="K704" s="7" t="s">
        <v>2853</v>
      </c>
      <c r="L704" s="2">
        <v>0.3</v>
      </c>
      <c r="M704" s="2">
        <v>57600</v>
      </c>
      <c r="N704" s="2">
        <v>148500</v>
      </c>
      <c r="O704" s="2">
        <v>206100</v>
      </c>
      <c r="P704" s="2">
        <v>0</v>
      </c>
      <c r="Q704" s="2">
        <v>206100</v>
      </c>
      <c r="S704" s="6">
        <v>10.7</v>
      </c>
      <c r="T704" s="6">
        <f t="shared" si="10"/>
        <v>2205.27</v>
      </c>
      <c r="V704" s="2">
        <v>0</v>
      </c>
      <c r="W704" s="2">
        <v>0</v>
      </c>
      <c r="Y704" s="2">
        <v>0</v>
      </c>
      <c r="Z704" s="2" t="s">
        <v>4686</v>
      </c>
    </row>
    <row r="705" spans="1:26" s="2" customFormat="1" thickBot="1">
      <c r="A705" s="2">
        <v>1167</v>
      </c>
      <c r="B705" s="2" t="s">
        <v>168</v>
      </c>
      <c r="C705" s="2" t="s">
        <v>4685</v>
      </c>
      <c r="D705" s="2" t="s">
        <v>4684</v>
      </c>
      <c r="E705" s="2" t="s">
        <v>4683</v>
      </c>
      <c r="F705" s="2" t="s">
        <v>4682</v>
      </c>
      <c r="I705" s="2" t="s">
        <v>4681</v>
      </c>
      <c r="J705" s="2" t="s">
        <v>2923</v>
      </c>
      <c r="K705" s="7" t="s">
        <v>4680</v>
      </c>
      <c r="L705" s="2">
        <v>32.9</v>
      </c>
      <c r="M705" s="2">
        <v>147500</v>
      </c>
      <c r="N705" s="2">
        <v>58800</v>
      </c>
      <c r="O705" s="2">
        <v>206300</v>
      </c>
      <c r="P705" s="2">
        <v>0</v>
      </c>
      <c r="Q705" s="2">
        <v>206300</v>
      </c>
      <c r="S705" s="6">
        <v>10.7</v>
      </c>
      <c r="T705" s="6">
        <f t="shared" si="10"/>
        <v>2207.41</v>
      </c>
      <c r="V705" s="2">
        <v>2</v>
      </c>
      <c r="W705" s="2">
        <v>310000</v>
      </c>
      <c r="X705" s="3">
        <v>45400</v>
      </c>
      <c r="Y705" s="2">
        <v>1</v>
      </c>
      <c r="Z705" s="2" t="s">
        <v>4679</v>
      </c>
    </row>
    <row r="706" spans="1:26" s="2" customFormat="1" thickBot="1">
      <c r="A706" s="2">
        <v>333</v>
      </c>
      <c r="B706" s="2" t="s">
        <v>2124</v>
      </c>
      <c r="C706" s="2" t="s">
        <v>2125</v>
      </c>
      <c r="E706" s="2" t="s">
        <v>4678</v>
      </c>
      <c r="F706" s="2" t="s">
        <v>4677</v>
      </c>
      <c r="I706" s="2" t="s">
        <v>2854</v>
      </c>
      <c r="J706" s="2" t="s">
        <v>2836</v>
      </c>
      <c r="K706" s="7" t="s">
        <v>2853</v>
      </c>
      <c r="L706" s="2">
        <v>1</v>
      </c>
      <c r="M706" s="2">
        <v>80000</v>
      </c>
      <c r="N706" s="2">
        <v>151400</v>
      </c>
      <c r="O706" s="2">
        <v>231400</v>
      </c>
      <c r="P706" s="2">
        <v>25000</v>
      </c>
      <c r="Q706" s="2">
        <v>206400</v>
      </c>
      <c r="S706" s="6">
        <v>10.7</v>
      </c>
      <c r="T706" s="6">
        <f t="shared" ref="T706:T769" si="11">SUM(Q706*S706)/1000</f>
        <v>2208.48</v>
      </c>
      <c r="V706" s="2">
        <v>2</v>
      </c>
      <c r="W706" s="2">
        <v>53000</v>
      </c>
      <c r="X706" s="3">
        <v>44418</v>
      </c>
      <c r="Y706" s="2">
        <v>8</v>
      </c>
      <c r="Z706" s="2" t="s">
        <v>4676</v>
      </c>
    </row>
    <row r="707" spans="1:26" s="2" customFormat="1" thickBot="1">
      <c r="A707" s="2">
        <v>717</v>
      </c>
      <c r="B707" s="2" t="s">
        <v>1297</v>
      </c>
      <c r="C707" s="2" t="s">
        <v>1298</v>
      </c>
      <c r="E707" s="2" t="s">
        <v>4675</v>
      </c>
      <c r="F707" s="2" t="s">
        <v>4674</v>
      </c>
      <c r="I707" s="2" t="s">
        <v>4673</v>
      </c>
      <c r="J707" s="2" t="s">
        <v>2836</v>
      </c>
      <c r="K707" s="7" t="s">
        <v>4672</v>
      </c>
      <c r="L707" s="2">
        <v>144</v>
      </c>
      <c r="M707" s="2">
        <v>177200</v>
      </c>
      <c r="N707" s="2">
        <v>29300</v>
      </c>
      <c r="O707" s="2">
        <v>206500</v>
      </c>
      <c r="P707" s="2">
        <v>0</v>
      </c>
      <c r="Q707" s="2">
        <v>206500</v>
      </c>
      <c r="S707" s="6">
        <v>10.7</v>
      </c>
      <c r="T707" s="6">
        <f t="shared" si="11"/>
        <v>2209.5500000000002</v>
      </c>
      <c r="V707" s="2">
        <v>2</v>
      </c>
      <c r="W707" s="2">
        <v>104000</v>
      </c>
      <c r="X707" s="3">
        <v>42741</v>
      </c>
      <c r="Y707" s="2">
        <v>9</v>
      </c>
      <c r="Z707" s="2" t="s">
        <v>4671</v>
      </c>
    </row>
    <row r="708" spans="1:26" s="2" customFormat="1" thickBot="1">
      <c r="A708" s="2">
        <v>572</v>
      </c>
      <c r="B708" s="2" t="s">
        <v>1607</v>
      </c>
      <c r="C708" s="2" t="s">
        <v>1672</v>
      </c>
      <c r="E708" s="2" t="s">
        <v>4670</v>
      </c>
      <c r="F708" s="2" t="s">
        <v>3949</v>
      </c>
      <c r="I708" s="2" t="s">
        <v>3586</v>
      </c>
      <c r="J708" s="2" t="s">
        <v>2947</v>
      </c>
      <c r="K708" s="8">
        <v>11944</v>
      </c>
      <c r="L708" s="2">
        <v>0.7</v>
      </c>
      <c r="M708" s="2">
        <v>53600</v>
      </c>
      <c r="N708" s="2">
        <v>153100</v>
      </c>
      <c r="O708" s="2">
        <v>206700</v>
      </c>
      <c r="P708" s="2">
        <v>0</v>
      </c>
      <c r="Q708" s="2">
        <v>206700</v>
      </c>
      <c r="S708" s="6">
        <v>10.7</v>
      </c>
      <c r="T708" s="6">
        <f t="shared" si="11"/>
        <v>2211.69</v>
      </c>
      <c r="V708" s="2">
        <v>2</v>
      </c>
      <c r="W708" s="2">
        <v>78000</v>
      </c>
      <c r="X708" s="3">
        <v>45408</v>
      </c>
      <c r="Y708" s="2">
        <v>1</v>
      </c>
      <c r="Z708" s="2" t="s">
        <v>4669</v>
      </c>
    </row>
    <row r="709" spans="1:26" s="2" customFormat="1" thickBot="1">
      <c r="A709" s="2">
        <v>960</v>
      </c>
      <c r="B709" s="2" t="s">
        <v>693</v>
      </c>
      <c r="C709" s="2" t="s">
        <v>319</v>
      </c>
      <c r="E709" s="2" t="s">
        <v>4668</v>
      </c>
      <c r="F709" s="2" t="s">
        <v>4667</v>
      </c>
      <c r="I709" s="2" t="s">
        <v>2854</v>
      </c>
      <c r="J709" s="2" t="s">
        <v>2836</v>
      </c>
      <c r="K709" s="7" t="s">
        <v>2853</v>
      </c>
      <c r="L709" s="2">
        <v>2</v>
      </c>
      <c r="M709" s="2">
        <v>85000</v>
      </c>
      <c r="N709" s="2">
        <v>121800</v>
      </c>
      <c r="O709" s="2">
        <v>206800</v>
      </c>
      <c r="P709" s="2">
        <v>0</v>
      </c>
      <c r="Q709" s="2">
        <v>206800</v>
      </c>
      <c r="S709" s="6">
        <v>10.7</v>
      </c>
      <c r="T709" s="6">
        <f t="shared" si="11"/>
        <v>2212.7600000000002</v>
      </c>
      <c r="V709" s="2">
        <v>2</v>
      </c>
      <c r="W709" s="2">
        <v>73000</v>
      </c>
      <c r="X709" s="3">
        <v>39924</v>
      </c>
      <c r="Y709" s="2">
        <v>1</v>
      </c>
      <c r="Z709" s="2" t="s">
        <v>4666</v>
      </c>
    </row>
    <row r="710" spans="1:26" s="2" customFormat="1" thickBot="1">
      <c r="A710" s="2">
        <v>557</v>
      </c>
      <c r="B710" s="2" t="s">
        <v>1642</v>
      </c>
      <c r="C710" s="2" t="s">
        <v>1643</v>
      </c>
      <c r="D710" s="2" t="s">
        <v>4665</v>
      </c>
      <c r="E710" s="2" t="s">
        <v>4664</v>
      </c>
      <c r="F710" s="2" t="s">
        <v>4663</v>
      </c>
      <c r="I710" s="2" t="s">
        <v>2854</v>
      </c>
      <c r="J710" s="2" t="s">
        <v>2836</v>
      </c>
      <c r="K710" s="7" t="s">
        <v>2853</v>
      </c>
      <c r="L710" s="2">
        <v>1</v>
      </c>
      <c r="M710" s="2">
        <v>80000</v>
      </c>
      <c r="N710" s="2">
        <v>152500</v>
      </c>
      <c r="O710" s="2">
        <v>232500</v>
      </c>
      <c r="P710" s="2">
        <v>25000</v>
      </c>
      <c r="Q710" s="2">
        <v>207500</v>
      </c>
      <c r="S710" s="6">
        <v>10.7</v>
      </c>
      <c r="T710" s="6">
        <f t="shared" si="11"/>
        <v>2220.25</v>
      </c>
      <c r="V710" s="2">
        <v>0</v>
      </c>
      <c r="W710" s="2">
        <v>0</v>
      </c>
      <c r="Y710" s="2">
        <v>0</v>
      </c>
      <c r="Z710" s="2" t="s">
        <v>4662</v>
      </c>
    </row>
    <row r="711" spans="1:26" s="2" customFormat="1" thickBot="1">
      <c r="A711" s="2">
        <v>496</v>
      </c>
      <c r="B711" s="2" t="s">
        <v>1771</v>
      </c>
      <c r="C711" s="2" t="s">
        <v>1066</v>
      </c>
      <c r="E711" s="2" t="s">
        <v>4661</v>
      </c>
      <c r="F711" s="2" t="s">
        <v>2952</v>
      </c>
      <c r="I711" s="2" t="s">
        <v>2854</v>
      </c>
      <c r="J711" s="2" t="s">
        <v>2836</v>
      </c>
      <c r="K711" s="7" t="s">
        <v>2853</v>
      </c>
      <c r="L711" s="2">
        <v>0.3</v>
      </c>
      <c r="M711" s="2">
        <v>57600</v>
      </c>
      <c r="N711" s="2">
        <v>150000</v>
      </c>
      <c r="O711" s="2">
        <v>207600</v>
      </c>
      <c r="P711" s="2">
        <v>0</v>
      </c>
      <c r="Q711" s="2">
        <v>207600</v>
      </c>
      <c r="S711" s="6">
        <v>10.7</v>
      </c>
      <c r="T711" s="6">
        <f t="shared" si="11"/>
        <v>2221.3200000000002</v>
      </c>
      <c r="V711" s="2">
        <v>2</v>
      </c>
      <c r="W711" s="2">
        <v>18000</v>
      </c>
      <c r="X711" s="3">
        <v>44847</v>
      </c>
      <c r="Y711" s="2">
        <v>3</v>
      </c>
    </row>
    <row r="712" spans="1:26" s="2" customFormat="1" thickBot="1">
      <c r="A712" s="2">
        <v>256</v>
      </c>
      <c r="B712" s="2" t="s">
        <v>2287</v>
      </c>
      <c r="C712" s="2" t="s">
        <v>2288</v>
      </c>
      <c r="D712" s="2" t="s">
        <v>4660</v>
      </c>
      <c r="E712" s="2" t="s">
        <v>4659</v>
      </c>
      <c r="F712" s="2" t="s">
        <v>4658</v>
      </c>
      <c r="I712" s="2" t="s">
        <v>2854</v>
      </c>
      <c r="J712" s="2" t="s">
        <v>2836</v>
      </c>
      <c r="K712" s="7" t="s">
        <v>2853</v>
      </c>
      <c r="L712" s="2">
        <v>4.7</v>
      </c>
      <c r="M712" s="2">
        <v>98500</v>
      </c>
      <c r="N712" s="2">
        <v>134400</v>
      </c>
      <c r="O712" s="2">
        <v>232900</v>
      </c>
      <c r="P712" s="2">
        <v>25000</v>
      </c>
      <c r="Q712" s="2">
        <v>207900</v>
      </c>
      <c r="S712" s="6">
        <v>10.7</v>
      </c>
      <c r="T712" s="6">
        <f t="shared" si="11"/>
        <v>2224.5300000000002</v>
      </c>
      <c r="V712" s="2">
        <v>2</v>
      </c>
      <c r="W712" s="2">
        <v>83000</v>
      </c>
      <c r="X712" s="3">
        <v>43032</v>
      </c>
      <c r="Y712" s="2">
        <v>1</v>
      </c>
      <c r="Z712" s="2" t="s">
        <v>4657</v>
      </c>
    </row>
    <row r="713" spans="1:26" s="2" customFormat="1" thickBot="1">
      <c r="A713" s="2">
        <v>23</v>
      </c>
      <c r="B713" s="2" t="s">
        <v>2761</v>
      </c>
      <c r="C713" s="2" t="s">
        <v>2861</v>
      </c>
      <c r="E713" s="2" t="s">
        <v>4656</v>
      </c>
      <c r="F713" s="2" t="s">
        <v>2859</v>
      </c>
      <c r="I713" s="2" t="s">
        <v>2854</v>
      </c>
      <c r="J713" s="2" t="s">
        <v>2836</v>
      </c>
      <c r="K713" s="7" t="s">
        <v>2853</v>
      </c>
      <c r="L713" s="2">
        <v>2</v>
      </c>
      <c r="M713" s="2">
        <v>65000</v>
      </c>
      <c r="N713" s="2">
        <v>143200</v>
      </c>
      <c r="O713" s="2">
        <v>208200</v>
      </c>
      <c r="P713" s="2">
        <v>0</v>
      </c>
      <c r="Q713" s="2">
        <v>208200</v>
      </c>
      <c r="S713" s="6">
        <v>10.7</v>
      </c>
      <c r="T713" s="6">
        <f t="shared" si="11"/>
        <v>2227.7399999999998</v>
      </c>
      <c r="V713" s="2">
        <v>2</v>
      </c>
      <c r="W713" s="2">
        <v>0</v>
      </c>
      <c r="X713" s="3">
        <v>44258</v>
      </c>
      <c r="Y713" s="2">
        <v>2</v>
      </c>
      <c r="Z713" s="2" t="s">
        <v>2858</v>
      </c>
    </row>
    <row r="714" spans="1:26" s="2" customFormat="1" thickBot="1">
      <c r="A714" s="2">
        <v>595</v>
      </c>
      <c r="B714" s="2" t="s">
        <v>1557</v>
      </c>
      <c r="C714" s="2" t="s">
        <v>4655</v>
      </c>
      <c r="D714" s="2" t="s">
        <v>4654</v>
      </c>
      <c r="E714" s="2" t="s">
        <v>2860</v>
      </c>
      <c r="F714" s="2" t="s">
        <v>4653</v>
      </c>
      <c r="I714" s="2" t="s">
        <v>4652</v>
      </c>
      <c r="J714" s="2" t="s">
        <v>2836</v>
      </c>
      <c r="K714" s="7" t="s">
        <v>4651</v>
      </c>
      <c r="L714" s="2">
        <v>117</v>
      </c>
      <c r="M714" s="2">
        <v>208200</v>
      </c>
      <c r="N714" s="2">
        <v>0</v>
      </c>
      <c r="O714" s="2">
        <v>208200</v>
      </c>
      <c r="P714" s="2">
        <v>0</v>
      </c>
      <c r="Q714" s="2">
        <v>208200</v>
      </c>
      <c r="S714" s="6">
        <v>10.7</v>
      </c>
      <c r="T714" s="6">
        <f t="shared" si="11"/>
        <v>2227.7399999999998</v>
      </c>
      <c r="V714" s="2">
        <v>1</v>
      </c>
      <c r="W714" s="2">
        <v>119000</v>
      </c>
      <c r="X714" s="3">
        <v>44298</v>
      </c>
      <c r="Y714" s="2">
        <v>9</v>
      </c>
      <c r="Z714" s="2" t="s">
        <v>4650</v>
      </c>
    </row>
    <row r="715" spans="1:26" s="2" customFormat="1" thickBot="1">
      <c r="A715" s="2">
        <v>127</v>
      </c>
      <c r="B715" s="2" t="s">
        <v>2568</v>
      </c>
      <c r="C715" s="2" t="s">
        <v>2569</v>
      </c>
      <c r="E715" s="2" t="s">
        <v>4649</v>
      </c>
      <c r="F715" s="2" t="s">
        <v>4648</v>
      </c>
      <c r="I715" s="2" t="s">
        <v>2854</v>
      </c>
      <c r="J715" s="2" t="s">
        <v>2836</v>
      </c>
      <c r="K715" s="7" t="s">
        <v>2853</v>
      </c>
      <c r="L715" s="2">
        <v>2</v>
      </c>
      <c r="M715" s="2">
        <v>155000</v>
      </c>
      <c r="N715" s="2">
        <v>78300</v>
      </c>
      <c r="O715" s="2">
        <v>233300</v>
      </c>
      <c r="P715" s="2">
        <v>25000</v>
      </c>
      <c r="Q715" s="2">
        <v>208300</v>
      </c>
      <c r="S715" s="6">
        <v>10.7</v>
      </c>
      <c r="T715" s="6">
        <f t="shared" si="11"/>
        <v>2228.81</v>
      </c>
      <c r="V715" s="2">
        <v>2</v>
      </c>
      <c r="W715" s="2">
        <v>45465</v>
      </c>
      <c r="X715" s="3">
        <v>40905</v>
      </c>
      <c r="Y715" s="2">
        <v>2</v>
      </c>
      <c r="Z715" s="2" t="s">
        <v>4647</v>
      </c>
    </row>
    <row r="716" spans="1:26" s="2" customFormat="1" thickBot="1">
      <c r="A716" s="2">
        <v>713</v>
      </c>
      <c r="B716" s="2" t="s">
        <v>1304</v>
      </c>
      <c r="C716" s="2" t="s">
        <v>1066</v>
      </c>
      <c r="E716" s="2" t="s">
        <v>4646</v>
      </c>
      <c r="F716" s="2" t="s">
        <v>2952</v>
      </c>
      <c r="I716" s="2" t="s">
        <v>2854</v>
      </c>
      <c r="J716" s="2" t="s">
        <v>2836</v>
      </c>
      <c r="K716" s="7" t="s">
        <v>2853</v>
      </c>
      <c r="L716" s="2">
        <v>64</v>
      </c>
      <c r="M716" s="2">
        <v>149400</v>
      </c>
      <c r="N716" s="2">
        <v>58900</v>
      </c>
      <c r="O716" s="2">
        <v>208300</v>
      </c>
      <c r="P716" s="2">
        <v>0</v>
      </c>
      <c r="Q716" s="2">
        <v>208300</v>
      </c>
      <c r="S716" s="6">
        <v>10.7</v>
      </c>
      <c r="T716" s="6">
        <f t="shared" si="11"/>
        <v>2228.81</v>
      </c>
      <c r="V716" s="2">
        <v>0</v>
      </c>
      <c r="W716" s="2">
        <v>0</v>
      </c>
      <c r="Y716" s="2">
        <v>0</v>
      </c>
      <c r="Z716" s="2" t="s">
        <v>4645</v>
      </c>
    </row>
    <row r="717" spans="1:26" s="2" customFormat="1" thickBot="1">
      <c r="A717" s="2">
        <v>164</v>
      </c>
      <c r="B717" s="2" t="s">
        <v>2493</v>
      </c>
      <c r="C717" s="2" t="s">
        <v>2494</v>
      </c>
      <c r="E717" s="2" t="s">
        <v>4644</v>
      </c>
      <c r="F717" s="2" t="s">
        <v>4643</v>
      </c>
      <c r="I717" s="2" t="s">
        <v>2854</v>
      </c>
      <c r="J717" s="2" t="s">
        <v>2836</v>
      </c>
      <c r="K717" s="7" t="s">
        <v>2853</v>
      </c>
      <c r="L717" s="2">
        <v>1.36</v>
      </c>
      <c r="M717" s="2">
        <v>81800</v>
      </c>
      <c r="N717" s="2">
        <v>126600</v>
      </c>
      <c r="O717" s="2">
        <v>208400</v>
      </c>
      <c r="P717" s="2">
        <v>0</v>
      </c>
      <c r="Q717" s="2">
        <v>208400</v>
      </c>
      <c r="S717" s="6">
        <v>10.7</v>
      </c>
      <c r="T717" s="6">
        <f t="shared" si="11"/>
        <v>2229.88</v>
      </c>
      <c r="V717" s="2">
        <v>0</v>
      </c>
      <c r="W717" s="2">
        <v>0</v>
      </c>
      <c r="Y717" s="2">
        <v>0</v>
      </c>
      <c r="Z717" s="2" t="s">
        <v>4642</v>
      </c>
    </row>
    <row r="718" spans="1:26" s="2" customFormat="1" thickBot="1">
      <c r="A718" s="2">
        <v>374</v>
      </c>
      <c r="B718" s="2" t="s">
        <v>2039</v>
      </c>
      <c r="C718" s="2" t="s">
        <v>2040</v>
      </c>
      <c r="D718" s="2" t="s">
        <v>4641</v>
      </c>
      <c r="E718" s="2" t="s">
        <v>4640</v>
      </c>
      <c r="F718" s="2" t="s">
        <v>4639</v>
      </c>
      <c r="I718" s="2" t="s">
        <v>2854</v>
      </c>
      <c r="J718" s="2" t="s">
        <v>2836</v>
      </c>
      <c r="K718" s="7" t="s">
        <v>2853</v>
      </c>
      <c r="L718" s="2">
        <v>0.52</v>
      </c>
      <c r="M718" s="2">
        <v>67200</v>
      </c>
      <c r="N718" s="2">
        <v>141900</v>
      </c>
      <c r="O718" s="2">
        <v>209100</v>
      </c>
      <c r="P718" s="2">
        <v>0</v>
      </c>
      <c r="Q718" s="2">
        <v>209100</v>
      </c>
      <c r="S718" s="6">
        <v>10.7</v>
      </c>
      <c r="T718" s="6">
        <f t="shared" si="11"/>
        <v>2237.37</v>
      </c>
      <c r="V718" s="2">
        <v>2</v>
      </c>
      <c r="W718" s="2">
        <v>131500</v>
      </c>
      <c r="X718" s="3">
        <v>45218</v>
      </c>
      <c r="Y718" s="2">
        <v>1</v>
      </c>
      <c r="Z718" s="2" t="s">
        <v>4638</v>
      </c>
    </row>
    <row r="719" spans="1:26" s="2" customFormat="1" thickBot="1">
      <c r="A719" s="2">
        <v>499</v>
      </c>
      <c r="B719" s="2" t="s">
        <v>1766</v>
      </c>
      <c r="C719" s="2" t="s">
        <v>3680</v>
      </c>
      <c r="E719" s="2" t="s">
        <v>4637</v>
      </c>
      <c r="F719" s="2" t="s">
        <v>3678</v>
      </c>
      <c r="I719" s="2" t="s">
        <v>2854</v>
      </c>
      <c r="J719" s="2" t="s">
        <v>2836</v>
      </c>
      <c r="K719" s="8" t="s">
        <v>3677</v>
      </c>
      <c r="L719" s="2">
        <v>93</v>
      </c>
      <c r="M719" s="2">
        <v>186600</v>
      </c>
      <c r="N719" s="2">
        <v>22500</v>
      </c>
      <c r="O719" s="2">
        <v>209100</v>
      </c>
      <c r="P719" s="2">
        <v>0</v>
      </c>
      <c r="Q719" s="2">
        <v>209100</v>
      </c>
      <c r="S719" s="6">
        <v>10.7</v>
      </c>
      <c r="T719" s="6">
        <f t="shared" si="11"/>
        <v>2237.37</v>
      </c>
      <c r="V719" s="2">
        <v>2</v>
      </c>
      <c r="W719" s="2">
        <v>0</v>
      </c>
      <c r="X719" s="3">
        <v>44573</v>
      </c>
      <c r="Y719" s="2">
        <v>2</v>
      </c>
      <c r="Z719" s="2" t="s">
        <v>4636</v>
      </c>
    </row>
    <row r="720" spans="1:26" s="2" customFormat="1" thickBot="1">
      <c r="A720" s="2">
        <v>268</v>
      </c>
      <c r="B720" s="2" t="s">
        <v>2262</v>
      </c>
      <c r="C720" s="2" t="s">
        <v>2263</v>
      </c>
      <c r="D720" s="2" t="s">
        <v>4635</v>
      </c>
      <c r="E720" s="2" t="s">
        <v>4634</v>
      </c>
      <c r="F720" s="2" t="s">
        <v>4633</v>
      </c>
      <c r="I720" s="2" t="s">
        <v>2854</v>
      </c>
      <c r="J720" s="2" t="s">
        <v>2836</v>
      </c>
      <c r="K720" s="7" t="s">
        <v>2853</v>
      </c>
      <c r="L720" s="2">
        <v>7</v>
      </c>
      <c r="M720" s="2">
        <v>108000</v>
      </c>
      <c r="N720" s="2">
        <v>126500</v>
      </c>
      <c r="O720" s="2">
        <v>234500</v>
      </c>
      <c r="P720" s="2">
        <v>25000</v>
      </c>
      <c r="Q720" s="2">
        <v>209500</v>
      </c>
      <c r="S720" s="6">
        <v>10.7</v>
      </c>
      <c r="T720" s="6">
        <f t="shared" si="11"/>
        <v>2241.65</v>
      </c>
      <c r="V720" s="2">
        <v>2</v>
      </c>
      <c r="W720" s="2">
        <v>66000</v>
      </c>
      <c r="X720" s="3">
        <v>42489</v>
      </c>
      <c r="Y720" s="2">
        <v>1</v>
      </c>
      <c r="Z720" s="2" t="s">
        <v>4632</v>
      </c>
    </row>
    <row r="721" spans="1:26" s="2" customFormat="1" thickBot="1">
      <c r="A721" s="2">
        <v>252</v>
      </c>
      <c r="B721" s="2" t="s">
        <v>2296</v>
      </c>
      <c r="C721" s="2" t="s">
        <v>2297</v>
      </c>
      <c r="D721" s="2" t="s">
        <v>4631</v>
      </c>
      <c r="E721" s="2" t="s">
        <v>4630</v>
      </c>
      <c r="F721" s="2" t="s">
        <v>4629</v>
      </c>
      <c r="I721" s="2" t="s">
        <v>2854</v>
      </c>
      <c r="J721" s="2" t="s">
        <v>2836</v>
      </c>
      <c r="K721" s="7" t="s">
        <v>2853</v>
      </c>
      <c r="L721" s="2">
        <v>10</v>
      </c>
      <c r="M721" s="2">
        <v>114400</v>
      </c>
      <c r="N721" s="2">
        <v>120200</v>
      </c>
      <c r="O721" s="2">
        <v>234600</v>
      </c>
      <c r="P721" s="2">
        <v>25000</v>
      </c>
      <c r="Q721" s="2">
        <v>209600</v>
      </c>
      <c r="S721" s="6">
        <v>10.7</v>
      </c>
      <c r="T721" s="6">
        <f t="shared" si="11"/>
        <v>2242.7199999999998</v>
      </c>
      <c r="V721" s="2">
        <v>2</v>
      </c>
      <c r="W721" s="2">
        <v>0</v>
      </c>
      <c r="X721" s="3">
        <v>44259</v>
      </c>
      <c r="Y721" s="2">
        <v>2</v>
      </c>
      <c r="Z721" s="2" t="s">
        <v>4628</v>
      </c>
    </row>
    <row r="722" spans="1:26" s="2" customFormat="1" thickBot="1">
      <c r="A722" s="2">
        <v>877</v>
      </c>
      <c r="B722" s="2" t="s">
        <v>909</v>
      </c>
      <c r="C722" s="2" t="s">
        <v>4627</v>
      </c>
      <c r="D722" s="2" t="s">
        <v>4626</v>
      </c>
      <c r="E722" s="2" t="s">
        <v>4625</v>
      </c>
      <c r="F722" s="2" t="s">
        <v>4624</v>
      </c>
      <c r="I722" s="2" t="s">
        <v>4623</v>
      </c>
      <c r="J722" s="2" t="s">
        <v>2836</v>
      </c>
      <c r="K722" s="7" t="s">
        <v>4622</v>
      </c>
      <c r="L722" s="2">
        <v>1</v>
      </c>
      <c r="M722" s="2">
        <v>150000</v>
      </c>
      <c r="N722" s="2">
        <v>59800</v>
      </c>
      <c r="O722" s="2">
        <v>209800</v>
      </c>
      <c r="P722" s="2">
        <v>0</v>
      </c>
      <c r="Q722" s="2">
        <v>209800</v>
      </c>
      <c r="S722" s="6">
        <v>10.7</v>
      </c>
      <c r="T722" s="6">
        <f t="shared" si="11"/>
        <v>2244.86</v>
      </c>
      <c r="V722" s="2">
        <v>1</v>
      </c>
      <c r="W722" s="2">
        <v>0</v>
      </c>
      <c r="X722" s="3">
        <v>43315</v>
      </c>
      <c r="Y722" s="2">
        <v>2</v>
      </c>
      <c r="Z722" s="2" t="s">
        <v>4621</v>
      </c>
    </row>
    <row r="723" spans="1:26" s="2" customFormat="1" thickBot="1">
      <c r="A723" s="2">
        <v>224</v>
      </c>
      <c r="B723" s="2" t="s">
        <v>2369</v>
      </c>
      <c r="C723" s="2" t="s">
        <v>2370</v>
      </c>
      <c r="E723" s="2" t="s">
        <v>4620</v>
      </c>
      <c r="F723" s="2" t="s">
        <v>4619</v>
      </c>
      <c r="I723" s="2" t="s">
        <v>4111</v>
      </c>
      <c r="J723" s="2" t="s">
        <v>2836</v>
      </c>
      <c r="K723" s="7" t="s">
        <v>4110</v>
      </c>
      <c r="L723" s="2">
        <v>2</v>
      </c>
      <c r="M723" s="2">
        <v>85000</v>
      </c>
      <c r="N723" s="2">
        <v>125100</v>
      </c>
      <c r="O723" s="2">
        <v>210100</v>
      </c>
      <c r="P723" s="2">
        <v>0</v>
      </c>
      <c r="Q723" s="2">
        <v>210100</v>
      </c>
      <c r="S723" s="6">
        <v>10.7</v>
      </c>
      <c r="T723" s="6">
        <f t="shared" si="11"/>
        <v>2248.0700000000002</v>
      </c>
      <c r="V723" s="2">
        <v>2</v>
      </c>
      <c r="W723" s="2">
        <v>0</v>
      </c>
      <c r="X723" s="3">
        <v>44467</v>
      </c>
      <c r="Y723" s="2">
        <v>8</v>
      </c>
      <c r="Z723" s="2" t="s">
        <v>4618</v>
      </c>
    </row>
    <row r="724" spans="1:26" s="2" customFormat="1" thickBot="1">
      <c r="A724" s="2">
        <v>926</v>
      </c>
      <c r="B724" s="2" t="s">
        <v>789</v>
      </c>
      <c r="C724" s="2" t="s">
        <v>2861</v>
      </c>
      <c r="E724" s="2" t="s">
        <v>4617</v>
      </c>
      <c r="F724" s="2" t="s">
        <v>2859</v>
      </c>
      <c r="I724" s="2" t="s">
        <v>2854</v>
      </c>
      <c r="J724" s="2" t="s">
        <v>2836</v>
      </c>
      <c r="K724" s="7" t="s">
        <v>2853</v>
      </c>
      <c r="L724" s="2">
        <v>20.100000000000001</v>
      </c>
      <c r="M724" s="2">
        <v>121800</v>
      </c>
      <c r="N724" s="2">
        <v>88900</v>
      </c>
      <c r="O724" s="2">
        <v>210700</v>
      </c>
      <c r="P724" s="2">
        <v>0</v>
      </c>
      <c r="Q724" s="2">
        <v>210700</v>
      </c>
      <c r="S724" s="6">
        <v>10.7</v>
      </c>
      <c r="T724" s="6">
        <f t="shared" si="11"/>
        <v>2254.4899999999998</v>
      </c>
      <c r="V724" s="2">
        <v>2</v>
      </c>
      <c r="W724" s="2">
        <v>0</v>
      </c>
      <c r="X724" s="3">
        <v>44258</v>
      </c>
      <c r="Y724" s="2">
        <v>2</v>
      </c>
      <c r="Z724" s="2" t="s">
        <v>2896</v>
      </c>
    </row>
    <row r="725" spans="1:26" s="2" customFormat="1" thickBot="1">
      <c r="A725" s="2">
        <v>68</v>
      </c>
      <c r="B725" s="2" t="s">
        <v>2680</v>
      </c>
      <c r="C725" s="2" t="s">
        <v>2681</v>
      </c>
      <c r="E725" s="2" t="s">
        <v>4616</v>
      </c>
      <c r="F725" s="2" t="s">
        <v>4615</v>
      </c>
      <c r="I725" s="2" t="s">
        <v>2854</v>
      </c>
      <c r="J725" s="2" t="s">
        <v>2836</v>
      </c>
      <c r="K725" s="7" t="s">
        <v>2853</v>
      </c>
      <c r="L725" s="2">
        <v>10</v>
      </c>
      <c r="M725" s="2">
        <v>94400</v>
      </c>
      <c r="N725" s="2">
        <v>141700</v>
      </c>
      <c r="O725" s="2">
        <v>236100</v>
      </c>
      <c r="P725" s="2">
        <v>25000</v>
      </c>
      <c r="Q725" s="2">
        <v>211100</v>
      </c>
      <c r="S725" s="6">
        <v>10.7</v>
      </c>
      <c r="T725" s="6">
        <f t="shared" si="11"/>
        <v>2258.77</v>
      </c>
      <c r="V725" s="2">
        <v>2</v>
      </c>
      <c r="W725" s="2">
        <v>80000</v>
      </c>
      <c r="X725" s="3">
        <v>39811</v>
      </c>
      <c r="Y725" s="2">
        <v>1</v>
      </c>
      <c r="Z725" s="2" t="s">
        <v>4614</v>
      </c>
    </row>
    <row r="726" spans="1:26" s="2" customFormat="1" thickBot="1">
      <c r="A726" s="2">
        <v>570</v>
      </c>
      <c r="B726" s="2" t="s">
        <v>1612</v>
      </c>
      <c r="C726" s="2" t="s">
        <v>544</v>
      </c>
      <c r="E726" s="2" t="s">
        <v>4613</v>
      </c>
      <c r="F726" s="2" t="s">
        <v>4612</v>
      </c>
      <c r="I726" s="2" t="s">
        <v>2854</v>
      </c>
      <c r="J726" s="2" t="s">
        <v>2836</v>
      </c>
      <c r="K726" s="7" t="s">
        <v>2853</v>
      </c>
      <c r="L726" s="2">
        <v>0.4</v>
      </c>
      <c r="M726" s="2">
        <v>67200</v>
      </c>
      <c r="N726" s="2">
        <v>144100</v>
      </c>
      <c r="O726" s="2">
        <v>211300</v>
      </c>
      <c r="P726" s="2">
        <v>0</v>
      </c>
      <c r="Q726" s="2">
        <v>211300</v>
      </c>
      <c r="S726" s="6">
        <v>10.7</v>
      </c>
      <c r="T726" s="6">
        <f t="shared" si="11"/>
        <v>2260.91</v>
      </c>
      <c r="V726" s="2">
        <v>2</v>
      </c>
      <c r="W726" s="2">
        <v>0</v>
      </c>
      <c r="X726" s="3">
        <v>45284</v>
      </c>
      <c r="Y726" s="2">
        <v>8</v>
      </c>
      <c r="Z726" s="2" t="s">
        <v>4611</v>
      </c>
    </row>
    <row r="727" spans="1:26" s="2" customFormat="1" thickBot="1">
      <c r="A727" s="2">
        <v>461</v>
      </c>
      <c r="B727" s="2" t="s">
        <v>1846</v>
      </c>
      <c r="C727" s="2" t="s">
        <v>1847</v>
      </c>
      <c r="E727" s="2" t="s">
        <v>4610</v>
      </c>
      <c r="F727" s="2" t="s">
        <v>4609</v>
      </c>
      <c r="I727" s="2" t="s">
        <v>2854</v>
      </c>
      <c r="J727" s="2" t="s">
        <v>2836</v>
      </c>
      <c r="K727" s="7" t="s">
        <v>4608</v>
      </c>
      <c r="L727" s="2">
        <v>0.65</v>
      </c>
      <c r="M727" s="2">
        <v>73600</v>
      </c>
      <c r="N727" s="2">
        <v>163500</v>
      </c>
      <c r="O727" s="2">
        <v>237100</v>
      </c>
      <c r="P727" s="2">
        <v>25000</v>
      </c>
      <c r="Q727" s="2">
        <v>212100</v>
      </c>
      <c r="S727" s="6">
        <v>10.7</v>
      </c>
      <c r="T727" s="6">
        <f t="shared" si="11"/>
        <v>2269.4699999999998</v>
      </c>
      <c r="V727" s="2">
        <v>0</v>
      </c>
      <c r="W727" s="2">
        <v>0</v>
      </c>
      <c r="Y727" s="2">
        <v>0</v>
      </c>
      <c r="Z727" s="2" t="s">
        <v>4607</v>
      </c>
    </row>
    <row r="728" spans="1:26" s="2" customFormat="1" thickBot="1">
      <c r="A728" s="2">
        <v>626</v>
      </c>
      <c r="B728" s="2" t="s">
        <v>1491</v>
      </c>
      <c r="C728" s="2" t="s">
        <v>1244</v>
      </c>
      <c r="D728" s="2" t="s">
        <v>4606</v>
      </c>
      <c r="E728" s="2" t="s">
        <v>4605</v>
      </c>
      <c r="F728" s="2" t="s">
        <v>4604</v>
      </c>
      <c r="I728" s="2" t="s">
        <v>4603</v>
      </c>
      <c r="J728" s="2" t="s">
        <v>2836</v>
      </c>
      <c r="K728" s="7" t="s">
        <v>2937</v>
      </c>
      <c r="L728" s="2">
        <v>2</v>
      </c>
      <c r="M728" s="2">
        <v>85000</v>
      </c>
      <c r="N728" s="2">
        <v>127200</v>
      </c>
      <c r="O728" s="2">
        <v>212200</v>
      </c>
      <c r="P728" s="2">
        <v>0</v>
      </c>
      <c r="Q728" s="2">
        <v>212200</v>
      </c>
      <c r="S728" s="6">
        <v>10.7</v>
      </c>
      <c r="T728" s="6">
        <f t="shared" si="11"/>
        <v>2270.54</v>
      </c>
      <c r="V728" s="2">
        <v>2</v>
      </c>
      <c r="W728" s="2">
        <v>20000</v>
      </c>
      <c r="X728" s="3">
        <v>41404</v>
      </c>
      <c r="Y728" s="2">
        <v>1</v>
      </c>
      <c r="Z728" s="2" t="s">
        <v>4602</v>
      </c>
    </row>
    <row r="729" spans="1:26" s="2" customFormat="1" thickBot="1">
      <c r="A729" s="2">
        <v>340</v>
      </c>
      <c r="B729" s="2" t="s">
        <v>2112</v>
      </c>
      <c r="C729" s="2" t="s">
        <v>2113</v>
      </c>
      <c r="E729" s="2" t="s">
        <v>4601</v>
      </c>
      <c r="F729" s="2" t="s">
        <v>4600</v>
      </c>
      <c r="I729" s="2" t="s">
        <v>2854</v>
      </c>
      <c r="J729" s="2" t="s">
        <v>2836</v>
      </c>
      <c r="K729" s="7" t="s">
        <v>2853</v>
      </c>
      <c r="L729" s="2">
        <v>0.48</v>
      </c>
      <c r="M729" s="2">
        <v>67200</v>
      </c>
      <c r="N729" s="2">
        <v>170100</v>
      </c>
      <c r="O729" s="2">
        <v>237300</v>
      </c>
      <c r="P729" s="2">
        <v>25000</v>
      </c>
      <c r="Q729" s="2">
        <v>212300</v>
      </c>
      <c r="S729" s="6">
        <v>10.7</v>
      </c>
      <c r="T729" s="6">
        <f t="shared" si="11"/>
        <v>2271.61</v>
      </c>
      <c r="V729" s="2">
        <v>0</v>
      </c>
      <c r="W729" s="2">
        <v>0</v>
      </c>
      <c r="Y729" s="2">
        <v>0</v>
      </c>
      <c r="Z729" s="2" t="s">
        <v>4599</v>
      </c>
    </row>
    <row r="730" spans="1:26" s="2" customFormat="1" thickBot="1">
      <c r="A730" s="2">
        <v>646</v>
      </c>
      <c r="B730" s="2" t="s">
        <v>1446</v>
      </c>
      <c r="C730" s="2" t="s">
        <v>1447</v>
      </c>
      <c r="D730" s="2" t="s">
        <v>4598</v>
      </c>
      <c r="E730" s="2" t="s">
        <v>4597</v>
      </c>
      <c r="F730" s="2" t="s">
        <v>4596</v>
      </c>
      <c r="I730" s="2" t="s">
        <v>2854</v>
      </c>
      <c r="J730" s="2" t="s">
        <v>2836</v>
      </c>
      <c r="K730" s="7" t="s">
        <v>2853</v>
      </c>
      <c r="L730" s="2">
        <v>0.23</v>
      </c>
      <c r="M730" s="2">
        <v>43200</v>
      </c>
      <c r="N730" s="2">
        <v>170600</v>
      </c>
      <c r="O730" s="2">
        <v>213800</v>
      </c>
      <c r="P730" s="2">
        <v>0</v>
      </c>
      <c r="Q730" s="2">
        <v>213800</v>
      </c>
      <c r="S730" s="6">
        <v>10.7</v>
      </c>
      <c r="T730" s="6">
        <f t="shared" si="11"/>
        <v>2287.66</v>
      </c>
      <c r="V730" s="2">
        <v>2</v>
      </c>
      <c r="W730" s="2">
        <v>170000</v>
      </c>
      <c r="X730" s="3">
        <v>44721</v>
      </c>
      <c r="Y730" s="2">
        <v>1</v>
      </c>
      <c r="Z730" s="2" t="s">
        <v>4595</v>
      </c>
    </row>
    <row r="731" spans="1:26" s="2" customFormat="1" thickBot="1">
      <c r="A731" s="2">
        <v>566</v>
      </c>
      <c r="B731" s="2" t="s">
        <v>1622</v>
      </c>
      <c r="C731" s="2" t="s">
        <v>4594</v>
      </c>
      <c r="D731" s="2" t="s">
        <v>4593</v>
      </c>
      <c r="E731" s="2" t="s">
        <v>4592</v>
      </c>
      <c r="F731" s="2" t="s">
        <v>4591</v>
      </c>
      <c r="I731" s="2" t="s">
        <v>2854</v>
      </c>
      <c r="J731" s="2" t="s">
        <v>2836</v>
      </c>
      <c r="K731" s="7" t="s">
        <v>2853</v>
      </c>
      <c r="L731" s="2">
        <v>1</v>
      </c>
      <c r="M731" s="2">
        <v>80000</v>
      </c>
      <c r="N731" s="2">
        <v>134100</v>
      </c>
      <c r="O731" s="2">
        <v>214100</v>
      </c>
      <c r="P731" s="2">
        <v>0</v>
      </c>
      <c r="Q731" s="2">
        <v>214100</v>
      </c>
      <c r="S731" s="6">
        <v>10.7</v>
      </c>
      <c r="T731" s="6">
        <f t="shared" si="11"/>
        <v>2290.87</v>
      </c>
      <c r="V731" s="2">
        <v>2</v>
      </c>
      <c r="W731" s="2">
        <v>66000</v>
      </c>
      <c r="X731" s="3">
        <v>44301</v>
      </c>
      <c r="Y731" s="2">
        <v>9</v>
      </c>
      <c r="Z731" s="2" t="s">
        <v>4590</v>
      </c>
    </row>
    <row r="732" spans="1:26" s="2" customFormat="1" thickBot="1">
      <c r="A732" s="2">
        <v>847</v>
      </c>
      <c r="B732" s="2" t="s">
        <v>993</v>
      </c>
      <c r="C732" s="2" t="s">
        <v>995</v>
      </c>
      <c r="D732" s="2" t="s">
        <v>4589</v>
      </c>
      <c r="E732" s="2" t="s">
        <v>4588</v>
      </c>
      <c r="F732" s="2" t="s">
        <v>4587</v>
      </c>
      <c r="I732" s="2" t="s">
        <v>4586</v>
      </c>
      <c r="J732" s="2" t="s">
        <v>2836</v>
      </c>
      <c r="K732" s="7" t="s">
        <v>4585</v>
      </c>
      <c r="L732" s="2">
        <v>0.5</v>
      </c>
      <c r="M732" s="2">
        <v>116000</v>
      </c>
      <c r="N732" s="2">
        <v>99100</v>
      </c>
      <c r="O732" s="2">
        <v>215100</v>
      </c>
      <c r="P732" s="2">
        <v>0</v>
      </c>
      <c r="Q732" s="2">
        <v>215100</v>
      </c>
      <c r="S732" s="6">
        <v>10.7</v>
      </c>
      <c r="T732" s="6">
        <f t="shared" si="11"/>
        <v>2301.5700000000002</v>
      </c>
      <c r="V732" s="2">
        <v>0</v>
      </c>
      <c r="W732" s="2">
        <v>0</v>
      </c>
      <c r="Y732" s="2">
        <v>0</v>
      </c>
      <c r="Z732" s="2" t="s">
        <v>4584</v>
      </c>
    </row>
    <row r="733" spans="1:26" s="2" customFormat="1" thickBot="1">
      <c r="A733" s="2">
        <v>56</v>
      </c>
      <c r="B733" s="2" t="s">
        <v>2697</v>
      </c>
      <c r="C733" s="2" t="s">
        <v>2698</v>
      </c>
      <c r="D733" s="2" t="s">
        <v>4583</v>
      </c>
      <c r="E733" s="2" t="s">
        <v>4582</v>
      </c>
      <c r="F733" s="2" t="s">
        <v>4581</v>
      </c>
      <c r="I733" s="2" t="s">
        <v>2854</v>
      </c>
      <c r="J733" s="2" t="s">
        <v>2836</v>
      </c>
      <c r="K733" s="7" t="s">
        <v>2853</v>
      </c>
      <c r="L733" s="2">
        <v>1.6</v>
      </c>
      <c r="M733" s="2">
        <v>83000</v>
      </c>
      <c r="N733" s="2">
        <v>158000</v>
      </c>
      <c r="O733" s="2">
        <v>241000</v>
      </c>
      <c r="P733" s="2">
        <v>25000</v>
      </c>
      <c r="Q733" s="2">
        <v>216000</v>
      </c>
      <c r="S733" s="6">
        <v>10.7</v>
      </c>
      <c r="T733" s="6">
        <f t="shared" si="11"/>
        <v>2311.1999999999998</v>
      </c>
      <c r="V733" s="2">
        <v>2</v>
      </c>
      <c r="W733" s="2">
        <v>111240</v>
      </c>
      <c r="X733" s="3">
        <v>38883</v>
      </c>
      <c r="Y733" s="2">
        <v>1</v>
      </c>
      <c r="Z733" s="2" t="s">
        <v>4580</v>
      </c>
    </row>
    <row r="734" spans="1:26" s="2" customFormat="1" thickBot="1">
      <c r="A734" s="2">
        <v>1011</v>
      </c>
      <c r="B734" s="2" t="s">
        <v>556</v>
      </c>
      <c r="C734" s="2" t="s">
        <v>557</v>
      </c>
      <c r="D734" s="2" t="s">
        <v>510</v>
      </c>
      <c r="E734" s="2" t="s">
        <v>4579</v>
      </c>
      <c r="F734" s="2" t="s">
        <v>3770</v>
      </c>
      <c r="I734" s="2" t="s">
        <v>3769</v>
      </c>
      <c r="J734" s="2" t="s">
        <v>2891</v>
      </c>
      <c r="K734" s="8">
        <v>78005</v>
      </c>
      <c r="L734" s="2">
        <v>8</v>
      </c>
      <c r="M734" s="2">
        <v>61000</v>
      </c>
      <c r="N734" s="2">
        <v>155100</v>
      </c>
      <c r="O734" s="2">
        <v>216100</v>
      </c>
      <c r="P734" s="2">
        <v>0</v>
      </c>
      <c r="Q734" s="2">
        <v>216100</v>
      </c>
      <c r="S734" s="6">
        <v>10.7</v>
      </c>
      <c r="T734" s="6">
        <f t="shared" si="11"/>
        <v>2312.27</v>
      </c>
      <c r="V734" s="2">
        <v>2</v>
      </c>
      <c r="W734" s="2">
        <v>50000</v>
      </c>
      <c r="X734" s="3">
        <v>44812</v>
      </c>
      <c r="Y734" s="2">
        <v>1</v>
      </c>
      <c r="Z734" s="2" t="s">
        <v>4578</v>
      </c>
    </row>
    <row r="735" spans="1:26" s="2" customFormat="1" thickBot="1">
      <c r="A735" s="2">
        <v>117</v>
      </c>
      <c r="B735" s="2" t="s">
        <v>2584</v>
      </c>
      <c r="C735" s="2" t="s">
        <v>2585</v>
      </c>
      <c r="E735" s="2" t="s">
        <v>4577</v>
      </c>
      <c r="F735" s="2" t="s">
        <v>4576</v>
      </c>
      <c r="I735" s="2" t="s">
        <v>2854</v>
      </c>
      <c r="J735" s="2" t="s">
        <v>2836</v>
      </c>
      <c r="K735" s="7" t="s">
        <v>2853</v>
      </c>
      <c r="L735" s="2">
        <v>1.84</v>
      </c>
      <c r="M735" s="2">
        <v>84200</v>
      </c>
      <c r="N735" s="2">
        <v>157100</v>
      </c>
      <c r="O735" s="2">
        <v>241300</v>
      </c>
      <c r="P735" s="2">
        <v>25000</v>
      </c>
      <c r="Q735" s="2">
        <v>216300</v>
      </c>
      <c r="S735" s="6">
        <v>10.7</v>
      </c>
      <c r="T735" s="6">
        <f t="shared" si="11"/>
        <v>2314.41</v>
      </c>
      <c r="V735" s="2">
        <v>0</v>
      </c>
      <c r="W735" s="2">
        <v>0</v>
      </c>
      <c r="Y735" s="2">
        <v>0</v>
      </c>
      <c r="Z735" s="2" t="s">
        <v>4575</v>
      </c>
    </row>
    <row r="736" spans="1:26" s="2" customFormat="1" thickBot="1">
      <c r="A736" s="2">
        <v>137</v>
      </c>
      <c r="B736" s="2" t="s">
        <v>2546</v>
      </c>
      <c r="C736" s="2" t="s">
        <v>2547</v>
      </c>
      <c r="D736" s="2" t="s">
        <v>4574</v>
      </c>
      <c r="E736" s="2" t="s">
        <v>4573</v>
      </c>
      <c r="F736" s="2" t="s">
        <v>4572</v>
      </c>
      <c r="I736" s="2" t="s">
        <v>2854</v>
      </c>
      <c r="J736" s="2" t="s">
        <v>2836</v>
      </c>
      <c r="K736" s="7" t="s">
        <v>2853</v>
      </c>
      <c r="L736" s="2">
        <v>3</v>
      </c>
      <c r="M736" s="2">
        <v>90000</v>
      </c>
      <c r="N736" s="2">
        <v>157400</v>
      </c>
      <c r="O736" s="2">
        <v>247400</v>
      </c>
      <c r="P736" s="2">
        <v>31000</v>
      </c>
      <c r="Q736" s="2">
        <v>216400</v>
      </c>
      <c r="S736" s="6">
        <v>10.7</v>
      </c>
      <c r="T736" s="6">
        <f t="shared" si="11"/>
        <v>2315.48</v>
      </c>
      <c r="V736" s="2">
        <v>2</v>
      </c>
      <c r="W736" s="2">
        <v>83000</v>
      </c>
      <c r="X736" s="3">
        <v>40284</v>
      </c>
      <c r="Y736" s="2">
        <v>2</v>
      </c>
      <c r="Z736" s="2" t="s">
        <v>4571</v>
      </c>
    </row>
    <row r="737" spans="1:26" s="2" customFormat="1" thickBot="1">
      <c r="A737" s="2">
        <v>367</v>
      </c>
      <c r="B737" s="2" t="s">
        <v>2051</v>
      </c>
      <c r="C737" s="2" t="s">
        <v>2052</v>
      </c>
      <c r="D737" s="2" t="s">
        <v>4570</v>
      </c>
      <c r="E737" s="2" t="s">
        <v>4569</v>
      </c>
      <c r="F737" s="2" t="s">
        <v>4568</v>
      </c>
      <c r="I737" s="2" t="s">
        <v>2854</v>
      </c>
      <c r="J737" s="2" t="s">
        <v>2836</v>
      </c>
      <c r="K737" s="7" t="s">
        <v>2853</v>
      </c>
      <c r="L737" s="2">
        <v>2.7</v>
      </c>
      <c r="M737" s="2">
        <v>88500</v>
      </c>
      <c r="N737" s="2">
        <v>128900</v>
      </c>
      <c r="O737" s="2">
        <v>217400</v>
      </c>
      <c r="P737" s="2">
        <v>0</v>
      </c>
      <c r="Q737" s="2">
        <v>217400</v>
      </c>
      <c r="S737" s="6">
        <v>10.7</v>
      </c>
      <c r="T737" s="6">
        <f t="shared" si="11"/>
        <v>2326.1799999999998</v>
      </c>
      <c r="V737" s="2">
        <v>2</v>
      </c>
      <c r="W737" s="2">
        <v>125000</v>
      </c>
      <c r="X737" s="3">
        <v>45016</v>
      </c>
      <c r="Y737" s="2">
        <v>1</v>
      </c>
      <c r="Z737" s="2" t="s">
        <v>4567</v>
      </c>
    </row>
    <row r="738" spans="1:26" s="2" customFormat="1" thickBot="1">
      <c r="A738" s="2">
        <v>292</v>
      </c>
      <c r="B738" s="2" t="s">
        <v>2211</v>
      </c>
      <c r="C738" s="2" t="s">
        <v>2861</v>
      </c>
      <c r="E738" s="2" t="s">
        <v>4566</v>
      </c>
      <c r="F738" s="2" t="s">
        <v>2859</v>
      </c>
      <c r="I738" s="2" t="s">
        <v>2854</v>
      </c>
      <c r="J738" s="2" t="s">
        <v>2836</v>
      </c>
      <c r="K738" s="7" t="s">
        <v>2853</v>
      </c>
      <c r="L738" s="2">
        <v>47.9</v>
      </c>
      <c r="M738" s="2">
        <v>154000</v>
      </c>
      <c r="N738" s="2">
        <v>64000</v>
      </c>
      <c r="O738" s="2">
        <v>218000</v>
      </c>
      <c r="P738" s="2">
        <v>0</v>
      </c>
      <c r="Q738" s="2">
        <v>218000</v>
      </c>
      <c r="S738" s="6">
        <v>10.7</v>
      </c>
      <c r="T738" s="6">
        <f t="shared" si="11"/>
        <v>2332.6</v>
      </c>
      <c r="V738" s="2">
        <v>1</v>
      </c>
      <c r="W738" s="2">
        <v>0</v>
      </c>
      <c r="X738" s="3">
        <v>44258</v>
      </c>
      <c r="Y738" s="2">
        <v>2</v>
      </c>
      <c r="Z738" s="2" t="s">
        <v>2858</v>
      </c>
    </row>
    <row r="739" spans="1:26" s="2" customFormat="1" thickBot="1">
      <c r="A739" s="2">
        <v>279</v>
      </c>
      <c r="B739" s="2" t="s">
        <v>2238</v>
      </c>
      <c r="C739" s="2" t="s">
        <v>2239</v>
      </c>
      <c r="D739" s="2" t="s">
        <v>4565</v>
      </c>
      <c r="E739" s="2" t="s">
        <v>4564</v>
      </c>
      <c r="F739" s="2" t="s">
        <v>4563</v>
      </c>
      <c r="I739" s="2" t="s">
        <v>2854</v>
      </c>
      <c r="J739" s="2" t="s">
        <v>2836</v>
      </c>
      <c r="K739" s="7" t="s">
        <v>2853</v>
      </c>
      <c r="L739" s="2">
        <v>4</v>
      </c>
      <c r="M739" s="2">
        <v>95000</v>
      </c>
      <c r="N739" s="2">
        <v>154200</v>
      </c>
      <c r="O739" s="2">
        <v>249200</v>
      </c>
      <c r="P739" s="2">
        <v>31000</v>
      </c>
      <c r="Q739" s="2">
        <v>218200</v>
      </c>
      <c r="S739" s="6">
        <v>10.7</v>
      </c>
      <c r="T739" s="6">
        <f t="shared" si="11"/>
        <v>2334.7399999999998</v>
      </c>
      <c r="V739" s="2">
        <v>0</v>
      </c>
      <c r="W739" s="2">
        <v>0</v>
      </c>
      <c r="Y739" s="2">
        <v>0</v>
      </c>
      <c r="Z739" s="2" t="s">
        <v>4562</v>
      </c>
    </row>
    <row r="740" spans="1:26" s="2" customFormat="1" thickBot="1">
      <c r="A740" s="2">
        <v>596</v>
      </c>
      <c r="B740" s="2" t="s">
        <v>1554</v>
      </c>
      <c r="C740" s="2" t="s">
        <v>4561</v>
      </c>
      <c r="D740" s="2" t="s">
        <v>4560</v>
      </c>
      <c r="E740" s="2" t="s">
        <v>4559</v>
      </c>
      <c r="F740" s="2" t="s">
        <v>4558</v>
      </c>
      <c r="I740" s="2" t="s">
        <v>4557</v>
      </c>
      <c r="J740" s="2" t="s">
        <v>2836</v>
      </c>
      <c r="K740" s="7" t="s">
        <v>4556</v>
      </c>
      <c r="L740" s="2">
        <v>0.25</v>
      </c>
      <c r="M740" s="2">
        <v>108000</v>
      </c>
      <c r="N740" s="2">
        <v>110400</v>
      </c>
      <c r="O740" s="2">
        <v>218400</v>
      </c>
      <c r="P740" s="2">
        <v>0</v>
      </c>
      <c r="Q740" s="2">
        <v>218400</v>
      </c>
      <c r="S740" s="6">
        <v>10.7</v>
      </c>
      <c r="T740" s="6">
        <f t="shared" si="11"/>
        <v>2336.88</v>
      </c>
      <c r="V740" s="2">
        <v>2</v>
      </c>
      <c r="W740" s="2">
        <v>45000</v>
      </c>
      <c r="X740" s="3">
        <v>42126</v>
      </c>
      <c r="Y740" s="2">
        <v>1</v>
      </c>
      <c r="Z740" s="2" t="s">
        <v>4555</v>
      </c>
    </row>
    <row r="741" spans="1:26" s="2" customFormat="1" thickBot="1">
      <c r="A741" s="2">
        <v>48</v>
      </c>
      <c r="B741" s="2" t="s">
        <v>2713</v>
      </c>
      <c r="C741" s="2" t="s">
        <v>2714</v>
      </c>
      <c r="D741" s="2" t="s">
        <v>4554</v>
      </c>
      <c r="E741" s="2" t="s">
        <v>4553</v>
      </c>
      <c r="F741" s="2" t="s">
        <v>4552</v>
      </c>
      <c r="I741" s="2" t="s">
        <v>2854</v>
      </c>
      <c r="J741" s="2" t="s">
        <v>2836</v>
      </c>
      <c r="K741" s="7" t="s">
        <v>2853</v>
      </c>
      <c r="L741" s="2">
        <v>0.2</v>
      </c>
      <c r="M741" s="2">
        <v>57600</v>
      </c>
      <c r="N741" s="2">
        <v>161200</v>
      </c>
      <c r="O741" s="2">
        <v>218800</v>
      </c>
      <c r="P741" s="2">
        <v>0</v>
      </c>
      <c r="Q741" s="2">
        <v>218800</v>
      </c>
      <c r="S741" s="6">
        <v>10.7</v>
      </c>
      <c r="T741" s="6">
        <f t="shared" si="11"/>
        <v>2341.16</v>
      </c>
      <c r="V741" s="2">
        <v>2</v>
      </c>
      <c r="W741" s="2">
        <v>0</v>
      </c>
      <c r="X741" s="3">
        <v>39742</v>
      </c>
      <c r="Y741" s="2">
        <v>2</v>
      </c>
      <c r="Z741" s="2" t="s">
        <v>4551</v>
      </c>
    </row>
    <row r="742" spans="1:26" s="2" customFormat="1" thickBot="1">
      <c r="A742" s="2">
        <v>1001</v>
      </c>
      <c r="B742" s="2" t="s">
        <v>580</v>
      </c>
      <c r="C742" s="2" t="s">
        <v>581</v>
      </c>
      <c r="E742" s="2" t="s">
        <v>4550</v>
      </c>
      <c r="F742" s="2" t="s">
        <v>4549</v>
      </c>
      <c r="I742" s="2" t="s">
        <v>2854</v>
      </c>
      <c r="J742" s="2" t="s">
        <v>2836</v>
      </c>
      <c r="K742" s="7" t="s">
        <v>2853</v>
      </c>
      <c r="L742" s="2">
        <v>1.1599999999999999</v>
      </c>
      <c r="M742" s="2">
        <v>80800</v>
      </c>
      <c r="N742" s="2">
        <v>164000</v>
      </c>
      <c r="O742" s="2">
        <v>244800</v>
      </c>
      <c r="P742" s="2">
        <v>25000</v>
      </c>
      <c r="Q742" s="2">
        <v>219800</v>
      </c>
      <c r="S742" s="6">
        <v>10.7</v>
      </c>
      <c r="T742" s="6">
        <f t="shared" si="11"/>
        <v>2351.86</v>
      </c>
      <c r="V742" s="2">
        <v>2</v>
      </c>
      <c r="W742" s="2">
        <v>90000</v>
      </c>
      <c r="X742" s="3">
        <v>42895</v>
      </c>
      <c r="Y742" s="2">
        <v>1</v>
      </c>
      <c r="Z742" s="2" t="s">
        <v>4548</v>
      </c>
    </row>
    <row r="743" spans="1:26" s="2" customFormat="1" thickBot="1">
      <c r="A743" s="2">
        <v>771</v>
      </c>
      <c r="B743" s="2" t="s">
        <v>1174</v>
      </c>
      <c r="C743" s="2" t="s">
        <v>1175</v>
      </c>
      <c r="D743" s="2" t="s">
        <v>4547</v>
      </c>
      <c r="E743" s="2" t="s">
        <v>4546</v>
      </c>
      <c r="F743" s="2" t="s">
        <v>4545</v>
      </c>
      <c r="I743" s="2" t="s">
        <v>2854</v>
      </c>
      <c r="J743" s="2" t="s">
        <v>2836</v>
      </c>
      <c r="K743" s="7" t="s">
        <v>2853</v>
      </c>
      <c r="L743" s="2">
        <v>1.3</v>
      </c>
      <c r="M743" s="2">
        <v>81500</v>
      </c>
      <c r="N743" s="2">
        <v>163700</v>
      </c>
      <c r="O743" s="2">
        <v>245200</v>
      </c>
      <c r="P743" s="2">
        <v>25000</v>
      </c>
      <c r="Q743" s="2">
        <v>220200</v>
      </c>
      <c r="S743" s="6">
        <v>10.7</v>
      </c>
      <c r="T743" s="6">
        <f t="shared" si="11"/>
        <v>2356.14</v>
      </c>
      <c r="V743" s="2">
        <v>2</v>
      </c>
      <c r="W743" s="2">
        <v>114000</v>
      </c>
      <c r="X743" s="3">
        <v>44131</v>
      </c>
      <c r="Y743" s="2">
        <v>1</v>
      </c>
      <c r="Z743" s="2" t="s">
        <v>4544</v>
      </c>
    </row>
    <row r="744" spans="1:26" s="2" customFormat="1" thickBot="1">
      <c r="A744" s="2">
        <v>948</v>
      </c>
      <c r="B744" s="2" t="s">
        <v>730</v>
      </c>
      <c r="C744" s="2" t="s">
        <v>566</v>
      </c>
      <c r="D744" s="2" t="s">
        <v>4543</v>
      </c>
      <c r="E744" s="2" t="s">
        <v>4542</v>
      </c>
      <c r="F744" s="2" t="s">
        <v>4541</v>
      </c>
      <c r="I744" s="2" t="s">
        <v>3320</v>
      </c>
      <c r="J744" s="2" t="s">
        <v>2836</v>
      </c>
      <c r="K744" s="7" t="s">
        <v>3319</v>
      </c>
      <c r="L744" s="2">
        <v>31</v>
      </c>
      <c r="M744" s="2">
        <v>138100</v>
      </c>
      <c r="N744" s="2">
        <v>82100</v>
      </c>
      <c r="O744" s="2">
        <v>220200</v>
      </c>
      <c r="P744" s="2">
        <v>0</v>
      </c>
      <c r="Q744" s="2">
        <v>220200</v>
      </c>
      <c r="S744" s="6">
        <v>10.7</v>
      </c>
      <c r="T744" s="6">
        <f t="shared" si="11"/>
        <v>2356.14</v>
      </c>
      <c r="V744" s="2">
        <v>1</v>
      </c>
      <c r="W744" s="2">
        <v>36000</v>
      </c>
      <c r="X744" s="3">
        <v>43811</v>
      </c>
      <c r="Y744" s="2">
        <v>1</v>
      </c>
      <c r="Z744" s="2" t="s">
        <v>4540</v>
      </c>
    </row>
    <row r="745" spans="1:26" s="2" customFormat="1" thickBot="1">
      <c r="A745" s="2">
        <v>78</v>
      </c>
      <c r="B745" s="2" t="s">
        <v>2663</v>
      </c>
      <c r="C745" s="2" t="s">
        <v>4539</v>
      </c>
      <c r="D745" s="2" t="s">
        <v>4538</v>
      </c>
      <c r="E745" s="2" t="s">
        <v>4537</v>
      </c>
      <c r="F745" s="2" t="s">
        <v>3530</v>
      </c>
      <c r="I745" s="2" t="s">
        <v>2854</v>
      </c>
      <c r="J745" s="2" t="s">
        <v>2836</v>
      </c>
      <c r="K745" s="7" t="s">
        <v>2853</v>
      </c>
      <c r="L745" s="2">
        <v>61</v>
      </c>
      <c r="M745" s="2">
        <v>146400</v>
      </c>
      <c r="N745" s="2">
        <v>74000</v>
      </c>
      <c r="O745" s="2">
        <v>220400</v>
      </c>
      <c r="P745" s="2">
        <v>0</v>
      </c>
      <c r="Q745" s="2">
        <v>220400</v>
      </c>
      <c r="S745" s="6">
        <v>10.7</v>
      </c>
      <c r="T745" s="6">
        <f t="shared" si="11"/>
        <v>2358.2800000000002</v>
      </c>
      <c r="V745" s="2">
        <v>0</v>
      </c>
      <c r="W745" s="2">
        <v>0</v>
      </c>
      <c r="Y745" s="2">
        <v>0</v>
      </c>
      <c r="Z745" s="2" t="s">
        <v>4536</v>
      </c>
    </row>
    <row r="746" spans="1:26" s="2" customFormat="1" thickBot="1">
      <c r="A746" s="2">
        <v>219</v>
      </c>
      <c r="B746" s="2" t="s">
        <v>2382</v>
      </c>
      <c r="C746" s="2" t="s">
        <v>2383</v>
      </c>
      <c r="D746" s="2" t="s">
        <v>4535</v>
      </c>
      <c r="E746" s="2" t="s">
        <v>4534</v>
      </c>
      <c r="F746" s="2" t="s">
        <v>4533</v>
      </c>
      <c r="I746" s="2" t="s">
        <v>2854</v>
      </c>
      <c r="J746" s="2" t="s">
        <v>2836</v>
      </c>
      <c r="K746" s="7" t="s">
        <v>2853</v>
      </c>
      <c r="L746" s="2">
        <v>1</v>
      </c>
      <c r="M746" s="2">
        <v>80000</v>
      </c>
      <c r="N746" s="2">
        <v>166200</v>
      </c>
      <c r="O746" s="2">
        <v>246200</v>
      </c>
      <c r="P746" s="2">
        <v>25000</v>
      </c>
      <c r="Q746" s="2">
        <v>221200</v>
      </c>
      <c r="S746" s="6">
        <v>10.7</v>
      </c>
      <c r="T746" s="6">
        <f t="shared" si="11"/>
        <v>2366.84</v>
      </c>
      <c r="V746" s="2">
        <v>2</v>
      </c>
      <c r="W746" s="2">
        <v>72000</v>
      </c>
      <c r="X746" s="3">
        <v>42482</v>
      </c>
      <c r="Y746" s="2">
        <v>1</v>
      </c>
      <c r="Z746" s="2" t="s">
        <v>4532</v>
      </c>
    </row>
    <row r="747" spans="1:26" s="2" customFormat="1" thickBot="1">
      <c r="A747" s="2">
        <v>447</v>
      </c>
      <c r="B747" s="2" t="s">
        <v>1883</v>
      </c>
      <c r="C747" s="2" t="s">
        <v>2875</v>
      </c>
      <c r="E747" s="2" t="s">
        <v>4531</v>
      </c>
      <c r="F747" s="2" t="s">
        <v>2873</v>
      </c>
      <c r="G747" s="2" t="s">
        <v>2872</v>
      </c>
      <c r="H747" s="2" t="s">
        <v>2871</v>
      </c>
      <c r="I747" s="2" t="s">
        <v>2870</v>
      </c>
      <c r="J747" s="2" t="s">
        <v>2847</v>
      </c>
      <c r="K747" s="7" t="s">
        <v>2869</v>
      </c>
      <c r="L747" s="2">
        <v>93</v>
      </c>
      <c r="M747" s="2">
        <v>221600</v>
      </c>
      <c r="N747" s="2">
        <v>0</v>
      </c>
      <c r="O747" s="2">
        <v>221600</v>
      </c>
      <c r="P747" s="2">
        <v>0</v>
      </c>
      <c r="Q747" s="2">
        <v>221600</v>
      </c>
      <c r="S747" s="6">
        <v>10.7</v>
      </c>
      <c r="T747" s="6">
        <f t="shared" si="11"/>
        <v>2371.12</v>
      </c>
      <c r="V747" s="2">
        <v>0</v>
      </c>
      <c r="W747" s="2">
        <v>0</v>
      </c>
      <c r="Y747" s="2">
        <v>0</v>
      </c>
      <c r="Z747" s="2" t="s">
        <v>2868</v>
      </c>
    </row>
    <row r="748" spans="1:26" s="2" customFormat="1" thickBot="1">
      <c r="A748" s="2">
        <v>561</v>
      </c>
      <c r="B748" s="2" t="s">
        <v>1632</v>
      </c>
      <c r="C748" s="2" t="s">
        <v>1633</v>
      </c>
      <c r="E748" s="2" t="s">
        <v>4530</v>
      </c>
      <c r="F748" s="2" t="s">
        <v>4529</v>
      </c>
      <c r="I748" s="2" t="s">
        <v>2854</v>
      </c>
      <c r="J748" s="2" t="s">
        <v>2836</v>
      </c>
      <c r="K748" s="7" t="s">
        <v>2853</v>
      </c>
      <c r="L748" s="2">
        <v>1.3</v>
      </c>
      <c r="M748" s="2">
        <v>81500</v>
      </c>
      <c r="N748" s="2">
        <v>140100</v>
      </c>
      <c r="O748" s="2">
        <v>221600</v>
      </c>
      <c r="P748" s="2">
        <v>0</v>
      </c>
      <c r="Q748" s="2">
        <v>221600</v>
      </c>
      <c r="S748" s="6">
        <v>10.7</v>
      </c>
      <c r="T748" s="6">
        <f t="shared" si="11"/>
        <v>2371.12</v>
      </c>
      <c r="V748" s="2">
        <v>0</v>
      </c>
      <c r="W748" s="2">
        <v>0</v>
      </c>
      <c r="Y748" s="2">
        <v>0</v>
      </c>
      <c r="Z748" s="2" t="s">
        <v>4528</v>
      </c>
    </row>
    <row r="749" spans="1:26" s="2" customFormat="1" thickBot="1">
      <c r="A749" s="2">
        <v>1217</v>
      </c>
      <c r="B749" s="2" t="s">
        <v>4527</v>
      </c>
      <c r="C749" s="2" t="s">
        <v>4526</v>
      </c>
      <c r="E749" s="2" t="s">
        <v>4525</v>
      </c>
      <c r="F749" s="2" t="s">
        <v>4524</v>
      </c>
      <c r="I749" s="2" t="s">
        <v>4523</v>
      </c>
      <c r="J749" s="2" t="s">
        <v>2836</v>
      </c>
      <c r="K749" s="7" t="s">
        <v>4522</v>
      </c>
      <c r="L749" s="2">
        <v>15</v>
      </c>
      <c r="M749" s="2">
        <v>189000</v>
      </c>
      <c r="N749" s="2">
        <v>32600</v>
      </c>
      <c r="O749" s="2">
        <v>221600</v>
      </c>
      <c r="P749" s="2">
        <v>0</v>
      </c>
      <c r="Q749" s="2">
        <v>221600</v>
      </c>
      <c r="S749" s="6">
        <v>10.7</v>
      </c>
      <c r="T749" s="6">
        <f t="shared" si="11"/>
        <v>2371.12</v>
      </c>
      <c r="V749" s="2">
        <v>2</v>
      </c>
      <c r="W749" s="2">
        <v>175000</v>
      </c>
      <c r="X749" s="3">
        <v>45394</v>
      </c>
      <c r="Y749" s="2">
        <v>1</v>
      </c>
      <c r="Z749" s="2" t="s">
        <v>4521</v>
      </c>
    </row>
    <row r="750" spans="1:26" s="2" customFormat="1" thickBot="1">
      <c r="A750" s="2">
        <v>49</v>
      </c>
      <c r="B750" s="2" t="s">
        <v>2710</v>
      </c>
      <c r="C750" s="2" t="s">
        <v>2712</v>
      </c>
      <c r="E750" s="2" t="s">
        <v>4520</v>
      </c>
      <c r="F750" s="2" t="s">
        <v>4519</v>
      </c>
      <c r="I750" s="2" t="s">
        <v>2854</v>
      </c>
      <c r="J750" s="2" t="s">
        <v>2836</v>
      </c>
      <c r="K750" s="7" t="s">
        <v>2853</v>
      </c>
      <c r="L750" s="2">
        <v>7</v>
      </c>
      <c r="M750" s="2">
        <v>108000</v>
      </c>
      <c r="N750" s="2">
        <v>139000</v>
      </c>
      <c r="O750" s="2">
        <v>247000</v>
      </c>
      <c r="P750" s="2">
        <v>25000</v>
      </c>
      <c r="Q750" s="2">
        <v>222000</v>
      </c>
      <c r="S750" s="6">
        <v>10.7</v>
      </c>
      <c r="T750" s="6">
        <f t="shared" si="11"/>
        <v>2375.4</v>
      </c>
      <c r="V750" s="2">
        <v>0</v>
      </c>
      <c r="W750" s="2">
        <v>0</v>
      </c>
      <c r="Y750" s="2">
        <v>0</v>
      </c>
      <c r="Z750" s="2" t="s">
        <v>4518</v>
      </c>
    </row>
    <row r="751" spans="1:26" s="2" customFormat="1" thickBot="1">
      <c r="A751" s="2">
        <v>345</v>
      </c>
      <c r="B751" s="2" t="s">
        <v>2100</v>
      </c>
      <c r="C751" s="2" t="s">
        <v>4517</v>
      </c>
      <c r="D751" s="2" t="s">
        <v>4516</v>
      </c>
      <c r="E751" s="2" t="s">
        <v>4515</v>
      </c>
      <c r="F751" s="2" t="s">
        <v>4514</v>
      </c>
      <c r="I751" s="2" t="s">
        <v>2854</v>
      </c>
      <c r="J751" s="2" t="s">
        <v>2836</v>
      </c>
      <c r="K751" s="7" t="s">
        <v>2853</v>
      </c>
      <c r="L751" s="2">
        <v>1</v>
      </c>
      <c r="M751" s="2">
        <v>60000</v>
      </c>
      <c r="N751" s="2">
        <v>187300</v>
      </c>
      <c r="O751" s="2">
        <v>247300</v>
      </c>
      <c r="P751" s="2">
        <v>25000</v>
      </c>
      <c r="Q751" s="2">
        <v>222300</v>
      </c>
      <c r="S751" s="6">
        <v>10.7</v>
      </c>
      <c r="T751" s="6">
        <f t="shared" si="11"/>
        <v>2378.61</v>
      </c>
      <c r="V751" s="2">
        <v>2</v>
      </c>
      <c r="W751" s="2">
        <v>80000</v>
      </c>
      <c r="X751" s="3">
        <v>39716</v>
      </c>
      <c r="Y751" s="2">
        <v>1</v>
      </c>
      <c r="Z751" s="2" t="s">
        <v>4513</v>
      </c>
    </row>
    <row r="752" spans="1:26" s="2" customFormat="1" thickBot="1">
      <c r="A752" s="2">
        <v>425</v>
      </c>
      <c r="B752" s="2" t="s">
        <v>1928</v>
      </c>
      <c r="C752" s="2" t="s">
        <v>1927</v>
      </c>
      <c r="D752" s="2" t="s">
        <v>1925</v>
      </c>
      <c r="E752" s="2" t="s">
        <v>4512</v>
      </c>
      <c r="F752" s="2" t="s">
        <v>4511</v>
      </c>
      <c r="I752" s="2" t="s">
        <v>2854</v>
      </c>
      <c r="J752" s="2" t="s">
        <v>2836</v>
      </c>
      <c r="K752" s="7" t="s">
        <v>2853</v>
      </c>
      <c r="L752" s="2">
        <v>1.1000000000000001</v>
      </c>
      <c r="M752" s="2">
        <v>80500</v>
      </c>
      <c r="N752" s="2">
        <v>167200</v>
      </c>
      <c r="O752" s="2">
        <v>247700</v>
      </c>
      <c r="P752" s="2">
        <v>25000</v>
      </c>
      <c r="Q752" s="2">
        <v>222700</v>
      </c>
      <c r="S752" s="6">
        <v>10.7</v>
      </c>
      <c r="T752" s="6">
        <f t="shared" si="11"/>
        <v>2382.89</v>
      </c>
      <c r="V752" s="2">
        <v>2</v>
      </c>
      <c r="W752" s="2">
        <v>45000</v>
      </c>
      <c r="X752" s="3">
        <v>41201</v>
      </c>
      <c r="Y752" s="2">
        <v>2</v>
      </c>
      <c r="Z752" s="2" t="s">
        <v>4510</v>
      </c>
    </row>
    <row r="753" spans="1:26" s="2" customFormat="1" thickBot="1">
      <c r="A753" s="2">
        <v>313</v>
      </c>
      <c r="B753" s="2" t="s">
        <v>2163</v>
      </c>
      <c r="C753" s="2" t="s">
        <v>4509</v>
      </c>
      <c r="D753" s="2" t="s">
        <v>4508</v>
      </c>
      <c r="E753" s="2" t="s">
        <v>4507</v>
      </c>
      <c r="F753" s="2" t="s">
        <v>4506</v>
      </c>
      <c r="I753" s="2" t="s">
        <v>2854</v>
      </c>
      <c r="J753" s="2" t="s">
        <v>2836</v>
      </c>
      <c r="K753" s="7" t="s">
        <v>2853</v>
      </c>
      <c r="L753" s="2">
        <v>1.4</v>
      </c>
      <c r="M753" s="2">
        <v>82000</v>
      </c>
      <c r="N753" s="2">
        <v>166600</v>
      </c>
      <c r="O753" s="2">
        <v>248600</v>
      </c>
      <c r="P753" s="2">
        <v>25000</v>
      </c>
      <c r="Q753" s="2">
        <v>223600</v>
      </c>
      <c r="S753" s="6">
        <v>10.7</v>
      </c>
      <c r="T753" s="6">
        <f t="shared" si="11"/>
        <v>2392.52</v>
      </c>
      <c r="V753" s="2">
        <v>0</v>
      </c>
      <c r="W753" s="2">
        <v>0</v>
      </c>
      <c r="Y753" s="2">
        <v>0</v>
      </c>
      <c r="Z753" s="2" t="s">
        <v>4505</v>
      </c>
    </row>
    <row r="754" spans="1:26" s="2" customFormat="1" thickBot="1">
      <c r="A754" s="2">
        <v>294</v>
      </c>
      <c r="B754" s="2" t="s">
        <v>2207</v>
      </c>
      <c r="C754" s="2" t="s">
        <v>2208</v>
      </c>
      <c r="D754" s="2" t="s">
        <v>4504</v>
      </c>
      <c r="E754" s="2" t="s">
        <v>4503</v>
      </c>
      <c r="F754" s="2" t="s">
        <v>4502</v>
      </c>
      <c r="I754" s="2" t="s">
        <v>4501</v>
      </c>
      <c r="J754" s="2" t="s">
        <v>2836</v>
      </c>
      <c r="K754" s="7" t="s">
        <v>2853</v>
      </c>
      <c r="L754" s="2">
        <v>2</v>
      </c>
      <c r="M754" s="2">
        <v>85000</v>
      </c>
      <c r="N754" s="2">
        <v>138900</v>
      </c>
      <c r="O754" s="2">
        <v>223900</v>
      </c>
      <c r="P754" s="2">
        <v>0</v>
      </c>
      <c r="Q754" s="2">
        <v>223900</v>
      </c>
      <c r="S754" s="6">
        <v>10.7</v>
      </c>
      <c r="T754" s="6">
        <f t="shared" si="11"/>
        <v>2395.73</v>
      </c>
      <c r="V754" s="2">
        <v>2</v>
      </c>
      <c r="W754" s="2">
        <v>84500</v>
      </c>
      <c r="X754" s="3">
        <v>44803</v>
      </c>
      <c r="Y754" s="2">
        <v>8</v>
      </c>
      <c r="Z754" s="2" t="s">
        <v>4500</v>
      </c>
    </row>
    <row r="755" spans="1:26" s="2" customFormat="1" thickBot="1">
      <c r="A755" s="2">
        <v>383</v>
      </c>
      <c r="B755" s="2" t="s">
        <v>2019</v>
      </c>
      <c r="C755" s="2" t="s">
        <v>2021</v>
      </c>
      <c r="E755" s="2" t="s">
        <v>4499</v>
      </c>
      <c r="F755" s="2" t="s">
        <v>4306</v>
      </c>
      <c r="I755" s="2" t="s">
        <v>2854</v>
      </c>
      <c r="J755" s="2" t="s">
        <v>2836</v>
      </c>
      <c r="K755" s="7" t="s">
        <v>2853</v>
      </c>
      <c r="L755" s="2">
        <v>0.56000000000000005</v>
      </c>
      <c r="M755" s="2">
        <v>67200</v>
      </c>
      <c r="N755" s="2">
        <v>156900</v>
      </c>
      <c r="O755" s="2">
        <v>224100</v>
      </c>
      <c r="P755" s="2">
        <v>0</v>
      </c>
      <c r="Q755" s="2">
        <v>224100</v>
      </c>
      <c r="S755" s="6">
        <v>10.7</v>
      </c>
      <c r="T755" s="6">
        <f t="shared" si="11"/>
        <v>2397.87</v>
      </c>
      <c r="V755" s="2">
        <v>2</v>
      </c>
      <c r="W755" s="2">
        <v>83000</v>
      </c>
      <c r="X755" s="3">
        <v>44019</v>
      </c>
      <c r="Y755" s="2">
        <v>1</v>
      </c>
      <c r="Z755" s="2" t="s">
        <v>4498</v>
      </c>
    </row>
    <row r="756" spans="1:26" s="2" customFormat="1" thickBot="1">
      <c r="A756" s="2">
        <v>321</v>
      </c>
      <c r="B756" s="2" t="s">
        <v>2149</v>
      </c>
      <c r="C756" s="2" t="s">
        <v>2150</v>
      </c>
      <c r="E756" s="2" t="s">
        <v>4497</v>
      </c>
      <c r="F756" s="2" t="s">
        <v>4496</v>
      </c>
      <c r="I756" s="2" t="s">
        <v>2854</v>
      </c>
      <c r="J756" s="2" t="s">
        <v>2836</v>
      </c>
      <c r="K756" s="7" t="s">
        <v>2853</v>
      </c>
      <c r="L756" s="2">
        <v>1.6</v>
      </c>
      <c r="M756" s="2">
        <v>83000</v>
      </c>
      <c r="N756" s="2">
        <v>167400</v>
      </c>
      <c r="O756" s="2">
        <v>250400</v>
      </c>
      <c r="P756" s="2">
        <v>25000</v>
      </c>
      <c r="Q756" s="2">
        <v>225400</v>
      </c>
      <c r="S756" s="6">
        <v>10.7</v>
      </c>
      <c r="T756" s="6">
        <f t="shared" si="11"/>
        <v>2411.7800000000002</v>
      </c>
      <c r="V756" s="2">
        <v>0</v>
      </c>
      <c r="W756" s="2">
        <v>0</v>
      </c>
      <c r="Y756" s="2">
        <v>0</v>
      </c>
      <c r="Z756" s="2" t="s">
        <v>4495</v>
      </c>
    </row>
    <row r="757" spans="1:26" s="2" customFormat="1" thickBot="1">
      <c r="A757" s="2">
        <v>476</v>
      </c>
      <c r="B757" s="2" t="s">
        <v>1813</v>
      </c>
      <c r="C757" s="2" t="s">
        <v>1815</v>
      </c>
      <c r="D757" s="2" t="s">
        <v>4494</v>
      </c>
      <c r="E757" s="2" t="s">
        <v>4493</v>
      </c>
      <c r="F757" s="2" t="s">
        <v>4492</v>
      </c>
      <c r="I757" s="2" t="s">
        <v>2854</v>
      </c>
      <c r="J757" s="2" t="s">
        <v>2836</v>
      </c>
      <c r="K757" s="7" t="s">
        <v>2853</v>
      </c>
      <c r="L757" s="2">
        <v>0.22</v>
      </c>
      <c r="M757" s="2">
        <v>57600</v>
      </c>
      <c r="N757" s="2">
        <v>167800</v>
      </c>
      <c r="O757" s="2">
        <v>225400</v>
      </c>
      <c r="P757" s="2">
        <v>0</v>
      </c>
      <c r="Q757" s="2">
        <v>225400</v>
      </c>
      <c r="S757" s="6">
        <v>10.7</v>
      </c>
      <c r="T757" s="6">
        <f t="shared" si="11"/>
        <v>2411.7800000000002</v>
      </c>
      <c r="V757" s="2">
        <v>2</v>
      </c>
      <c r="W757" s="2">
        <v>70000</v>
      </c>
      <c r="X757" s="3">
        <v>42356</v>
      </c>
      <c r="Y757" s="2">
        <v>1</v>
      </c>
      <c r="Z757" s="2" t="s">
        <v>4491</v>
      </c>
    </row>
    <row r="758" spans="1:26" s="2" customFormat="1" thickBot="1">
      <c r="A758" s="2">
        <v>469</v>
      </c>
      <c r="B758" s="2" t="s">
        <v>1831</v>
      </c>
      <c r="C758" s="2" t="s">
        <v>1832</v>
      </c>
      <c r="E758" s="2" t="s">
        <v>4490</v>
      </c>
      <c r="F758" s="2" t="s">
        <v>4489</v>
      </c>
      <c r="I758" s="2" t="s">
        <v>2854</v>
      </c>
      <c r="J758" s="2" t="s">
        <v>2836</v>
      </c>
      <c r="K758" s="7" t="s">
        <v>2853</v>
      </c>
      <c r="L758" s="2">
        <v>2</v>
      </c>
      <c r="M758" s="2">
        <v>85000</v>
      </c>
      <c r="N758" s="2">
        <v>165500</v>
      </c>
      <c r="O758" s="2">
        <v>250500</v>
      </c>
      <c r="P758" s="2">
        <v>25000</v>
      </c>
      <c r="Q758" s="2">
        <v>225500</v>
      </c>
      <c r="S758" s="6">
        <v>10.7</v>
      </c>
      <c r="T758" s="6">
        <f t="shared" si="11"/>
        <v>2412.85</v>
      </c>
      <c r="V758" s="2">
        <v>0</v>
      </c>
      <c r="W758" s="2">
        <v>0</v>
      </c>
      <c r="Y758" s="2">
        <v>0</v>
      </c>
      <c r="Z758" s="2" t="s">
        <v>4488</v>
      </c>
    </row>
    <row r="759" spans="1:26" s="2" customFormat="1" thickBot="1">
      <c r="A759" s="2">
        <v>373</v>
      </c>
      <c r="B759" s="2" t="s">
        <v>2041</v>
      </c>
      <c r="C759" s="2" t="s">
        <v>2042</v>
      </c>
      <c r="E759" s="2" t="s">
        <v>4487</v>
      </c>
      <c r="F759" s="2" t="s">
        <v>4486</v>
      </c>
      <c r="I759" s="2" t="s">
        <v>3287</v>
      </c>
      <c r="J759" s="2" t="s">
        <v>2836</v>
      </c>
      <c r="K759" s="7" t="s">
        <v>3286</v>
      </c>
      <c r="L759" s="2">
        <v>0.21</v>
      </c>
      <c r="M759" s="2">
        <v>57600</v>
      </c>
      <c r="N759" s="2">
        <v>168800</v>
      </c>
      <c r="O759" s="2">
        <v>226400</v>
      </c>
      <c r="P759" s="2">
        <v>0</v>
      </c>
      <c r="Q759" s="2">
        <v>226400</v>
      </c>
      <c r="S759" s="6">
        <v>10.7</v>
      </c>
      <c r="T759" s="6">
        <f t="shared" si="11"/>
        <v>2422.48</v>
      </c>
      <c r="V759" s="2">
        <v>2</v>
      </c>
      <c r="W759" s="2">
        <v>86000</v>
      </c>
      <c r="X759" s="3">
        <v>40981</v>
      </c>
      <c r="Y759" s="2">
        <v>1</v>
      </c>
    </row>
    <row r="760" spans="1:26" s="2" customFormat="1" thickBot="1">
      <c r="A760" s="2">
        <v>308</v>
      </c>
      <c r="B760" s="2" t="s">
        <v>4485</v>
      </c>
      <c r="C760" s="2" t="s">
        <v>2179</v>
      </c>
      <c r="D760" s="2" t="s">
        <v>4484</v>
      </c>
      <c r="E760" s="2" t="s">
        <v>4483</v>
      </c>
      <c r="F760" s="2" t="s">
        <v>4482</v>
      </c>
      <c r="I760" s="2" t="s">
        <v>2854</v>
      </c>
      <c r="J760" s="2" t="s">
        <v>2836</v>
      </c>
      <c r="K760" s="7" t="s">
        <v>2853</v>
      </c>
      <c r="L760" s="2">
        <v>0.54</v>
      </c>
      <c r="M760" s="2">
        <v>67200</v>
      </c>
      <c r="N760" s="2">
        <v>184600</v>
      </c>
      <c r="O760" s="2">
        <v>251800</v>
      </c>
      <c r="P760" s="2">
        <v>25000</v>
      </c>
      <c r="Q760" s="2">
        <v>226800</v>
      </c>
      <c r="S760" s="6">
        <v>10.7</v>
      </c>
      <c r="T760" s="6">
        <f t="shared" si="11"/>
        <v>2426.7600000000002</v>
      </c>
      <c r="V760" s="2">
        <v>0</v>
      </c>
      <c r="W760" s="2">
        <v>0</v>
      </c>
      <c r="Y760" s="2">
        <v>0</v>
      </c>
      <c r="Z760" s="2" t="s">
        <v>4481</v>
      </c>
    </row>
    <row r="761" spans="1:26" s="2" customFormat="1" thickBot="1">
      <c r="A761" s="2">
        <v>391</v>
      </c>
      <c r="B761" s="2" t="s">
        <v>1999</v>
      </c>
      <c r="C761" s="2" t="s">
        <v>2000</v>
      </c>
      <c r="D761" s="2" t="s">
        <v>4480</v>
      </c>
      <c r="E761" s="2" t="s">
        <v>4479</v>
      </c>
      <c r="F761" s="2" t="s">
        <v>4478</v>
      </c>
      <c r="I761" s="2" t="s">
        <v>2854</v>
      </c>
      <c r="J761" s="2" t="s">
        <v>2836</v>
      </c>
      <c r="K761" s="7" t="s">
        <v>2853</v>
      </c>
      <c r="L761" s="2">
        <v>0.6</v>
      </c>
      <c r="M761" s="2">
        <v>67200</v>
      </c>
      <c r="N761" s="2">
        <v>159700</v>
      </c>
      <c r="O761" s="2">
        <v>226900</v>
      </c>
      <c r="P761" s="2">
        <v>0</v>
      </c>
      <c r="Q761" s="2">
        <v>226900</v>
      </c>
      <c r="S761" s="6">
        <v>10.7</v>
      </c>
      <c r="T761" s="6">
        <f t="shared" si="11"/>
        <v>2427.83</v>
      </c>
      <c r="V761" s="2">
        <v>2</v>
      </c>
      <c r="W761" s="2">
        <v>154000</v>
      </c>
      <c r="X761" s="3">
        <v>44854</v>
      </c>
      <c r="Y761" s="2">
        <v>1</v>
      </c>
      <c r="Z761" s="2" t="s">
        <v>4477</v>
      </c>
    </row>
    <row r="762" spans="1:26" s="2" customFormat="1" thickBot="1">
      <c r="A762" s="2">
        <v>7</v>
      </c>
      <c r="B762" s="2" t="s">
        <v>2792</v>
      </c>
      <c r="C762" s="2" t="s">
        <v>2793</v>
      </c>
      <c r="E762" s="2" t="s">
        <v>4476</v>
      </c>
      <c r="F762" s="2" t="s">
        <v>4475</v>
      </c>
      <c r="I762" s="2" t="s">
        <v>4474</v>
      </c>
      <c r="J762" s="2" t="s">
        <v>2836</v>
      </c>
      <c r="K762" s="7" t="s">
        <v>4473</v>
      </c>
      <c r="L762" s="2">
        <v>8.5</v>
      </c>
      <c r="M762" s="2">
        <v>112500</v>
      </c>
      <c r="N762" s="2">
        <v>114600</v>
      </c>
      <c r="O762" s="2">
        <v>227100</v>
      </c>
      <c r="P762" s="2">
        <v>0</v>
      </c>
      <c r="Q762" s="2">
        <v>227100</v>
      </c>
      <c r="S762" s="6">
        <v>10.7</v>
      </c>
      <c r="T762" s="6">
        <f t="shared" si="11"/>
        <v>2429.9699999999998</v>
      </c>
      <c r="V762" s="2">
        <v>2</v>
      </c>
      <c r="W762" s="2">
        <v>250000</v>
      </c>
      <c r="X762" s="3">
        <v>43818</v>
      </c>
      <c r="Y762" s="2">
        <v>1</v>
      </c>
      <c r="Z762" s="2" t="s">
        <v>4472</v>
      </c>
    </row>
    <row r="763" spans="1:26" s="2" customFormat="1" thickBot="1">
      <c r="A763" s="2">
        <v>861</v>
      </c>
      <c r="B763" s="2" t="s">
        <v>954</v>
      </c>
      <c r="C763" s="2" t="s">
        <v>4471</v>
      </c>
      <c r="E763" s="2" t="s">
        <v>4470</v>
      </c>
      <c r="F763" s="2" t="s">
        <v>4469</v>
      </c>
      <c r="I763" s="2" t="s">
        <v>2854</v>
      </c>
      <c r="J763" s="2" t="s">
        <v>2836</v>
      </c>
      <c r="K763" s="7" t="s">
        <v>2853</v>
      </c>
      <c r="L763" s="2">
        <v>0.45</v>
      </c>
      <c r="M763" s="2">
        <v>67200</v>
      </c>
      <c r="N763" s="2">
        <v>184900</v>
      </c>
      <c r="O763" s="2">
        <v>252100</v>
      </c>
      <c r="P763" s="2">
        <v>25000</v>
      </c>
      <c r="Q763" s="2">
        <v>227100</v>
      </c>
      <c r="S763" s="6">
        <v>10.7</v>
      </c>
      <c r="T763" s="6">
        <f t="shared" si="11"/>
        <v>2429.9699999999998</v>
      </c>
      <c r="V763" s="2">
        <v>2</v>
      </c>
      <c r="W763" s="2">
        <v>19000</v>
      </c>
      <c r="X763" s="3">
        <v>40395</v>
      </c>
      <c r="Y763" s="2">
        <v>1</v>
      </c>
      <c r="Z763" s="2" t="s">
        <v>4468</v>
      </c>
    </row>
    <row r="764" spans="1:26" s="2" customFormat="1" thickBot="1">
      <c r="A764" s="2">
        <v>57</v>
      </c>
      <c r="B764" s="2" t="s">
        <v>2696</v>
      </c>
      <c r="C764" s="2" t="s">
        <v>1151</v>
      </c>
      <c r="E764" s="2" t="s">
        <v>4467</v>
      </c>
      <c r="F764" s="2" t="s">
        <v>3530</v>
      </c>
      <c r="I764" s="2" t="s">
        <v>2854</v>
      </c>
      <c r="J764" s="2" t="s">
        <v>2836</v>
      </c>
      <c r="K764" s="7" t="s">
        <v>2853</v>
      </c>
      <c r="L764" s="2">
        <v>21</v>
      </c>
      <c r="M764" s="2">
        <v>124800</v>
      </c>
      <c r="N764" s="2">
        <v>103300</v>
      </c>
      <c r="O764" s="2">
        <v>228100</v>
      </c>
      <c r="P764" s="2">
        <v>0</v>
      </c>
      <c r="Q764" s="2">
        <v>228100</v>
      </c>
      <c r="S764" s="6">
        <v>10.7</v>
      </c>
      <c r="T764" s="6">
        <f t="shared" si="11"/>
        <v>2440.67</v>
      </c>
      <c r="V764" s="2">
        <v>2</v>
      </c>
      <c r="W764" s="2">
        <v>0</v>
      </c>
      <c r="X764" s="3">
        <v>45013</v>
      </c>
      <c r="Y764" s="2">
        <v>2</v>
      </c>
      <c r="Z764" s="2" t="s">
        <v>3529</v>
      </c>
    </row>
    <row r="765" spans="1:26" s="2" customFormat="1" thickBot="1">
      <c r="A765" s="2">
        <v>386</v>
      </c>
      <c r="B765" s="2" t="s">
        <v>2010</v>
      </c>
      <c r="C765" s="2" t="s">
        <v>2011</v>
      </c>
      <c r="E765" s="2" t="s">
        <v>4466</v>
      </c>
      <c r="F765" s="2" t="s">
        <v>4465</v>
      </c>
      <c r="I765" s="2" t="s">
        <v>2854</v>
      </c>
      <c r="J765" s="2" t="s">
        <v>2836</v>
      </c>
      <c r="K765" s="7" t="s">
        <v>2853</v>
      </c>
      <c r="L765" s="2">
        <v>23</v>
      </c>
      <c r="M765" s="2">
        <v>90100</v>
      </c>
      <c r="N765" s="2">
        <v>163400</v>
      </c>
      <c r="O765" s="2">
        <v>253500</v>
      </c>
      <c r="P765" s="2">
        <v>25000</v>
      </c>
      <c r="Q765" s="2">
        <v>228500</v>
      </c>
      <c r="S765" s="6">
        <v>10.7</v>
      </c>
      <c r="T765" s="6">
        <f t="shared" si="11"/>
        <v>2444.9499999999998</v>
      </c>
      <c r="V765" s="2">
        <v>2</v>
      </c>
      <c r="W765" s="2">
        <v>81755</v>
      </c>
      <c r="X765" s="3">
        <v>41288</v>
      </c>
      <c r="Y765" s="2">
        <v>2</v>
      </c>
      <c r="Z765" s="2" t="s">
        <v>4464</v>
      </c>
    </row>
    <row r="766" spans="1:26" s="2" customFormat="1" thickBot="1">
      <c r="A766" s="2">
        <v>423</v>
      </c>
      <c r="B766" s="2" t="s">
        <v>1932</v>
      </c>
      <c r="C766" s="2" t="s">
        <v>1933</v>
      </c>
      <c r="D766" s="2" t="s">
        <v>4463</v>
      </c>
      <c r="E766" s="2" t="s">
        <v>4462</v>
      </c>
      <c r="F766" s="2" t="s">
        <v>4461</v>
      </c>
      <c r="I766" s="2" t="s">
        <v>2854</v>
      </c>
      <c r="J766" s="2" t="s">
        <v>2836</v>
      </c>
      <c r="K766" s="8" t="s">
        <v>4460</v>
      </c>
      <c r="L766" s="2">
        <v>6.5</v>
      </c>
      <c r="M766" s="2">
        <v>106500</v>
      </c>
      <c r="N766" s="2">
        <v>153800</v>
      </c>
      <c r="O766" s="2">
        <v>260300</v>
      </c>
      <c r="P766" s="2">
        <v>31000</v>
      </c>
      <c r="Q766" s="2">
        <v>229300</v>
      </c>
      <c r="S766" s="6">
        <v>10.7</v>
      </c>
      <c r="T766" s="6">
        <f t="shared" si="11"/>
        <v>2453.5100000000002</v>
      </c>
      <c r="V766" s="2">
        <v>0</v>
      </c>
      <c r="W766" s="2">
        <v>0</v>
      </c>
      <c r="Y766" s="2">
        <v>0</v>
      </c>
      <c r="Z766" s="2" t="s">
        <v>4459</v>
      </c>
    </row>
    <row r="767" spans="1:26" s="2" customFormat="1" thickBot="1">
      <c r="A767" s="2">
        <v>341</v>
      </c>
      <c r="B767" s="2" t="s">
        <v>2110</v>
      </c>
      <c r="C767" s="2" t="s">
        <v>2111</v>
      </c>
      <c r="E767" s="2" t="s">
        <v>4458</v>
      </c>
      <c r="F767" s="2" t="s">
        <v>3924</v>
      </c>
      <c r="I767" s="2" t="s">
        <v>3923</v>
      </c>
      <c r="J767" s="2" t="s">
        <v>2977</v>
      </c>
      <c r="K767" s="7" t="s">
        <v>3922</v>
      </c>
      <c r="L767" s="2">
        <v>1</v>
      </c>
      <c r="M767" s="2">
        <v>80000</v>
      </c>
      <c r="N767" s="2">
        <v>149600</v>
      </c>
      <c r="O767" s="2">
        <v>229600</v>
      </c>
      <c r="P767" s="2">
        <v>0</v>
      </c>
      <c r="Q767" s="2">
        <v>229600</v>
      </c>
      <c r="S767" s="6">
        <v>10.7</v>
      </c>
      <c r="T767" s="6">
        <f t="shared" si="11"/>
        <v>2456.7199999999998</v>
      </c>
      <c r="V767" s="2">
        <v>2</v>
      </c>
      <c r="W767" s="2">
        <v>22000</v>
      </c>
      <c r="X767" s="3">
        <v>44090</v>
      </c>
      <c r="Y767" s="2">
        <v>8</v>
      </c>
      <c r="Z767" s="2" t="s">
        <v>4457</v>
      </c>
    </row>
    <row r="768" spans="1:26" s="2" customFormat="1" thickBot="1">
      <c r="A768" s="2">
        <v>719</v>
      </c>
      <c r="B768" s="2" t="s">
        <v>1291</v>
      </c>
      <c r="C768" s="2" t="s">
        <v>1292</v>
      </c>
      <c r="E768" s="2" t="s">
        <v>4456</v>
      </c>
      <c r="F768" s="2" t="s">
        <v>4455</v>
      </c>
      <c r="I768" s="2" t="s">
        <v>2854</v>
      </c>
      <c r="J768" s="2" t="s">
        <v>2836</v>
      </c>
      <c r="K768" s="7" t="s">
        <v>2853</v>
      </c>
      <c r="L768" s="2">
        <v>31</v>
      </c>
      <c r="M768" s="2">
        <v>89300</v>
      </c>
      <c r="N768" s="2">
        <v>165600</v>
      </c>
      <c r="O768" s="2">
        <v>254900</v>
      </c>
      <c r="P768" s="2">
        <v>25000</v>
      </c>
      <c r="Q768" s="2">
        <v>229900</v>
      </c>
      <c r="S768" s="6">
        <v>10.7</v>
      </c>
      <c r="T768" s="6">
        <f t="shared" si="11"/>
        <v>2459.9299999999998</v>
      </c>
      <c r="V768" s="2">
        <v>0</v>
      </c>
      <c r="W768" s="2">
        <v>0</v>
      </c>
      <c r="Y768" s="2">
        <v>0</v>
      </c>
      <c r="Z768" s="2" t="s">
        <v>4454</v>
      </c>
    </row>
    <row r="769" spans="1:26" s="2" customFormat="1" thickBot="1">
      <c r="A769" s="2">
        <v>103</v>
      </c>
      <c r="B769" s="2" t="s">
        <v>2609</v>
      </c>
      <c r="C769" s="2" t="s">
        <v>2610</v>
      </c>
      <c r="D769" s="2" t="s">
        <v>4453</v>
      </c>
      <c r="E769" s="2" t="s">
        <v>4452</v>
      </c>
      <c r="F769" s="2" t="s">
        <v>4451</v>
      </c>
      <c r="I769" s="2" t="s">
        <v>4450</v>
      </c>
      <c r="J769" s="2" t="s">
        <v>2947</v>
      </c>
      <c r="K769" s="8">
        <v>11971</v>
      </c>
      <c r="L769" s="2">
        <v>1.4</v>
      </c>
      <c r="M769" s="2">
        <v>82000</v>
      </c>
      <c r="N769" s="2">
        <v>148200</v>
      </c>
      <c r="O769" s="2">
        <v>230200</v>
      </c>
      <c r="P769" s="2">
        <v>0</v>
      </c>
      <c r="Q769" s="2">
        <v>230200</v>
      </c>
      <c r="S769" s="6">
        <v>10.7</v>
      </c>
      <c r="T769" s="6">
        <f t="shared" si="11"/>
        <v>2463.14</v>
      </c>
      <c r="V769" s="2">
        <v>2</v>
      </c>
      <c r="W769" s="2">
        <v>96500</v>
      </c>
      <c r="X769" s="3">
        <v>39377</v>
      </c>
      <c r="Y769" s="2">
        <v>1</v>
      </c>
      <c r="Z769" s="2" t="s">
        <v>4449</v>
      </c>
    </row>
    <row r="770" spans="1:26" s="2" customFormat="1" thickBot="1">
      <c r="A770" s="2">
        <v>263</v>
      </c>
      <c r="B770" s="2" t="s">
        <v>2272</v>
      </c>
      <c r="C770" s="2" t="s">
        <v>4448</v>
      </c>
      <c r="E770" s="2" t="s">
        <v>4447</v>
      </c>
      <c r="F770" s="2" t="s">
        <v>4446</v>
      </c>
      <c r="G770" s="2" t="s">
        <v>4445</v>
      </c>
      <c r="I770" s="2" t="s">
        <v>4444</v>
      </c>
      <c r="J770" s="2" t="s">
        <v>2977</v>
      </c>
      <c r="K770" s="7" t="s">
        <v>4443</v>
      </c>
      <c r="L770" s="2">
        <v>2</v>
      </c>
      <c r="M770" s="2">
        <v>65000</v>
      </c>
      <c r="N770" s="2">
        <v>165300</v>
      </c>
      <c r="O770" s="2">
        <v>230300</v>
      </c>
      <c r="P770" s="2">
        <v>0</v>
      </c>
      <c r="Q770" s="2">
        <v>230300</v>
      </c>
      <c r="S770" s="6">
        <v>10.7</v>
      </c>
      <c r="T770" s="6">
        <f t="shared" ref="T770:T833" si="12">SUM(Q770*S770)/1000</f>
        <v>2464.21</v>
      </c>
      <c r="V770" s="2">
        <v>2</v>
      </c>
      <c r="W770" s="2">
        <v>37750</v>
      </c>
      <c r="X770" s="3">
        <v>41898</v>
      </c>
      <c r="Y770" s="2">
        <v>1</v>
      </c>
      <c r="Z770" s="2" t="s">
        <v>4442</v>
      </c>
    </row>
    <row r="771" spans="1:26" s="2" customFormat="1" thickBot="1">
      <c r="A771" s="2">
        <v>1</v>
      </c>
      <c r="B771" s="2" t="s">
        <v>2807</v>
      </c>
      <c r="C771" s="2" t="s">
        <v>2808</v>
      </c>
      <c r="E771" s="2" t="s">
        <v>4441</v>
      </c>
      <c r="F771" s="2" t="s">
        <v>4440</v>
      </c>
      <c r="I771" s="2" t="s">
        <v>2854</v>
      </c>
      <c r="J771" s="2" t="s">
        <v>2836</v>
      </c>
      <c r="K771" s="7" t="s">
        <v>2853</v>
      </c>
      <c r="L771" s="2">
        <v>2.5</v>
      </c>
      <c r="M771" s="2">
        <v>107500</v>
      </c>
      <c r="N771" s="2">
        <v>148100</v>
      </c>
      <c r="O771" s="2">
        <v>255600</v>
      </c>
      <c r="P771" s="2">
        <v>25000</v>
      </c>
      <c r="Q771" s="2">
        <v>230600</v>
      </c>
      <c r="S771" s="6">
        <v>10.7</v>
      </c>
      <c r="T771" s="6">
        <f t="shared" si="12"/>
        <v>2467.42</v>
      </c>
      <c r="V771" s="2">
        <v>0</v>
      </c>
      <c r="W771" s="2">
        <v>0</v>
      </c>
      <c r="Y771" s="2">
        <v>0</v>
      </c>
      <c r="Z771" s="2" t="s">
        <v>4439</v>
      </c>
    </row>
    <row r="772" spans="1:26" s="2" customFormat="1" thickBot="1">
      <c r="A772" s="2">
        <v>143</v>
      </c>
      <c r="B772" s="2" t="s">
        <v>2536</v>
      </c>
      <c r="C772" s="2" t="s">
        <v>2537</v>
      </c>
      <c r="D772" s="2" t="s">
        <v>4438</v>
      </c>
      <c r="E772" s="2" t="s">
        <v>4437</v>
      </c>
      <c r="F772" s="2" t="s">
        <v>4436</v>
      </c>
      <c r="I772" s="2" t="s">
        <v>2854</v>
      </c>
      <c r="J772" s="2" t="s">
        <v>2836</v>
      </c>
      <c r="K772" s="7" t="s">
        <v>2853</v>
      </c>
      <c r="L772" s="2">
        <v>0.28000000000000003</v>
      </c>
      <c r="M772" s="2">
        <v>57600</v>
      </c>
      <c r="N772" s="2">
        <v>198100</v>
      </c>
      <c r="O772" s="2">
        <v>255700</v>
      </c>
      <c r="P772" s="2">
        <v>25000</v>
      </c>
      <c r="Q772" s="2">
        <v>230700</v>
      </c>
      <c r="S772" s="6">
        <v>10.7</v>
      </c>
      <c r="T772" s="6">
        <f t="shared" si="12"/>
        <v>2468.4899999999998</v>
      </c>
      <c r="V772" s="2">
        <v>0</v>
      </c>
      <c r="W772" s="2">
        <v>0</v>
      </c>
      <c r="Y772" s="2">
        <v>0</v>
      </c>
      <c r="Z772" s="2" t="s">
        <v>4435</v>
      </c>
    </row>
    <row r="773" spans="1:26" s="2" customFormat="1" thickBot="1">
      <c r="A773" s="2">
        <v>207</v>
      </c>
      <c r="B773" s="2" t="s">
        <v>2402</v>
      </c>
      <c r="C773" s="2" t="s">
        <v>4434</v>
      </c>
      <c r="E773" s="2" t="s">
        <v>4433</v>
      </c>
      <c r="F773" s="2" t="s">
        <v>4432</v>
      </c>
      <c r="I773" s="2" t="s">
        <v>2854</v>
      </c>
      <c r="J773" s="2" t="s">
        <v>2836</v>
      </c>
      <c r="K773" s="7" t="s">
        <v>2853</v>
      </c>
      <c r="L773" s="2">
        <v>0.67</v>
      </c>
      <c r="M773" s="2">
        <v>73600</v>
      </c>
      <c r="N773" s="2">
        <v>157300</v>
      </c>
      <c r="O773" s="2">
        <v>230900</v>
      </c>
      <c r="P773" s="2">
        <v>0</v>
      </c>
      <c r="Q773" s="2">
        <v>230900</v>
      </c>
      <c r="S773" s="6">
        <v>10.7</v>
      </c>
      <c r="T773" s="6">
        <f t="shared" si="12"/>
        <v>2470.63</v>
      </c>
      <c r="V773" s="2">
        <v>2</v>
      </c>
      <c r="W773" s="2">
        <v>37500</v>
      </c>
      <c r="X773" s="3">
        <v>44065</v>
      </c>
      <c r="Y773" s="2">
        <v>1</v>
      </c>
      <c r="Z773" s="2" t="s">
        <v>4431</v>
      </c>
    </row>
    <row r="774" spans="1:26" s="2" customFormat="1" thickBot="1">
      <c r="A774" s="2">
        <v>858</v>
      </c>
      <c r="B774" s="2" t="s">
        <v>961</v>
      </c>
      <c r="C774" s="2" t="s">
        <v>963</v>
      </c>
      <c r="D774" s="2" t="s">
        <v>4430</v>
      </c>
      <c r="E774" s="2" t="s">
        <v>4429</v>
      </c>
      <c r="F774" s="2" t="s">
        <v>4428</v>
      </c>
      <c r="I774" s="2" t="s">
        <v>2854</v>
      </c>
      <c r="J774" s="2" t="s">
        <v>2836</v>
      </c>
      <c r="K774" s="7" t="s">
        <v>2853</v>
      </c>
      <c r="L774" s="2">
        <v>8.26</v>
      </c>
      <c r="M774" s="2">
        <v>91800</v>
      </c>
      <c r="N774" s="2">
        <v>164300</v>
      </c>
      <c r="O774" s="2">
        <v>256100</v>
      </c>
      <c r="P774" s="2">
        <v>25000</v>
      </c>
      <c r="Q774" s="2">
        <v>231100</v>
      </c>
      <c r="S774" s="6">
        <v>10.7</v>
      </c>
      <c r="T774" s="6">
        <f t="shared" si="12"/>
        <v>2472.77</v>
      </c>
      <c r="V774" s="2">
        <v>2</v>
      </c>
      <c r="W774" s="2">
        <v>58000</v>
      </c>
      <c r="X774" s="3">
        <v>42068</v>
      </c>
      <c r="Y774" s="2">
        <v>1</v>
      </c>
      <c r="Z774" s="2" t="s">
        <v>4427</v>
      </c>
    </row>
    <row r="775" spans="1:26" s="2" customFormat="1" thickBot="1">
      <c r="A775" s="2">
        <v>307</v>
      </c>
      <c r="B775" s="2" t="s">
        <v>2180</v>
      </c>
      <c r="C775" s="2" t="s">
        <v>2181</v>
      </c>
      <c r="D775" s="2" t="s">
        <v>4426</v>
      </c>
      <c r="E775" s="2" t="s">
        <v>4425</v>
      </c>
      <c r="F775" s="2" t="s">
        <v>4424</v>
      </c>
      <c r="I775" s="2" t="s">
        <v>2854</v>
      </c>
      <c r="J775" s="2" t="s">
        <v>2836</v>
      </c>
      <c r="K775" s="7" t="s">
        <v>2853</v>
      </c>
      <c r="L775" s="2">
        <v>0.77</v>
      </c>
      <c r="M775" s="2">
        <v>73600</v>
      </c>
      <c r="N775" s="2">
        <v>158200</v>
      </c>
      <c r="O775" s="2">
        <v>231800</v>
      </c>
      <c r="P775" s="2">
        <v>0</v>
      </c>
      <c r="Q775" s="2">
        <v>231800</v>
      </c>
      <c r="S775" s="6">
        <v>10.7</v>
      </c>
      <c r="T775" s="6">
        <f t="shared" si="12"/>
        <v>2480.2600000000002</v>
      </c>
      <c r="V775" s="2">
        <v>2</v>
      </c>
      <c r="W775" s="2">
        <v>12100</v>
      </c>
      <c r="X775" s="3">
        <v>43052</v>
      </c>
      <c r="Y775" s="2">
        <v>3</v>
      </c>
      <c r="Z775" s="2" t="s">
        <v>4423</v>
      </c>
    </row>
    <row r="776" spans="1:26" s="2" customFormat="1" thickBot="1">
      <c r="A776" s="2">
        <v>568</v>
      </c>
      <c r="B776" s="2" t="s">
        <v>1617</v>
      </c>
      <c r="C776" s="2" t="s">
        <v>1618</v>
      </c>
      <c r="D776" s="2" t="s">
        <v>4422</v>
      </c>
      <c r="E776" s="2" t="s">
        <v>4421</v>
      </c>
      <c r="F776" s="2" t="s">
        <v>4420</v>
      </c>
      <c r="I776" s="2" t="s">
        <v>2854</v>
      </c>
      <c r="J776" s="2" t="s">
        <v>2836</v>
      </c>
      <c r="K776" s="7" t="s">
        <v>2853</v>
      </c>
      <c r="L776" s="2">
        <v>0.69</v>
      </c>
      <c r="M776" s="2">
        <v>73600</v>
      </c>
      <c r="N776" s="2">
        <v>183400</v>
      </c>
      <c r="O776" s="2">
        <v>257000</v>
      </c>
      <c r="P776" s="2">
        <v>25000</v>
      </c>
      <c r="Q776" s="2">
        <v>232000</v>
      </c>
      <c r="S776" s="6">
        <v>10.7</v>
      </c>
      <c r="T776" s="6">
        <f t="shared" si="12"/>
        <v>2482.4</v>
      </c>
      <c r="V776" s="2">
        <v>0</v>
      </c>
      <c r="W776" s="2">
        <v>0</v>
      </c>
      <c r="Y776" s="2">
        <v>0</v>
      </c>
      <c r="Z776" s="2" t="s">
        <v>4419</v>
      </c>
    </row>
    <row r="777" spans="1:26" s="2" customFormat="1" thickBot="1">
      <c r="A777" s="2">
        <v>1176</v>
      </c>
      <c r="B777" s="2" t="s">
        <v>4418</v>
      </c>
      <c r="C777" s="2" t="s">
        <v>136</v>
      </c>
      <c r="D777" s="2" t="s">
        <v>4417</v>
      </c>
      <c r="E777" s="2" t="s">
        <v>4416</v>
      </c>
      <c r="F777" s="2" t="s">
        <v>4415</v>
      </c>
      <c r="I777" s="2" t="s">
        <v>4414</v>
      </c>
      <c r="J777" s="2" t="s">
        <v>2836</v>
      </c>
      <c r="K777" s="7" t="s">
        <v>4413</v>
      </c>
      <c r="L777" s="2">
        <v>5.75</v>
      </c>
      <c r="M777" s="2">
        <v>63700</v>
      </c>
      <c r="N777" s="2">
        <v>168300</v>
      </c>
      <c r="O777" s="2">
        <v>232000</v>
      </c>
      <c r="P777" s="2">
        <v>0</v>
      </c>
      <c r="Q777" s="2">
        <v>232000</v>
      </c>
      <c r="S777" s="6">
        <v>10.7</v>
      </c>
      <c r="T777" s="6">
        <f t="shared" si="12"/>
        <v>2482.4</v>
      </c>
      <c r="V777" s="2">
        <v>0</v>
      </c>
      <c r="W777" s="2">
        <v>0</v>
      </c>
      <c r="Y777" s="2">
        <v>0</v>
      </c>
      <c r="Z777" s="2" t="s">
        <v>4412</v>
      </c>
    </row>
    <row r="778" spans="1:26" s="2" customFormat="1" thickBot="1">
      <c r="A778" s="2">
        <v>310</v>
      </c>
      <c r="B778" s="2" t="s">
        <v>2173</v>
      </c>
      <c r="C778" s="2" t="s">
        <v>2174</v>
      </c>
      <c r="D778" s="2" t="s">
        <v>4411</v>
      </c>
      <c r="E778" s="2" t="s">
        <v>4410</v>
      </c>
      <c r="F778" s="2" t="s">
        <v>4409</v>
      </c>
      <c r="I778" s="2" t="s">
        <v>2854</v>
      </c>
      <c r="J778" s="2" t="s">
        <v>2836</v>
      </c>
      <c r="K778" s="7" t="s">
        <v>2853</v>
      </c>
      <c r="L778" s="2">
        <v>11.6</v>
      </c>
      <c r="M778" s="2">
        <v>117600</v>
      </c>
      <c r="N778" s="2">
        <v>145600</v>
      </c>
      <c r="O778" s="2">
        <v>263200</v>
      </c>
      <c r="P778" s="2">
        <v>31000</v>
      </c>
      <c r="Q778" s="2">
        <v>232200</v>
      </c>
      <c r="S778" s="6">
        <v>10.7</v>
      </c>
      <c r="T778" s="6">
        <f t="shared" si="12"/>
        <v>2484.54</v>
      </c>
      <c r="V778" s="2">
        <v>0</v>
      </c>
      <c r="W778" s="2">
        <v>0</v>
      </c>
      <c r="Y778" s="2">
        <v>0</v>
      </c>
    </row>
    <row r="779" spans="1:26" s="2" customFormat="1" thickBot="1">
      <c r="A779" s="2">
        <v>261</v>
      </c>
      <c r="B779" s="2" t="s">
        <v>2276</v>
      </c>
      <c r="C779" s="2" t="s">
        <v>2277</v>
      </c>
      <c r="D779" s="2" t="s">
        <v>2491</v>
      </c>
      <c r="E779" s="2" t="s">
        <v>4408</v>
      </c>
      <c r="F779" s="2" t="s">
        <v>3566</v>
      </c>
      <c r="I779" s="2" t="s">
        <v>3565</v>
      </c>
      <c r="J779" s="2" t="s">
        <v>3325</v>
      </c>
      <c r="K779" s="7" t="s">
        <v>3564</v>
      </c>
      <c r="L779" s="2">
        <v>0.37</v>
      </c>
      <c r="M779" s="2">
        <v>57600</v>
      </c>
      <c r="N779" s="2">
        <v>174700</v>
      </c>
      <c r="O779" s="2">
        <v>232300</v>
      </c>
      <c r="P779" s="2">
        <v>0</v>
      </c>
      <c r="Q779" s="2">
        <v>232300</v>
      </c>
      <c r="S779" s="6">
        <v>10.7</v>
      </c>
      <c r="T779" s="6">
        <f t="shared" si="12"/>
        <v>2485.61</v>
      </c>
      <c r="V779" s="2">
        <v>2</v>
      </c>
      <c r="W779" s="2">
        <v>88855</v>
      </c>
      <c r="X779" s="3">
        <v>45357</v>
      </c>
      <c r="Y779" s="2">
        <v>3</v>
      </c>
      <c r="Z779" s="2" t="s">
        <v>4407</v>
      </c>
    </row>
    <row r="780" spans="1:26" s="2" customFormat="1" thickBot="1">
      <c r="A780" s="2">
        <v>358</v>
      </c>
      <c r="B780" s="2" t="s">
        <v>2073</v>
      </c>
      <c r="C780" s="2" t="s">
        <v>2074</v>
      </c>
      <c r="E780" s="2" t="s">
        <v>4406</v>
      </c>
      <c r="F780" s="2" t="s">
        <v>4405</v>
      </c>
      <c r="I780" s="2" t="s">
        <v>2854</v>
      </c>
      <c r="J780" s="2" t="s">
        <v>2836</v>
      </c>
      <c r="K780" s="7" t="s">
        <v>2853</v>
      </c>
      <c r="L780" s="2">
        <v>0.55000000000000004</v>
      </c>
      <c r="M780" s="2">
        <v>100800</v>
      </c>
      <c r="N780" s="2">
        <v>157100</v>
      </c>
      <c r="O780" s="2">
        <v>257900</v>
      </c>
      <c r="P780" s="2">
        <v>25000</v>
      </c>
      <c r="Q780" s="2">
        <v>232900</v>
      </c>
      <c r="S780" s="6">
        <v>10.7</v>
      </c>
      <c r="T780" s="6">
        <f t="shared" si="12"/>
        <v>2492.0300000000002</v>
      </c>
      <c r="V780" s="2">
        <v>0</v>
      </c>
      <c r="W780" s="2">
        <v>0</v>
      </c>
      <c r="Y780" s="2">
        <v>0</v>
      </c>
      <c r="Z780" s="2" t="s">
        <v>4404</v>
      </c>
    </row>
    <row r="781" spans="1:26" s="2" customFormat="1" thickBot="1">
      <c r="A781" s="2">
        <v>459</v>
      </c>
      <c r="B781" s="2" t="s">
        <v>1851</v>
      </c>
      <c r="C781" s="2" t="s">
        <v>1853</v>
      </c>
      <c r="E781" s="2" t="s">
        <v>4403</v>
      </c>
      <c r="F781" s="2" t="s">
        <v>2979</v>
      </c>
      <c r="I781" s="2" t="s">
        <v>2978</v>
      </c>
      <c r="J781" s="2" t="s">
        <v>2977</v>
      </c>
      <c r="K781" s="7" t="s">
        <v>2976</v>
      </c>
      <c r="L781" s="2">
        <v>0.3</v>
      </c>
      <c r="M781" s="2">
        <v>57600</v>
      </c>
      <c r="N781" s="2">
        <v>176100</v>
      </c>
      <c r="O781" s="2">
        <v>233700</v>
      </c>
      <c r="P781" s="2">
        <v>0</v>
      </c>
      <c r="Q781" s="2">
        <v>233700</v>
      </c>
      <c r="S781" s="6">
        <v>10.7</v>
      </c>
      <c r="T781" s="6">
        <f t="shared" si="12"/>
        <v>2500.59</v>
      </c>
      <c r="V781" s="2">
        <v>2</v>
      </c>
      <c r="W781" s="2">
        <v>62500</v>
      </c>
      <c r="X781" s="3">
        <v>38555</v>
      </c>
      <c r="Y781" s="2">
        <v>1</v>
      </c>
      <c r="Z781" s="2" t="s">
        <v>4402</v>
      </c>
    </row>
    <row r="782" spans="1:26" s="2" customFormat="1" thickBot="1">
      <c r="A782" s="2">
        <v>913</v>
      </c>
      <c r="B782" s="2" t="s">
        <v>827</v>
      </c>
      <c r="C782" s="2" t="s">
        <v>4401</v>
      </c>
      <c r="E782" s="2" t="s">
        <v>4400</v>
      </c>
      <c r="F782" s="2" t="s">
        <v>4399</v>
      </c>
      <c r="I782" s="2" t="s">
        <v>2854</v>
      </c>
      <c r="J782" s="2" t="s">
        <v>2836</v>
      </c>
      <c r="K782" s="7" t="s">
        <v>2853</v>
      </c>
      <c r="L782" s="2">
        <v>0.5</v>
      </c>
      <c r="M782" s="2">
        <v>67200</v>
      </c>
      <c r="N782" s="2">
        <v>166700</v>
      </c>
      <c r="O782" s="2">
        <v>233900</v>
      </c>
      <c r="P782" s="2">
        <v>0</v>
      </c>
      <c r="Q782" s="2">
        <v>233900</v>
      </c>
      <c r="S782" s="6">
        <v>10.7</v>
      </c>
      <c r="T782" s="6">
        <f t="shared" si="12"/>
        <v>2502.73</v>
      </c>
      <c r="V782" s="2">
        <v>2</v>
      </c>
      <c r="W782" s="2">
        <v>67500</v>
      </c>
      <c r="X782" s="3">
        <v>45544</v>
      </c>
      <c r="Y782" s="2">
        <v>8</v>
      </c>
      <c r="Z782" s="2" t="s">
        <v>4398</v>
      </c>
    </row>
    <row r="783" spans="1:26" s="2" customFormat="1" thickBot="1">
      <c r="A783" s="2">
        <v>678</v>
      </c>
      <c r="B783" s="2" t="s">
        <v>1378</v>
      </c>
      <c r="C783" s="2" t="s">
        <v>1379</v>
      </c>
      <c r="E783" s="2" t="s">
        <v>4397</v>
      </c>
      <c r="F783" s="2" t="s">
        <v>4396</v>
      </c>
      <c r="I783" s="2" t="s">
        <v>4395</v>
      </c>
      <c r="J783" s="2" t="s">
        <v>2836</v>
      </c>
      <c r="K783" s="7" t="s">
        <v>4394</v>
      </c>
      <c r="L783" s="2">
        <v>144</v>
      </c>
      <c r="M783" s="2">
        <v>224600</v>
      </c>
      <c r="N783" s="2">
        <v>9500</v>
      </c>
      <c r="O783" s="2">
        <v>234100</v>
      </c>
      <c r="P783" s="2">
        <v>0</v>
      </c>
      <c r="Q783" s="2">
        <v>234100</v>
      </c>
      <c r="S783" s="6">
        <v>10.7</v>
      </c>
      <c r="T783" s="6">
        <f t="shared" si="12"/>
        <v>2504.87</v>
      </c>
      <c r="V783" s="2">
        <v>2</v>
      </c>
      <c r="W783" s="2">
        <v>6000</v>
      </c>
      <c r="X783" s="3">
        <v>39848</v>
      </c>
      <c r="Y783" s="2">
        <v>1</v>
      </c>
      <c r="Z783" s="2" t="s">
        <v>4393</v>
      </c>
    </row>
    <row r="784" spans="1:26" s="2" customFormat="1" thickBot="1">
      <c r="A784" s="2">
        <v>165</v>
      </c>
      <c r="B784" s="2" t="s">
        <v>2492</v>
      </c>
      <c r="C784" s="2" t="s">
        <v>1973</v>
      </c>
      <c r="D784" s="2" t="s">
        <v>4392</v>
      </c>
      <c r="E784" s="2" t="s">
        <v>4391</v>
      </c>
      <c r="F784" s="2" t="s">
        <v>4390</v>
      </c>
      <c r="I784" s="2" t="s">
        <v>2854</v>
      </c>
      <c r="J784" s="2" t="s">
        <v>2836</v>
      </c>
      <c r="K784" s="7" t="s">
        <v>2853</v>
      </c>
      <c r="L784" s="2">
        <v>2.5</v>
      </c>
      <c r="M784" s="2">
        <v>87500</v>
      </c>
      <c r="N784" s="2">
        <v>172300</v>
      </c>
      <c r="O784" s="2">
        <v>259800</v>
      </c>
      <c r="P784" s="2">
        <v>25000</v>
      </c>
      <c r="Q784" s="2">
        <v>234800</v>
      </c>
      <c r="S784" s="6">
        <v>10.7</v>
      </c>
      <c r="T784" s="6">
        <f t="shared" si="12"/>
        <v>2512.36</v>
      </c>
      <c r="V784" s="2">
        <v>2</v>
      </c>
      <c r="W784" s="2">
        <v>126500</v>
      </c>
      <c r="X784" s="3">
        <v>43280</v>
      </c>
      <c r="Y784" s="2">
        <v>1</v>
      </c>
      <c r="Z784" s="2" t="s">
        <v>4389</v>
      </c>
    </row>
    <row r="785" spans="1:26" s="2" customFormat="1" thickBot="1">
      <c r="A785" s="2">
        <v>811</v>
      </c>
      <c r="B785" s="2" t="s">
        <v>1084</v>
      </c>
      <c r="C785" s="2" t="s">
        <v>1085</v>
      </c>
      <c r="E785" s="2" t="s">
        <v>4388</v>
      </c>
      <c r="F785" s="2" t="s">
        <v>4387</v>
      </c>
      <c r="I785" s="2" t="s">
        <v>4386</v>
      </c>
      <c r="J785" s="2" t="s">
        <v>2836</v>
      </c>
      <c r="K785" s="7" t="s">
        <v>4385</v>
      </c>
      <c r="L785" s="2">
        <v>28</v>
      </c>
      <c r="M785" s="2">
        <v>163100</v>
      </c>
      <c r="N785" s="2">
        <v>72500</v>
      </c>
      <c r="O785" s="2">
        <v>235600</v>
      </c>
      <c r="P785" s="2">
        <v>0</v>
      </c>
      <c r="Q785" s="2">
        <v>235600</v>
      </c>
      <c r="S785" s="6">
        <v>10.7</v>
      </c>
      <c r="T785" s="6">
        <f t="shared" si="12"/>
        <v>2520.92</v>
      </c>
      <c r="V785" s="2">
        <v>2</v>
      </c>
      <c r="W785" s="2">
        <v>93000</v>
      </c>
      <c r="X785" s="3">
        <v>43803</v>
      </c>
      <c r="Y785" s="2">
        <v>1</v>
      </c>
      <c r="Z785" s="2" t="s">
        <v>4384</v>
      </c>
    </row>
    <row r="786" spans="1:26" s="2" customFormat="1" thickBot="1">
      <c r="A786" s="2">
        <v>271</v>
      </c>
      <c r="B786" s="2" t="s">
        <v>2256</v>
      </c>
      <c r="C786" s="2" t="s">
        <v>2257</v>
      </c>
      <c r="D786" s="2" t="s">
        <v>4383</v>
      </c>
      <c r="E786" s="2" t="s">
        <v>4382</v>
      </c>
      <c r="F786" s="2" t="s">
        <v>4381</v>
      </c>
      <c r="I786" s="2" t="s">
        <v>2854</v>
      </c>
      <c r="J786" s="2" t="s">
        <v>2836</v>
      </c>
      <c r="K786" s="7" t="s">
        <v>2853</v>
      </c>
      <c r="L786" s="2">
        <v>1.1000000000000001</v>
      </c>
      <c r="M786" s="2">
        <v>80500</v>
      </c>
      <c r="N786" s="2">
        <v>155400</v>
      </c>
      <c r="O786" s="2">
        <v>235900</v>
      </c>
      <c r="P786" s="2">
        <v>0</v>
      </c>
      <c r="Q786" s="2">
        <v>235900</v>
      </c>
      <c r="S786" s="6">
        <v>10.7</v>
      </c>
      <c r="T786" s="6">
        <f t="shared" si="12"/>
        <v>2524.13</v>
      </c>
      <c r="V786" s="2">
        <v>2</v>
      </c>
      <c r="W786" s="2">
        <v>165000</v>
      </c>
      <c r="X786" s="3">
        <v>44853</v>
      </c>
      <c r="Y786" s="2">
        <v>1</v>
      </c>
      <c r="Z786" s="2" t="s">
        <v>4380</v>
      </c>
    </row>
    <row r="787" spans="1:26" s="2" customFormat="1" thickBot="1">
      <c r="A787" s="2">
        <v>966</v>
      </c>
      <c r="B787" s="2" t="s">
        <v>677</v>
      </c>
      <c r="C787" s="2" t="s">
        <v>4379</v>
      </c>
      <c r="E787" s="2" t="s">
        <v>4378</v>
      </c>
      <c r="F787" s="2" t="s">
        <v>4377</v>
      </c>
      <c r="I787" s="2" t="s">
        <v>2854</v>
      </c>
      <c r="J787" s="2" t="s">
        <v>2836</v>
      </c>
      <c r="K787" s="7" t="s">
        <v>4376</v>
      </c>
      <c r="L787" s="2">
        <v>0.42</v>
      </c>
      <c r="M787" s="2">
        <v>67200</v>
      </c>
      <c r="N787" s="2">
        <v>193900</v>
      </c>
      <c r="O787" s="2">
        <v>261100</v>
      </c>
      <c r="P787" s="2">
        <v>25000</v>
      </c>
      <c r="Q787" s="2">
        <v>236100</v>
      </c>
      <c r="S787" s="6">
        <v>10.7</v>
      </c>
      <c r="T787" s="6">
        <f t="shared" si="12"/>
        <v>2526.27</v>
      </c>
      <c r="V787" s="2">
        <v>2</v>
      </c>
      <c r="W787" s="2">
        <v>155000</v>
      </c>
      <c r="X787" s="3">
        <v>44341</v>
      </c>
      <c r="Y787" s="2">
        <v>1</v>
      </c>
      <c r="Z787" s="2" t="s">
        <v>4375</v>
      </c>
    </row>
    <row r="788" spans="1:26" s="2" customFormat="1" thickBot="1">
      <c r="A788" s="2">
        <v>417</v>
      </c>
      <c r="B788" s="2" t="s">
        <v>1943</v>
      </c>
      <c r="C788" s="2" t="s">
        <v>1942</v>
      </c>
      <c r="D788" s="2" t="s">
        <v>2241</v>
      </c>
      <c r="E788" s="2" t="s">
        <v>4374</v>
      </c>
      <c r="F788" s="2" t="s">
        <v>4373</v>
      </c>
      <c r="I788" s="2" t="s">
        <v>2854</v>
      </c>
      <c r="J788" s="2" t="s">
        <v>2836</v>
      </c>
      <c r="K788" s="7" t="s">
        <v>2853</v>
      </c>
      <c r="L788" s="2">
        <v>16</v>
      </c>
      <c r="M788" s="2">
        <v>73900</v>
      </c>
      <c r="N788" s="2">
        <v>187300</v>
      </c>
      <c r="O788" s="2">
        <v>261200</v>
      </c>
      <c r="P788" s="2">
        <v>25000</v>
      </c>
      <c r="Q788" s="2">
        <v>236200</v>
      </c>
      <c r="S788" s="6">
        <v>10.7</v>
      </c>
      <c r="T788" s="6">
        <f t="shared" si="12"/>
        <v>2527.34</v>
      </c>
      <c r="V788" s="2">
        <v>2</v>
      </c>
      <c r="W788" s="2">
        <v>0</v>
      </c>
      <c r="X788" s="3">
        <v>41400</v>
      </c>
      <c r="Y788" s="2">
        <v>2</v>
      </c>
      <c r="Z788" s="2" t="s">
        <v>4372</v>
      </c>
    </row>
    <row r="789" spans="1:26" s="2" customFormat="1" thickBot="1">
      <c r="A789" s="2">
        <v>511</v>
      </c>
      <c r="B789" s="2" t="s">
        <v>1742</v>
      </c>
      <c r="C789" s="2" t="s">
        <v>1743</v>
      </c>
      <c r="E789" s="2" t="s">
        <v>4371</v>
      </c>
      <c r="F789" s="2" t="s">
        <v>4370</v>
      </c>
      <c r="I789" s="2" t="s">
        <v>2854</v>
      </c>
      <c r="J789" s="2" t="s">
        <v>2836</v>
      </c>
      <c r="K789" s="7" t="s">
        <v>2853</v>
      </c>
      <c r="L789" s="2">
        <v>0.9</v>
      </c>
      <c r="M789" s="2">
        <v>80000</v>
      </c>
      <c r="N789" s="2">
        <v>156600</v>
      </c>
      <c r="O789" s="2">
        <v>236600</v>
      </c>
      <c r="P789" s="2">
        <v>0</v>
      </c>
      <c r="Q789" s="2">
        <v>236600</v>
      </c>
      <c r="S789" s="6">
        <v>10.7</v>
      </c>
      <c r="T789" s="6">
        <f t="shared" si="12"/>
        <v>2531.62</v>
      </c>
      <c r="V789" s="2">
        <v>2</v>
      </c>
      <c r="W789" s="2">
        <v>45000</v>
      </c>
      <c r="X789" s="3">
        <v>44029</v>
      </c>
      <c r="Y789" s="2">
        <v>1</v>
      </c>
      <c r="Z789" s="2" t="s">
        <v>4369</v>
      </c>
    </row>
    <row r="790" spans="1:26" s="2" customFormat="1" thickBot="1">
      <c r="A790" s="2">
        <v>860</v>
      </c>
      <c r="B790" s="2" t="s">
        <v>957</v>
      </c>
      <c r="C790" s="2" t="s">
        <v>958</v>
      </c>
      <c r="E790" s="2" t="s">
        <v>4368</v>
      </c>
      <c r="F790" s="2" t="s">
        <v>4367</v>
      </c>
      <c r="I790" s="2" t="s">
        <v>2854</v>
      </c>
      <c r="J790" s="2" t="s">
        <v>2836</v>
      </c>
      <c r="K790" s="7" t="s">
        <v>2853</v>
      </c>
      <c r="L790" s="2">
        <v>3.1</v>
      </c>
      <c r="M790" s="2">
        <v>90500</v>
      </c>
      <c r="N790" s="2">
        <v>171700</v>
      </c>
      <c r="O790" s="2">
        <v>262200</v>
      </c>
      <c r="P790" s="2">
        <v>25000</v>
      </c>
      <c r="Q790" s="2">
        <v>237200</v>
      </c>
      <c r="S790" s="6">
        <v>10.7</v>
      </c>
      <c r="T790" s="6">
        <f t="shared" si="12"/>
        <v>2538.04</v>
      </c>
      <c r="V790" s="2">
        <v>2</v>
      </c>
      <c r="W790" s="2">
        <v>48000</v>
      </c>
      <c r="X790" s="3">
        <v>40149</v>
      </c>
      <c r="Y790" s="2">
        <v>1</v>
      </c>
      <c r="Z790" s="2" t="s">
        <v>4366</v>
      </c>
    </row>
    <row r="791" spans="1:26" s="2" customFormat="1" thickBot="1">
      <c r="A791" s="2">
        <v>437</v>
      </c>
      <c r="B791" s="2" t="s">
        <v>1904</v>
      </c>
      <c r="C791" s="2" t="s">
        <v>1906</v>
      </c>
      <c r="D791" s="2" t="s">
        <v>3976</v>
      </c>
      <c r="E791" s="2" t="s">
        <v>4365</v>
      </c>
      <c r="F791" s="2" t="s">
        <v>3974</v>
      </c>
      <c r="I791" s="2" t="s">
        <v>2854</v>
      </c>
      <c r="J791" s="2" t="s">
        <v>2836</v>
      </c>
      <c r="K791" s="7" t="s">
        <v>2853</v>
      </c>
      <c r="L791" s="2">
        <v>132</v>
      </c>
      <c r="M791" s="2">
        <v>192200</v>
      </c>
      <c r="N791" s="2">
        <v>45300</v>
      </c>
      <c r="O791" s="2">
        <v>237500</v>
      </c>
      <c r="P791" s="2">
        <v>0</v>
      </c>
      <c r="Q791" s="2">
        <v>237500</v>
      </c>
      <c r="S791" s="6">
        <v>10.7</v>
      </c>
      <c r="T791" s="6">
        <f t="shared" si="12"/>
        <v>2541.25</v>
      </c>
      <c r="V791" s="2">
        <v>2</v>
      </c>
      <c r="W791" s="2">
        <v>140000</v>
      </c>
      <c r="X791" s="3">
        <v>41107</v>
      </c>
      <c r="Y791" s="2">
        <v>1</v>
      </c>
      <c r="Z791" s="2" t="s">
        <v>4364</v>
      </c>
    </row>
    <row r="792" spans="1:26" s="2" customFormat="1" thickBot="1">
      <c r="A792" s="2">
        <v>42</v>
      </c>
      <c r="B792" s="2" t="s">
        <v>2724</v>
      </c>
      <c r="C792" s="2" t="s">
        <v>2723</v>
      </c>
      <c r="E792" s="2" t="s">
        <v>4363</v>
      </c>
      <c r="F792" s="2" t="s">
        <v>4362</v>
      </c>
      <c r="I792" s="2" t="s">
        <v>2854</v>
      </c>
      <c r="J792" s="2" t="s">
        <v>2836</v>
      </c>
      <c r="K792" s="7" t="s">
        <v>2853</v>
      </c>
      <c r="L792" s="2">
        <v>0.19</v>
      </c>
      <c r="M792" s="2">
        <v>57600</v>
      </c>
      <c r="N792" s="2">
        <v>205000</v>
      </c>
      <c r="O792" s="2">
        <v>262600</v>
      </c>
      <c r="P792" s="2">
        <v>25000</v>
      </c>
      <c r="Q792" s="2">
        <v>237600</v>
      </c>
      <c r="S792" s="6">
        <v>10.7</v>
      </c>
      <c r="T792" s="6">
        <f t="shared" si="12"/>
        <v>2542.3200000000002</v>
      </c>
      <c r="V792" s="2">
        <v>0</v>
      </c>
      <c r="W792" s="2">
        <v>0</v>
      </c>
      <c r="Y792" s="2">
        <v>0</v>
      </c>
      <c r="Z792" s="2" t="s">
        <v>4361</v>
      </c>
    </row>
    <row r="793" spans="1:26" s="2" customFormat="1" thickBot="1">
      <c r="A793" s="2">
        <v>37</v>
      </c>
      <c r="B793" s="2" t="s">
        <v>2735</v>
      </c>
      <c r="C793" s="2" t="s">
        <v>2736</v>
      </c>
      <c r="D793" s="2" t="s">
        <v>4360</v>
      </c>
      <c r="E793" s="2" t="s">
        <v>4359</v>
      </c>
      <c r="F793" s="2" t="s">
        <v>4358</v>
      </c>
      <c r="I793" s="2" t="s">
        <v>2854</v>
      </c>
      <c r="J793" s="2" t="s">
        <v>2836</v>
      </c>
      <c r="K793" s="7" t="s">
        <v>2853</v>
      </c>
      <c r="L793" s="2">
        <v>0.4</v>
      </c>
      <c r="M793" s="2">
        <v>67200</v>
      </c>
      <c r="N793" s="2">
        <v>170600</v>
      </c>
      <c r="O793" s="2">
        <v>237800</v>
      </c>
      <c r="P793" s="2">
        <v>0</v>
      </c>
      <c r="Q793" s="2">
        <v>237800</v>
      </c>
      <c r="S793" s="6">
        <v>10.7</v>
      </c>
      <c r="T793" s="6">
        <f t="shared" si="12"/>
        <v>2544.46</v>
      </c>
      <c r="V793" s="2">
        <v>0</v>
      </c>
      <c r="W793" s="2">
        <v>0</v>
      </c>
      <c r="Y793" s="2">
        <v>0</v>
      </c>
      <c r="Z793" s="2" t="s">
        <v>4357</v>
      </c>
    </row>
    <row r="794" spans="1:26" s="2" customFormat="1" thickBot="1">
      <c r="A794" s="2">
        <v>209</v>
      </c>
      <c r="B794" s="2" t="s">
        <v>2397</v>
      </c>
      <c r="C794" s="2" t="s">
        <v>4356</v>
      </c>
      <c r="E794" s="2" t="s">
        <v>4355</v>
      </c>
      <c r="F794" s="2" t="s">
        <v>4354</v>
      </c>
      <c r="I794" s="2" t="s">
        <v>3648</v>
      </c>
      <c r="J794" s="2" t="s">
        <v>2836</v>
      </c>
      <c r="K794" s="7" t="s">
        <v>4353</v>
      </c>
      <c r="L794" s="2">
        <v>0.44</v>
      </c>
      <c r="M794" s="2">
        <v>67200</v>
      </c>
      <c r="N794" s="2">
        <v>170700</v>
      </c>
      <c r="O794" s="2">
        <v>237900</v>
      </c>
      <c r="P794" s="2">
        <v>0</v>
      </c>
      <c r="Q794" s="2">
        <v>237900</v>
      </c>
      <c r="S794" s="6">
        <v>10.7</v>
      </c>
      <c r="T794" s="6">
        <f t="shared" si="12"/>
        <v>2545.5300000000002</v>
      </c>
      <c r="V794" s="2">
        <v>2</v>
      </c>
      <c r="W794" s="2">
        <v>55000</v>
      </c>
      <c r="X794" s="3">
        <v>44830</v>
      </c>
      <c r="Y794" s="2">
        <v>1</v>
      </c>
      <c r="Z794" s="2" t="s">
        <v>4352</v>
      </c>
    </row>
    <row r="795" spans="1:26" s="2" customFormat="1" thickBot="1">
      <c r="A795" s="2">
        <v>705</v>
      </c>
      <c r="B795" s="2" t="s">
        <v>1321</v>
      </c>
      <c r="C795" s="2" t="s">
        <v>1322</v>
      </c>
      <c r="D795" s="2" t="s">
        <v>4351</v>
      </c>
      <c r="E795" s="2" t="s">
        <v>4350</v>
      </c>
      <c r="F795" s="2" t="s">
        <v>4349</v>
      </c>
      <c r="I795" s="2" t="s">
        <v>2854</v>
      </c>
      <c r="J795" s="2" t="s">
        <v>2836</v>
      </c>
      <c r="K795" s="7" t="s">
        <v>2853</v>
      </c>
      <c r="L795" s="2">
        <v>6.4</v>
      </c>
      <c r="M795" s="2">
        <v>106200</v>
      </c>
      <c r="N795" s="2">
        <v>162900</v>
      </c>
      <c r="O795" s="2">
        <v>269100</v>
      </c>
      <c r="P795" s="2">
        <v>31000</v>
      </c>
      <c r="Q795" s="2">
        <v>238100</v>
      </c>
      <c r="S795" s="6">
        <v>10.7</v>
      </c>
      <c r="T795" s="6">
        <f t="shared" si="12"/>
        <v>2547.67</v>
      </c>
      <c r="V795" s="2">
        <v>2</v>
      </c>
      <c r="W795" s="2">
        <v>26755</v>
      </c>
      <c r="X795" s="3">
        <v>40232</v>
      </c>
      <c r="Y795" s="2">
        <v>1</v>
      </c>
      <c r="Z795" s="2" t="s">
        <v>4348</v>
      </c>
    </row>
    <row r="796" spans="1:26" s="2" customFormat="1" thickBot="1">
      <c r="A796" s="2">
        <v>1199</v>
      </c>
      <c r="B796" s="2" t="s">
        <v>52</v>
      </c>
      <c r="C796" s="2" t="s">
        <v>4347</v>
      </c>
      <c r="E796" s="2" t="s">
        <v>4346</v>
      </c>
      <c r="F796" s="2" t="s">
        <v>4345</v>
      </c>
      <c r="I796" s="2" t="s">
        <v>4344</v>
      </c>
      <c r="J796" s="2" t="s">
        <v>2977</v>
      </c>
      <c r="K796" s="7" t="s">
        <v>4343</v>
      </c>
      <c r="L796" s="2">
        <v>19.97</v>
      </c>
      <c r="M796" s="2">
        <v>141800</v>
      </c>
      <c r="N796" s="2">
        <v>97000</v>
      </c>
      <c r="O796" s="2">
        <v>238800</v>
      </c>
      <c r="P796" s="2">
        <v>0</v>
      </c>
      <c r="Q796" s="2">
        <v>238800</v>
      </c>
      <c r="S796" s="6">
        <v>10.7</v>
      </c>
      <c r="T796" s="6">
        <f t="shared" si="12"/>
        <v>2555.16</v>
      </c>
      <c r="V796" s="2">
        <v>1</v>
      </c>
      <c r="W796" s="2">
        <v>47500</v>
      </c>
      <c r="X796" s="3">
        <v>45399</v>
      </c>
      <c r="Y796" s="2">
        <v>1</v>
      </c>
      <c r="Z796" s="2" t="s">
        <v>4342</v>
      </c>
    </row>
    <row r="797" spans="1:26" s="2" customFormat="1" thickBot="1">
      <c r="A797" s="2">
        <v>714</v>
      </c>
      <c r="B797" s="2" t="s">
        <v>1303</v>
      </c>
      <c r="C797" s="2" t="s">
        <v>1066</v>
      </c>
      <c r="E797" s="2" t="s">
        <v>4341</v>
      </c>
      <c r="F797" s="2" t="s">
        <v>2952</v>
      </c>
      <c r="I797" s="2" t="s">
        <v>2854</v>
      </c>
      <c r="J797" s="2" t="s">
        <v>2836</v>
      </c>
      <c r="K797" s="7" t="s">
        <v>2853</v>
      </c>
      <c r="L797" s="2">
        <v>0.66</v>
      </c>
      <c r="M797" s="2">
        <v>73600</v>
      </c>
      <c r="N797" s="2">
        <v>165300</v>
      </c>
      <c r="O797" s="2">
        <v>238900</v>
      </c>
      <c r="P797" s="2">
        <v>0</v>
      </c>
      <c r="Q797" s="2">
        <v>238900</v>
      </c>
      <c r="S797" s="6">
        <v>10.7</v>
      </c>
      <c r="T797" s="6">
        <f t="shared" si="12"/>
        <v>2556.23</v>
      </c>
      <c r="V797" s="2">
        <v>0</v>
      </c>
      <c r="W797" s="2">
        <v>0</v>
      </c>
      <c r="Y797" s="2">
        <v>0</v>
      </c>
      <c r="Z797" s="2" t="s">
        <v>4340</v>
      </c>
    </row>
    <row r="798" spans="1:26" s="2" customFormat="1" thickBot="1">
      <c r="A798" s="2">
        <v>880</v>
      </c>
      <c r="B798" s="2" t="s">
        <v>903</v>
      </c>
      <c r="C798" s="2" t="s">
        <v>904</v>
      </c>
      <c r="D798" s="2" t="s">
        <v>4339</v>
      </c>
      <c r="E798" s="2" t="s">
        <v>4338</v>
      </c>
      <c r="F798" s="2" t="s">
        <v>4337</v>
      </c>
      <c r="I798" s="2" t="s">
        <v>2854</v>
      </c>
      <c r="J798" s="2" t="s">
        <v>2836</v>
      </c>
      <c r="K798" s="7" t="s">
        <v>2853</v>
      </c>
      <c r="L798" s="2">
        <v>0.47</v>
      </c>
      <c r="M798" s="2">
        <v>67200</v>
      </c>
      <c r="N798" s="2">
        <v>203200</v>
      </c>
      <c r="O798" s="2">
        <v>270400</v>
      </c>
      <c r="P798" s="2">
        <v>31000</v>
      </c>
      <c r="Q798" s="2">
        <v>239400</v>
      </c>
      <c r="S798" s="6">
        <v>10.7</v>
      </c>
      <c r="T798" s="6">
        <f t="shared" si="12"/>
        <v>2561.58</v>
      </c>
      <c r="V798" s="2">
        <v>2</v>
      </c>
      <c r="W798" s="2">
        <v>193400</v>
      </c>
      <c r="X798" s="3">
        <v>44914</v>
      </c>
      <c r="Y798" s="2">
        <v>9</v>
      </c>
      <c r="Z798" s="2" t="s">
        <v>4336</v>
      </c>
    </row>
    <row r="799" spans="1:26" s="2" customFormat="1" thickBot="1">
      <c r="A799" s="2">
        <v>536</v>
      </c>
      <c r="B799" s="2" t="s">
        <v>1686</v>
      </c>
      <c r="C799" s="2" t="s">
        <v>1684</v>
      </c>
      <c r="E799" s="2" t="s">
        <v>4335</v>
      </c>
      <c r="F799" s="2" t="s">
        <v>4149</v>
      </c>
      <c r="I799" s="2" t="s">
        <v>2854</v>
      </c>
      <c r="J799" s="2" t="s">
        <v>2836</v>
      </c>
      <c r="K799" s="7" t="s">
        <v>2853</v>
      </c>
      <c r="L799" s="2">
        <v>1.6</v>
      </c>
      <c r="M799" s="2">
        <v>83000</v>
      </c>
      <c r="N799" s="2">
        <v>156900</v>
      </c>
      <c r="O799" s="2">
        <v>239900</v>
      </c>
      <c r="P799" s="2">
        <v>0</v>
      </c>
      <c r="Q799" s="2">
        <v>239900</v>
      </c>
      <c r="S799" s="6">
        <v>10.7</v>
      </c>
      <c r="T799" s="6">
        <f t="shared" si="12"/>
        <v>2566.9299999999998</v>
      </c>
      <c r="V799" s="2">
        <v>2</v>
      </c>
      <c r="W799" s="2">
        <v>15000</v>
      </c>
      <c r="X799" s="3">
        <v>44847</v>
      </c>
      <c r="Y799" s="2">
        <v>8</v>
      </c>
      <c r="Z799" s="2" t="s">
        <v>4334</v>
      </c>
    </row>
    <row r="800" spans="1:26" s="2" customFormat="1" thickBot="1">
      <c r="A800" s="2">
        <v>689</v>
      </c>
      <c r="B800" s="2" t="s">
        <v>1354</v>
      </c>
      <c r="C800" s="2" t="s">
        <v>1355</v>
      </c>
      <c r="E800" s="2" t="s">
        <v>4333</v>
      </c>
      <c r="F800" s="2" t="s">
        <v>4332</v>
      </c>
      <c r="I800" s="2" t="s">
        <v>4331</v>
      </c>
      <c r="J800" s="2" t="s">
        <v>2836</v>
      </c>
      <c r="K800" s="7" t="s">
        <v>4330</v>
      </c>
      <c r="L800" s="2">
        <v>0.15</v>
      </c>
      <c r="M800" s="2">
        <v>72000</v>
      </c>
      <c r="N800" s="2">
        <v>168200</v>
      </c>
      <c r="O800" s="2">
        <v>240200</v>
      </c>
      <c r="P800" s="2">
        <v>0</v>
      </c>
      <c r="Q800" s="2">
        <v>240200</v>
      </c>
      <c r="S800" s="6">
        <v>10.7</v>
      </c>
      <c r="T800" s="6">
        <f t="shared" si="12"/>
        <v>2570.14</v>
      </c>
      <c r="V800" s="2">
        <v>2</v>
      </c>
      <c r="W800" s="2">
        <v>0</v>
      </c>
      <c r="X800" s="3">
        <v>38931</v>
      </c>
      <c r="Y800" s="2">
        <v>2</v>
      </c>
      <c r="Z800" s="2" t="s">
        <v>4329</v>
      </c>
    </row>
    <row r="801" spans="1:26" s="2" customFormat="1" thickBot="1">
      <c r="A801" s="2">
        <v>456</v>
      </c>
      <c r="B801" s="2" t="s">
        <v>1859</v>
      </c>
      <c r="C801" s="2" t="s">
        <v>1860</v>
      </c>
      <c r="D801" s="2" t="s">
        <v>4328</v>
      </c>
      <c r="E801" s="2" t="s">
        <v>4327</v>
      </c>
      <c r="F801" s="2" t="s">
        <v>4326</v>
      </c>
      <c r="I801" s="2" t="s">
        <v>2854</v>
      </c>
      <c r="J801" s="2" t="s">
        <v>2836</v>
      </c>
      <c r="K801" s="7" t="s">
        <v>2853</v>
      </c>
      <c r="L801" s="2">
        <v>1.8</v>
      </c>
      <c r="M801" s="2">
        <v>84000</v>
      </c>
      <c r="N801" s="2">
        <v>182100</v>
      </c>
      <c r="O801" s="2">
        <v>266100</v>
      </c>
      <c r="P801" s="2">
        <v>25000</v>
      </c>
      <c r="Q801" s="2">
        <v>241100</v>
      </c>
      <c r="S801" s="6">
        <v>10.7</v>
      </c>
      <c r="T801" s="6">
        <f t="shared" si="12"/>
        <v>2579.77</v>
      </c>
      <c r="V801" s="2">
        <v>0</v>
      </c>
      <c r="W801" s="2">
        <v>0</v>
      </c>
      <c r="Y801" s="2">
        <v>0</v>
      </c>
      <c r="Z801" s="2" t="s">
        <v>4325</v>
      </c>
    </row>
    <row r="802" spans="1:26" s="2" customFormat="1" thickBot="1">
      <c r="A802" s="2">
        <v>742</v>
      </c>
      <c r="B802" s="2" t="s">
        <v>1235</v>
      </c>
      <c r="C802" s="2" t="s">
        <v>4324</v>
      </c>
      <c r="E802" s="2" t="s">
        <v>4323</v>
      </c>
      <c r="F802" s="2" t="s">
        <v>4322</v>
      </c>
      <c r="I802" s="2" t="s">
        <v>2854</v>
      </c>
      <c r="J802" s="2" t="s">
        <v>2836</v>
      </c>
      <c r="K802" s="7" t="s">
        <v>2853</v>
      </c>
      <c r="L802" s="2">
        <v>2.5</v>
      </c>
      <c r="M802" s="2">
        <v>87500</v>
      </c>
      <c r="N802" s="2">
        <v>178600</v>
      </c>
      <c r="O802" s="2">
        <v>266100</v>
      </c>
      <c r="P802" s="2">
        <v>25000</v>
      </c>
      <c r="Q802" s="2">
        <v>241100</v>
      </c>
      <c r="S802" s="6">
        <v>10.7</v>
      </c>
      <c r="T802" s="6">
        <f t="shared" si="12"/>
        <v>2579.77</v>
      </c>
      <c r="V802" s="2">
        <v>2</v>
      </c>
      <c r="W802" s="2">
        <v>0</v>
      </c>
      <c r="X802" s="3">
        <v>43967</v>
      </c>
      <c r="Y802" s="2">
        <v>2</v>
      </c>
      <c r="Z802" s="2" t="s">
        <v>4321</v>
      </c>
    </row>
    <row r="803" spans="1:26" s="2" customFormat="1" thickBot="1">
      <c r="A803" s="2">
        <v>958</v>
      </c>
      <c r="B803" s="2" t="s">
        <v>698</v>
      </c>
      <c r="C803" s="2" t="s">
        <v>700</v>
      </c>
      <c r="E803" s="2" t="s">
        <v>4320</v>
      </c>
      <c r="F803" s="2" t="s">
        <v>4319</v>
      </c>
      <c r="I803" s="2" t="s">
        <v>2854</v>
      </c>
      <c r="J803" s="2" t="s">
        <v>2836</v>
      </c>
      <c r="K803" s="7" t="s">
        <v>2853</v>
      </c>
      <c r="L803" s="2">
        <v>14</v>
      </c>
      <c r="M803" s="2">
        <v>126400</v>
      </c>
      <c r="N803" s="2">
        <v>139900</v>
      </c>
      <c r="O803" s="2">
        <v>266300</v>
      </c>
      <c r="P803" s="2">
        <v>25000</v>
      </c>
      <c r="Q803" s="2">
        <v>241300</v>
      </c>
      <c r="S803" s="6">
        <v>10.7</v>
      </c>
      <c r="T803" s="6">
        <f t="shared" si="12"/>
        <v>2581.91</v>
      </c>
      <c r="V803" s="2">
        <v>0</v>
      </c>
      <c r="W803" s="2">
        <v>0</v>
      </c>
      <c r="Y803" s="2">
        <v>0</v>
      </c>
      <c r="Z803" s="2" t="s">
        <v>4318</v>
      </c>
    </row>
    <row r="804" spans="1:26" s="2" customFormat="1" thickBot="1">
      <c r="A804" s="2">
        <v>462</v>
      </c>
      <c r="B804" s="2" t="s">
        <v>4317</v>
      </c>
      <c r="C804" s="2" t="s">
        <v>1844</v>
      </c>
      <c r="E804" s="2" t="s">
        <v>4316</v>
      </c>
      <c r="F804" s="2" t="s">
        <v>3092</v>
      </c>
      <c r="I804" s="2" t="s">
        <v>3091</v>
      </c>
      <c r="J804" s="2" t="s">
        <v>2836</v>
      </c>
      <c r="K804" s="7" t="s">
        <v>4315</v>
      </c>
      <c r="L804" s="2">
        <v>0.82</v>
      </c>
      <c r="M804" s="2">
        <v>73600</v>
      </c>
      <c r="N804" s="2">
        <v>167800</v>
      </c>
      <c r="O804" s="2">
        <v>241400</v>
      </c>
      <c r="P804" s="2">
        <v>0</v>
      </c>
      <c r="Q804" s="2">
        <v>241400</v>
      </c>
      <c r="S804" s="6">
        <v>10.7</v>
      </c>
      <c r="T804" s="6">
        <f t="shared" si="12"/>
        <v>2582.98</v>
      </c>
      <c r="V804" s="2">
        <v>2</v>
      </c>
      <c r="W804" s="2">
        <v>25000</v>
      </c>
      <c r="X804" s="3">
        <v>44119</v>
      </c>
      <c r="Y804" s="2">
        <v>1</v>
      </c>
      <c r="Z804" s="2" t="s">
        <v>4314</v>
      </c>
    </row>
    <row r="805" spans="1:26" s="2" customFormat="1" thickBot="1">
      <c r="A805" s="2">
        <v>152</v>
      </c>
      <c r="B805" s="2" t="s">
        <v>2518</v>
      </c>
      <c r="C805" s="2" t="s">
        <v>4313</v>
      </c>
      <c r="E805" s="2" t="s">
        <v>4312</v>
      </c>
      <c r="F805" s="2" t="s">
        <v>4311</v>
      </c>
      <c r="I805" s="2" t="s">
        <v>4310</v>
      </c>
      <c r="J805" s="2" t="s">
        <v>2836</v>
      </c>
      <c r="K805" s="7" t="s">
        <v>2853</v>
      </c>
      <c r="L805" s="2">
        <v>0.45</v>
      </c>
      <c r="M805" s="2">
        <v>67200</v>
      </c>
      <c r="N805" s="2">
        <v>174400</v>
      </c>
      <c r="O805" s="2">
        <v>241600</v>
      </c>
      <c r="P805" s="2">
        <v>0</v>
      </c>
      <c r="Q805" s="2">
        <v>241600</v>
      </c>
      <c r="S805" s="6">
        <v>10.7</v>
      </c>
      <c r="T805" s="6">
        <f t="shared" si="12"/>
        <v>2585.12</v>
      </c>
      <c r="V805" s="2">
        <v>2</v>
      </c>
      <c r="W805" s="2">
        <v>48000</v>
      </c>
      <c r="X805" s="3">
        <v>43786</v>
      </c>
      <c r="Y805" s="2">
        <v>1</v>
      </c>
      <c r="Z805" s="2" t="s">
        <v>4309</v>
      </c>
    </row>
    <row r="806" spans="1:26" s="2" customFormat="1" thickBot="1">
      <c r="A806" s="2">
        <v>169</v>
      </c>
      <c r="B806" s="2" t="s">
        <v>2484</v>
      </c>
      <c r="C806" s="2" t="s">
        <v>2485</v>
      </c>
      <c r="D806" s="2" t="s">
        <v>4308</v>
      </c>
      <c r="E806" s="2" t="s">
        <v>4307</v>
      </c>
      <c r="F806" s="2" t="s">
        <v>4306</v>
      </c>
      <c r="I806" s="2" t="s">
        <v>2854</v>
      </c>
      <c r="J806" s="2" t="s">
        <v>2836</v>
      </c>
      <c r="K806" s="7" t="s">
        <v>2853</v>
      </c>
      <c r="L806" s="2">
        <v>1.3</v>
      </c>
      <c r="M806" s="2">
        <v>81500</v>
      </c>
      <c r="N806" s="2">
        <v>185100</v>
      </c>
      <c r="O806" s="2">
        <v>266600</v>
      </c>
      <c r="P806" s="2">
        <v>25000</v>
      </c>
      <c r="Q806" s="2">
        <v>241600</v>
      </c>
      <c r="S806" s="6">
        <v>10.7</v>
      </c>
      <c r="T806" s="6">
        <f t="shared" si="12"/>
        <v>2585.12</v>
      </c>
      <c r="V806" s="2">
        <v>0</v>
      </c>
      <c r="W806" s="2">
        <v>0</v>
      </c>
      <c r="Y806" s="2">
        <v>0</v>
      </c>
      <c r="Z806" s="2" t="s">
        <v>4305</v>
      </c>
    </row>
    <row r="807" spans="1:26" s="2" customFormat="1" thickBot="1">
      <c r="A807" s="2">
        <v>933</v>
      </c>
      <c r="B807" s="2" t="s">
        <v>776</v>
      </c>
      <c r="C807" s="2" t="s">
        <v>777</v>
      </c>
      <c r="D807" s="2" t="s">
        <v>4304</v>
      </c>
      <c r="E807" s="2" t="s">
        <v>4303</v>
      </c>
      <c r="F807" s="2" t="s">
        <v>4302</v>
      </c>
      <c r="I807" s="2" t="s">
        <v>4301</v>
      </c>
      <c r="J807" s="2" t="s">
        <v>2977</v>
      </c>
      <c r="K807" s="7" t="s">
        <v>4300</v>
      </c>
      <c r="L807" s="2">
        <v>23</v>
      </c>
      <c r="M807" s="2">
        <v>161400</v>
      </c>
      <c r="N807" s="2">
        <v>80900</v>
      </c>
      <c r="O807" s="2">
        <v>242300</v>
      </c>
      <c r="P807" s="2">
        <v>0</v>
      </c>
      <c r="Q807" s="2">
        <v>242300</v>
      </c>
      <c r="S807" s="6">
        <v>10.7</v>
      </c>
      <c r="T807" s="6">
        <f t="shared" si="12"/>
        <v>2592.61</v>
      </c>
      <c r="V807" s="2">
        <v>2</v>
      </c>
      <c r="W807" s="2">
        <v>0</v>
      </c>
      <c r="X807" s="3">
        <v>44634</v>
      </c>
      <c r="Y807" s="2">
        <v>2</v>
      </c>
      <c r="Z807" s="2" t="s">
        <v>4299</v>
      </c>
    </row>
    <row r="808" spans="1:26" s="2" customFormat="1" thickBot="1">
      <c r="A808" s="2">
        <v>173</v>
      </c>
      <c r="B808" s="2" t="s">
        <v>2477</v>
      </c>
      <c r="C808" s="2" t="s">
        <v>4298</v>
      </c>
      <c r="D808" s="2" t="s">
        <v>4297</v>
      </c>
      <c r="E808" s="2" t="s">
        <v>4296</v>
      </c>
      <c r="F808" s="2" t="s">
        <v>4295</v>
      </c>
      <c r="I808" s="2" t="s">
        <v>2854</v>
      </c>
      <c r="J808" s="2" t="s">
        <v>2836</v>
      </c>
      <c r="K808" s="7" t="s">
        <v>2853</v>
      </c>
      <c r="L808" s="2">
        <v>1.1000000000000001</v>
      </c>
      <c r="M808" s="2">
        <v>80500</v>
      </c>
      <c r="N808" s="2">
        <v>162000</v>
      </c>
      <c r="O808" s="2">
        <v>242500</v>
      </c>
      <c r="P808" s="2">
        <v>0</v>
      </c>
      <c r="Q808" s="2">
        <v>242500</v>
      </c>
      <c r="S808" s="6">
        <v>10.7</v>
      </c>
      <c r="T808" s="6">
        <f t="shared" si="12"/>
        <v>2594.75</v>
      </c>
      <c r="V808" s="2">
        <v>2</v>
      </c>
      <c r="W808" s="2">
        <v>190000</v>
      </c>
      <c r="X808" s="3">
        <v>44442</v>
      </c>
      <c r="Y808" s="2">
        <v>1</v>
      </c>
      <c r="Z808" s="2" t="s">
        <v>4294</v>
      </c>
    </row>
    <row r="809" spans="1:26" s="2" customFormat="1" thickBot="1">
      <c r="A809" s="2">
        <v>831</v>
      </c>
      <c r="B809" s="2" t="s">
        <v>1040</v>
      </c>
      <c r="C809" s="2" t="s">
        <v>1041</v>
      </c>
      <c r="E809" s="2" t="s">
        <v>4293</v>
      </c>
      <c r="F809" s="2" t="s">
        <v>4292</v>
      </c>
      <c r="I809" s="2" t="s">
        <v>2854</v>
      </c>
      <c r="J809" s="2" t="s">
        <v>2836</v>
      </c>
      <c r="K809" s="7" t="s">
        <v>2853</v>
      </c>
      <c r="L809" s="2">
        <v>296</v>
      </c>
      <c r="M809" s="2">
        <v>242700</v>
      </c>
      <c r="N809" s="2">
        <v>0</v>
      </c>
      <c r="O809" s="2">
        <v>242700</v>
      </c>
      <c r="P809" s="2">
        <v>0</v>
      </c>
      <c r="Q809" s="2">
        <v>242700</v>
      </c>
      <c r="S809" s="6">
        <v>10.7</v>
      </c>
      <c r="T809" s="6">
        <f t="shared" si="12"/>
        <v>2596.89</v>
      </c>
      <c r="V809" s="2">
        <v>1</v>
      </c>
      <c r="W809" s="2">
        <v>250000</v>
      </c>
      <c r="X809" s="3">
        <v>40753</v>
      </c>
      <c r="Y809" s="2">
        <v>1</v>
      </c>
      <c r="Z809" s="2" t="s">
        <v>4291</v>
      </c>
    </row>
    <row r="810" spans="1:26" s="2" customFormat="1" thickBot="1">
      <c r="A810" s="2">
        <v>381</v>
      </c>
      <c r="B810" s="2" t="s">
        <v>2024</v>
      </c>
      <c r="C810" s="2" t="s">
        <v>2025</v>
      </c>
      <c r="D810" s="2" t="s">
        <v>4290</v>
      </c>
      <c r="E810" s="2" t="s">
        <v>4289</v>
      </c>
      <c r="F810" s="2" t="s">
        <v>4288</v>
      </c>
      <c r="I810" s="2" t="s">
        <v>2854</v>
      </c>
      <c r="J810" s="2" t="s">
        <v>2836</v>
      </c>
      <c r="K810" s="8" t="s">
        <v>4287</v>
      </c>
      <c r="L810" s="2">
        <v>185</v>
      </c>
      <c r="M810" s="2">
        <v>192500</v>
      </c>
      <c r="N810" s="2">
        <v>50600</v>
      </c>
      <c r="O810" s="2">
        <v>243100</v>
      </c>
      <c r="P810" s="2">
        <v>0</v>
      </c>
      <c r="Q810" s="2">
        <v>243100</v>
      </c>
      <c r="S810" s="6">
        <v>10.7</v>
      </c>
      <c r="T810" s="6">
        <f t="shared" si="12"/>
        <v>2601.17</v>
      </c>
      <c r="V810" s="2">
        <v>0</v>
      </c>
      <c r="W810" s="2">
        <v>0</v>
      </c>
      <c r="Y810" s="2">
        <v>0</v>
      </c>
      <c r="Z810" s="2" t="s">
        <v>4286</v>
      </c>
    </row>
    <row r="811" spans="1:26" s="2" customFormat="1" thickBot="1">
      <c r="A811" s="2">
        <v>560</v>
      </c>
      <c r="B811" s="2" t="s">
        <v>1634</v>
      </c>
      <c r="C811" s="2" t="s">
        <v>4285</v>
      </c>
      <c r="D811" s="2" t="s">
        <v>4284</v>
      </c>
      <c r="E811" s="2" t="s">
        <v>4283</v>
      </c>
      <c r="F811" s="2" t="s">
        <v>4282</v>
      </c>
      <c r="I811" s="2" t="s">
        <v>2854</v>
      </c>
      <c r="J811" s="2" t="s">
        <v>2836</v>
      </c>
      <c r="K811" s="7" t="s">
        <v>2853</v>
      </c>
      <c r="L811" s="2">
        <v>1</v>
      </c>
      <c r="M811" s="2">
        <v>80000</v>
      </c>
      <c r="N811" s="2">
        <v>163100</v>
      </c>
      <c r="O811" s="2">
        <v>243100</v>
      </c>
      <c r="P811" s="2">
        <v>0</v>
      </c>
      <c r="Q811" s="2">
        <v>243100</v>
      </c>
      <c r="S811" s="6">
        <v>10.7</v>
      </c>
      <c r="T811" s="6">
        <f t="shared" si="12"/>
        <v>2601.17</v>
      </c>
      <c r="V811" s="2">
        <v>2</v>
      </c>
      <c r="W811" s="2">
        <v>126000</v>
      </c>
      <c r="X811" s="3">
        <v>44439</v>
      </c>
      <c r="Y811" s="2">
        <v>1</v>
      </c>
      <c r="Z811" s="2" t="s">
        <v>4281</v>
      </c>
    </row>
    <row r="812" spans="1:26" s="2" customFormat="1" thickBot="1">
      <c r="A812" s="2">
        <v>162</v>
      </c>
      <c r="B812" s="2" t="s">
        <v>2499</v>
      </c>
      <c r="C812" s="2" t="s">
        <v>306</v>
      </c>
      <c r="E812" s="2" t="s">
        <v>4280</v>
      </c>
      <c r="F812" s="2" t="s">
        <v>4279</v>
      </c>
      <c r="I812" s="2" t="s">
        <v>2854</v>
      </c>
      <c r="J812" s="2" t="s">
        <v>2836</v>
      </c>
      <c r="K812" s="7" t="s">
        <v>2853</v>
      </c>
      <c r="L812" s="2">
        <v>1.8</v>
      </c>
      <c r="M812" s="2">
        <v>64000</v>
      </c>
      <c r="N812" s="2">
        <v>204200</v>
      </c>
      <c r="O812" s="2">
        <v>268200</v>
      </c>
      <c r="P812" s="2">
        <v>25000</v>
      </c>
      <c r="Q812" s="2">
        <v>243200</v>
      </c>
      <c r="S812" s="6">
        <v>10.7</v>
      </c>
      <c r="T812" s="6">
        <f t="shared" si="12"/>
        <v>2602.2399999999998</v>
      </c>
      <c r="V812" s="2">
        <v>0</v>
      </c>
      <c r="W812" s="2">
        <v>0</v>
      </c>
      <c r="Y812" s="2">
        <v>0</v>
      </c>
      <c r="Z812" s="2" t="s">
        <v>4278</v>
      </c>
    </row>
    <row r="813" spans="1:26" s="2" customFormat="1" thickBot="1">
      <c r="A813" s="2">
        <v>352</v>
      </c>
      <c r="B813" s="2" t="s">
        <v>2085</v>
      </c>
      <c r="C813" s="2" t="s">
        <v>2086</v>
      </c>
      <c r="D813" s="2" t="s">
        <v>4277</v>
      </c>
      <c r="E813" s="2" t="s">
        <v>4276</v>
      </c>
      <c r="F813" s="2" t="s">
        <v>4275</v>
      </c>
      <c r="I813" s="2" t="s">
        <v>2854</v>
      </c>
      <c r="J813" s="2" t="s">
        <v>2836</v>
      </c>
      <c r="K813" s="7" t="s">
        <v>2853</v>
      </c>
      <c r="L813" s="2">
        <v>4</v>
      </c>
      <c r="M813" s="2">
        <v>95000</v>
      </c>
      <c r="N813" s="2">
        <v>173200</v>
      </c>
      <c r="O813" s="2">
        <v>268200</v>
      </c>
      <c r="P813" s="2">
        <v>25000</v>
      </c>
      <c r="Q813" s="2">
        <v>243200</v>
      </c>
      <c r="S813" s="6">
        <v>10.7</v>
      </c>
      <c r="T813" s="6">
        <f t="shared" si="12"/>
        <v>2602.2399999999998</v>
      </c>
      <c r="V813" s="2">
        <v>0</v>
      </c>
      <c r="W813" s="2">
        <v>0</v>
      </c>
      <c r="Y813" s="2">
        <v>0</v>
      </c>
      <c r="Z813" s="2" t="s">
        <v>4274</v>
      </c>
    </row>
    <row r="814" spans="1:26" s="2" customFormat="1" thickBot="1">
      <c r="A814" s="2">
        <v>869</v>
      </c>
      <c r="B814" s="2" t="s">
        <v>936</v>
      </c>
      <c r="C814" s="2" t="s">
        <v>938</v>
      </c>
      <c r="E814" s="2" t="s">
        <v>4273</v>
      </c>
      <c r="F814" s="2" t="s">
        <v>4272</v>
      </c>
      <c r="I814" s="2" t="s">
        <v>3968</v>
      </c>
      <c r="J814" s="2" t="s">
        <v>2836</v>
      </c>
      <c r="K814" s="7" t="s">
        <v>3967</v>
      </c>
      <c r="L814" s="2">
        <v>39.700000000000003</v>
      </c>
      <c r="M814" s="2">
        <v>142900</v>
      </c>
      <c r="N814" s="2">
        <v>101300</v>
      </c>
      <c r="O814" s="2">
        <v>244200</v>
      </c>
      <c r="P814" s="2">
        <v>0</v>
      </c>
      <c r="Q814" s="2">
        <v>244200</v>
      </c>
      <c r="S814" s="6">
        <v>10.7</v>
      </c>
      <c r="T814" s="6">
        <f t="shared" si="12"/>
        <v>2612.94</v>
      </c>
      <c r="V814" s="2">
        <v>2</v>
      </c>
      <c r="W814" s="2">
        <v>0</v>
      </c>
      <c r="X814" s="3">
        <v>45121</v>
      </c>
      <c r="Y814" s="2">
        <v>2</v>
      </c>
      <c r="Z814" s="2" t="s">
        <v>4271</v>
      </c>
    </row>
    <row r="815" spans="1:26" s="2" customFormat="1" thickBot="1">
      <c r="A815" s="2">
        <v>364</v>
      </c>
      <c r="B815" s="2" t="s">
        <v>2058</v>
      </c>
      <c r="C815" s="2" t="s">
        <v>2059</v>
      </c>
      <c r="E815" s="2" t="s">
        <v>4270</v>
      </c>
      <c r="F815" s="2" t="s">
        <v>4269</v>
      </c>
      <c r="I815" s="2" t="s">
        <v>2854</v>
      </c>
      <c r="J815" s="2" t="s">
        <v>2836</v>
      </c>
      <c r="K815" s="7" t="s">
        <v>2853</v>
      </c>
      <c r="L815" s="2">
        <v>1</v>
      </c>
      <c r="M815" s="2">
        <v>60000</v>
      </c>
      <c r="N815" s="2">
        <v>184300</v>
      </c>
      <c r="O815" s="2">
        <v>244300</v>
      </c>
      <c r="P815" s="2">
        <v>0</v>
      </c>
      <c r="Q815" s="2">
        <v>244300</v>
      </c>
      <c r="S815" s="6">
        <v>10.7</v>
      </c>
      <c r="T815" s="6">
        <f t="shared" si="12"/>
        <v>2614.0100000000002</v>
      </c>
      <c r="V815" s="2">
        <v>2</v>
      </c>
      <c r="W815" s="2">
        <v>220000</v>
      </c>
      <c r="X815" s="3">
        <v>45212</v>
      </c>
      <c r="Y815" s="2">
        <v>1</v>
      </c>
      <c r="Z815" s="2" t="s">
        <v>4268</v>
      </c>
    </row>
    <row r="816" spans="1:26" s="2" customFormat="1" thickBot="1">
      <c r="A816" s="2">
        <v>1056</v>
      </c>
      <c r="B816" s="2" t="s">
        <v>436</v>
      </c>
      <c r="C816" s="2" t="s">
        <v>437</v>
      </c>
      <c r="E816" s="2" t="s">
        <v>4267</v>
      </c>
      <c r="F816" s="2" t="s">
        <v>4266</v>
      </c>
      <c r="I816" s="2" t="s">
        <v>4265</v>
      </c>
      <c r="J816" s="2" t="s">
        <v>2836</v>
      </c>
      <c r="K816" s="7" t="s">
        <v>4264</v>
      </c>
      <c r="L816" s="2">
        <v>3</v>
      </c>
      <c r="M816" s="2">
        <v>90000</v>
      </c>
      <c r="N816" s="2">
        <v>154700</v>
      </c>
      <c r="O816" s="2">
        <v>244700</v>
      </c>
      <c r="P816" s="2">
        <v>0</v>
      </c>
      <c r="Q816" s="2">
        <v>244700</v>
      </c>
      <c r="S816" s="6">
        <v>10.7</v>
      </c>
      <c r="T816" s="6">
        <f t="shared" si="12"/>
        <v>2618.29</v>
      </c>
      <c r="V816" s="2">
        <v>1</v>
      </c>
      <c r="W816" s="2">
        <v>20000</v>
      </c>
      <c r="X816" s="3">
        <v>41288</v>
      </c>
      <c r="Y816" s="2">
        <v>1</v>
      </c>
      <c r="Z816" s="2" t="s">
        <v>4263</v>
      </c>
    </row>
    <row r="817" spans="1:26" s="2" customFormat="1" thickBot="1">
      <c r="A817" s="2">
        <v>301</v>
      </c>
      <c r="B817" s="2" t="s">
        <v>2191</v>
      </c>
      <c r="C817" s="2" t="s">
        <v>2192</v>
      </c>
      <c r="D817" s="2" t="s">
        <v>4262</v>
      </c>
      <c r="E817" s="2" t="s">
        <v>4261</v>
      </c>
      <c r="F817" s="2" t="s">
        <v>141</v>
      </c>
      <c r="I817" s="2" t="s">
        <v>2854</v>
      </c>
      <c r="J817" s="2" t="s">
        <v>2836</v>
      </c>
      <c r="K817" s="7" t="s">
        <v>2853</v>
      </c>
      <c r="L817" s="2">
        <v>2.17</v>
      </c>
      <c r="M817" s="2">
        <v>85800</v>
      </c>
      <c r="N817" s="2">
        <v>159000</v>
      </c>
      <c r="O817" s="2">
        <v>244800</v>
      </c>
      <c r="P817" s="2">
        <v>0</v>
      </c>
      <c r="Q817" s="2">
        <v>244800</v>
      </c>
      <c r="S817" s="6">
        <v>10.7</v>
      </c>
      <c r="T817" s="6">
        <f t="shared" si="12"/>
        <v>2619.36</v>
      </c>
      <c r="V817" s="2">
        <v>2</v>
      </c>
      <c r="W817" s="2">
        <v>97500</v>
      </c>
      <c r="X817" s="3">
        <v>43329</v>
      </c>
      <c r="Y817" s="2">
        <v>1</v>
      </c>
      <c r="Z817" s="2" t="s">
        <v>4260</v>
      </c>
    </row>
    <row r="818" spans="1:26" s="2" customFormat="1" thickBot="1">
      <c r="A818" s="2">
        <v>129</v>
      </c>
      <c r="B818" s="2" t="s">
        <v>2564</v>
      </c>
      <c r="C818" s="2" t="s">
        <v>4259</v>
      </c>
      <c r="D818" s="2" t="s">
        <v>4258</v>
      </c>
      <c r="E818" s="2" t="s">
        <v>4257</v>
      </c>
      <c r="F818" s="2" t="s">
        <v>4256</v>
      </c>
      <c r="I818" s="2" t="s">
        <v>2854</v>
      </c>
      <c r="J818" s="2" t="s">
        <v>2836</v>
      </c>
      <c r="K818" s="7" t="s">
        <v>2853</v>
      </c>
      <c r="L818" s="2">
        <v>0.32</v>
      </c>
      <c r="M818" s="2">
        <v>57600</v>
      </c>
      <c r="N818" s="2">
        <v>187600</v>
      </c>
      <c r="O818" s="2">
        <v>245200</v>
      </c>
      <c r="P818" s="2">
        <v>0</v>
      </c>
      <c r="Q818" s="2">
        <v>245200</v>
      </c>
      <c r="S818" s="6">
        <v>10.7</v>
      </c>
      <c r="T818" s="6">
        <f t="shared" si="12"/>
        <v>2623.64</v>
      </c>
      <c r="V818" s="2">
        <v>2</v>
      </c>
      <c r="W818" s="2">
        <v>54000</v>
      </c>
      <c r="X818" s="3">
        <v>42703</v>
      </c>
      <c r="Y818" s="2">
        <v>1</v>
      </c>
      <c r="Z818" s="2" t="s">
        <v>4255</v>
      </c>
    </row>
    <row r="819" spans="1:26" s="2" customFormat="1" thickBot="1">
      <c r="A819" s="2">
        <v>527</v>
      </c>
      <c r="B819" s="2" t="s">
        <v>1709</v>
      </c>
      <c r="C819" s="2" t="s">
        <v>4254</v>
      </c>
      <c r="E819" s="2" t="s">
        <v>4253</v>
      </c>
      <c r="F819" s="2" t="s">
        <v>4252</v>
      </c>
      <c r="I819" s="2" t="s">
        <v>2854</v>
      </c>
      <c r="J819" s="2" t="s">
        <v>2836</v>
      </c>
      <c r="K819" s="7" t="s">
        <v>2853</v>
      </c>
      <c r="L819" s="2">
        <v>1.4</v>
      </c>
      <c r="M819" s="2">
        <v>82000</v>
      </c>
      <c r="N819" s="2">
        <v>163700</v>
      </c>
      <c r="O819" s="2">
        <v>245700</v>
      </c>
      <c r="P819" s="2">
        <v>0</v>
      </c>
      <c r="Q819" s="2">
        <v>245700</v>
      </c>
      <c r="S819" s="6">
        <v>10.7</v>
      </c>
      <c r="T819" s="6">
        <f t="shared" si="12"/>
        <v>2628.99</v>
      </c>
      <c r="V819" s="2">
        <v>2</v>
      </c>
      <c r="W819" s="2">
        <v>140000</v>
      </c>
      <c r="X819" s="3">
        <v>44826</v>
      </c>
      <c r="Y819" s="2">
        <v>1</v>
      </c>
      <c r="Z819" s="2" t="s">
        <v>4251</v>
      </c>
    </row>
    <row r="820" spans="1:26" s="2" customFormat="1" thickBot="1">
      <c r="A820" s="2">
        <v>121</v>
      </c>
      <c r="B820" s="2" t="s">
        <v>2576</v>
      </c>
      <c r="C820" s="2" t="s">
        <v>2577</v>
      </c>
      <c r="D820" s="2" t="s">
        <v>4250</v>
      </c>
      <c r="E820" s="2" t="s">
        <v>4249</v>
      </c>
      <c r="F820" s="2" t="s">
        <v>2979</v>
      </c>
      <c r="I820" s="2" t="s">
        <v>2978</v>
      </c>
      <c r="J820" s="2" t="s">
        <v>2977</v>
      </c>
      <c r="K820" s="7" t="s">
        <v>2976</v>
      </c>
      <c r="L820" s="2">
        <v>0.2</v>
      </c>
      <c r="M820" s="2">
        <v>57600</v>
      </c>
      <c r="N820" s="2">
        <v>188500</v>
      </c>
      <c r="O820" s="2">
        <v>246100</v>
      </c>
      <c r="P820" s="2">
        <v>0</v>
      </c>
      <c r="Q820" s="2">
        <v>246100</v>
      </c>
      <c r="S820" s="6">
        <v>10.7</v>
      </c>
      <c r="T820" s="6">
        <f t="shared" si="12"/>
        <v>2633.27</v>
      </c>
      <c r="V820" s="2">
        <v>0</v>
      </c>
      <c r="W820" s="2">
        <v>0</v>
      </c>
      <c r="Y820" s="2">
        <v>0</v>
      </c>
      <c r="Z820" s="2" t="s">
        <v>4248</v>
      </c>
    </row>
    <row r="821" spans="1:26" s="2" customFormat="1" thickBot="1">
      <c r="A821" s="2">
        <v>790</v>
      </c>
      <c r="B821" s="2" t="s">
        <v>1136</v>
      </c>
      <c r="C821" s="2" t="s">
        <v>1137</v>
      </c>
      <c r="E821" s="2" t="s">
        <v>4247</v>
      </c>
      <c r="F821" s="2" t="s">
        <v>4246</v>
      </c>
      <c r="I821" s="2" t="s">
        <v>4159</v>
      </c>
      <c r="J821" s="2" t="s">
        <v>2836</v>
      </c>
      <c r="K821" s="7" t="s">
        <v>4158</v>
      </c>
      <c r="L821" s="2">
        <v>80</v>
      </c>
      <c r="M821" s="2">
        <v>168400</v>
      </c>
      <c r="N821" s="2">
        <v>78800</v>
      </c>
      <c r="O821" s="2">
        <v>247200</v>
      </c>
      <c r="P821" s="2">
        <v>0</v>
      </c>
      <c r="Q821" s="2">
        <v>247200</v>
      </c>
      <c r="S821" s="6">
        <v>10.7</v>
      </c>
      <c r="T821" s="6">
        <f t="shared" si="12"/>
        <v>2645.04</v>
      </c>
      <c r="V821" s="2">
        <v>2</v>
      </c>
      <c r="W821" s="2">
        <v>325000</v>
      </c>
      <c r="X821" s="3">
        <v>44867</v>
      </c>
      <c r="Y821" s="2">
        <v>1</v>
      </c>
      <c r="Z821" s="2" t="s">
        <v>4245</v>
      </c>
    </row>
    <row r="822" spans="1:26" s="2" customFormat="1" thickBot="1">
      <c r="A822" s="2">
        <v>163</v>
      </c>
      <c r="B822" s="2" t="s">
        <v>2497</v>
      </c>
      <c r="C822" s="2" t="s">
        <v>2498</v>
      </c>
      <c r="E822" s="2" t="s">
        <v>4244</v>
      </c>
      <c r="F822" s="2" t="s">
        <v>4243</v>
      </c>
      <c r="I822" s="2" t="s">
        <v>2854</v>
      </c>
      <c r="J822" s="2" t="s">
        <v>2836</v>
      </c>
      <c r="K822" s="7" t="s">
        <v>2853</v>
      </c>
      <c r="L822" s="2">
        <v>7.5</v>
      </c>
      <c r="M822" s="2">
        <v>109500</v>
      </c>
      <c r="N822" s="2">
        <v>162800</v>
      </c>
      <c r="O822" s="2">
        <v>272300</v>
      </c>
      <c r="P822" s="2">
        <v>25000</v>
      </c>
      <c r="Q822" s="2">
        <v>247300</v>
      </c>
      <c r="S822" s="6">
        <v>10.7</v>
      </c>
      <c r="T822" s="6">
        <f t="shared" si="12"/>
        <v>2646.11</v>
      </c>
      <c r="V822" s="2">
        <v>2</v>
      </c>
      <c r="W822" s="2">
        <v>0</v>
      </c>
      <c r="X822" s="3">
        <v>39937</v>
      </c>
      <c r="Y822" s="2">
        <v>1</v>
      </c>
      <c r="Z822" s="2" t="s">
        <v>4242</v>
      </c>
    </row>
    <row r="823" spans="1:26" s="2" customFormat="1" thickBot="1">
      <c r="A823" s="2">
        <v>892</v>
      </c>
      <c r="B823" s="2" t="s">
        <v>881</v>
      </c>
      <c r="C823" s="2" t="s">
        <v>4241</v>
      </c>
      <c r="E823" s="2" t="s">
        <v>4240</v>
      </c>
      <c r="F823" s="2" t="s">
        <v>3443</v>
      </c>
      <c r="I823" s="2" t="s">
        <v>3442</v>
      </c>
      <c r="J823" s="2" t="s">
        <v>2836</v>
      </c>
      <c r="K823" s="8" t="s">
        <v>3441</v>
      </c>
      <c r="L823" s="2">
        <v>158</v>
      </c>
      <c r="M823" s="2">
        <v>247400</v>
      </c>
      <c r="N823" s="2">
        <v>0</v>
      </c>
      <c r="O823" s="2">
        <v>247400</v>
      </c>
      <c r="P823" s="2">
        <v>0</v>
      </c>
      <c r="Q823" s="2">
        <v>247400</v>
      </c>
      <c r="S823" s="6">
        <v>10.7</v>
      </c>
      <c r="T823" s="6">
        <f t="shared" si="12"/>
        <v>2647.18</v>
      </c>
      <c r="V823" s="2">
        <v>1</v>
      </c>
      <c r="W823" s="2">
        <v>120000</v>
      </c>
      <c r="X823" s="3">
        <v>42327</v>
      </c>
      <c r="Y823" s="2">
        <v>1</v>
      </c>
      <c r="Z823" s="2" t="s">
        <v>4239</v>
      </c>
    </row>
    <row r="824" spans="1:26" s="2" customFormat="1" thickBot="1">
      <c r="A824" s="2">
        <v>485</v>
      </c>
      <c r="B824" s="2" t="s">
        <v>1798</v>
      </c>
      <c r="C824" s="2" t="s">
        <v>1799</v>
      </c>
      <c r="D824" s="2" t="s">
        <v>4238</v>
      </c>
      <c r="E824" s="2" t="s">
        <v>4237</v>
      </c>
      <c r="F824" s="2" t="s">
        <v>4236</v>
      </c>
      <c r="I824" s="2" t="s">
        <v>2854</v>
      </c>
      <c r="J824" s="2" t="s">
        <v>2836</v>
      </c>
      <c r="K824" s="7" t="s">
        <v>2853</v>
      </c>
      <c r="L824" s="2">
        <v>2</v>
      </c>
      <c r="M824" s="2">
        <v>155000</v>
      </c>
      <c r="N824" s="2">
        <v>92800</v>
      </c>
      <c r="O824" s="2">
        <v>247800</v>
      </c>
      <c r="P824" s="2">
        <v>0</v>
      </c>
      <c r="Q824" s="2">
        <v>247800</v>
      </c>
      <c r="S824" s="6">
        <v>10.7</v>
      </c>
      <c r="T824" s="6">
        <f t="shared" si="12"/>
        <v>2651.46</v>
      </c>
      <c r="V824" s="2">
        <v>2</v>
      </c>
      <c r="W824" s="2">
        <v>80000</v>
      </c>
      <c r="X824" s="3">
        <v>45191</v>
      </c>
      <c r="Y824" s="2">
        <v>1</v>
      </c>
      <c r="Z824" s="2" t="s">
        <v>4235</v>
      </c>
    </row>
    <row r="825" spans="1:26" s="2" customFormat="1" thickBot="1">
      <c r="A825" s="2">
        <v>1021</v>
      </c>
      <c r="B825" s="2" t="s">
        <v>527</v>
      </c>
      <c r="C825" s="2" t="s">
        <v>4234</v>
      </c>
      <c r="D825" s="2" t="s">
        <v>4233</v>
      </c>
      <c r="E825" s="2" t="s">
        <v>4232</v>
      </c>
      <c r="F825" s="2" t="s">
        <v>4231</v>
      </c>
      <c r="I825" s="2" t="s">
        <v>4230</v>
      </c>
      <c r="J825" s="2" t="s">
        <v>2836</v>
      </c>
      <c r="K825" s="7" t="s">
        <v>4229</v>
      </c>
      <c r="L825" s="2">
        <v>23</v>
      </c>
      <c r="M825" s="2">
        <v>92200</v>
      </c>
      <c r="N825" s="2">
        <v>155600</v>
      </c>
      <c r="O825" s="2">
        <v>247800</v>
      </c>
      <c r="P825" s="2">
        <v>0</v>
      </c>
      <c r="Q825" s="2">
        <v>247800</v>
      </c>
      <c r="S825" s="6">
        <v>10.7</v>
      </c>
      <c r="T825" s="6">
        <f t="shared" si="12"/>
        <v>2651.46</v>
      </c>
      <c r="V825" s="2">
        <v>2</v>
      </c>
      <c r="W825" s="2">
        <v>250000</v>
      </c>
      <c r="X825" s="3">
        <v>44475</v>
      </c>
      <c r="Y825" s="2">
        <v>1</v>
      </c>
      <c r="Z825" s="2" t="s">
        <v>4228</v>
      </c>
    </row>
    <row r="826" spans="1:26" s="2" customFormat="1" thickBot="1">
      <c r="A826" s="2">
        <v>396</v>
      </c>
      <c r="B826" s="2" t="s">
        <v>1987</v>
      </c>
      <c r="C826" s="2" t="s">
        <v>4227</v>
      </c>
      <c r="D826" s="2" t="s">
        <v>4226</v>
      </c>
      <c r="E826" s="2" t="s">
        <v>4225</v>
      </c>
      <c r="F826" s="2" t="s">
        <v>4224</v>
      </c>
      <c r="I826" s="2" t="s">
        <v>2854</v>
      </c>
      <c r="J826" s="2" t="s">
        <v>2836</v>
      </c>
      <c r="K826" s="7" t="s">
        <v>2853</v>
      </c>
      <c r="L826" s="2">
        <v>5</v>
      </c>
      <c r="M826" s="2">
        <v>100000</v>
      </c>
      <c r="N826" s="2">
        <v>147900</v>
      </c>
      <c r="O826" s="2">
        <v>247900</v>
      </c>
      <c r="P826" s="2">
        <v>0</v>
      </c>
      <c r="Q826" s="2">
        <v>247900</v>
      </c>
      <c r="S826" s="6">
        <v>10.7</v>
      </c>
      <c r="T826" s="6">
        <f t="shared" si="12"/>
        <v>2652.53</v>
      </c>
      <c r="V826" s="2">
        <v>2</v>
      </c>
      <c r="W826" s="2">
        <v>0</v>
      </c>
      <c r="X826" s="3">
        <v>44287</v>
      </c>
      <c r="Y826" s="2">
        <v>8</v>
      </c>
      <c r="Z826" s="2" t="s">
        <v>4223</v>
      </c>
    </row>
    <row r="827" spans="1:26" s="2" customFormat="1" thickBot="1">
      <c r="A827" s="2">
        <v>752</v>
      </c>
      <c r="B827" s="2" t="s">
        <v>1216</v>
      </c>
      <c r="C827" s="2" t="s">
        <v>1215</v>
      </c>
      <c r="E827" s="2" t="s">
        <v>4222</v>
      </c>
      <c r="F827" s="2" t="s">
        <v>4221</v>
      </c>
      <c r="I827" s="2" t="s">
        <v>3956</v>
      </c>
      <c r="J827" s="2" t="s">
        <v>2836</v>
      </c>
      <c r="K827" s="7" t="s">
        <v>2910</v>
      </c>
      <c r="L827" s="2">
        <v>6.33</v>
      </c>
      <c r="M827" s="2">
        <v>66000</v>
      </c>
      <c r="N827" s="2">
        <v>182200</v>
      </c>
      <c r="O827" s="2">
        <v>248200</v>
      </c>
      <c r="P827" s="2">
        <v>0</v>
      </c>
      <c r="Q827" s="2">
        <v>248200</v>
      </c>
      <c r="S827" s="6">
        <v>10.7</v>
      </c>
      <c r="T827" s="6">
        <f t="shared" si="12"/>
        <v>2655.74</v>
      </c>
      <c r="V827" s="2">
        <v>2</v>
      </c>
      <c r="W827" s="2">
        <v>0</v>
      </c>
      <c r="X827" s="3">
        <v>41886</v>
      </c>
      <c r="Y827" s="2">
        <v>2</v>
      </c>
      <c r="Z827" s="2" t="s">
        <v>4220</v>
      </c>
    </row>
    <row r="828" spans="1:26" s="2" customFormat="1" thickBot="1">
      <c r="A828" s="2">
        <v>17</v>
      </c>
      <c r="B828" s="2" t="s">
        <v>2771</v>
      </c>
      <c r="C828" s="2" t="s">
        <v>2772</v>
      </c>
      <c r="D828" s="2" t="s">
        <v>4219</v>
      </c>
      <c r="E828" s="2" t="s">
        <v>4218</v>
      </c>
      <c r="F828" s="2" t="s">
        <v>4217</v>
      </c>
      <c r="I828" s="2" t="s">
        <v>4216</v>
      </c>
      <c r="J828" s="2" t="s">
        <v>2836</v>
      </c>
      <c r="K828" s="7" t="s">
        <v>4215</v>
      </c>
      <c r="L828" s="2">
        <v>48.5</v>
      </c>
      <c r="M828" s="2">
        <v>84000</v>
      </c>
      <c r="N828" s="2">
        <v>165500</v>
      </c>
      <c r="O828" s="2">
        <v>249500</v>
      </c>
      <c r="P828" s="2">
        <v>0</v>
      </c>
      <c r="Q828" s="2">
        <v>249500</v>
      </c>
      <c r="S828" s="6">
        <v>10.7</v>
      </c>
      <c r="T828" s="6">
        <f t="shared" si="12"/>
        <v>2669.65</v>
      </c>
      <c r="V828" s="2">
        <v>1</v>
      </c>
      <c r="W828" s="2">
        <v>87000</v>
      </c>
      <c r="X828" s="3">
        <v>44757</v>
      </c>
      <c r="Y828" s="2">
        <v>8</v>
      </c>
      <c r="Z828" s="2" t="s">
        <v>4214</v>
      </c>
    </row>
    <row r="829" spans="1:26" s="2" customFormat="1" thickBot="1">
      <c r="A829" s="2">
        <v>108</v>
      </c>
      <c r="B829" s="2" t="s">
        <v>2601</v>
      </c>
      <c r="C829" s="2" t="s">
        <v>2602</v>
      </c>
      <c r="D829" s="2" t="s">
        <v>4213</v>
      </c>
      <c r="E829" s="2" t="s">
        <v>4212</v>
      </c>
      <c r="F829" s="2" t="s">
        <v>4211</v>
      </c>
      <c r="I829" s="2" t="s">
        <v>2854</v>
      </c>
      <c r="J829" s="2" t="s">
        <v>2836</v>
      </c>
      <c r="K829" s="7" t="s">
        <v>2853</v>
      </c>
      <c r="L829" s="2">
        <v>2.25</v>
      </c>
      <c r="M829" s="2">
        <v>86200</v>
      </c>
      <c r="N829" s="2">
        <v>195300</v>
      </c>
      <c r="O829" s="2">
        <v>281500</v>
      </c>
      <c r="P829" s="2">
        <v>31000</v>
      </c>
      <c r="Q829" s="2">
        <v>250500</v>
      </c>
      <c r="S829" s="6">
        <v>10.7</v>
      </c>
      <c r="T829" s="6">
        <f t="shared" si="12"/>
        <v>2680.35</v>
      </c>
      <c r="V829" s="2">
        <v>0</v>
      </c>
      <c r="W829" s="2">
        <v>0</v>
      </c>
      <c r="Y829" s="2">
        <v>0</v>
      </c>
      <c r="Z829" s="2" t="s">
        <v>4210</v>
      </c>
    </row>
    <row r="830" spans="1:26" s="2" customFormat="1" thickBot="1">
      <c r="A830" s="2">
        <v>246</v>
      </c>
      <c r="B830" s="2" t="s">
        <v>2310</v>
      </c>
      <c r="C830" s="2" t="s">
        <v>2311</v>
      </c>
      <c r="E830" s="2" t="s">
        <v>4209</v>
      </c>
      <c r="F830" s="2" t="s">
        <v>4208</v>
      </c>
      <c r="I830" s="2" t="s">
        <v>2854</v>
      </c>
      <c r="J830" s="2" t="s">
        <v>2836</v>
      </c>
      <c r="K830" s="7" t="s">
        <v>2853</v>
      </c>
      <c r="L830" s="2">
        <v>4.5</v>
      </c>
      <c r="M830" s="2">
        <v>97500</v>
      </c>
      <c r="N830" s="2">
        <v>184200</v>
      </c>
      <c r="O830" s="2">
        <v>281700</v>
      </c>
      <c r="P830" s="2">
        <v>31000</v>
      </c>
      <c r="Q830" s="2">
        <v>250700</v>
      </c>
      <c r="S830" s="6">
        <v>10.7</v>
      </c>
      <c r="T830" s="6">
        <f t="shared" si="12"/>
        <v>2682.49</v>
      </c>
      <c r="V830" s="2">
        <v>0</v>
      </c>
      <c r="W830" s="2">
        <v>0</v>
      </c>
      <c r="Y830" s="2">
        <v>0</v>
      </c>
      <c r="Z830" s="2" t="s">
        <v>4207</v>
      </c>
    </row>
    <row r="831" spans="1:26" s="2" customFormat="1" thickBot="1">
      <c r="A831" s="2">
        <v>828</v>
      </c>
      <c r="B831" s="2" t="s">
        <v>1048</v>
      </c>
      <c r="C831" s="2" t="s">
        <v>1049</v>
      </c>
      <c r="D831" s="2" t="s">
        <v>4206</v>
      </c>
      <c r="E831" s="2" t="s">
        <v>4205</v>
      </c>
      <c r="F831" s="2" t="s">
        <v>4204</v>
      </c>
      <c r="I831" s="2" t="s">
        <v>2854</v>
      </c>
      <c r="J831" s="2" t="s">
        <v>2836</v>
      </c>
      <c r="K831" s="7" t="s">
        <v>2853</v>
      </c>
      <c r="L831" s="2">
        <v>20</v>
      </c>
      <c r="M831" s="2">
        <v>90600</v>
      </c>
      <c r="N831" s="2">
        <v>185800</v>
      </c>
      <c r="O831" s="2">
        <v>276400</v>
      </c>
      <c r="P831" s="2">
        <v>25000</v>
      </c>
      <c r="Q831" s="2">
        <v>251400</v>
      </c>
      <c r="S831" s="6">
        <v>10.7</v>
      </c>
      <c r="T831" s="6">
        <f t="shared" si="12"/>
        <v>2689.98</v>
      </c>
      <c r="V831" s="2">
        <v>0</v>
      </c>
      <c r="W831" s="2">
        <v>0</v>
      </c>
      <c r="Y831" s="2">
        <v>0</v>
      </c>
      <c r="Z831" s="2" t="s">
        <v>4203</v>
      </c>
    </row>
    <row r="832" spans="1:26" s="2" customFormat="1" thickBot="1">
      <c r="A832" s="2">
        <v>415</v>
      </c>
      <c r="B832" s="2" t="s">
        <v>1948</v>
      </c>
      <c r="C832" s="2" t="s">
        <v>3234</v>
      </c>
      <c r="D832" s="2" t="s">
        <v>3233</v>
      </c>
      <c r="E832" s="2" t="s">
        <v>4202</v>
      </c>
      <c r="F832" s="2" t="s">
        <v>3231</v>
      </c>
      <c r="I832" s="2" t="s">
        <v>2854</v>
      </c>
      <c r="J832" s="2" t="s">
        <v>2836</v>
      </c>
      <c r="K832" s="7" t="s">
        <v>2853</v>
      </c>
      <c r="L832" s="2">
        <v>44</v>
      </c>
      <c r="M832" s="2">
        <v>115100</v>
      </c>
      <c r="N832" s="2">
        <v>136700</v>
      </c>
      <c r="O832" s="2">
        <v>251800</v>
      </c>
      <c r="P832" s="2">
        <v>0</v>
      </c>
      <c r="Q832" s="2">
        <v>251800</v>
      </c>
      <c r="S832" s="6">
        <v>10.7</v>
      </c>
      <c r="T832" s="6">
        <f t="shared" si="12"/>
        <v>2694.26</v>
      </c>
      <c r="V832" s="2">
        <v>2</v>
      </c>
      <c r="W832" s="2">
        <v>585000</v>
      </c>
      <c r="X832" s="3">
        <v>44567</v>
      </c>
      <c r="Y832" s="2">
        <v>9</v>
      </c>
      <c r="Z832" s="2" t="s">
        <v>3230</v>
      </c>
    </row>
    <row r="833" spans="1:26" s="2" customFormat="1" thickBot="1">
      <c r="A833" s="2">
        <v>135</v>
      </c>
      <c r="B833" s="2" t="s">
        <v>2550</v>
      </c>
      <c r="C833" s="2" t="s">
        <v>2551</v>
      </c>
      <c r="D833" s="2" t="s">
        <v>4201</v>
      </c>
      <c r="E833" s="2" t="s">
        <v>4200</v>
      </c>
      <c r="F833" s="2" t="s">
        <v>4199</v>
      </c>
      <c r="I833" s="2" t="s">
        <v>2854</v>
      </c>
      <c r="J833" s="2" t="s">
        <v>2836</v>
      </c>
      <c r="K833" s="7" t="s">
        <v>2853</v>
      </c>
      <c r="L833" s="2">
        <v>1.5</v>
      </c>
      <c r="M833" s="2">
        <v>82500</v>
      </c>
      <c r="N833" s="2">
        <v>194400</v>
      </c>
      <c r="O833" s="2">
        <v>276900</v>
      </c>
      <c r="P833" s="2">
        <v>25000</v>
      </c>
      <c r="Q833" s="2">
        <v>251900</v>
      </c>
      <c r="S833" s="6">
        <v>10.7</v>
      </c>
      <c r="T833" s="6">
        <f t="shared" si="12"/>
        <v>2695.33</v>
      </c>
      <c r="V833" s="2">
        <v>0</v>
      </c>
      <c r="W833" s="2">
        <v>0</v>
      </c>
      <c r="Y833" s="2">
        <v>0</v>
      </c>
      <c r="Z833" s="2" t="s">
        <v>4198</v>
      </c>
    </row>
    <row r="834" spans="1:26" s="2" customFormat="1" thickBot="1">
      <c r="A834" s="2">
        <v>685</v>
      </c>
      <c r="B834" s="2" t="s">
        <v>1362</v>
      </c>
      <c r="C834" s="2" t="s">
        <v>1364</v>
      </c>
      <c r="D834" s="2" t="s">
        <v>4197</v>
      </c>
      <c r="E834" s="2" t="s">
        <v>4196</v>
      </c>
      <c r="F834" s="2" t="s">
        <v>4195</v>
      </c>
      <c r="I834" s="2" t="s">
        <v>2854</v>
      </c>
      <c r="J834" s="2" t="s">
        <v>2836</v>
      </c>
      <c r="K834" s="7" t="s">
        <v>2853</v>
      </c>
      <c r="L834" s="2">
        <v>46</v>
      </c>
      <c r="M834" s="2">
        <v>163100</v>
      </c>
      <c r="N834" s="2">
        <v>113800</v>
      </c>
      <c r="O834" s="2">
        <v>276900</v>
      </c>
      <c r="P834" s="2">
        <v>25000</v>
      </c>
      <c r="Q834" s="2">
        <v>251900</v>
      </c>
      <c r="S834" s="6">
        <v>10.7</v>
      </c>
      <c r="T834" s="6">
        <f t="shared" ref="T834:T897" si="13">SUM(Q834*S834)/1000</f>
        <v>2695.33</v>
      </c>
      <c r="V834" s="2">
        <v>2</v>
      </c>
      <c r="W834" s="2">
        <v>155000</v>
      </c>
      <c r="X834" s="3">
        <v>40820</v>
      </c>
      <c r="Y834" s="2">
        <v>1</v>
      </c>
      <c r="Z834" s="2" t="s">
        <v>4194</v>
      </c>
    </row>
    <row r="835" spans="1:26" s="2" customFormat="1" thickBot="1">
      <c r="A835" s="2">
        <v>513</v>
      </c>
      <c r="B835" s="2" t="s">
        <v>1738</v>
      </c>
      <c r="C835" s="2" t="s">
        <v>1739</v>
      </c>
      <c r="E835" s="2" t="s">
        <v>4193</v>
      </c>
      <c r="F835" s="2" t="s">
        <v>4192</v>
      </c>
      <c r="I835" s="2" t="s">
        <v>2854</v>
      </c>
      <c r="J835" s="2" t="s">
        <v>2836</v>
      </c>
      <c r="K835" s="7" t="s">
        <v>2853</v>
      </c>
      <c r="L835" s="2">
        <v>0.5</v>
      </c>
      <c r="M835" s="2">
        <v>67200</v>
      </c>
      <c r="N835" s="2">
        <v>209800</v>
      </c>
      <c r="O835" s="2">
        <v>277000</v>
      </c>
      <c r="P835" s="2">
        <v>25000</v>
      </c>
      <c r="Q835" s="2">
        <v>252000</v>
      </c>
      <c r="S835" s="6">
        <v>10.7</v>
      </c>
      <c r="T835" s="6">
        <f t="shared" si="13"/>
        <v>2696.4</v>
      </c>
      <c r="V835" s="2">
        <v>2</v>
      </c>
      <c r="W835" s="2">
        <v>60000</v>
      </c>
      <c r="X835" s="3">
        <v>42563</v>
      </c>
      <c r="Y835" s="2">
        <v>1</v>
      </c>
      <c r="Z835" s="2" t="s">
        <v>4191</v>
      </c>
    </row>
    <row r="836" spans="1:26" s="2" customFormat="1" thickBot="1">
      <c r="A836" s="2">
        <v>483</v>
      </c>
      <c r="B836" s="2" t="s">
        <v>1802</v>
      </c>
      <c r="C836" s="2" t="s">
        <v>1803</v>
      </c>
      <c r="E836" s="2" t="s">
        <v>4190</v>
      </c>
      <c r="F836" s="2" t="s">
        <v>2972</v>
      </c>
      <c r="I836" s="2" t="s">
        <v>2854</v>
      </c>
      <c r="J836" s="2" t="s">
        <v>2836</v>
      </c>
      <c r="K836" s="7" t="s">
        <v>2853</v>
      </c>
      <c r="L836" s="2">
        <v>1</v>
      </c>
      <c r="M836" s="2">
        <v>80000</v>
      </c>
      <c r="N836" s="2">
        <v>173000</v>
      </c>
      <c r="O836" s="2">
        <v>253000</v>
      </c>
      <c r="P836" s="2">
        <v>0</v>
      </c>
      <c r="Q836" s="2">
        <v>253000</v>
      </c>
      <c r="S836" s="6">
        <v>10.7</v>
      </c>
      <c r="T836" s="6">
        <f t="shared" si="13"/>
        <v>2707.1</v>
      </c>
      <c r="V836" s="2">
        <v>2</v>
      </c>
      <c r="W836" s="2">
        <v>14300</v>
      </c>
      <c r="X836" s="3">
        <v>43027</v>
      </c>
      <c r="Y836" s="2">
        <v>3</v>
      </c>
      <c r="Z836" s="2" t="s">
        <v>4189</v>
      </c>
    </row>
    <row r="837" spans="1:26" s="2" customFormat="1" thickBot="1">
      <c r="A837" s="2">
        <v>684</v>
      </c>
      <c r="B837" s="2" t="s">
        <v>1365</v>
      </c>
      <c r="C837" s="2" t="s">
        <v>1366</v>
      </c>
      <c r="E837" s="2" t="s">
        <v>4188</v>
      </c>
      <c r="F837" s="2" t="s">
        <v>4187</v>
      </c>
      <c r="I837" s="2" t="s">
        <v>2854</v>
      </c>
      <c r="J837" s="2" t="s">
        <v>2836</v>
      </c>
      <c r="K837" s="7" t="s">
        <v>2853</v>
      </c>
      <c r="L837" s="2">
        <v>14</v>
      </c>
      <c r="M837" s="2">
        <v>126400</v>
      </c>
      <c r="N837" s="2">
        <v>151900</v>
      </c>
      <c r="O837" s="2">
        <v>278300</v>
      </c>
      <c r="P837" s="2">
        <v>25000</v>
      </c>
      <c r="Q837" s="2">
        <v>253300</v>
      </c>
      <c r="S837" s="6">
        <v>10.7</v>
      </c>
      <c r="T837" s="6">
        <f t="shared" si="13"/>
        <v>2710.31</v>
      </c>
      <c r="V837" s="2">
        <v>0</v>
      </c>
      <c r="W837" s="2">
        <v>0</v>
      </c>
      <c r="Y837" s="2">
        <v>0</v>
      </c>
      <c r="Z837" s="2" t="s">
        <v>4186</v>
      </c>
    </row>
    <row r="838" spans="1:26" s="2" customFormat="1" thickBot="1">
      <c r="A838" s="2">
        <v>325</v>
      </c>
      <c r="B838" s="2" t="s">
        <v>2143</v>
      </c>
      <c r="C838" s="2" t="s">
        <v>2142</v>
      </c>
      <c r="D838" s="2" t="s">
        <v>4185</v>
      </c>
      <c r="E838" s="2" t="s">
        <v>4184</v>
      </c>
      <c r="F838" s="2" t="s">
        <v>4183</v>
      </c>
      <c r="I838" s="2" t="s">
        <v>2854</v>
      </c>
      <c r="J838" s="2" t="s">
        <v>2836</v>
      </c>
      <c r="K838" s="7" t="s">
        <v>2853</v>
      </c>
      <c r="L838" s="2">
        <v>3.8</v>
      </c>
      <c r="M838" s="2">
        <v>94000</v>
      </c>
      <c r="N838" s="2">
        <v>184600</v>
      </c>
      <c r="O838" s="2">
        <v>278600</v>
      </c>
      <c r="P838" s="2">
        <v>25000</v>
      </c>
      <c r="Q838" s="2">
        <v>253600</v>
      </c>
      <c r="S838" s="6">
        <v>10.7</v>
      </c>
      <c r="T838" s="6">
        <f t="shared" si="13"/>
        <v>2713.52</v>
      </c>
      <c r="V838" s="2">
        <v>0</v>
      </c>
      <c r="W838" s="2">
        <v>0</v>
      </c>
      <c r="Y838" s="2">
        <v>0</v>
      </c>
    </row>
    <row r="839" spans="1:26" s="2" customFormat="1" thickBot="1">
      <c r="A839" s="2">
        <v>255</v>
      </c>
      <c r="B839" s="2" t="s">
        <v>2290</v>
      </c>
      <c r="C839" s="2" t="s">
        <v>2291</v>
      </c>
      <c r="E839" s="2" t="s">
        <v>4182</v>
      </c>
      <c r="F839" s="2" t="s">
        <v>4181</v>
      </c>
      <c r="G839" s="2" t="s">
        <v>4180</v>
      </c>
      <c r="I839" s="2" t="s">
        <v>3009</v>
      </c>
      <c r="J839" s="2" t="s">
        <v>2923</v>
      </c>
      <c r="K839" s="7" t="s">
        <v>4179</v>
      </c>
      <c r="L839" s="2">
        <v>1</v>
      </c>
      <c r="M839" s="2">
        <v>80000</v>
      </c>
      <c r="N839" s="2">
        <v>173800</v>
      </c>
      <c r="O839" s="2">
        <v>253800</v>
      </c>
      <c r="P839" s="2">
        <v>0</v>
      </c>
      <c r="Q839" s="2">
        <v>253800</v>
      </c>
      <c r="S839" s="6">
        <v>10.7</v>
      </c>
      <c r="T839" s="6">
        <f t="shared" si="13"/>
        <v>2715.66</v>
      </c>
      <c r="V839" s="2">
        <v>0</v>
      </c>
      <c r="W839" s="2">
        <v>0</v>
      </c>
      <c r="Y839" s="2">
        <v>0</v>
      </c>
      <c r="Z839" s="2" t="s">
        <v>4178</v>
      </c>
    </row>
    <row r="840" spans="1:26" s="2" customFormat="1" thickBot="1">
      <c r="A840" s="2">
        <v>335</v>
      </c>
      <c r="B840" s="2" t="s">
        <v>2121</v>
      </c>
      <c r="C840" s="2" t="s">
        <v>4177</v>
      </c>
      <c r="D840" s="2" t="s">
        <v>4176</v>
      </c>
      <c r="E840" s="2" t="s">
        <v>4175</v>
      </c>
      <c r="F840" s="2" t="s">
        <v>4174</v>
      </c>
      <c r="I840" s="2" t="s">
        <v>2854</v>
      </c>
      <c r="J840" s="2" t="s">
        <v>2836</v>
      </c>
      <c r="K840" s="8" t="s">
        <v>4173</v>
      </c>
      <c r="L840" s="2">
        <v>0.8</v>
      </c>
      <c r="M840" s="2">
        <v>73600</v>
      </c>
      <c r="N840" s="2">
        <v>180300</v>
      </c>
      <c r="O840" s="2">
        <v>253900</v>
      </c>
      <c r="P840" s="2">
        <v>0</v>
      </c>
      <c r="Q840" s="2">
        <v>253900</v>
      </c>
      <c r="S840" s="6">
        <v>10.7</v>
      </c>
      <c r="T840" s="6">
        <f t="shared" si="13"/>
        <v>2716.73</v>
      </c>
      <c r="V840" s="2">
        <v>0</v>
      </c>
      <c r="W840" s="2">
        <v>0</v>
      </c>
      <c r="Y840" s="2">
        <v>0</v>
      </c>
      <c r="Z840" s="2" t="s">
        <v>4172</v>
      </c>
    </row>
    <row r="841" spans="1:26" s="2" customFormat="1" thickBot="1">
      <c r="A841" s="2">
        <v>80</v>
      </c>
      <c r="B841" s="2" t="s">
        <v>2658</v>
      </c>
      <c r="C841" s="2" t="s">
        <v>2659</v>
      </c>
      <c r="D841" s="2" t="s">
        <v>4171</v>
      </c>
      <c r="E841" s="2" t="s">
        <v>4170</v>
      </c>
      <c r="F841" s="2" t="s">
        <v>4169</v>
      </c>
      <c r="G841" s="2" t="s">
        <v>4168</v>
      </c>
      <c r="I841" s="2" t="s">
        <v>2854</v>
      </c>
      <c r="J841" s="2" t="s">
        <v>2836</v>
      </c>
      <c r="K841" s="7" t="s">
        <v>2853</v>
      </c>
      <c r="L841" s="2">
        <v>1</v>
      </c>
      <c r="M841" s="2">
        <v>80000</v>
      </c>
      <c r="N841" s="2">
        <v>199100</v>
      </c>
      <c r="O841" s="2">
        <v>279100</v>
      </c>
      <c r="P841" s="2">
        <v>25000</v>
      </c>
      <c r="Q841" s="2">
        <v>254100</v>
      </c>
      <c r="S841" s="6">
        <v>10.7</v>
      </c>
      <c r="T841" s="6">
        <f t="shared" si="13"/>
        <v>2718.87</v>
      </c>
      <c r="V841" s="2">
        <v>2</v>
      </c>
      <c r="W841" s="2">
        <v>79500</v>
      </c>
      <c r="X841" s="3">
        <v>43259</v>
      </c>
      <c r="Y841" s="2">
        <v>1</v>
      </c>
      <c r="Z841" s="2" t="s">
        <v>4167</v>
      </c>
    </row>
    <row r="842" spans="1:26" s="2" customFormat="1" thickBot="1">
      <c r="A842" s="2">
        <v>731</v>
      </c>
      <c r="B842" s="2" t="s">
        <v>1261</v>
      </c>
      <c r="C842" s="2" t="s">
        <v>1262</v>
      </c>
      <c r="E842" s="2" t="s">
        <v>4166</v>
      </c>
      <c r="F842" s="2" t="s">
        <v>4165</v>
      </c>
      <c r="I842" s="2" t="s">
        <v>4164</v>
      </c>
      <c r="J842" s="2" t="s">
        <v>2923</v>
      </c>
      <c r="K842" s="7" t="s">
        <v>4163</v>
      </c>
      <c r="L842" s="2">
        <v>9</v>
      </c>
      <c r="M842" s="2">
        <v>184000</v>
      </c>
      <c r="N842" s="2">
        <v>70100</v>
      </c>
      <c r="O842" s="2">
        <v>254100</v>
      </c>
      <c r="P842" s="2">
        <v>0</v>
      </c>
      <c r="Q842" s="2">
        <v>254100</v>
      </c>
      <c r="S842" s="6">
        <v>10.7</v>
      </c>
      <c r="T842" s="6">
        <f t="shared" si="13"/>
        <v>2718.87</v>
      </c>
      <c r="V842" s="2">
        <v>0</v>
      </c>
      <c r="W842" s="2">
        <v>0</v>
      </c>
      <c r="Y842" s="2">
        <v>0</v>
      </c>
      <c r="Z842" s="2" t="s">
        <v>4162</v>
      </c>
    </row>
    <row r="843" spans="1:26" s="2" customFormat="1" thickBot="1">
      <c r="A843" s="2">
        <v>802</v>
      </c>
      <c r="B843" s="2" t="s">
        <v>1109</v>
      </c>
      <c r="C843" s="2" t="s">
        <v>1110</v>
      </c>
      <c r="E843" s="2" t="s">
        <v>4161</v>
      </c>
      <c r="F843" s="2" t="s">
        <v>4160</v>
      </c>
      <c r="I843" s="2" t="s">
        <v>4159</v>
      </c>
      <c r="J843" s="2" t="s">
        <v>2836</v>
      </c>
      <c r="K843" s="7" t="s">
        <v>4158</v>
      </c>
      <c r="L843" s="2">
        <v>376</v>
      </c>
      <c r="M843" s="2">
        <v>217000</v>
      </c>
      <c r="N843" s="2">
        <v>37500</v>
      </c>
      <c r="O843" s="2">
        <v>254500</v>
      </c>
      <c r="P843" s="2">
        <v>0</v>
      </c>
      <c r="Q843" s="2">
        <v>254500</v>
      </c>
      <c r="S843" s="6">
        <v>10.7</v>
      </c>
      <c r="T843" s="6">
        <f t="shared" si="13"/>
        <v>2723.15</v>
      </c>
      <c r="V843" s="2">
        <v>2</v>
      </c>
      <c r="W843" s="2">
        <v>443900</v>
      </c>
      <c r="X843" s="3">
        <v>41822</v>
      </c>
      <c r="Y843" s="2">
        <v>1</v>
      </c>
      <c r="Z843" s="2" t="s">
        <v>4157</v>
      </c>
    </row>
    <row r="844" spans="1:26" s="2" customFormat="1" thickBot="1">
      <c r="A844" s="2">
        <v>79</v>
      </c>
      <c r="B844" s="2" t="s">
        <v>2661</v>
      </c>
      <c r="C844" s="2" t="s">
        <v>2662</v>
      </c>
      <c r="E844" s="2" t="s">
        <v>4156</v>
      </c>
      <c r="F844" s="2" t="s">
        <v>4155</v>
      </c>
      <c r="I844" s="2" t="s">
        <v>2854</v>
      </c>
      <c r="J844" s="2" t="s">
        <v>2836</v>
      </c>
      <c r="K844" s="7" t="s">
        <v>2853</v>
      </c>
      <c r="L844" s="2">
        <v>1.1399999999999999</v>
      </c>
      <c r="M844" s="2">
        <v>60700</v>
      </c>
      <c r="N844" s="2">
        <v>194500</v>
      </c>
      <c r="O844" s="2">
        <v>255200</v>
      </c>
      <c r="P844" s="2">
        <v>0</v>
      </c>
      <c r="Q844" s="2">
        <v>255200</v>
      </c>
      <c r="S844" s="6">
        <v>10.7</v>
      </c>
      <c r="T844" s="6">
        <f t="shared" si="13"/>
        <v>2730.64</v>
      </c>
      <c r="V844" s="2">
        <v>2</v>
      </c>
      <c r="W844" s="2">
        <v>35000</v>
      </c>
      <c r="X844" s="3">
        <v>40732</v>
      </c>
      <c r="Y844" s="2">
        <v>1</v>
      </c>
      <c r="Z844" s="2" t="s">
        <v>4154</v>
      </c>
    </row>
    <row r="845" spans="1:26" s="2" customFormat="1" thickBot="1">
      <c r="A845" s="2">
        <v>160</v>
      </c>
      <c r="B845" s="2" t="s">
        <v>2502</v>
      </c>
      <c r="C845" s="2" t="s">
        <v>2503</v>
      </c>
      <c r="E845" s="2" t="s">
        <v>4153</v>
      </c>
      <c r="F845" s="2" t="s">
        <v>4152</v>
      </c>
      <c r="I845" s="2" t="s">
        <v>2854</v>
      </c>
      <c r="J845" s="2" t="s">
        <v>2836</v>
      </c>
      <c r="K845" s="7" t="s">
        <v>2853</v>
      </c>
      <c r="L845" s="2">
        <v>2.5</v>
      </c>
      <c r="M845" s="2">
        <v>67500</v>
      </c>
      <c r="N845" s="2">
        <v>188800</v>
      </c>
      <c r="O845" s="2">
        <v>256300</v>
      </c>
      <c r="P845" s="2">
        <v>0</v>
      </c>
      <c r="Q845" s="2">
        <v>256300</v>
      </c>
      <c r="S845" s="6">
        <v>10.7</v>
      </c>
      <c r="T845" s="6">
        <f t="shared" si="13"/>
        <v>2742.41</v>
      </c>
      <c r="V845" s="2">
        <v>2</v>
      </c>
      <c r="W845" s="2">
        <v>75000</v>
      </c>
      <c r="X845" s="3">
        <v>42976</v>
      </c>
      <c r="Y845" s="2">
        <v>1</v>
      </c>
      <c r="Z845" s="2" t="s">
        <v>4151</v>
      </c>
    </row>
    <row r="846" spans="1:26" s="2" customFormat="1" thickBot="1">
      <c r="A846" s="2">
        <v>894</v>
      </c>
      <c r="B846" s="2" t="s">
        <v>874</v>
      </c>
      <c r="C846" s="2" t="s">
        <v>875</v>
      </c>
      <c r="E846" s="2" t="s">
        <v>4150</v>
      </c>
      <c r="F846" s="2" t="s">
        <v>4149</v>
      </c>
      <c r="I846" s="2" t="s">
        <v>2854</v>
      </c>
      <c r="J846" s="2" t="s">
        <v>2836</v>
      </c>
      <c r="K846" s="7" t="s">
        <v>2853</v>
      </c>
      <c r="L846" s="2">
        <v>0.47</v>
      </c>
      <c r="M846" s="2">
        <v>67200</v>
      </c>
      <c r="N846" s="2">
        <v>214300</v>
      </c>
      <c r="O846" s="2">
        <v>281500</v>
      </c>
      <c r="P846" s="2">
        <v>25000</v>
      </c>
      <c r="Q846" s="2">
        <v>256500</v>
      </c>
      <c r="S846" s="6">
        <v>10.7</v>
      </c>
      <c r="T846" s="6">
        <f t="shared" si="13"/>
        <v>2744.55</v>
      </c>
      <c r="V846" s="2">
        <v>2</v>
      </c>
      <c r="W846" s="2">
        <v>73000</v>
      </c>
      <c r="X846" s="3">
        <v>39346</v>
      </c>
      <c r="Y846" s="2">
        <v>1</v>
      </c>
      <c r="Z846" s="2" t="s">
        <v>4148</v>
      </c>
    </row>
    <row r="847" spans="1:26" s="2" customFormat="1" thickBot="1">
      <c r="A847" s="2">
        <v>377</v>
      </c>
      <c r="B847" s="2" t="s">
        <v>2032</v>
      </c>
      <c r="C847" s="2" t="s">
        <v>2033</v>
      </c>
      <c r="D847" s="2" t="s">
        <v>4147</v>
      </c>
      <c r="E847" s="2" t="s">
        <v>4146</v>
      </c>
      <c r="F847" s="2" t="s">
        <v>4145</v>
      </c>
      <c r="I847" s="2" t="s">
        <v>2854</v>
      </c>
      <c r="J847" s="2" t="s">
        <v>2836</v>
      </c>
      <c r="K847" s="7" t="s">
        <v>2853</v>
      </c>
      <c r="L847" s="2">
        <v>3</v>
      </c>
      <c r="M847" s="2">
        <v>90000</v>
      </c>
      <c r="N847" s="2">
        <v>198100</v>
      </c>
      <c r="O847" s="2">
        <v>288100</v>
      </c>
      <c r="P847" s="2">
        <v>31000</v>
      </c>
      <c r="Q847" s="2">
        <v>257100</v>
      </c>
      <c r="S847" s="6">
        <v>10.7</v>
      </c>
      <c r="T847" s="6">
        <f t="shared" si="13"/>
        <v>2750.97</v>
      </c>
      <c r="V847" s="2">
        <v>0</v>
      </c>
      <c r="W847" s="2">
        <v>0</v>
      </c>
      <c r="Y847" s="2">
        <v>0</v>
      </c>
      <c r="Z847" s="2" t="s">
        <v>4144</v>
      </c>
    </row>
    <row r="848" spans="1:26" s="2" customFormat="1" thickBot="1">
      <c r="A848" s="2">
        <v>311</v>
      </c>
      <c r="B848" s="2" t="s">
        <v>2169</v>
      </c>
      <c r="C848" s="2" t="s">
        <v>2170</v>
      </c>
      <c r="D848" s="2" t="s">
        <v>4143</v>
      </c>
      <c r="E848" s="2" t="s">
        <v>4142</v>
      </c>
      <c r="F848" s="2" t="s">
        <v>4141</v>
      </c>
      <c r="I848" s="2" t="s">
        <v>4140</v>
      </c>
      <c r="J848" s="2" t="s">
        <v>2977</v>
      </c>
      <c r="K848" s="7" t="s">
        <v>4139</v>
      </c>
      <c r="L848" s="2">
        <v>8</v>
      </c>
      <c r="M848" s="2">
        <v>111000</v>
      </c>
      <c r="N848" s="2">
        <v>146700</v>
      </c>
      <c r="O848" s="2">
        <v>257700</v>
      </c>
      <c r="P848" s="2">
        <v>0</v>
      </c>
      <c r="Q848" s="2">
        <v>257700</v>
      </c>
      <c r="S848" s="6">
        <v>10.7</v>
      </c>
      <c r="T848" s="6">
        <f t="shared" si="13"/>
        <v>2757.39</v>
      </c>
      <c r="V848" s="2">
        <v>2</v>
      </c>
      <c r="W848" s="2">
        <v>128000</v>
      </c>
      <c r="X848" s="3">
        <v>38474</v>
      </c>
      <c r="Y848" s="2">
        <v>0</v>
      </c>
      <c r="Z848" s="2" t="s">
        <v>4138</v>
      </c>
    </row>
    <row r="849" spans="1:26" s="2" customFormat="1" thickBot="1">
      <c r="A849" s="2">
        <v>348</v>
      </c>
      <c r="B849" s="2" t="s">
        <v>2094</v>
      </c>
      <c r="C849" s="2" t="s">
        <v>4137</v>
      </c>
      <c r="E849" s="2" t="s">
        <v>4136</v>
      </c>
      <c r="F849" s="2" t="s">
        <v>4135</v>
      </c>
      <c r="I849" s="2" t="s">
        <v>2854</v>
      </c>
      <c r="J849" s="2" t="s">
        <v>2836</v>
      </c>
      <c r="K849" s="7" t="s">
        <v>2853</v>
      </c>
      <c r="L849" s="2">
        <v>2.7</v>
      </c>
      <c r="M849" s="2">
        <v>88500</v>
      </c>
      <c r="N849" s="2">
        <v>169500</v>
      </c>
      <c r="O849" s="2">
        <v>258000</v>
      </c>
      <c r="P849" s="2">
        <v>0</v>
      </c>
      <c r="Q849" s="2">
        <v>258000</v>
      </c>
      <c r="S849" s="6">
        <v>10.7</v>
      </c>
      <c r="T849" s="6">
        <f t="shared" si="13"/>
        <v>2760.6</v>
      </c>
      <c r="V849" s="2">
        <v>2</v>
      </c>
      <c r="W849" s="2">
        <v>164999</v>
      </c>
      <c r="X849" s="3">
        <v>45467</v>
      </c>
      <c r="Y849" s="2">
        <v>1</v>
      </c>
      <c r="Z849" s="2" t="s">
        <v>4134</v>
      </c>
    </row>
    <row r="850" spans="1:26" s="2" customFormat="1" thickBot="1">
      <c r="A850" s="2">
        <v>1102</v>
      </c>
      <c r="B850" s="2" t="s">
        <v>4133</v>
      </c>
      <c r="C850" s="2" t="s">
        <v>336</v>
      </c>
      <c r="E850" s="2" t="s">
        <v>2850</v>
      </c>
      <c r="F850" s="2" t="s">
        <v>2849</v>
      </c>
      <c r="I850" s="2" t="s">
        <v>2848</v>
      </c>
      <c r="J850" s="2" t="s">
        <v>2847</v>
      </c>
      <c r="K850" s="7" t="s">
        <v>2846</v>
      </c>
      <c r="L850" s="2">
        <v>0</v>
      </c>
      <c r="M850" s="2">
        <v>0</v>
      </c>
      <c r="N850" s="2">
        <v>258200</v>
      </c>
      <c r="O850" s="2">
        <v>258200</v>
      </c>
      <c r="P850" s="2">
        <v>0</v>
      </c>
      <c r="Q850" s="2">
        <v>258200</v>
      </c>
      <c r="S850" s="6">
        <v>10.7</v>
      </c>
      <c r="T850" s="6">
        <f t="shared" si="13"/>
        <v>2762.74</v>
      </c>
      <c r="V850" s="2">
        <v>3</v>
      </c>
      <c r="W850" s="2">
        <v>0</v>
      </c>
      <c r="X850" s="3">
        <v>45107</v>
      </c>
      <c r="Y850" s="2">
        <v>8</v>
      </c>
      <c r="Z850" s="2" t="s">
        <v>2845</v>
      </c>
    </row>
    <row r="851" spans="1:26" s="2" customFormat="1" thickBot="1">
      <c r="A851" s="2">
        <v>543</v>
      </c>
      <c r="B851" s="2" t="s">
        <v>1669</v>
      </c>
      <c r="C851" s="2" t="s">
        <v>1670</v>
      </c>
      <c r="D851" s="2" t="s">
        <v>4132</v>
      </c>
      <c r="E851" s="2" t="s">
        <v>4131</v>
      </c>
      <c r="F851" s="2" t="s">
        <v>4130</v>
      </c>
      <c r="I851" s="2" t="s">
        <v>2854</v>
      </c>
      <c r="J851" s="2" t="s">
        <v>2836</v>
      </c>
      <c r="K851" s="7" t="s">
        <v>2853</v>
      </c>
      <c r="L851" s="2">
        <v>7</v>
      </c>
      <c r="M851" s="2">
        <v>108000</v>
      </c>
      <c r="N851" s="2">
        <v>175300</v>
      </c>
      <c r="O851" s="2">
        <v>283300</v>
      </c>
      <c r="P851" s="2">
        <v>25000</v>
      </c>
      <c r="Q851" s="2">
        <v>258300</v>
      </c>
      <c r="S851" s="6">
        <v>10.7</v>
      </c>
      <c r="T851" s="6">
        <f t="shared" si="13"/>
        <v>2763.81</v>
      </c>
      <c r="V851" s="2">
        <v>2</v>
      </c>
      <c r="W851" s="2">
        <v>0</v>
      </c>
      <c r="X851" s="3">
        <v>45091</v>
      </c>
      <c r="Y851" s="2">
        <v>2</v>
      </c>
      <c r="Z851" s="2" t="s">
        <v>4129</v>
      </c>
    </row>
    <row r="852" spans="1:26" s="2" customFormat="1" thickBot="1">
      <c r="A852" s="2">
        <v>584</v>
      </c>
      <c r="B852" s="2" t="s">
        <v>1580</v>
      </c>
      <c r="C852" s="2" t="s">
        <v>1582</v>
      </c>
      <c r="E852" s="2" t="s">
        <v>4128</v>
      </c>
      <c r="F852" s="2" t="s">
        <v>4127</v>
      </c>
      <c r="I852" s="2" t="s">
        <v>3051</v>
      </c>
      <c r="J852" s="2" t="s">
        <v>2836</v>
      </c>
      <c r="K852" s="7" t="s">
        <v>3050</v>
      </c>
      <c r="L852" s="2">
        <v>141.4</v>
      </c>
      <c r="M852" s="2">
        <v>252400</v>
      </c>
      <c r="N852" s="2">
        <v>6100</v>
      </c>
      <c r="O852" s="2">
        <v>258500</v>
      </c>
      <c r="P852" s="2">
        <v>0</v>
      </c>
      <c r="Q852" s="2">
        <v>258500</v>
      </c>
      <c r="S852" s="6">
        <v>10.7</v>
      </c>
      <c r="T852" s="6">
        <f t="shared" si="13"/>
        <v>2765.95</v>
      </c>
      <c r="V852" s="2">
        <v>2</v>
      </c>
      <c r="W852" s="2">
        <v>0</v>
      </c>
      <c r="X852" s="3">
        <v>45261</v>
      </c>
      <c r="Y852" s="2">
        <v>8</v>
      </c>
      <c r="Z852" s="2" t="s">
        <v>4126</v>
      </c>
    </row>
    <row r="853" spans="1:26" s="2" customFormat="1" thickBot="1">
      <c r="A853" s="2">
        <v>351</v>
      </c>
      <c r="B853" s="2" t="s">
        <v>2087</v>
      </c>
      <c r="C853" s="2" t="s">
        <v>2088</v>
      </c>
      <c r="D853" s="2" t="s">
        <v>4125</v>
      </c>
      <c r="E853" s="2" t="s">
        <v>4124</v>
      </c>
      <c r="F853" s="2" t="s">
        <v>4123</v>
      </c>
      <c r="I853" s="2" t="s">
        <v>2854</v>
      </c>
      <c r="J853" s="2" t="s">
        <v>2836</v>
      </c>
      <c r="K853" s="7" t="s">
        <v>2853</v>
      </c>
      <c r="L853" s="2">
        <v>1.9</v>
      </c>
      <c r="M853" s="2">
        <v>84500</v>
      </c>
      <c r="N853" s="2">
        <v>174800</v>
      </c>
      <c r="O853" s="2">
        <v>259300</v>
      </c>
      <c r="P853" s="2">
        <v>0</v>
      </c>
      <c r="Q853" s="2">
        <v>259300</v>
      </c>
      <c r="S853" s="6">
        <v>10.7</v>
      </c>
      <c r="T853" s="6">
        <f t="shared" si="13"/>
        <v>2774.51</v>
      </c>
      <c r="V853" s="2">
        <v>2</v>
      </c>
      <c r="W853" s="2">
        <v>97550</v>
      </c>
      <c r="X853" s="3">
        <v>43014</v>
      </c>
      <c r="Y853" s="2">
        <v>1</v>
      </c>
      <c r="Z853" s="2" t="s">
        <v>4122</v>
      </c>
    </row>
    <row r="854" spans="1:26" s="2" customFormat="1" thickBot="1">
      <c r="A854" s="2">
        <v>818</v>
      </c>
      <c r="B854" s="2" t="s">
        <v>1068</v>
      </c>
      <c r="C854" s="2" t="s">
        <v>4121</v>
      </c>
      <c r="E854" s="2" t="s">
        <v>4120</v>
      </c>
      <c r="F854" s="2" t="s">
        <v>4119</v>
      </c>
      <c r="I854" s="2" t="s">
        <v>2854</v>
      </c>
      <c r="J854" s="2" t="s">
        <v>2836</v>
      </c>
      <c r="K854" s="7" t="s">
        <v>2853</v>
      </c>
      <c r="L854" s="2">
        <v>0.55000000000000004</v>
      </c>
      <c r="M854" s="2">
        <v>67200</v>
      </c>
      <c r="N854" s="2">
        <v>192200</v>
      </c>
      <c r="O854" s="2">
        <v>259400</v>
      </c>
      <c r="P854" s="2">
        <v>0</v>
      </c>
      <c r="Q854" s="2">
        <v>259400</v>
      </c>
      <c r="S854" s="6">
        <v>10.7</v>
      </c>
      <c r="T854" s="6">
        <f t="shared" si="13"/>
        <v>2775.58</v>
      </c>
      <c r="V854" s="2">
        <v>2</v>
      </c>
      <c r="W854" s="2">
        <v>64000</v>
      </c>
      <c r="X854" s="3">
        <v>44404</v>
      </c>
      <c r="Y854" s="2">
        <v>3</v>
      </c>
      <c r="Z854" s="2" t="s">
        <v>4118</v>
      </c>
    </row>
    <row r="855" spans="1:26" s="2" customFormat="1" thickBot="1">
      <c r="A855" s="2">
        <v>551</v>
      </c>
      <c r="B855" s="2" t="s">
        <v>1653</v>
      </c>
      <c r="C855" s="2" t="s">
        <v>488</v>
      </c>
      <c r="E855" s="2" t="s">
        <v>4117</v>
      </c>
      <c r="F855" s="2" t="s">
        <v>4116</v>
      </c>
      <c r="I855" s="2" t="s">
        <v>2854</v>
      </c>
      <c r="J855" s="2" t="s">
        <v>2836</v>
      </c>
      <c r="K855" s="7" t="s">
        <v>2853</v>
      </c>
      <c r="L855" s="2">
        <v>1</v>
      </c>
      <c r="M855" s="2">
        <v>80000</v>
      </c>
      <c r="N855" s="2">
        <v>179600</v>
      </c>
      <c r="O855" s="2">
        <v>259600</v>
      </c>
      <c r="P855" s="2">
        <v>0</v>
      </c>
      <c r="Q855" s="2">
        <v>259600</v>
      </c>
      <c r="S855" s="6">
        <v>10.7</v>
      </c>
      <c r="T855" s="6">
        <f t="shared" si="13"/>
        <v>2777.72</v>
      </c>
      <c r="V855" s="2">
        <v>2</v>
      </c>
      <c r="W855" s="2">
        <v>175000</v>
      </c>
      <c r="X855" s="3">
        <v>44742</v>
      </c>
      <c r="Y855" s="2">
        <v>1</v>
      </c>
      <c r="Z855" s="2" t="s">
        <v>4115</v>
      </c>
    </row>
    <row r="856" spans="1:26" s="2" customFormat="1" thickBot="1">
      <c r="A856" s="2">
        <v>770</v>
      </c>
      <c r="B856" s="2" t="s">
        <v>1176</v>
      </c>
      <c r="C856" s="2" t="s">
        <v>1177</v>
      </c>
      <c r="D856" s="2" t="s">
        <v>4114</v>
      </c>
      <c r="E856" s="2" t="s">
        <v>4113</v>
      </c>
      <c r="F856" s="2" t="s">
        <v>4112</v>
      </c>
      <c r="I856" s="2" t="s">
        <v>4111</v>
      </c>
      <c r="J856" s="2" t="s">
        <v>2836</v>
      </c>
      <c r="K856" s="7" t="s">
        <v>4110</v>
      </c>
      <c r="L856" s="2">
        <v>1</v>
      </c>
      <c r="M856" s="2">
        <v>80000</v>
      </c>
      <c r="N856" s="2">
        <v>179900</v>
      </c>
      <c r="O856" s="2">
        <v>259900</v>
      </c>
      <c r="P856" s="2">
        <v>0</v>
      </c>
      <c r="Q856" s="2">
        <v>259900</v>
      </c>
      <c r="S856" s="6">
        <v>10.7</v>
      </c>
      <c r="T856" s="6">
        <f t="shared" si="13"/>
        <v>2780.93</v>
      </c>
      <c r="V856" s="2">
        <v>1</v>
      </c>
      <c r="W856" s="2">
        <v>12000</v>
      </c>
      <c r="X856" s="3">
        <v>41103</v>
      </c>
      <c r="Y856" s="2">
        <v>1</v>
      </c>
      <c r="Z856" s="2" t="s">
        <v>4109</v>
      </c>
    </row>
    <row r="857" spans="1:26" s="2" customFormat="1" thickBot="1">
      <c r="A857" s="2">
        <v>702</v>
      </c>
      <c r="B857" s="2" t="s">
        <v>1329</v>
      </c>
      <c r="C857" s="2" t="s">
        <v>1330</v>
      </c>
      <c r="E857" s="2" t="s">
        <v>4108</v>
      </c>
      <c r="F857" s="2" t="s">
        <v>4107</v>
      </c>
      <c r="I857" s="2" t="s">
        <v>2854</v>
      </c>
      <c r="J857" s="2" t="s">
        <v>2836</v>
      </c>
      <c r="K857" s="7" t="s">
        <v>2853</v>
      </c>
      <c r="L857" s="2">
        <v>11.3</v>
      </c>
      <c r="M857" s="2">
        <v>83200</v>
      </c>
      <c r="N857" s="2">
        <v>207900</v>
      </c>
      <c r="O857" s="2">
        <v>291100</v>
      </c>
      <c r="P857" s="2">
        <v>31000</v>
      </c>
      <c r="Q857" s="2">
        <v>260100</v>
      </c>
      <c r="S857" s="6">
        <v>10.7</v>
      </c>
      <c r="T857" s="6">
        <f t="shared" si="13"/>
        <v>2783.07</v>
      </c>
      <c r="V857" s="2">
        <v>2</v>
      </c>
      <c r="W857" s="2">
        <v>250000</v>
      </c>
      <c r="X857" s="3">
        <v>44641</v>
      </c>
      <c r="Y857" s="2">
        <v>1</v>
      </c>
      <c r="Z857" s="2" t="s">
        <v>4106</v>
      </c>
    </row>
    <row r="858" spans="1:26" s="2" customFormat="1" thickBot="1">
      <c r="A858" s="2">
        <v>763</v>
      </c>
      <c r="B858" s="2" t="s">
        <v>1193</v>
      </c>
      <c r="C858" s="2" t="s">
        <v>4105</v>
      </c>
      <c r="E858" s="2" t="s">
        <v>4104</v>
      </c>
      <c r="F858" s="2" t="s">
        <v>4103</v>
      </c>
      <c r="I858" s="2" t="s">
        <v>4102</v>
      </c>
      <c r="J858" s="2" t="s">
        <v>2836</v>
      </c>
      <c r="K858" s="7" t="s">
        <v>4101</v>
      </c>
      <c r="L858" s="2">
        <v>0.7</v>
      </c>
      <c r="M858" s="2">
        <v>73600</v>
      </c>
      <c r="N858" s="2">
        <v>186600</v>
      </c>
      <c r="O858" s="2">
        <v>260200</v>
      </c>
      <c r="P858" s="2">
        <v>0</v>
      </c>
      <c r="Q858" s="2">
        <v>260200</v>
      </c>
      <c r="S858" s="6">
        <v>10.7</v>
      </c>
      <c r="T858" s="6">
        <f t="shared" si="13"/>
        <v>2784.14</v>
      </c>
      <c r="V858" s="2">
        <v>2</v>
      </c>
      <c r="W858" s="2">
        <v>35000</v>
      </c>
      <c r="X858" s="3">
        <v>45547</v>
      </c>
      <c r="Y858" s="2">
        <v>8</v>
      </c>
      <c r="Z858" s="2" t="s">
        <v>4100</v>
      </c>
    </row>
    <row r="859" spans="1:26" s="2" customFormat="1" thickBot="1">
      <c r="A859" s="2">
        <v>473</v>
      </c>
      <c r="B859" s="2" t="s">
        <v>1823</v>
      </c>
      <c r="C859" s="2" t="s">
        <v>4099</v>
      </c>
      <c r="E859" s="2" t="s">
        <v>4098</v>
      </c>
      <c r="F859" s="2" t="s">
        <v>4097</v>
      </c>
      <c r="G859" s="2" t="s">
        <v>4096</v>
      </c>
      <c r="I859" s="2" t="s">
        <v>4095</v>
      </c>
      <c r="J859" s="2" t="s">
        <v>2836</v>
      </c>
      <c r="K859" s="7" t="s">
        <v>4094</v>
      </c>
      <c r="L859" s="2">
        <v>53.08</v>
      </c>
      <c r="M859" s="2">
        <v>260400</v>
      </c>
      <c r="N859" s="2">
        <v>0</v>
      </c>
      <c r="O859" s="2">
        <v>260400</v>
      </c>
      <c r="P859" s="2">
        <v>0</v>
      </c>
      <c r="Q859" s="2">
        <v>260400</v>
      </c>
      <c r="S859" s="6">
        <v>10.7</v>
      </c>
      <c r="T859" s="6">
        <f t="shared" si="13"/>
        <v>2786.28</v>
      </c>
      <c r="V859" s="2">
        <v>1</v>
      </c>
      <c r="W859" s="2">
        <v>0</v>
      </c>
      <c r="X859" s="3">
        <v>41365</v>
      </c>
      <c r="Y859" s="2">
        <v>2</v>
      </c>
      <c r="Z859" s="2" t="s">
        <v>4093</v>
      </c>
    </row>
    <row r="860" spans="1:26" s="2" customFormat="1" thickBot="1">
      <c r="A860" s="2">
        <v>1122</v>
      </c>
      <c r="B860" s="2" t="s">
        <v>284</v>
      </c>
      <c r="C860" s="2" t="s">
        <v>286</v>
      </c>
      <c r="E860" s="2" t="s">
        <v>4092</v>
      </c>
      <c r="F860" s="2" t="s">
        <v>4091</v>
      </c>
      <c r="G860" s="2" t="s">
        <v>4090</v>
      </c>
      <c r="I860" s="2" t="s">
        <v>3081</v>
      </c>
      <c r="J860" s="2" t="s">
        <v>2836</v>
      </c>
      <c r="K860" s="7" t="s">
        <v>3080</v>
      </c>
      <c r="L860" s="2">
        <v>0.12</v>
      </c>
      <c r="M860" s="2">
        <v>48000</v>
      </c>
      <c r="N860" s="2">
        <v>212400</v>
      </c>
      <c r="O860" s="2">
        <v>260400</v>
      </c>
      <c r="P860" s="2">
        <v>0</v>
      </c>
      <c r="Q860" s="2">
        <v>260400</v>
      </c>
      <c r="S860" s="6">
        <v>10.7</v>
      </c>
      <c r="T860" s="6">
        <f t="shared" si="13"/>
        <v>2786.28</v>
      </c>
      <c r="V860" s="2">
        <v>2</v>
      </c>
      <c r="W860" s="2">
        <v>60000</v>
      </c>
      <c r="X860" s="3">
        <v>45175</v>
      </c>
      <c r="Y860" s="2">
        <v>8</v>
      </c>
      <c r="Z860" s="2" t="s">
        <v>4089</v>
      </c>
    </row>
    <row r="861" spans="1:26" s="2" customFormat="1" thickBot="1">
      <c r="A861" s="2">
        <v>522</v>
      </c>
      <c r="B861" s="2" t="s">
        <v>1719</v>
      </c>
      <c r="C861" s="2" t="s">
        <v>614</v>
      </c>
      <c r="E861" s="2" t="s">
        <v>4088</v>
      </c>
      <c r="F861" s="2" t="s">
        <v>4087</v>
      </c>
      <c r="I861" s="2" t="s">
        <v>2854</v>
      </c>
      <c r="J861" s="2" t="s">
        <v>2836</v>
      </c>
      <c r="K861" s="7" t="s">
        <v>2853</v>
      </c>
      <c r="L861" s="2">
        <v>0.7</v>
      </c>
      <c r="M861" s="2">
        <v>73600</v>
      </c>
      <c r="N861" s="2">
        <v>212000</v>
      </c>
      <c r="O861" s="2">
        <v>285600</v>
      </c>
      <c r="P861" s="2">
        <v>25000</v>
      </c>
      <c r="Q861" s="2">
        <v>260600</v>
      </c>
      <c r="S861" s="6">
        <v>10.7</v>
      </c>
      <c r="T861" s="6">
        <f t="shared" si="13"/>
        <v>2788.42</v>
      </c>
      <c r="V861" s="2">
        <v>2</v>
      </c>
      <c r="W861" s="2">
        <v>0</v>
      </c>
      <c r="X861" s="3">
        <v>44771</v>
      </c>
      <c r="Y861" s="2">
        <v>2</v>
      </c>
      <c r="Z861" s="2" t="s">
        <v>4086</v>
      </c>
    </row>
    <row r="862" spans="1:26" s="2" customFormat="1" thickBot="1">
      <c r="A862" s="2">
        <v>778</v>
      </c>
      <c r="B862" s="2" t="s">
        <v>1163</v>
      </c>
      <c r="C862" s="2" t="s">
        <v>1164</v>
      </c>
      <c r="E862" s="2" t="s">
        <v>4085</v>
      </c>
      <c r="F862" s="2" t="s">
        <v>4084</v>
      </c>
      <c r="I862" s="2" t="s">
        <v>3626</v>
      </c>
      <c r="J862" s="2" t="s">
        <v>2836</v>
      </c>
      <c r="K862" s="7" t="s">
        <v>3625</v>
      </c>
      <c r="L862" s="2">
        <v>1.07</v>
      </c>
      <c r="M862" s="2">
        <v>80300</v>
      </c>
      <c r="N862" s="2">
        <v>181000</v>
      </c>
      <c r="O862" s="2">
        <v>261300</v>
      </c>
      <c r="P862" s="2">
        <v>0</v>
      </c>
      <c r="Q862" s="2">
        <v>261300</v>
      </c>
      <c r="S862" s="6">
        <v>10.7</v>
      </c>
      <c r="T862" s="6">
        <f t="shared" si="13"/>
        <v>2795.91</v>
      </c>
      <c r="V862" s="2">
        <v>2</v>
      </c>
      <c r="W862" s="2">
        <v>92000</v>
      </c>
      <c r="X862" s="3">
        <v>44272</v>
      </c>
      <c r="Y862" s="2">
        <v>1</v>
      </c>
      <c r="Z862" s="2" t="s">
        <v>4083</v>
      </c>
    </row>
    <row r="863" spans="1:26" s="2" customFormat="1" thickBot="1">
      <c r="A863" s="2">
        <v>25</v>
      </c>
      <c r="B863" s="2" t="s">
        <v>2757</v>
      </c>
      <c r="C863" s="2" t="s">
        <v>2758</v>
      </c>
      <c r="D863" s="2" t="s">
        <v>4082</v>
      </c>
      <c r="E863" s="2" t="s">
        <v>4081</v>
      </c>
      <c r="F863" s="2" t="s">
        <v>4080</v>
      </c>
      <c r="I863" s="2" t="s">
        <v>3081</v>
      </c>
      <c r="J863" s="2" t="s">
        <v>2836</v>
      </c>
      <c r="K863" s="7" t="s">
        <v>3080</v>
      </c>
      <c r="L863" s="2">
        <v>5.08</v>
      </c>
      <c r="M863" s="2">
        <v>100400</v>
      </c>
      <c r="N863" s="2">
        <v>161500</v>
      </c>
      <c r="O863" s="2">
        <v>261900</v>
      </c>
      <c r="P863" s="2">
        <v>0</v>
      </c>
      <c r="Q863" s="2">
        <v>261900</v>
      </c>
      <c r="S863" s="6">
        <v>10.7</v>
      </c>
      <c r="T863" s="6">
        <f t="shared" si="13"/>
        <v>2802.33</v>
      </c>
      <c r="V863" s="2">
        <v>0</v>
      </c>
      <c r="W863" s="2">
        <v>0</v>
      </c>
      <c r="Y863" s="2">
        <v>0</v>
      </c>
      <c r="Z863" s="2" t="s">
        <v>4079</v>
      </c>
    </row>
    <row r="864" spans="1:26" s="2" customFormat="1" thickBot="1">
      <c r="A864" s="2">
        <v>851</v>
      </c>
      <c r="B864" s="2" t="s">
        <v>982</v>
      </c>
      <c r="C864" s="2" t="s">
        <v>983</v>
      </c>
      <c r="D864" s="2" t="s">
        <v>4078</v>
      </c>
      <c r="E864" s="2" t="s">
        <v>4077</v>
      </c>
      <c r="F864" s="2" t="s">
        <v>4076</v>
      </c>
      <c r="I864" s="2" t="s">
        <v>2854</v>
      </c>
      <c r="J864" s="2" t="s">
        <v>2836</v>
      </c>
      <c r="K864" s="7" t="s">
        <v>2853</v>
      </c>
      <c r="L864" s="2">
        <v>0.42</v>
      </c>
      <c r="M864" s="2">
        <v>67200</v>
      </c>
      <c r="N864" s="2">
        <v>194900</v>
      </c>
      <c r="O864" s="2">
        <v>262100</v>
      </c>
      <c r="P864" s="2">
        <v>0</v>
      </c>
      <c r="Q864" s="2">
        <v>262100</v>
      </c>
      <c r="S864" s="6">
        <v>10.7</v>
      </c>
      <c r="T864" s="6">
        <f t="shared" si="13"/>
        <v>2804.47</v>
      </c>
      <c r="V864" s="2">
        <v>0</v>
      </c>
      <c r="W864" s="2">
        <v>0</v>
      </c>
      <c r="Y864" s="2">
        <v>0</v>
      </c>
      <c r="Z864" s="2" t="s">
        <v>4075</v>
      </c>
    </row>
    <row r="865" spans="1:26" s="2" customFormat="1" thickBot="1">
      <c r="A865" s="2">
        <v>762</v>
      </c>
      <c r="B865" s="2" t="s">
        <v>1197</v>
      </c>
      <c r="C865" s="2" t="s">
        <v>1198</v>
      </c>
      <c r="D865" s="2" t="s">
        <v>4074</v>
      </c>
      <c r="E865" s="2" t="s">
        <v>4073</v>
      </c>
      <c r="F865" s="2" t="s">
        <v>4072</v>
      </c>
      <c r="I865" s="2" t="s">
        <v>4071</v>
      </c>
      <c r="J865" s="2" t="s">
        <v>2836</v>
      </c>
      <c r="K865" s="7" t="s">
        <v>4070</v>
      </c>
      <c r="L865" s="2">
        <v>13</v>
      </c>
      <c r="M865" s="2">
        <v>103400</v>
      </c>
      <c r="N865" s="2">
        <v>159300</v>
      </c>
      <c r="O865" s="2">
        <v>262700</v>
      </c>
      <c r="P865" s="2">
        <v>0</v>
      </c>
      <c r="Q865" s="2">
        <v>262700</v>
      </c>
      <c r="S865" s="6">
        <v>10.7</v>
      </c>
      <c r="T865" s="6">
        <f t="shared" si="13"/>
        <v>2810.89</v>
      </c>
      <c r="V865" s="2">
        <v>0</v>
      </c>
      <c r="W865" s="2">
        <v>0</v>
      </c>
      <c r="Y865" s="2">
        <v>0</v>
      </c>
      <c r="Z865" s="2" t="s">
        <v>4069</v>
      </c>
    </row>
    <row r="866" spans="1:26" s="2" customFormat="1" thickBot="1">
      <c r="A866" s="2">
        <v>87</v>
      </c>
      <c r="B866" s="2" t="s">
        <v>2647</v>
      </c>
      <c r="C866" s="2" t="s">
        <v>2648</v>
      </c>
      <c r="D866" s="2" t="s">
        <v>4068</v>
      </c>
      <c r="E866" s="2" t="s">
        <v>4067</v>
      </c>
      <c r="F866" s="2" t="s">
        <v>4066</v>
      </c>
      <c r="I866" s="2" t="s">
        <v>2854</v>
      </c>
      <c r="J866" s="2" t="s">
        <v>2836</v>
      </c>
      <c r="K866" s="7" t="s">
        <v>2853</v>
      </c>
      <c r="L866" s="2">
        <v>1.2</v>
      </c>
      <c r="M866" s="2">
        <v>81000</v>
      </c>
      <c r="N866" s="2">
        <v>206900</v>
      </c>
      <c r="O866" s="2">
        <v>287900</v>
      </c>
      <c r="P866" s="2">
        <v>25000</v>
      </c>
      <c r="Q866" s="2">
        <v>262900</v>
      </c>
      <c r="S866" s="6">
        <v>10.7</v>
      </c>
      <c r="T866" s="6">
        <f t="shared" si="13"/>
        <v>2813.03</v>
      </c>
      <c r="V866" s="2">
        <v>2</v>
      </c>
      <c r="W866" s="2">
        <v>88500</v>
      </c>
      <c r="X866" s="3">
        <v>43315</v>
      </c>
      <c r="Y866" s="2">
        <v>1</v>
      </c>
      <c r="Z866" s="2" t="s">
        <v>4065</v>
      </c>
    </row>
    <row r="867" spans="1:26" s="2" customFormat="1" thickBot="1">
      <c r="A867" s="2">
        <v>200</v>
      </c>
      <c r="B867" s="2" t="s">
        <v>2420</v>
      </c>
      <c r="C867" s="2" t="s">
        <v>4064</v>
      </c>
      <c r="E867" s="2" t="s">
        <v>4063</v>
      </c>
      <c r="F867" s="2" t="s">
        <v>4062</v>
      </c>
      <c r="I867" s="2" t="s">
        <v>3956</v>
      </c>
      <c r="J867" s="2" t="s">
        <v>2836</v>
      </c>
      <c r="K867" s="7" t="s">
        <v>2910</v>
      </c>
      <c r="L867" s="2">
        <v>5.07</v>
      </c>
      <c r="M867" s="2">
        <v>100400</v>
      </c>
      <c r="N867" s="2">
        <v>163200</v>
      </c>
      <c r="O867" s="2">
        <v>263600</v>
      </c>
      <c r="P867" s="2">
        <v>0</v>
      </c>
      <c r="Q867" s="2">
        <v>263600</v>
      </c>
      <c r="S867" s="6">
        <v>10.7</v>
      </c>
      <c r="T867" s="6">
        <f t="shared" si="13"/>
        <v>2820.52</v>
      </c>
      <c r="V867" s="2">
        <v>2</v>
      </c>
      <c r="W867" s="2">
        <v>225000</v>
      </c>
      <c r="X867" s="3">
        <v>45533</v>
      </c>
      <c r="Y867" s="2">
        <v>1</v>
      </c>
      <c r="Z867" s="2" t="s">
        <v>4061</v>
      </c>
    </row>
    <row r="868" spans="1:26" s="2" customFormat="1" thickBot="1">
      <c r="A868" s="2">
        <v>387</v>
      </c>
      <c r="B868" s="2" t="s">
        <v>2009</v>
      </c>
      <c r="C868" s="2" t="s">
        <v>2002</v>
      </c>
      <c r="D868" s="2" t="s">
        <v>4060</v>
      </c>
      <c r="E868" s="2" t="s">
        <v>4059</v>
      </c>
      <c r="F868" s="2" t="s">
        <v>4058</v>
      </c>
      <c r="I868" s="2" t="s">
        <v>2854</v>
      </c>
      <c r="J868" s="2" t="s">
        <v>2836</v>
      </c>
      <c r="K868" s="7" t="s">
        <v>2853</v>
      </c>
      <c r="L868" s="2">
        <v>38</v>
      </c>
      <c r="M868" s="2">
        <v>85900</v>
      </c>
      <c r="N868" s="2">
        <v>203200</v>
      </c>
      <c r="O868" s="2">
        <v>289100</v>
      </c>
      <c r="P868" s="2">
        <v>25000</v>
      </c>
      <c r="Q868" s="2">
        <v>264100</v>
      </c>
      <c r="S868" s="6">
        <v>10.7</v>
      </c>
      <c r="T868" s="6">
        <f t="shared" si="13"/>
        <v>2825.87</v>
      </c>
      <c r="V868" s="2">
        <v>0</v>
      </c>
      <c r="W868" s="2">
        <v>0</v>
      </c>
      <c r="Y868" s="2">
        <v>0</v>
      </c>
      <c r="Z868" s="2" t="s">
        <v>4057</v>
      </c>
    </row>
    <row r="869" spans="1:26" s="2" customFormat="1" thickBot="1">
      <c r="A869" s="2">
        <v>520</v>
      </c>
      <c r="B869" s="2" t="s">
        <v>1722</v>
      </c>
      <c r="C869" s="2" t="s">
        <v>1723</v>
      </c>
      <c r="D869" s="2" t="s">
        <v>4056</v>
      </c>
      <c r="E869" s="2" t="s">
        <v>4055</v>
      </c>
      <c r="F869" s="2" t="s">
        <v>4054</v>
      </c>
      <c r="I869" s="2" t="s">
        <v>4053</v>
      </c>
      <c r="J869" s="2" t="s">
        <v>3325</v>
      </c>
      <c r="K869" s="7" t="s">
        <v>4052</v>
      </c>
      <c r="L869" s="2">
        <v>2.8</v>
      </c>
      <c r="M869" s="2">
        <v>89000</v>
      </c>
      <c r="N869" s="2">
        <v>176300</v>
      </c>
      <c r="O869" s="2">
        <v>265300</v>
      </c>
      <c r="P869" s="2">
        <v>0</v>
      </c>
      <c r="Q869" s="2">
        <v>265300</v>
      </c>
      <c r="S869" s="6">
        <v>10.7</v>
      </c>
      <c r="T869" s="6">
        <f t="shared" si="13"/>
        <v>2838.71</v>
      </c>
      <c r="V869" s="2">
        <v>2</v>
      </c>
      <c r="W869" s="2">
        <v>72000</v>
      </c>
      <c r="X869" s="3">
        <v>41975</v>
      </c>
      <c r="Y869" s="2">
        <v>1</v>
      </c>
      <c r="Z869" s="2" t="s">
        <v>4051</v>
      </c>
    </row>
    <row r="870" spans="1:26" s="2" customFormat="1" thickBot="1">
      <c r="A870" s="2">
        <v>20</v>
      </c>
      <c r="B870" s="2" t="s">
        <v>2766</v>
      </c>
      <c r="C870" s="2" t="s">
        <v>2767</v>
      </c>
      <c r="D870" s="2" t="s">
        <v>4050</v>
      </c>
      <c r="E870" s="2" t="s">
        <v>4049</v>
      </c>
      <c r="F870" s="2" t="s">
        <v>4048</v>
      </c>
      <c r="I870" s="2" t="s">
        <v>2854</v>
      </c>
      <c r="J870" s="2" t="s">
        <v>2836</v>
      </c>
      <c r="K870" s="7" t="s">
        <v>2853</v>
      </c>
      <c r="L870" s="2">
        <v>4</v>
      </c>
      <c r="M870" s="2">
        <v>95000</v>
      </c>
      <c r="N870" s="2">
        <v>195400</v>
      </c>
      <c r="O870" s="2">
        <v>290400</v>
      </c>
      <c r="P870" s="2">
        <v>25000</v>
      </c>
      <c r="Q870" s="2">
        <v>265400</v>
      </c>
      <c r="S870" s="6">
        <v>10.7</v>
      </c>
      <c r="T870" s="6">
        <f t="shared" si="13"/>
        <v>2839.78</v>
      </c>
      <c r="V870" s="2">
        <v>0</v>
      </c>
      <c r="W870" s="2">
        <v>0</v>
      </c>
      <c r="Y870" s="2">
        <v>0</v>
      </c>
      <c r="Z870" s="2" t="s">
        <v>4047</v>
      </c>
    </row>
    <row r="871" spans="1:26" s="2" customFormat="1" thickBot="1">
      <c r="A871" s="2">
        <v>1055</v>
      </c>
      <c r="B871" s="2" t="s">
        <v>438</v>
      </c>
      <c r="C871" s="2" t="s">
        <v>439</v>
      </c>
      <c r="E871" s="2" t="s">
        <v>4046</v>
      </c>
      <c r="F871" s="2" t="s">
        <v>4045</v>
      </c>
      <c r="I871" s="2" t="s">
        <v>2837</v>
      </c>
      <c r="J871" s="2" t="s">
        <v>4044</v>
      </c>
      <c r="K871" s="8">
        <v>97229</v>
      </c>
      <c r="L871" s="2">
        <v>3</v>
      </c>
      <c r="M871" s="2">
        <v>90000</v>
      </c>
      <c r="N871" s="2">
        <v>176300</v>
      </c>
      <c r="O871" s="2">
        <v>266300</v>
      </c>
      <c r="P871" s="2">
        <v>0</v>
      </c>
      <c r="Q871" s="2">
        <v>266300</v>
      </c>
      <c r="S871" s="6">
        <v>10.7</v>
      </c>
      <c r="T871" s="6">
        <f t="shared" si="13"/>
        <v>2849.41</v>
      </c>
      <c r="V871" s="2">
        <v>2</v>
      </c>
      <c r="W871" s="2">
        <v>0</v>
      </c>
      <c r="X871" s="3">
        <v>38863</v>
      </c>
      <c r="Y871" s="2">
        <v>2</v>
      </c>
      <c r="Z871" s="2" t="s">
        <v>4043</v>
      </c>
    </row>
    <row r="872" spans="1:26" s="2" customFormat="1" thickBot="1">
      <c r="A872" s="2">
        <v>965</v>
      </c>
      <c r="B872" s="2" t="s">
        <v>682</v>
      </c>
      <c r="C872" s="2" t="s">
        <v>683</v>
      </c>
      <c r="E872" s="2" t="s">
        <v>4042</v>
      </c>
      <c r="F872" s="2" t="s">
        <v>4041</v>
      </c>
      <c r="I872" s="2" t="s">
        <v>2854</v>
      </c>
      <c r="J872" s="2" t="s">
        <v>2836</v>
      </c>
      <c r="K872" s="7" t="s">
        <v>2853</v>
      </c>
      <c r="L872" s="2">
        <v>2.4300000000000002</v>
      </c>
      <c r="M872" s="2">
        <v>87100</v>
      </c>
      <c r="N872" s="2">
        <v>204300</v>
      </c>
      <c r="O872" s="2">
        <v>291400</v>
      </c>
      <c r="P872" s="2">
        <v>25000</v>
      </c>
      <c r="Q872" s="2">
        <v>266400</v>
      </c>
      <c r="S872" s="6">
        <v>10.7</v>
      </c>
      <c r="T872" s="6">
        <f t="shared" si="13"/>
        <v>2850.48</v>
      </c>
      <c r="V872" s="2">
        <v>0</v>
      </c>
      <c r="W872" s="2">
        <v>0</v>
      </c>
      <c r="Y872" s="2">
        <v>0</v>
      </c>
    </row>
    <row r="873" spans="1:26" s="2" customFormat="1" thickBot="1">
      <c r="A873" s="2">
        <v>14</v>
      </c>
      <c r="B873" s="2" t="s">
        <v>2778</v>
      </c>
      <c r="C873" s="2" t="s">
        <v>4040</v>
      </c>
      <c r="E873" s="2" t="s">
        <v>4039</v>
      </c>
      <c r="F873" s="2" t="s">
        <v>4038</v>
      </c>
      <c r="G873" s="2" t="s">
        <v>4037</v>
      </c>
      <c r="H873" s="2" t="s">
        <v>4036</v>
      </c>
      <c r="I873" s="2" t="s">
        <v>4035</v>
      </c>
      <c r="J873" s="2" t="s">
        <v>2977</v>
      </c>
      <c r="K873" s="7" t="s">
        <v>4034</v>
      </c>
      <c r="L873" s="2">
        <v>2.75</v>
      </c>
      <c r="M873" s="2">
        <v>68700</v>
      </c>
      <c r="N873" s="2">
        <v>198000</v>
      </c>
      <c r="O873" s="2">
        <v>266700</v>
      </c>
      <c r="P873" s="2">
        <v>0</v>
      </c>
      <c r="Q873" s="2">
        <v>266700</v>
      </c>
      <c r="S873" s="6">
        <v>10.7</v>
      </c>
      <c r="T873" s="6">
        <f t="shared" si="13"/>
        <v>2853.69</v>
      </c>
      <c r="V873" s="2">
        <v>2</v>
      </c>
      <c r="W873" s="2">
        <v>0</v>
      </c>
      <c r="X873" s="3">
        <v>44497</v>
      </c>
      <c r="Y873" s="2">
        <v>2</v>
      </c>
      <c r="Z873" s="2" t="s">
        <v>4033</v>
      </c>
    </row>
    <row r="874" spans="1:26" s="2" customFormat="1" thickBot="1">
      <c r="A874" s="2">
        <v>389</v>
      </c>
      <c r="B874" s="2" t="s">
        <v>2004</v>
      </c>
      <c r="C874" s="2" t="s">
        <v>2005</v>
      </c>
      <c r="D874" s="2" t="s">
        <v>2931</v>
      </c>
      <c r="E874" s="2" t="s">
        <v>4032</v>
      </c>
      <c r="F874" s="2" t="s">
        <v>2929</v>
      </c>
      <c r="I874" s="2" t="s">
        <v>2854</v>
      </c>
      <c r="J874" s="2" t="s">
        <v>2836</v>
      </c>
      <c r="K874" s="7" t="s">
        <v>2853</v>
      </c>
      <c r="L874" s="2">
        <v>0.47</v>
      </c>
      <c r="M874" s="2">
        <v>67200</v>
      </c>
      <c r="N874" s="2">
        <v>200600</v>
      </c>
      <c r="O874" s="2">
        <v>267800</v>
      </c>
      <c r="P874" s="2">
        <v>0</v>
      </c>
      <c r="Q874" s="2">
        <v>267800</v>
      </c>
      <c r="S874" s="6">
        <v>10.7</v>
      </c>
      <c r="T874" s="6">
        <f t="shared" si="13"/>
        <v>2865.46</v>
      </c>
      <c r="V874" s="2">
        <v>2</v>
      </c>
      <c r="W874" s="2">
        <v>76500</v>
      </c>
      <c r="X874" s="3">
        <v>42902</v>
      </c>
      <c r="Y874" s="2">
        <v>1</v>
      </c>
      <c r="Z874" s="2" t="s">
        <v>4031</v>
      </c>
    </row>
    <row r="875" spans="1:26" s="2" customFormat="1" thickBot="1">
      <c r="A875" s="2">
        <v>370</v>
      </c>
      <c r="B875" s="2" t="s">
        <v>2045</v>
      </c>
      <c r="C875" s="2" t="s">
        <v>2043</v>
      </c>
      <c r="E875" s="2" t="s">
        <v>4030</v>
      </c>
      <c r="F875" s="2" t="s">
        <v>3330</v>
      </c>
      <c r="I875" s="2" t="s">
        <v>2854</v>
      </c>
      <c r="J875" s="2" t="s">
        <v>2836</v>
      </c>
      <c r="K875" s="7" t="s">
        <v>2853</v>
      </c>
      <c r="L875" s="2">
        <v>47</v>
      </c>
      <c r="M875" s="2">
        <v>136400</v>
      </c>
      <c r="N875" s="2">
        <v>157300</v>
      </c>
      <c r="O875" s="2">
        <v>293700</v>
      </c>
      <c r="P875" s="2">
        <v>25000</v>
      </c>
      <c r="Q875" s="2">
        <v>268700</v>
      </c>
      <c r="S875" s="6">
        <v>10.7</v>
      </c>
      <c r="T875" s="6">
        <f t="shared" si="13"/>
        <v>2875.09</v>
      </c>
      <c r="V875" s="2">
        <v>0</v>
      </c>
      <c r="W875" s="2">
        <v>0</v>
      </c>
      <c r="Y875" s="2">
        <v>0</v>
      </c>
      <c r="Z875" s="2" t="s">
        <v>3329</v>
      </c>
    </row>
    <row r="876" spans="1:26" s="2" customFormat="1" thickBot="1">
      <c r="A876" s="2">
        <v>440</v>
      </c>
      <c r="B876" s="2" t="s">
        <v>1898</v>
      </c>
      <c r="C876" s="2" t="s">
        <v>1896</v>
      </c>
      <c r="D876" s="2" t="s">
        <v>4029</v>
      </c>
      <c r="E876" s="2" t="s">
        <v>4028</v>
      </c>
      <c r="F876" s="2" t="s">
        <v>4027</v>
      </c>
      <c r="I876" s="2" t="s">
        <v>2854</v>
      </c>
      <c r="J876" s="2" t="s">
        <v>2836</v>
      </c>
      <c r="K876" s="7" t="s">
        <v>2853</v>
      </c>
      <c r="L876" s="2">
        <v>17</v>
      </c>
      <c r="M876" s="2">
        <v>115400</v>
      </c>
      <c r="N876" s="2">
        <v>186200</v>
      </c>
      <c r="O876" s="2">
        <v>301600</v>
      </c>
      <c r="P876" s="2">
        <v>31000</v>
      </c>
      <c r="Q876" s="2">
        <v>270600</v>
      </c>
      <c r="S876" s="6">
        <v>10.7</v>
      </c>
      <c r="T876" s="6">
        <f t="shared" si="13"/>
        <v>2895.42</v>
      </c>
      <c r="V876" s="2">
        <v>0</v>
      </c>
      <c r="W876" s="2">
        <v>0</v>
      </c>
      <c r="Y876" s="2">
        <v>0</v>
      </c>
      <c r="Z876" s="2" t="s">
        <v>4026</v>
      </c>
    </row>
    <row r="877" spans="1:26" s="2" customFormat="1" thickBot="1">
      <c r="A877" s="2">
        <v>153</v>
      </c>
      <c r="B877" s="2" t="s">
        <v>2516</v>
      </c>
      <c r="C877" s="2" t="s">
        <v>2517</v>
      </c>
      <c r="D877" s="2" t="s">
        <v>4025</v>
      </c>
      <c r="E877" s="2" t="s">
        <v>4024</v>
      </c>
      <c r="F877" s="2" t="s">
        <v>4023</v>
      </c>
      <c r="I877" s="2" t="s">
        <v>2854</v>
      </c>
      <c r="J877" s="2" t="s">
        <v>2836</v>
      </c>
      <c r="K877" s="7" t="s">
        <v>2853</v>
      </c>
      <c r="L877" s="2">
        <v>3.5</v>
      </c>
      <c r="M877" s="2">
        <v>92500</v>
      </c>
      <c r="N877" s="2">
        <v>178200</v>
      </c>
      <c r="O877" s="2">
        <v>270700</v>
      </c>
      <c r="P877" s="2">
        <v>0</v>
      </c>
      <c r="Q877" s="2">
        <v>270700</v>
      </c>
      <c r="S877" s="6">
        <v>10.7</v>
      </c>
      <c r="T877" s="6">
        <f t="shared" si="13"/>
        <v>2896.49</v>
      </c>
      <c r="V877" s="2">
        <v>2</v>
      </c>
      <c r="W877" s="2">
        <v>190000</v>
      </c>
      <c r="X877" s="3">
        <v>44211</v>
      </c>
      <c r="Y877" s="2">
        <v>1</v>
      </c>
      <c r="Z877" s="2" t="s">
        <v>4022</v>
      </c>
    </row>
    <row r="878" spans="1:26" s="2" customFormat="1" thickBot="1">
      <c r="A878" s="2">
        <v>505</v>
      </c>
      <c r="B878" s="2" t="s">
        <v>1755</v>
      </c>
      <c r="C878" s="2" t="s">
        <v>1756</v>
      </c>
      <c r="D878" s="2" t="s">
        <v>4021</v>
      </c>
      <c r="E878" s="2" t="s">
        <v>4020</v>
      </c>
      <c r="F878" s="2" t="s">
        <v>4019</v>
      </c>
      <c r="I878" s="2" t="s">
        <v>2854</v>
      </c>
      <c r="J878" s="2" t="s">
        <v>2836</v>
      </c>
      <c r="K878" s="7" t="s">
        <v>2853</v>
      </c>
      <c r="L878" s="2">
        <v>1</v>
      </c>
      <c r="M878" s="2">
        <v>80000</v>
      </c>
      <c r="N878" s="2">
        <v>216600</v>
      </c>
      <c r="O878" s="2">
        <v>296600</v>
      </c>
      <c r="P878" s="2">
        <v>25000</v>
      </c>
      <c r="Q878" s="2">
        <v>271600</v>
      </c>
      <c r="S878" s="6">
        <v>10.7</v>
      </c>
      <c r="T878" s="6">
        <f t="shared" si="13"/>
        <v>2906.12</v>
      </c>
      <c r="V878" s="2">
        <v>2</v>
      </c>
      <c r="W878" s="2">
        <v>86000</v>
      </c>
      <c r="X878" s="3">
        <v>45215</v>
      </c>
      <c r="Y878" s="2">
        <v>2</v>
      </c>
      <c r="Z878" s="2" t="s">
        <v>4018</v>
      </c>
    </row>
    <row r="879" spans="1:26" s="2" customFormat="1" thickBot="1">
      <c r="A879" s="2">
        <v>185</v>
      </c>
      <c r="B879" s="2" t="s">
        <v>2451</v>
      </c>
      <c r="C879" s="2" t="s">
        <v>2452</v>
      </c>
      <c r="D879" s="2" t="s">
        <v>4017</v>
      </c>
      <c r="E879" s="2" t="s">
        <v>4016</v>
      </c>
      <c r="F879" s="2" t="s">
        <v>4015</v>
      </c>
      <c r="I879" s="2" t="s">
        <v>2854</v>
      </c>
      <c r="J879" s="2" t="s">
        <v>2836</v>
      </c>
      <c r="K879" s="7" t="s">
        <v>2853</v>
      </c>
      <c r="L879" s="2">
        <v>4</v>
      </c>
      <c r="M879" s="2">
        <v>95000</v>
      </c>
      <c r="N879" s="2">
        <v>202100</v>
      </c>
      <c r="O879" s="2">
        <v>297100</v>
      </c>
      <c r="P879" s="2">
        <v>25000</v>
      </c>
      <c r="Q879" s="2">
        <v>272100</v>
      </c>
      <c r="S879" s="6">
        <v>10.7</v>
      </c>
      <c r="T879" s="6">
        <f t="shared" si="13"/>
        <v>2911.47</v>
      </c>
      <c r="V879" s="2">
        <v>0</v>
      </c>
      <c r="W879" s="2">
        <v>0</v>
      </c>
      <c r="Y879" s="2">
        <v>0</v>
      </c>
      <c r="Z879" s="2" t="s">
        <v>4014</v>
      </c>
    </row>
    <row r="880" spans="1:26" s="2" customFormat="1" thickBot="1">
      <c r="A880" s="2">
        <v>1022</v>
      </c>
      <c r="B880" s="2" t="s">
        <v>524</v>
      </c>
      <c r="C880" s="2" t="s">
        <v>525</v>
      </c>
      <c r="D880" s="2" t="s">
        <v>510</v>
      </c>
      <c r="E880" s="2" t="s">
        <v>4013</v>
      </c>
      <c r="F880" s="2" t="s">
        <v>3770</v>
      </c>
      <c r="I880" s="2" t="s">
        <v>3769</v>
      </c>
      <c r="J880" s="2" t="s">
        <v>2891</v>
      </c>
      <c r="K880" s="8">
        <v>78005</v>
      </c>
      <c r="L880" s="2">
        <v>40.020000000000003</v>
      </c>
      <c r="M880" s="2">
        <v>105500</v>
      </c>
      <c r="N880" s="2">
        <v>166600</v>
      </c>
      <c r="O880" s="2">
        <v>272100</v>
      </c>
      <c r="P880" s="2">
        <v>0</v>
      </c>
      <c r="Q880" s="2">
        <v>272100</v>
      </c>
      <c r="S880" s="6">
        <v>10.7</v>
      </c>
      <c r="T880" s="6">
        <f t="shared" si="13"/>
        <v>2911.47</v>
      </c>
      <c r="V880" s="2">
        <v>1</v>
      </c>
      <c r="W880" s="2">
        <v>55000</v>
      </c>
      <c r="X880" s="3">
        <v>43495</v>
      </c>
      <c r="Y880" s="2">
        <v>1</v>
      </c>
      <c r="Z880" s="2" t="s">
        <v>4012</v>
      </c>
    </row>
    <row r="881" spans="1:26" s="2" customFormat="1" thickBot="1">
      <c r="A881" s="2">
        <v>445</v>
      </c>
      <c r="B881" s="2" t="s">
        <v>1887</v>
      </c>
      <c r="C881" s="2" t="s">
        <v>1888</v>
      </c>
      <c r="D881" s="2" t="s">
        <v>4011</v>
      </c>
      <c r="E881" s="2" t="s">
        <v>4010</v>
      </c>
      <c r="F881" s="2" t="s">
        <v>4009</v>
      </c>
      <c r="I881" s="2" t="s">
        <v>2854</v>
      </c>
      <c r="J881" s="2" t="s">
        <v>2836</v>
      </c>
      <c r="K881" s="7" t="s">
        <v>2853</v>
      </c>
      <c r="L881" s="2">
        <v>1.3</v>
      </c>
      <c r="M881" s="2">
        <v>81500</v>
      </c>
      <c r="N881" s="2">
        <v>190800</v>
      </c>
      <c r="O881" s="2">
        <v>272300</v>
      </c>
      <c r="P881" s="2">
        <v>0</v>
      </c>
      <c r="Q881" s="2">
        <v>272300</v>
      </c>
      <c r="S881" s="6">
        <v>10.7</v>
      </c>
      <c r="T881" s="6">
        <f t="shared" si="13"/>
        <v>2913.61</v>
      </c>
      <c r="V881" s="2">
        <v>2</v>
      </c>
      <c r="W881" s="2">
        <v>0</v>
      </c>
      <c r="X881" s="3">
        <v>41365</v>
      </c>
      <c r="Y881" s="2">
        <v>2</v>
      </c>
      <c r="Z881" s="2" t="s">
        <v>4008</v>
      </c>
    </row>
    <row r="882" spans="1:26" s="2" customFormat="1" thickBot="1">
      <c r="A882" s="2">
        <v>808</v>
      </c>
      <c r="B882" s="2" t="s">
        <v>1091</v>
      </c>
      <c r="C882" s="2" t="s">
        <v>1092</v>
      </c>
      <c r="E882" s="2" t="s">
        <v>4007</v>
      </c>
      <c r="F882" s="2" t="s">
        <v>4006</v>
      </c>
      <c r="I882" s="2" t="s">
        <v>4005</v>
      </c>
      <c r="J882" s="2" t="s">
        <v>2977</v>
      </c>
      <c r="K882" s="7" t="s">
        <v>4004</v>
      </c>
      <c r="L882" s="2">
        <v>92</v>
      </c>
      <c r="M882" s="2">
        <v>225600</v>
      </c>
      <c r="N882" s="2">
        <v>46900</v>
      </c>
      <c r="O882" s="2">
        <v>272500</v>
      </c>
      <c r="P882" s="2">
        <v>0</v>
      </c>
      <c r="Q882" s="2">
        <v>272500</v>
      </c>
      <c r="S882" s="6">
        <v>10.7</v>
      </c>
      <c r="T882" s="6">
        <f t="shared" si="13"/>
        <v>2915.75</v>
      </c>
      <c r="V882" s="2">
        <v>2</v>
      </c>
      <c r="W882" s="2">
        <v>0</v>
      </c>
      <c r="X882" s="3">
        <v>41288</v>
      </c>
      <c r="Y882" s="2">
        <v>2</v>
      </c>
      <c r="Z882" s="2" t="s">
        <v>4003</v>
      </c>
    </row>
    <row r="883" spans="1:26" s="2" customFormat="1" thickBot="1">
      <c r="A883" s="2">
        <v>988</v>
      </c>
      <c r="B883" s="2" t="s">
        <v>612</v>
      </c>
      <c r="C883" s="2" t="s">
        <v>614</v>
      </c>
      <c r="E883" s="2" t="s">
        <v>4002</v>
      </c>
      <c r="F883" s="2" t="s">
        <v>4001</v>
      </c>
      <c r="I883" s="2" t="s">
        <v>2854</v>
      </c>
      <c r="J883" s="2" t="s">
        <v>2836</v>
      </c>
      <c r="K883" s="7" t="s">
        <v>2853</v>
      </c>
      <c r="L883" s="2">
        <v>20.7</v>
      </c>
      <c r="M883" s="2">
        <v>145100</v>
      </c>
      <c r="N883" s="2">
        <v>127400</v>
      </c>
      <c r="O883" s="2">
        <v>272500</v>
      </c>
      <c r="P883" s="2">
        <v>0</v>
      </c>
      <c r="Q883" s="2">
        <v>272500</v>
      </c>
      <c r="S883" s="6">
        <v>10.7</v>
      </c>
      <c r="T883" s="6">
        <f t="shared" si="13"/>
        <v>2915.75</v>
      </c>
      <c r="V883" s="2">
        <v>2</v>
      </c>
      <c r="W883" s="2">
        <v>0</v>
      </c>
      <c r="X883" s="3">
        <v>42839</v>
      </c>
      <c r="Y883" s="2">
        <v>8</v>
      </c>
      <c r="Z883" s="2" t="s">
        <v>4000</v>
      </c>
    </row>
    <row r="884" spans="1:26" s="2" customFormat="1" thickBot="1">
      <c r="A884" s="2">
        <v>22</v>
      </c>
      <c r="B884" s="2" t="s">
        <v>2762</v>
      </c>
      <c r="C884" s="2" t="s">
        <v>2763</v>
      </c>
      <c r="E884" s="2" t="s">
        <v>3999</v>
      </c>
      <c r="F884" s="2" t="s">
        <v>3998</v>
      </c>
      <c r="I884" s="2" t="s">
        <v>2854</v>
      </c>
      <c r="J884" s="2" t="s">
        <v>2836</v>
      </c>
      <c r="K884" s="7" t="s">
        <v>2853</v>
      </c>
      <c r="L884" s="2">
        <v>2</v>
      </c>
      <c r="M884" s="2">
        <v>85000</v>
      </c>
      <c r="N884" s="2">
        <v>212800</v>
      </c>
      <c r="O884" s="2">
        <v>297800</v>
      </c>
      <c r="P884" s="2">
        <v>25000</v>
      </c>
      <c r="Q884" s="2">
        <v>272800</v>
      </c>
      <c r="S884" s="6">
        <v>10.7</v>
      </c>
      <c r="T884" s="6">
        <f t="shared" si="13"/>
        <v>2918.96</v>
      </c>
      <c r="V884" s="2">
        <v>2</v>
      </c>
      <c r="W884" s="2">
        <v>115000</v>
      </c>
      <c r="X884" s="3">
        <v>39749</v>
      </c>
      <c r="Y884" s="2">
        <v>1</v>
      </c>
      <c r="Z884" s="2" t="s">
        <v>3997</v>
      </c>
    </row>
    <row r="885" spans="1:26" s="2" customFormat="1" thickBot="1">
      <c r="A885" s="2">
        <v>157</v>
      </c>
      <c r="B885" s="2" t="s">
        <v>2509</v>
      </c>
      <c r="C885" s="2" t="s">
        <v>2510</v>
      </c>
      <c r="D885" s="2" t="s">
        <v>3996</v>
      </c>
      <c r="E885" s="2" t="s">
        <v>3995</v>
      </c>
      <c r="F885" s="2" t="s">
        <v>3994</v>
      </c>
      <c r="I885" s="2" t="s">
        <v>3435</v>
      </c>
      <c r="J885" s="2" t="s">
        <v>2977</v>
      </c>
      <c r="K885" s="7" t="s">
        <v>3993</v>
      </c>
      <c r="L885" s="2">
        <v>5</v>
      </c>
      <c r="M885" s="2">
        <v>100000</v>
      </c>
      <c r="N885" s="2">
        <v>172900</v>
      </c>
      <c r="O885" s="2">
        <v>272900</v>
      </c>
      <c r="P885" s="2">
        <v>0</v>
      </c>
      <c r="Q885" s="2">
        <v>272900</v>
      </c>
      <c r="S885" s="6">
        <v>10.7</v>
      </c>
      <c r="T885" s="6">
        <f t="shared" si="13"/>
        <v>2920.03</v>
      </c>
      <c r="V885" s="2">
        <v>2</v>
      </c>
      <c r="W885" s="2">
        <v>100000</v>
      </c>
      <c r="X885" s="3">
        <v>42242</v>
      </c>
      <c r="Y885" s="2">
        <v>1</v>
      </c>
      <c r="Z885" s="2" t="s">
        <v>3992</v>
      </c>
    </row>
    <row r="886" spans="1:26" s="2" customFormat="1" thickBot="1">
      <c r="A886" s="2">
        <v>872</v>
      </c>
      <c r="B886" s="2" t="s">
        <v>927</v>
      </c>
      <c r="C886" s="2" t="s">
        <v>928</v>
      </c>
      <c r="D886" s="2" t="s">
        <v>3991</v>
      </c>
      <c r="E886" s="2" t="s">
        <v>3990</v>
      </c>
      <c r="F886" s="2" t="s">
        <v>3989</v>
      </c>
      <c r="I886" s="2" t="s">
        <v>2854</v>
      </c>
      <c r="J886" s="2" t="s">
        <v>2836</v>
      </c>
      <c r="K886" s="7" t="s">
        <v>2853</v>
      </c>
      <c r="L886" s="2">
        <v>42.5</v>
      </c>
      <c r="M886" s="2">
        <v>157300</v>
      </c>
      <c r="N886" s="2">
        <v>140900</v>
      </c>
      <c r="O886" s="2">
        <v>298200</v>
      </c>
      <c r="P886" s="2">
        <v>25000</v>
      </c>
      <c r="Q886" s="2">
        <v>273200</v>
      </c>
      <c r="S886" s="6">
        <v>10.7</v>
      </c>
      <c r="T886" s="6">
        <f t="shared" si="13"/>
        <v>2923.24</v>
      </c>
      <c r="V886" s="2">
        <v>2</v>
      </c>
      <c r="W886" s="2">
        <v>175000</v>
      </c>
      <c r="X886" s="3">
        <v>39464</v>
      </c>
      <c r="Y886" s="2">
        <v>1</v>
      </c>
      <c r="Z886" s="2" t="s">
        <v>3988</v>
      </c>
    </row>
    <row r="887" spans="1:26" s="2" customFormat="1" thickBot="1">
      <c r="A887" s="2">
        <v>961</v>
      </c>
      <c r="B887" s="2" t="s">
        <v>691</v>
      </c>
      <c r="C887" s="2" t="s">
        <v>3987</v>
      </c>
      <c r="D887" s="2" t="s">
        <v>3986</v>
      </c>
      <c r="E887" s="2" t="s">
        <v>3985</v>
      </c>
      <c r="F887" s="2" t="s">
        <v>3984</v>
      </c>
      <c r="I887" s="2" t="s">
        <v>3983</v>
      </c>
      <c r="J887" s="2" t="s">
        <v>2977</v>
      </c>
      <c r="K887" s="7" t="s">
        <v>3982</v>
      </c>
      <c r="L887" s="2">
        <v>238</v>
      </c>
      <c r="M887" s="2">
        <v>204000</v>
      </c>
      <c r="N887" s="2">
        <v>70600</v>
      </c>
      <c r="O887" s="2">
        <v>274600</v>
      </c>
      <c r="P887" s="2">
        <v>0</v>
      </c>
      <c r="Q887" s="2">
        <v>274600</v>
      </c>
      <c r="S887" s="6">
        <v>10.7</v>
      </c>
      <c r="T887" s="6">
        <f t="shared" si="13"/>
        <v>2938.22</v>
      </c>
      <c r="V887" s="2">
        <v>2</v>
      </c>
      <c r="W887" s="2">
        <v>0</v>
      </c>
      <c r="X887" s="3">
        <v>43662</v>
      </c>
      <c r="Y887" s="2">
        <v>2</v>
      </c>
      <c r="Z887" s="2" t="s">
        <v>3981</v>
      </c>
    </row>
    <row r="888" spans="1:26" s="2" customFormat="1" thickBot="1">
      <c r="A888" s="2">
        <v>353</v>
      </c>
      <c r="B888" s="2" t="s">
        <v>2083</v>
      </c>
      <c r="C888" s="2" t="s">
        <v>3980</v>
      </c>
      <c r="E888" s="2" t="s">
        <v>3979</v>
      </c>
      <c r="F888" s="2" t="s">
        <v>3978</v>
      </c>
      <c r="I888" s="2" t="s">
        <v>2854</v>
      </c>
      <c r="J888" s="2" t="s">
        <v>2836</v>
      </c>
      <c r="K888" s="7" t="s">
        <v>2853</v>
      </c>
      <c r="L888" s="2">
        <v>0.15</v>
      </c>
      <c r="M888" s="2">
        <v>48000</v>
      </c>
      <c r="N888" s="2">
        <v>228100</v>
      </c>
      <c r="O888" s="2">
        <v>276100</v>
      </c>
      <c r="P888" s="2">
        <v>0</v>
      </c>
      <c r="Q888" s="2">
        <v>276100</v>
      </c>
      <c r="S888" s="6">
        <v>10.7</v>
      </c>
      <c r="T888" s="6">
        <f t="shared" si="13"/>
        <v>2954.27</v>
      </c>
      <c r="V888" s="2">
        <v>2</v>
      </c>
      <c r="W888" s="2">
        <v>170000</v>
      </c>
      <c r="X888" s="3">
        <v>44757</v>
      </c>
      <c r="Y888" s="2">
        <v>1</v>
      </c>
      <c r="Z888" s="2" t="s">
        <v>3977</v>
      </c>
    </row>
    <row r="889" spans="1:26" s="2" customFormat="1" thickBot="1">
      <c r="A889" s="2">
        <v>434</v>
      </c>
      <c r="B889" s="2" t="s">
        <v>1908</v>
      </c>
      <c r="C889" s="2" t="s">
        <v>1906</v>
      </c>
      <c r="D889" s="2" t="s">
        <v>3976</v>
      </c>
      <c r="E889" s="2" t="s">
        <v>3975</v>
      </c>
      <c r="F889" s="2" t="s">
        <v>3974</v>
      </c>
      <c r="I889" s="2" t="s">
        <v>2854</v>
      </c>
      <c r="J889" s="2" t="s">
        <v>2836</v>
      </c>
      <c r="K889" s="7" t="s">
        <v>2853</v>
      </c>
      <c r="L889" s="2">
        <v>23.7</v>
      </c>
      <c r="M889" s="2">
        <v>131100</v>
      </c>
      <c r="N889" s="2">
        <v>146100</v>
      </c>
      <c r="O889" s="2">
        <v>277200</v>
      </c>
      <c r="P889" s="2">
        <v>0</v>
      </c>
      <c r="Q889" s="2">
        <v>277200</v>
      </c>
      <c r="S889" s="6">
        <v>10.7</v>
      </c>
      <c r="T889" s="6">
        <f t="shared" si="13"/>
        <v>2966.04</v>
      </c>
      <c r="V889" s="2">
        <v>2</v>
      </c>
      <c r="W889" s="2">
        <v>78000</v>
      </c>
      <c r="X889" s="3">
        <v>39437</v>
      </c>
      <c r="Y889" s="2">
        <v>1</v>
      </c>
      <c r="Z889" s="2" t="s">
        <v>3973</v>
      </c>
    </row>
    <row r="890" spans="1:26" s="2" customFormat="1" thickBot="1">
      <c r="A890" s="2">
        <v>754</v>
      </c>
      <c r="B890" s="2" t="s">
        <v>1212</v>
      </c>
      <c r="C890" s="2" t="s">
        <v>3972</v>
      </c>
      <c r="D890" s="2" t="s">
        <v>3971</v>
      </c>
      <c r="E890" s="2" t="s">
        <v>3970</v>
      </c>
      <c r="F890" s="2" t="s">
        <v>3969</v>
      </c>
      <c r="I890" s="2" t="s">
        <v>3968</v>
      </c>
      <c r="J890" s="2" t="s">
        <v>2836</v>
      </c>
      <c r="K890" s="7" t="s">
        <v>3967</v>
      </c>
      <c r="L890" s="2">
        <v>2.13</v>
      </c>
      <c r="M890" s="2">
        <v>65600</v>
      </c>
      <c r="N890" s="2">
        <v>212800</v>
      </c>
      <c r="O890" s="2">
        <v>278400</v>
      </c>
      <c r="P890" s="2">
        <v>0</v>
      </c>
      <c r="Q890" s="2">
        <v>278400</v>
      </c>
      <c r="S890" s="6">
        <v>10.7</v>
      </c>
      <c r="T890" s="6">
        <f t="shared" si="13"/>
        <v>2978.88</v>
      </c>
      <c r="V890" s="2">
        <v>2</v>
      </c>
      <c r="W890" s="2">
        <v>70000</v>
      </c>
      <c r="X890" s="3">
        <v>44462</v>
      </c>
      <c r="Y890" s="2">
        <v>1</v>
      </c>
      <c r="Z890" s="2" t="s">
        <v>3966</v>
      </c>
    </row>
    <row r="891" spans="1:26" s="2" customFormat="1" thickBot="1">
      <c r="A891" s="2">
        <v>636</v>
      </c>
      <c r="B891" s="2" t="s">
        <v>1468</v>
      </c>
      <c r="C891" s="2" t="s">
        <v>1469</v>
      </c>
      <c r="D891" s="2" t="s">
        <v>3965</v>
      </c>
      <c r="E891" s="2" t="s">
        <v>3964</v>
      </c>
      <c r="F891" s="2" t="s">
        <v>3963</v>
      </c>
      <c r="I891" s="2" t="s">
        <v>2854</v>
      </c>
      <c r="J891" s="2" t="s">
        <v>2836</v>
      </c>
      <c r="K891" s="7" t="s">
        <v>2853</v>
      </c>
      <c r="L891" s="2">
        <v>0.32</v>
      </c>
      <c r="M891" s="2">
        <v>57600</v>
      </c>
      <c r="N891" s="2">
        <v>221200</v>
      </c>
      <c r="O891" s="2">
        <v>278800</v>
      </c>
      <c r="P891" s="2">
        <v>0</v>
      </c>
      <c r="Q891" s="2">
        <v>278800</v>
      </c>
      <c r="S891" s="6">
        <v>10.7</v>
      </c>
      <c r="T891" s="6">
        <f t="shared" si="13"/>
        <v>2983.16</v>
      </c>
      <c r="V891" s="2">
        <v>0</v>
      </c>
      <c r="W891" s="2">
        <v>0</v>
      </c>
      <c r="Y891" s="2">
        <v>0</v>
      </c>
      <c r="Z891" s="2" t="s">
        <v>3962</v>
      </c>
    </row>
    <row r="892" spans="1:26" s="2" customFormat="1" thickBot="1">
      <c r="A892" s="2">
        <v>455</v>
      </c>
      <c r="B892" s="2" t="s">
        <v>3961</v>
      </c>
      <c r="C892" s="2" t="s">
        <v>1865</v>
      </c>
      <c r="E892" s="2" t="s">
        <v>3960</v>
      </c>
      <c r="F892" s="2" t="s">
        <v>3699</v>
      </c>
      <c r="I892" s="2" t="s">
        <v>3051</v>
      </c>
      <c r="J892" s="2" t="s">
        <v>2836</v>
      </c>
      <c r="K892" s="7" t="s">
        <v>3050</v>
      </c>
      <c r="L892" s="2">
        <v>54</v>
      </c>
      <c r="M892" s="2">
        <v>279000</v>
      </c>
      <c r="N892" s="2">
        <v>0</v>
      </c>
      <c r="O892" s="2">
        <v>279000</v>
      </c>
      <c r="P892" s="2">
        <v>0</v>
      </c>
      <c r="Q892" s="2">
        <v>279000</v>
      </c>
      <c r="S892" s="6">
        <v>10.7</v>
      </c>
      <c r="T892" s="6">
        <f t="shared" si="13"/>
        <v>2985.3</v>
      </c>
      <c r="V892" s="2">
        <v>1</v>
      </c>
      <c r="W892" s="2">
        <v>75000</v>
      </c>
      <c r="X892" s="3">
        <v>41355</v>
      </c>
      <c r="Y892" s="2">
        <v>1</v>
      </c>
      <c r="Z892" s="2" t="s">
        <v>3959</v>
      </c>
    </row>
    <row r="893" spans="1:26" s="2" customFormat="1" thickBot="1">
      <c r="A893" s="2">
        <v>40</v>
      </c>
      <c r="B893" s="2" t="s">
        <v>2729</v>
      </c>
      <c r="C893" s="2" t="s">
        <v>2730</v>
      </c>
      <c r="E893" s="2" t="s">
        <v>3958</v>
      </c>
      <c r="F893" s="2" t="s">
        <v>3957</v>
      </c>
      <c r="I893" s="2" t="s">
        <v>3956</v>
      </c>
      <c r="J893" s="2" t="s">
        <v>2836</v>
      </c>
      <c r="K893" s="7" t="s">
        <v>2910</v>
      </c>
      <c r="L893" s="2">
        <v>58</v>
      </c>
      <c r="M893" s="2">
        <v>127600</v>
      </c>
      <c r="N893" s="2">
        <v>177200</v>
      </c>
      <c r="O893" s="2">
        <v>304800</v>
      </c>
      <c r="P893" s="2">
        <v>25000</v>
      </c>
      <c r="Q893" s="2">
        <v>279800</v>
      </c>
      <c r="S893" s="6">
        <v>10.7</v>
      </c>
      <c r="T893" s="6">
        <f t="shared" si="13"/>
        <v>2993.86</v>
      </c>
      <c r="V893" s="2">
        <v>2</v>
      </c>
      <c r="W893" s="2">
        <v>135000</v>
      </c>
      <c r="X893" s="3">
        <v>40274</v>
      </c>
      <c r="Y893" s="2">
        <v>1</v>
      </c>
      <c r="Z893" s="2" t="s">
        <v>3955</v>
      </c>
    </row>
    <row r="894" spans="1:26" s="2" customFormat="1" thickBot="1">
      <c r="A894" s="2">
        <v>524</v>
      </c>
      <c r="B894" s="2" t="s">
        <v>1716</v>
      </c>
      <c r="C894" s="2" t="s">
        <v>1717</v>
      </c>
      <c r="D894" s="2" t="s">
        <v>3954</v>
      </c>
      <c r="E894" s="2" t="s">
        <v>3953</v>
      </c>
      <c r="F894" s="2" t="s">
        <v>3952</v>
      </c>
      <c r="I894" s="2" t="s">
        <v>2854</v>
      </c>
      <c r="J894" s="2" t="s">
        <v>2836</v>
      </c>
      <c r="K894" s="7" t="s">
        <v>2853</v>
      </c>
      <c r="L894" s="2">
        <v>13.75</v>
      </c>
      <c r="M894" s="2">
        <v>103700</v>
      </c>
      <c r="N894" s="2">
        <v>201800</v>
      </c>
      <c r="O894" s="2">
        <v>305500</v>
      </c>
      <c r="P894" s="2">
        <v>25000</v>
      </c>
      <c r="Q894" s="2">
        <v>280500</v>
      </c>
      <c r="S894" s="6">
        <v>10.7</v>
      </c>
      <c r="T894" s="6">
        <f t="shared" si="13"/>
        <v>3001.35</v>
      </c>
      <c r="V894" s="2">
        <v>0</v>
      </c>
      <c r="W894" s="2">
        <v>0</v>
      </c>
      <c r="Y894" s="2">
        <v>0</v>
      </c>
      <c r="Z894" s="2" t="s">
        <v>3951</v>
      </c>
    </row>
    <row r="895" spans="1:26" s="2" customFormat="1" thickBot="1">
      <c r="A895" s="2">
        <v>541</v>
      </c>
      <c r="B895" s="2" t="s">
        <v>1671</v>
      </c>
      <c r="C895" s="2" t="s">
        <v>1672</v>
      </c>
      <c r="E895" s="2" t="s">
        <v>3950</v>
      </c>
      <c r="F895" s="2" t="s">
        <v>3949</v>
      </c>
      <c r="I895" s="2" t="s">
        <v>3586</v>
      </c>
      <c r="J895" s="2" t="s">
        <v>2947</v>
      </c>
      <c r="K895" s="8">
        <v>11944</v>
      </c>
      <c r="L895" s="2">
        <v>8</v>
      </c>
      <c r="M895" s="2">
        <v>111000</v>
      </c>
      <c r="N895" s="2">
        <v>170900</v>
      </c>
      <c r="O895" s="2">
        <v>281900</v>
      </c>
      <c r="P895" s="2">
        <v>0</v>
      </c>
      <c r="Q895" s="2">
        <v>281900</v>
      </c>
      <c r="S895" s="6">
        <v>10.7</v>
      </c>
      <c r="T895" s="6">
        <f t="shared" si="13"/>
        <v>3016.33</v>
      </c>
      <c r="V895" s="2">
        <v>2</v>
      </c>
      <c r="W895" s="2">
        <v>150500</v>
      </c>
      <c r="X895" s="3">
        <v>44406</v>
      </c>
      <c r="Y895" s="2">
        <v>1</v>
      </c>
      <c r="Z895" s="2" t="s">
        <v>3948</v>
      </c>
    </row>
    <row r="896" spans="1:26" s="2" customFormat="1" thickBot="1">
      <c r="A896" s="2">
        <v>845</v>
      </c>
      <c r="B896" s="2" t="s">
        <v>998</v>
      </c>
      <c r="C896" s="2" t="s">
        <v>1000</v>
      </c>
      <c r="D896" s="2" t="s">
        <v>3947</v>
      </c>
      <c r="E896" s="2" t="s">
        <v>3946</v>
      </c>
      <c r="F896" s="2" t="s">
        <v>3945</v>
      </c>
      <c r="I896" s="2" t="s">
        <v>2854</v>
      </c>
      <c r="J896" s="2" t="s">
        <v>2836</v>
      </c>
      <c r="K896" s="7" t="s">
        <v>2853</v>
      </c>
      <c r="L896" s="2">
        <v>14.35</v>
      </c>
      <c r="M896" s="2">
        <v>106500</v>
      </c>
      <c r="N896" s="2">
        <v>177300</v>
      </c>
      <c r="O896" s="2">
        <v>283800</v>
      </c>
      <c r="P896" s="2">
        <v>0</v>
      </c>
      <c r="Q896" s="2">
        <v>283800</v>
      </c>
      <c r="S896" s="6">
        <v>10.7</v>
      </c>
      <c r="T896" s="6">
        <f t="shared" si="13"/>
        <v>3036.66</v>
      </c>
      <c r="V896" s="2">
        <v>0</v>
      </c>
      <c r="W896" s="2">
        <v>0</v>
      </c>
      <c r="Y896" s="2">
        <v>0</v>
      </c>
      <c r="Z896" s="2" t="s">
        <v>3944</v>
      </c>
    </row>
    <row r="897" spans="1:26" s="2" customFormat="1" thickBot="1">
      <c r="A897" s="2">
        <v>1036</v>
      </c>
      <c r="B897" s="2" t="s">
        <v>482</v>
      </c>
      <c r="C897" s="2" t="s">
        <v>484</v>
      </c>
      <c r="D897" s="2" t="s">
        <v>3943</v>
      </c>
      <c r="E897" s="2" t="s">
        <v>3942</v>
      </c>
      <c r="F897" s="2" t="s">
        <v>3941</v>
      </c>
      <c r="I897" s="2" t="s">
        <v>2854</v>
      </c>
      <c r="J897" s="2" t="s">
        <v>2836</v>
      </c>
      <c r="K897" s="7" t="s">
        <v>2853</v>
      </c>
      <c r="L897" s="2">
        <v>2.7</v>
      </c>
      <c r="M897" s="2">
        <v>68500</v>
      </c>
      <c r="N897" s="2">
        <v>215600</v>
      </c>
      <c r="O897" s="2">
        <v>284100</v>
      </c>
      <c r="P897" s="2">
        <v>0</v>
      </c>
      <c r="Q897" s="2">
        <v>284100</v>
      </c>
      <c r="S897" s="6">
        <v>10.7</v>
      </c>
      <c r="T897" s="6">
        <f t="shared" si="13"/>
        <v>3039.87</v>
      </c>
      <c r="V897" s="2">
        <v>2</v>
      </c>
      <c r="W897" s="2">
        <v>0</v>
      </c>
      <c r="X897" s="3">
        <v>38867</v>
      </c>
      <c r="Y897" s="2">
        <v>2</v>
      </c>
      <c r="Z897" s="2" t="s">
        <v>3940</v>
      </c>
    </row>
    <row r="898" spans="1:26" s="2" customFormat="1" thickBot="1">
      <c r="A898" s="2">
        <v>503</v>
      </c>
      <c r="B898" s="2" t="s">
        <v>1759</v>
      </c>
      <c r="C898" s="2" t="s">
        <v>1760</v>
      </c>
      <c r="D898" s="2" t="s">
        <v>3939</v>
      </c>
      <c r="E898" s="2" t="s">
        <v>3938</v>
      </c>
      <c r="F898" s="2" t="s">
        <v>3937</v>
      </c>
      <c r="I898" s="2" t="s">
        <v>2854</v>
      </c>
      <c r="J898" s="2" t="s">
        <v>2836</v>
      </c>
      <c r="K898" s="7" t="s">
        <v>2853</v>
      </c>
      <c r="L898" s="2">
        <v>5.37</v>
      </c>
      <c r="M898" s="2">
        <v>101800</v>
      </c>
      <c r="N898" s="2">
        <v>207700</v>
      </c>
      <c r="O898" s="2">
        <v>309500</v>
      </c>
      <c r="P898" s="2">
        <v>25000</v>
      </c>
      <c r="Q898" s="2">
        <v>284500</v>
      </c>
      <c r="S898" s="6">
        <v>10.7</v>
      </c>
      <c r="T898" s="6">
        <f t="shared" ref="T898:T961" si="14">SUM(Q898*S898)/1000</f>
        <v>3044.15</v>
      </c>
      <c r="V898" s="2">
        <v>2</v>
      </c>
      <c r="W898" s="2">
        <v>175000</v>
      </c>
      <c r="X898" s="3">
        <v>39972</v>
      </c>
      <c r="Y898" s="2">
        <v>1</v>
      </c>
      <c r="Z898" s="2" t="s">
        <v>3936</v>
      </c>
    </row>
    <row r="899" spans="1:26" s="2" customFormat="1" thickBot="1">
      <c r="A899" s="2">
        <v>159</v>
      </c>
      <c r="B899" s="2" t="s">
        <v>2504</v>
      </c>
      <c r="C899" s="2" t="s">
        <v>2505</v>
      </c>
      <c r="D899" s="2" t="s">
        <v>3935</v>
      </c>
      <c r="E899" s="2" t="s">
        <v>3934</v>
      </c>
      <c r="F899" s="2" t="s">
        <v>3933</v>
      </c>
      <c r="I899" s="2" t="s">
        <v>2854</v>
      </c>
      <c r="J899" s="2" t="s">
        <v>2836</v>
      </c>
      <c r="K899" s="7" t="s">
        <v>2853</v>
      </c>
      <c r="L899" s="2">
        <v>0.54</v>
      </c>
      <c r="M899" s="2">
        <v>67200</v>
      </c>
      <c r="N899" s="2">
        <v>217800</v>
      </c>
      <c r="O899" s="2">
        <v>285000</v>
      </c>
      <c r="P899" s="2">
        <v>0</v>
      </c>
      <c r="Q899" s="2">
        <v>285000</v>
      </c>
      <c r="S899" s="6">
        <v>10.7</v>
      </c>
      <c r="T899" s="6">
        <f t="shared" si="14"/>
        <v>3049.5</v>
      </c>
      <c r="V899" s="2">
        <v>2</v>
      </c>
      <c r="W899" s="2">
        <v>180000</v>
      </c>
      <c r="X899" s="3">
        <v>44721</v>
      </c>
      <c r="Y899" s="2">
        <v>1</v>
      </c>
      <c r="Z899" s="2" t="s">
        <v>3932</v>
      </c>
    </row>
    <row r="900" spans="1:26" s="2" customFormat="1" thickBot="1">
      <c r="A900" s="2">
        <v>299</v>
      </c>
      <c r="B900" s="2" t="s">
        <v>2195</v>
      </c>
      <c r="C900" s="2" t="s">
        <v>2197</v>
      </c>
      <c r="E900" s="2" t="s">
        <v>3931</v>
      </c>
      <c r="F900" s="2" t="s">
        <v>3930</v>
      </c>
      <c r="I900" s="2" t="s">
        <v>2854</v>
      </c>
      <c r="J900" s="2" t="s">
        <v>2836</v>
      </c>
      <c r="K900" s="7" t="s">
        <v>2853</v>
      </c>
      <c r="L900" s="2">
        <v>100</v>
      </c>
      <c r="M900" s="2">
        <v>91000</v>
      </c>
      <c r="N900" s="2">
        <v>219000</v>
      </c>
      <c r="O900" s="2">
        <v>310000</v>
      </c>
      <c r="P900" s="2">
        <v>25000</v>
      </c>
      <c r="Q900" s="2">
        <v>285000</v>
      </c>
      <c r="S900" s="6">
        <v>10.7</v>
      </c>
      <c r="T900" s="6">
        <f t="shared" si="14"/>
        <v>3049.5</v>
      </c>
      <c r="V900" s="2">
        <v>0</v>
      </c>
      <c r="W900" s="2">
        <v>0</v>
      </c>
      <c r="Y900" s="2">
        <v>0</v>
      </c>
      <c r="Z900" s="2" t="s">
        <v>3929</v>
      </c>
    </row>
    <row r="901" spans="1:26" s="2" customFormat="1" thickBot="1">
      <c r="A901" s="2">
        <v>52</v>
      </c>
      <c r="B901" s="2" t="s">
        <v>2702</v>
      </c>
      <c r="C901" s="2" t="s">
        <v>2703</v>
      </c>
      <c r="E901" s="2" t="s">
        <v>3928</v>
      </c>
      <c r="F901" s="2" t="s">
        <v>3927</v>
      </c>
      <c r="I901" s="2" t="s">
        <v>2854</v>
      </c>
      <c r="J901" s="2" t="s">
        <v>2836</v>
      </c>
      <c r="K901" s="7" t="s">
        <v>2853</v>
      </c>
      <c r="L901" s="2">
        <v>3</v>
      </c>
      <c r="M901" s="2">
        <v>90000</v>
      </c>
      <c r="N901" s="2">
        <v>220400</v>
      </c>
      <c r="O901" s="2">
        <v>310400</v>
      </c>
      <c r="P901" s="2">
        <v>25000</v>
      </c>
      <c r="Q901" s="2">
        <v>285400</v>
      </c>
      <c r="S901" s="6">
        <v>10.7</v>
      </c>
      <c r="T901" s="6">
        <f t="shared" si="14"/>
        <v>3053.78</v>
      </c>
      <c r="V901" s="2">
        <v>0</v>
      </c>
      <c r="W901" s="2">
        <v>0</v>
      </c>
      <c r="Y901" s="2">
        <v>0</v>
      </c>
      <c r="Z901" s="2" t="s">
        <v>3926</v>
      </c>
    </row>
    <row r="902" spans="1:26" s="2" customFormat="1" thickBot="1">
      <c r="A902" s="2">
        <v>148</v>
      </c>
      <c r="B902" s="2" t="s">
        <v>2525</v>
      </c>
      <c r="C902" s="2" t="s">
        <v>2111</v>
      </c>
      <c r="E902" s="2" t="s">
        <v>3925</v>
      </c>
      <c r="F902" s="2" t="s">
        <v>3924</v>
      </c>
      <c r="I902" s="2" t="s">
        <v>3923</v>
      </c>
      <c r="J902" s="2" t="s">
        <v>2977</v>
      </c>
      <c r="K902" s="7" t="s">
        <v>3922</v>
      </c>
      <c r="L902" s="2">
        <v>0.64</v>
      </c>
      <c r="M902" s="2">
        <v>73600</v>
      </c>
      <c r="N902" s="2">
        <v>211900</v>
      </c>
      <c r="O902" s="2">
        <v>285500</v>
      </c>
      <c r="P902" s="2">
        <v>0</v>
      </c>
      <c r="Q902" s="2">
        <v>285500</v>
      </c>
      <c r="S902" s="6">
        <v>10.7</v>
      </c>
      <c r="T902" s="6">
        <f t="shared" si="14"/>
        <v>3054.85</v>
      </c>
      <c r="V902" s="2">
        <v>2</v>
      </c>
      <c r="W902" s="2">
        <v>39000</v>
      </c>
      <c r="X902" s="3">
        <v>40359</v>
      </c>
      <c r="Y902" s="2">
        <v>1</v>
      </c>
      <c r="Z902" s="2" t="s">
        <v>3921</v>
      </c>
    </row>
    <row r="903" spans="1:26" s="2" customFormat="1" thickBot="1">
      <c r="A903" s="2">
        <v>278</v>
      </c>
      <c r="B903" s="2" t="s">
        <v>2240</v>
      </c>
      <c r="C903" s="2" t="s">
        <v>3920</v>
      </c>
      <c r="E903" s="2" t="s">
        <v>3919</v>
      </c>
      <c r="F903" s="2" t="s">
        <v>3918</v>
      </c>
      <c r="G903" s="2" t="s">
        <v>3917</v>
      </c>
      <c r="I903" s="2" t="s">
        <v>2854</v>
      </c>
      <c r="J903" s="2" t="s">
        <v>2836</v>
      </c>
      <c r="K903" s="7" t="s">
        <v>2853</v>
      </c>
      <c r="L903" s="2">
        <v>2.78</v>
      </c>
      <c r="M903" s="2">
        <v>68900</v>
      </c>
      <c r="N903" s="2">
        <v>216700</v>
      </c>
      <c r="O903" s="2">
        <v>285600</v>
      </c>
      <c r="P903" s="2">
        <v>0</v>
      </c>
      <c r="Q903" s="2">
        <v>285600</v>
      </c>
      <c r="S903" s="6">
        <v>10.7</v>
      </c>
      <c r="T903" s="6">
        <f t="shared" si="14"/>
        <v>3055.92</v>
      </c>
      <c r="V903" s="2">
        <v>0</v>
      </c>
      <c r="W903" s="2">
        <v>0</v>
      </c>
      <c r="Y903" s="2">
        <v>0</v>
      </c>
      <c r="Z903" s="2" t="s">
        <v>3916</v>
      </c>
    </row>
    <row r="904" spans="1:26" s="2" customFormat="1" thickBot="1">
      <c r="A904" s="2">
        <v>70</v>
      </c>
      <c r="B904" s="2" t="s">
        <v>2677</v>
      </c>
      <c r="C904" s="2" t="s">
        <v>2676</v>
      </c>
      <c r="D904" s="2" t="s">
        <v>3915</v>
      </c>
      <c r="E904" s="2" t="s">
        <v>3914</v>
      </c>
      <c r="F904" s="2" t="s">
        <v>3913</v>
      </c>
      <c r="I904" s="2" t="s">
        <v>2854</v>
      </c>
      <c r="J904" s="2" t="s">
        <v>2836</v>
      </c>
      <c r="K904" s="7" t="s">
        <v>2853</v>
      </c>
      <c r="L904" s="2">
        <v>1.1599999999999999</v>
      </c>
      <c r="M904" s="2">
        <v>80800</v>
      </c>
      <c r="N904" s="2">
        <v>229900</v>
      </c>
      <c r="O904" s="2">
        <v>310700</v>
      </c>
      <c r="P904" s="2">
        <v>25000</v>
      </c>
      <c r="Q904" s="2">
        <v>285700</v>
      </c>
      <c r="S904" s="6">
        <v>10.7</v>
      </c>
      <c r="T904" s="6">
        <f t="shared" si="14"/>
        <v>3056.99</v>
      </c>
      <c r="V904" s="2">
        <v>0</v>
      </c>
      <c r="W904" s="2">
        <v>0</v>
      </c>
      <c r="Y904" s="2">
        <v>0</v>
      </c>
      <c r="Z904" s="2" t="s">
        <v>3912</v>
      </c>
    </row>
    <row r="905" spans="1:26" s="2" customFormat="1" thickBot="1">
      <c r="A905" s="2">
        <v>105</v>
      </c>
      <c r="B905" s="2" t="s">
        <v>2605</v>
      </c>
      <c r="C905" s="2" t="s">
        <v>3911</v>
      </c>
      <c r="D905" s="2" t="s">
        <v>3910</v>
      </c>
      <c r="E905" s="2" t="s">
        <v>3909</v>
      </c>
      <c r="F905" s="2" t="s">
        <v>3908</v>
      </c>
      <c r="I905" s="2" t="s">
        <v>2854</v>
      </c>
      <c r="J905" s="2" t="s">
        <v>2836</v>
      </c>
      <c r="K905" s="7" t="s">
        <v>2853</v>
      </c>
      <c r="L905" s="2">
        <v>1</v>
      </c>
      <c r="M905" s="2">
        <v>150000</v>
      </c>
      <c r="N905" s="2">
        <v>166700</v>
      </c>
      <c r="O905" s="2">
        <v>316700</v>
      </c>
      <c r="P905" s="2">
        <v>31000</v>
      </c>
      <c r="Q905" s="2">
        <v>285700</v>
      </c>
      <c r="S905" s="6">
        <v>10.7</v>
      </c>
      <c r="T905" s="6">
        <f t="shared" si="14"/>
        <v>3056.99</v>
      </c>
      <c r="V905" s="2">
        <v>2</v>
      </c>
      <c r="W905" s="2">
        <v>34900</v>
      </c>
      <c r="X905" s="3">
        <v>44408</v>
      </c>
      <c r="Y905" s="2">
        <v>1</v>
      </c>
      <c r="Z905" s="2" t="s">
        <v>3907</v>
      </c>
    </row>
    <row r="906" spans="1:26" s="2" customFormat="1" thickBot="1">
      <c r="A906" s="2">
        <v>303</v>
      </c>
      <c r="B906" s="2" t="s">
        <v>2188</v>
      </c>
      <c r="C906" s="2" t="s">
        <v>2189</v>
      </c>
      <c r="E906" s="2" t="s">
        <v>3906</v>
      </c>
      <c r="F906" s="2" t="s">
        <v>3905</v>
      </c>
      <c r="G906" s="2" t="s">
        <v>3904</v>
      </c>
      <c r="I906" s="2" t="s">
        <v>2854</v>
      </c>
      <c r="J906" s="2" t="s">
        <v>2836</v>
      </c>
      <c r="K906" s="7" t="s">
        <v>2853</v>
      </c>
      <c r="L906" s="2">
        <v>0.5</v>
      </c>
      <c r="M906" s="2">
        <v>67200</v>
      </c>
      <c r="N906" s="2">
        <v>219600</v>
      </c>
      <c r="O906" s="2">
        <v>286800</v>
      </c>
      <c r="P906" s="2">
        <v>0</v>
      </c>
      <c r="Q906" s="2">
        <v>286800</v>
      </c>
      <c r="S906" s="6">
        <v>10.7</v>
      </c>
      <c r="T906" s="6">
        <f t="shared" si="14"/>
        <v>3068.76</v>
      </c>
      <c r="V906" s="2">
        <v>2</v>
      </c>
      <c r="W906" s="2">
        <v>0</v>
      </c>
      <c r="X906" s="3">
        <v>44957</v>
      </c>
      <c r="Y906" s="2">
        <v>8</v>
      </c>
      <c r="Z906" s="2" t="s">
        <v>3903</v>
      </c>
    </row>
    <row r="907" spans="1:26" s="2" customFormat="1" thickBot="1">
      <c r="A907" s="2">
        <v>580</v>
      </c>
      <c r="B907" s="2" t="s">
        <v>1589</v>
      </c>
      <c r="C907" s="2" t="s">
        <v>1590</v>
      </c>
      <c r="D907" s="2" t="s">
        <v>3902</v>
      </c>
      <c r="E907" s="2" t="s">
        <v>3901</v>
      </c>
      <c r="F907" s="2" t="s">
        <v>3900</v>
      </c>
      <c r="I907" s="2" t="s">
        <v>2854</v>
      </c>
      <c r="J907" s="2" t="s">
        <v>2836</v>
      </c>
      <c r="K907" s="7" t="s">
        <v>2853</v>
      </c>
      <c r="L907" s="2">
        <v>0.7</v>
      </c>
      <c r="M907" s="2">
        <v>73600</v>
      </c>
      <c r="N907" s="2">
        <v>213200</v>
      </c>
      <c r="O907" s="2">
        <v>286800</v>
      </c>
      <c r="P907" s="2">
        <v>0</v>
      </c>
      <c r="Q907" s="2">
        <v>286800</v>
      </c>
      <c r="S907" s="6">
        <v>10.7</v>
      </c>
      <c r="T907" s="6">
        <f t="shared" si="14"/>
        <v>3068.76</v>
      </c>
      <c r="V907" s="2">
        <v>2</v>
      </c>
      <c r="W907" s="2">
        <v>95000</v>
      </c>
      <c r="X907" s="3">
        <v>44146</v>
      </c>
      <c r="Y907" s="2">
        <v>1</v>
      </c>
      <c r="Z907" s="2" t="s">
        <v>3899</v>
      </c>
    </row>
    <row r="908" spans="1:26" s="2" customFormat="1" thickBot="1">
      <c r="A908" s="2">
        <v>142</v>
      </c>
      <c r="B908" s="2" t="s">
        <v>2538</v>
      </c>
      <c r="C908" s="2" t="s">
        <v>2539</v>
      </c>
      <c r="D908" s="2" t="s">
        <v>3898</v>
      </c>
      <c r="E908" s="2" t="s">
        <v>3897</v>
      </c>
      <c r="F908" s="2" t="s">
        <v>3896</v>
      </c>
      <c r="I908" s="2" t="s">
        <v>2854</v>
      </c>
      <c r="J908" s="2" t="s">
        <v>2836</v>
      </c>
      <c r="K908" s="7" t="s">
        <v>2853</v>
      </c>
      <c r="L908" s="2">
        <v>0.28000000000000003</v>
      </c>
      <c r="M908" s="2">
        <v>57600</v>
      </c>
      <c r="N908" s="2">
        <v>229400</v>
      </c>
      <c r="O908" s="2">
        <v>287000</v>
      </c>
      <c r="P908" s="2">
        <v>0</v>
      </c>
      <c r="Q908" s="2">
        <v>287000</v>
      </c>
      <c r="S908" s="6">
        <v>10.7</v>
      </c>
      <c r="T908" s="6">
        <f t="shared" si="14"/>
        <v>3070.9</v>
      </c>
      <c r="V908" s="2">
        <v>2</v>
      </c>
      <c r="W908" s="2">
        <v>0</v>
      </c>
      <c r="X908" s="3">
        <v>44827</v>
      </c>
      <c r="Y908" s="2">
        <v>2</v>
      </c>
      <c r="Z908" s="2" t="s">
        <v>3895</v>
      </c>
    </row>
    <row r="909" spans="1:26" s="2" customFormat="1" thickBot="1">
      <c r="A909" s="2">
        <v>895</v>
      </c>
      <c r="B909" s="2" t="s">
        <v>871</v>
      </c>
      <c r="C909" s="2" t="s">
        <v>3894</v>
      </c>
      <c r="E909" s="2" t="s">
        <v>3893</v>
      </c>
      <c r="F909" s="2" t="s">
        <v>3892</v>
      </c>
      <c r="G909" s="2" t="s">
        <v>3891</v>
      </c>
      <c r="H909" s="2" t="s">
        <v>3890</v>
      </c>
      <c r="I909" s="2" t="s">
        <v>2854</v>
      </c>
      <c r="J909" s="2" t="s">
        <v>2836</v>
      </c>
      <c r="K909" s="7" t="s">
        <v>2853</v>
      </c>
      <c r="L909" s="2">
        <v>0.3</v>
      </c>
      <c r="M909" s="2">
        <v>86400</v>
      </c>
      <c r="N909" s="2">
        <v>200800</v>
      </c>
      <c r="O909" s="2">
        <v>287200</v>
      </c>
      <c r="P909" s="2">
        <v>0</v>
      </c>
      <c r="Q909" s="2">
        <v>287200</v>
      </c>
      <c r="S909" s="6">
        <v>10.7</v>
      </c>
      <c r="T909" s="6">
        <f t="shared" si="14"/>
        <v>3073.04</v>
      </c>
      <c r="V909" s="2">
        <v>0</v>
      </c>
      <c r="W909" s="2">
        <v>0</v>
      </c>
      <c r="Y909" s="2">
        <v>0</v>
      </c>
      <c r="Z909" s="2" t="s">
        <v>3889</v>
      </c>
    </row>
    <row r="910" spans="1:26" s="2" customFormat="1" thickBot="1">
      <c r="A910" s="2">
        <v>195</v>
      </c>
      <c r="B910" s="2" t="s">
        <v>2428</v>
      </c>
      <c r="C910" s="2" t="s">
        <v>3888</v>
      </c>
      <c r="E910" s="2" t="s">
        <v>3887</v>
      </c>
      <c r="F910" s="2" t="s">
        <v>3886</v>
      </c>
      <c r="I910" s="2" t="s">
        <v>3885</v>
      </c>
      <c r="J910" s="2" t="s">
        <v>2836</v>
      </c>
      <c r="K910" s="8">
        <v>91360</v>
      </c>
      <c r="L910" s="2">
        <v>1</v>
      </c>
      <c r="M910" s="2">
        <v>80000</v>
      </c>
      <c r="N910" s="2">
        <v>207400</v>
      </c>
      <c r="O910" s="2">
        <v>287400</v>
      </c>
      <c r="P910" s="2">
        <v>0</v>
      </c>
      <c r="Q910" s="2">
        <v>287400</v>
      </c>
      <c r="S910" s="6">
        <v>10.7</v>
      </c>
      <c r="T910" s="6">
        <f t="shared" si="14"/>
        <v>3075.18</v>
      </c>
      <c r="V910" s="2">
        <v>2</v>
      </c>
      <c r="W910" s="2">
        <v>49999</v>
      </c>
      <c r="X910" s="3">
        <v>44085</v>
      </c>
      <c r="Y910" s="2">
        <v>2</v>
      </c>
      <c r="Z910" s="2" t="s">
        <v>3884</v>
      </c>
    </row>
    <row r="911" spans="1:26" s="2" customFormat="1" thickBot="1">
      <c r="A911" s="2">
        <v>637</v>
      </c>
      <c r="B911" s="2" t="s">
        <v>1466</v>
      </c>
      <c r="C911" s="2" t="s">
        <v>3883</v>
      </c>
      <c r="E911" s="2" t="s">
        <v>3882</v>
      </c>
      <c r="F911" s="2" t="s">
        <v>3881</v>
      </c>
      <c r="I911" s="2" t="s">
        <v>2854</v>
      </c>
      <c r="J911" s="2" t="s">
        <v>2836</v>
      </c>
      <c r="K911" s="7" t="s">
        <v>2853</v>
      </c>
      <c r="L911" s="2">
        <v>0.89</v>
      </c>
      <c r="M911" s="2">
        <v>73600</v>
      </c>
      <c r="N911" s="2">
        <v>214900</v>
      </c>
      <c r="O911" s="2">
        <v>288500</v>
      </c>
      <c r="P911" s="2">
        <v>0</v>
      </c>
      <c r="Q911" s="2">
        <v>288500</v>
      </c>
      <c r="S911" s="6">
        <v>10.7</v>
      </c>
      <c r="T911" s="6">
        <f t="shared" si="14"/>
        <v>3086.95</v>
      </c>
      <c r="V911" s="2">
        <v>2</v>
      </c>
      <c r="W911" s="2">
        <v>225000</v>
      </c>
      <c r="X911" s="3">
        <v>45653</v>
      </c>
      <c r="Y911" s="2">
        <v>1</v>
      </c>
      <c r="Z911" s="2" t="s">
        <v>3880</v>
      </c>
    </row>
    <row r="912" spans="1:26" s="2" customFormat="1" thickBot="1">
      <c r="A912" s="2">
        <v>983</v>
      </c>
      <c r="B912" s="2" t="s">
        <v>626</v>
      </c>
      <c r="C912" s="2" t="s">
        <v>627</v>
      </c>
      <c r="E912" s="2" t="s">
        <v>3879</v>
      </c>
      <c r="F912" s="2" t="s">
        <v>3878</v>
      </c>
      <c r="I912" s="2" t="s">
        <v>2854</v>
      </c>
      <c r="J912" s="2" t="s">
        <v>2836</v>
      </c>
      <c r="K912" s="7" t="s">
        <v>2853</v>
      </c>
      <c r="L912" s="2">
        <v>19.3</v>
      </c>
      <c r="M912" s="2">
        <v>158400</v>
      </c>
      <c r="N912" s="2">
        <v>130700</v>
      </c>
      <c r="O912" s="2">
        <f>SUM(M912:N912)</f>
        <v>289100</v>
      </c>
      <c r="P912" s="2">
        <v>0</v>
      </c>
      <c r="Q912" s="2">
        <f>SUM(O912)</f>
        <v>289100</v>
      </c>
      <c r="S912" s="6">
        <v>10.7</v>
      </c>
      <c r="T912" s="6">
        <f t="shared" si="14"/>
        <v>3093.37</v>
      </c>
      <c r="V912" s="2">
        <v>0</v>
      </c>
      <c r="W912" s="2">
        <v>0</v>
      </c>
      <c r="Y912" s="2">
        <v>0</v>
      </c>
      <c r="Z912" s="2" t="s">
        <v>3877</v>
      </c>
    </row>
    <row r="913" spans="1:26" s="2" customFormat="1" thickBot="1">
      <c r="A913" s="2">
        <v>245</v>
      </c>
      <c r="B913" s="2" t="s">
        <v>2312</v>
      </c>
      <c r="C913" s="2" t="s">
        <v>3876</v>
      </c>
      <c r="E913" s="2" t="s">
        <v>3875</v>
      </c>
      <c r="F913" s="2" t="s">
        <v>3874</v>
      </c>
      <c r="G913" s="2" t="s">
        <v>3873</v>
      </c>
      <c r="H913" s="2" t="s">
        <v>3872</v>
      </c>
      <c r="I913" s="2" t="s">
        <v>3009</v>
      </c>
      <c r="J913" s="2" t="s">
        <v>2847</v>
      </c>
      <c r="K913" s="8" t="s">
        <v>3871</v>
      </c>
      <c r="L913" s="2">
        <v>0.25</v>
      </c>
      <c r="M913" s="2">
        <v>57600</v>
      </c>
      <c r="N913" s="2">
        <v>231600</v>
      </c>
      <c r="O913" s="2">
        <v>289200</v>
      </c>
      <c r="P913" s="2">
        <v>0</v>
      </c>
      <c r="Q913" s="2">
        <v>289200</v>
      </c>
      <c r="S913" s="6">
        <v>10.7</v>
      </c>
      <c r="T913" s="6">
        <f t="shared" si="14"/>
        <v>3094.44</v>
      </c>
      <c r="V913" s="2">
        <v>2</v>
      </c>
      <c r="W913" s="2">
        <v>0</v>
      </c>
      <c r="X913" s="3">
        <v>45744</v>
      </c>
      <c r="Y913" s="2">
        <v>2</v>
      </c>
      <c r="Z913" s="2" t="s">
        <v>3870</v>
      </c>
    </row>
    <row r="914" spans="1:26" s="2" customFormat="1" thickBot="1">
      <c r="A914" s="2">
        <v>1012</v>
      </c>
      <c r="B914" s="2" t="s">
        <v>553</v>
      </c>
      <c r="C914" s="2" t="s">
        <v>555</v>
      </c>
      <c r="D914" s="2" t="s">
        <v>3869</v>
      </c>
      <c r="E914" s="2" t="s">
        <v>3868</v>
      </c>
      <c r="F914" s="2" t="s">
        <v>3867</v>
      </c>
      <c r="I914" s="2" t="s">
        <v>2854</v>
      </c>
      <c r="J914" s="2" t="s">
        <v>2836</v>
      </c>
      <c r="K914" s="7" t="s">
        <v>2853</v>
      </c>
      <c r="L914" s="2">
        <v>42</v>
      </c>
      <c r="M914" s="2">
        <v>92500</v>
      </c>
      <c r="N914" s="2">
        <v>222000</v>
      </c>
      <c r="O914" s="2">
        <v>314500</v>
      </c>
      <c r="P914" s="2">
        <v>25000</v>
      </c>
      <c r="Q914" s="2">
        <v>289500</v>
      </c>
      <c r="S914" s="6">
        <v>10.7</v>
      </c>
      <c r="T914" s="6">
        <f t="shared" si="14"/>
        <v>3097.65</v>
      </c>
      <c r="V914" s="2">
        <v>0</v>
      </c>
      <c r="W914" s="2">
        <v>0</v>
      </c>
      <c r="Y914" s="2">
        <v>0</v>
      </c>
      <c r="Z914" s="2" t="s">
        <v>3866</v>
      </c>
    </row>
    <row r="915" spans="1:26" s="2" customFormat="1" thickBot="1">
      <c r="A915" s="2">
        <v>797</v>
      </c>
      <c r="B915" s="2" t="s">
        <v>1121</v>
      </c>
      <c r="C915" s="2" t="s">
        <v>1122</v>
      </c>
      <c r="D915" s="2" t="s">
        <v>3865</v>
      </c>
      <c r="E915" s="2" t="s">
        <v>3864</v>
      </c>
      <c r="F915" s="2" t="s">
        <v>3863</v>
      </c>
      <c r="I915" s="2" t="s">
        <v>3862</v>
      </c>
      <c r="J915" s="2" t="s">
        <v>2836</v>
      </c>
      <c r="K915" s="7" t="s">
        <v>3861</v>
      </c>
      <c r="L915" s="2">
        <v>1.3</v>
      </c>
      <c r="M915" s="2">
        <v>81500</v>
      </c>
      <c r="N915" s="2">
        <v>209100</v>
      </c>
      <c r="O915" s="2">
        <v>290600</v>
      </c>
      <c r="P915" s="2">
        <v>0</v>
      </c>
      <c r="Q915" s="2">
        <v>290600</v>
      </c>
      <c r="S915" s="6">
        <v>10.7</v>
      </c>
      <c r="T915" s="6">
        <f t="shared" si="14"/>
        <v>3109.42</v>
      </c>
      <c r="V915" s="2">
        <v>2</v>
      </c>
      <c r="W915" s="2">
        <v>250000</v>
      </c>
      <c r="X915" s="3">
        <v>44761</v>
      </c>
      <c r="Y915" s="2">
        <v>1</v>
      </c>
      <c r="Z915" s="2" t="s">
        <v>3860</v>
      </c>
    </row>
    <row r="916" spans="1:26" s="2" customFormat="1" thickBot="1">
      <c r="A916" s="2">
        <v>834</v>
      </c>
      <c r="B916" s="2" t="s">
        <v>1029</v>
      </c>
      <c r="C916" s="2" t="s">
        <v>1030</v>
      </c>
      <c r="D916" s="2" t="s">
        <v>3859</v>
      </c>
      <c r="E916" s="2" t="s">
        <v>3858</v>
      </c>
      <c r="F916" s="2" t="s">
        <v>3857</v>
      </c>
      <c r="I916" s="2" t="s">
        <v>3856</v>
      </c>
      <c r="J916" s="2" t="s">
        <v>3210</v>
      </c>
      <c r="K916" s="7" t="s">
        <v>3855</v>
      </c>
      <c r="L916" s="2">
        <v>61</v>
      </c>
      <c r="M916" s="2">
        <v>166400</v>
      </c>
      <c r="N916" s="2">
        <v>149600</v>
      </c>
      <c r="O916" s="2">
        <v>316000</v>
      </c>
      <c r="P916" s="2">
        <v>25000</v>
      </c>
      <c r="Q916" s="2">
        <v>291000</v>
      </c>
      <c r="S916" s="6">
        <v>10.7</v>
      </c>
      <c r="T916" s="6">
        <f t="shared" si="14"/>
        <v>3113.7</v>
      </c>
      <c r="V916" s="2">
        <v>0</v>
      </c>
      <c r="W916" s="2">
        <v>0</v>
      </c>
      <c r="Y916" s="2">
        <v>0</v>
      </c>
      <c r="Z916" s="2" t="s">
        <v>3854</v>
      </c>
    </row>
    <row r="917" spans="1:26" s="2" customFormat="1" thickBot="1">
      <c r="A917" s="2">
        <v>480</v>
      </c>
      <c r="B917" s="2" t="s">
        <v>1808</v>
      </c>
      <c r="C917" s="2" t="s">
        <v>322</v>
      </c>
      <c r="E917" s="2" t="s">
        <v>3853</v>
      </c>
      <c r="F917" s="2" t="s">
        <v>3852</v>
      </c>
      <c r="I917" s="2" t="s">
        <v>2854</v>
      </c>
      <c r="J917" s="2" t="s">
        <v>2836</v>
      </c>
      <c r="K917" s="7" t="s">
        <v>2853</v>
      </c>
      <c r="L917" s="2">
        <v>172</v>
      </c>
      <c r="M917" s="2">
        <v>126500</v>
      </c>
      <c r="N917" s="2">
        <v>189800</v>
      </c>
      <c r="O917" s="2">
        <v>316300</v>
      </c>
      <c r="P917" s="2">
        <v>25000</v>
      </c>
      <c r="Q917" s="2">
        <v>291300</v>
      </c>
      <c r="S917" s="6">
        <v>10.7</v>
      </c>
      <c r="T917" s="6">
        <f t="shared" si="14"/>
        <v>3116.91</v>
      </c>
      <c r="V917" s="2">
        <v>0</v>
      </c>
      <c r="W917" s="2">
        <v>0</v>
      </c>
      <c r="Y917" s="2">
        <v>0</v>
      </c>
      <c r="Z917" s="2" t="s">
        <v>3851</v>
      </c>
    </row>
    <row r="918" spans="1:26" s="2" customFormat="1" thickBot="1">
      <c r="A918" s="2">
        <v>641</v>
      </c>
      <c r="B918" s="2" t="s">
        <v>1456</v>
      </c>
      <c r="C918" s="2" t="s">
        <v>1457</v>
      </c>
      <c r="E918" s="2" t="s">
        <v>3850</v>
      </c>
      <c r="F918" s="2" t="s">
        <v>3849</v>
      </c>
      <c r="I918" s="2" t="s">
        <v>2854</v>
      </c>
      <c r="J918" s="2" t="s">
        <v>2836</v>
      </c>
      <c r="K918" s="7" t="s">
        <v>2853</v>
      </c>
      <c r="L918" s="2">
        <v>8</v>
      </c>
      <c r="M918" s="2">
        <v>111000</v>
      </c>
      <c r="N918" s="2">
        <v>180400</v>
      </c>
      <c r="O918" s="2">
        <v>291400</v>
      </c>
      <c r="P918" s="2">
        <v>0</v>
      </c>
      <c r="Q918" s="2">
        <v>291400</v>
      </c>
      <c r="S918" s="6">
        <v>10.7</v>
      </c>
      <c r="T918" s="6">
        <f t="shared" si="14"/>
        <v>3117.98</v>
      </c>
      <c r="V918" s="2">
        <v>2</v>
      </c>
      <c r="W918" s="2">
        <v>0</v>
      </c>
      <c r="X918" s="3">
        <v>38928</v>
      </c>
      <c r="Y918" s="2">
        <v>0</v>
      </c>
      <c r="Z918" s="2" t="s">
        <v>3848</v>
      </c>
    </row>
    <row r="919" spans="1:26" s="2" customFormat="1" thickBot="1">
      <c r="A919" s="2">
        <v>151</v>
      </c>
      <c r="B919" s="2" t="s">
        <v>2520</v>
      </c>
      <c r="C919" s="2" t="s">
        <v>2521</v>
      </c>
      <c r="D919" s="2" t="s">
        <v>3847</v>
      </c>
      <c r="E919" s="2" t="s">
        <v>3846</v>
      </c>
      <c r="F919" s="2" t="s">
        <v>3845</v>
      </c>
      <c r="I919" s="2" t="s">
        <v>2854</v>
      </c>
      <c r="J919" s="2" t="s">
        <v>2836</v>
      </c>
      <c r="K919" s="7" t="s">
        <v>3844</v>
      </c>
      <c r="L919" s="2">
        <v>0.7</v>
      </c>
      <c r="M919" s="2">
        <v>73600</v>
      </c>
      <c r="N919" s="2">
        <v>219500</v>
      </c>
      <c r="O919" s="2">
        <v>293100</v>
      </c>
      <c r="P919" s="2">
        <v>0</v>
      </c>
      <c r="Q919" s="2">
        <v>293100</v>
      </c>
      <c r="S919" s="6">
        <v>10.7</v>
      </c>
      <c r="T919" s="6">
        <f t="shared" si="14"/>
        <v>3136.17</v>
      </c>
      <c r="V919" s="2">
        <v>2</v>
      </c>
      <c r="W919" s="2">
        <v>55000</v>
      </c>
      <c r="X919" s="3">
        <v>42817</v>
      </c>
      <c r="Y919" s="2">
        <v>1</v>
      </c>
      <c r="Z919" s="2" t="s">
        <v>3843</v>
      </c>
    </row>
    <row r="920" spans="1:26" s="2" customFormat="1" thickBot="1">
      <c r="A920" s="2">
        <v>669</v>
      </c>
      <c r="B920" s="2" t="s">
        <v>1392</v>
      </c>
      <c r="C920" s="2" t="s">
        <v>3445</v>
      </c>
      <c r="E920" s="2" t="s">
        <v>3842</v>
      </c>
      <c r="F920" s="2" t="s">
        <v>3443</v>
      </c>
      <c r="I920" s="2" t="s">
        <v>3442</v>
      </c>
      <c r="J920" s="2" t="s">
        <v>2836</v>
      </c>
      <c r="K920" s="8" t="s">
        <v>3441</v>
      </c>
      <c r="L920" s="2">
        <v>109</v>
      </c>
      <c r="M920" s="2">
        <v>281400</v>
      </c>
      <c r="N920" s="2">
        <v>12000</v>
      </c>
      <c r="O920" s="2">
        <v>293400</v>
      </c>
      <c r="P920" s="2">
        <v>0</v>
      </c>
      <c r="Q920" s="2">
        <v>293400</v>
      </c>
      <c r="S920" s="6">
        <v>10.7</v>
      </c>
      <c r="T920" s="6">
        <f t="shared" si="14"/>
        <v>3139.38</v>
      </c>
      <c r="V920" s="2">
        <v>0</v>
      </c>
      <c r="W920" s="2">
        <v>0</v>
      </c>
      <c r="Y920" s="2">
        <v>0</v>
      </c>
      <c r="Z920" s="2" t="s">
        <v>3841</v>
      </c>
    </row>
    <row r="921" spans="1:26" s="2" customFormat="1" thickBot="1">
      <c r="A921" s="2">
        <v>458</v>
      </c>
      <c r="B921" s="2" t="s">
        <v>1854</v>
      </c>
      <c r="C921" s="2" t="s">
        <v>1855</v>
      </c>
      <c r="D921" s="2" t="s">
        <v>3840</v>
      </c>
      <c r="E921" s="2" t="s">
        <v>3839</v>
      </c>
      <c r="F921" s="2" t="s">
        <v>3838</v>
      </c>
      <c r="I921" s="2" t="s">
        <v>2854</v>
      </c>
      <c r="J921" s="2" t="s">
        <v>2836</v>
      </c>
      <c r="K921" s="7" t="s">
        <v>2853</v>
      </c>
      <c r="L921" s="2">
        <v>16.7</v>
      </c>
      <c r="M921" s="2">
        <v>112700</v>
      </c>
      <c r="N921" s="2">
        <v>212500</v>
      </c>
      <c r="O921" s="2">
        <v>325200</v>
      </c>
      <c r="P921" s="2">
        <v>31000</v>
      </c>
      <c r="Q921" s="2">
        <v>294200</v>
      </c>
      <c r="S921" s="6">
        <v>10.7</v>
      </c>
      <c r="T921" s="6">
        <f t="shared" si="14"/>
        <v>3147.94</v>
      </c>
      <c r="V921" s="2">
        <v>0</v>
      </c>
      <c r="W921" s="2">
        <v>0</v>
      </c>
      <c r="Y921" s="2">
        <v>0</v>
      </c>
      <c r="Z921" s="2" t="s">
        <v>3837</v>
      </c>
    </row>
    <row r="922" spans="1:26" s="2" customFormat="1" thickBot="1">
      <c r="A922" s="2">
        <v>112</v>
      </c>
      <c r="B922" s="2" t="s">
        <v>2593</v>
      </c>
      <c r="C922" s="2" t="s">
        <v>3836</v>
      </c>
      <c r="D922" s="2" t="s">
        <v>3835</v>
      </c>
      <c r="E922" s="2" t="s">
        <v>3834</v>
      </c>
      <c r="F922" s="2" t="s">
        <v>3833</v>
      </c>
      <c r="I922" s="2" t="s">
        <v>2854</v>
      </c>
      <c r="J922" s="2" t="s">
        <v>2836</v>
      </c>
      <c r="K922" s="7" t="s">
        <v>2853</v>
      </c>
      <c r="L922" s="2">
        <v>4.0199999999999996</v>
      </c>
      <c r="M922" s="2">
        <v>95100</v>
      </c>
      <c r="N922" s="2">
        <v>200600</v>
      </c>
      <c r="O922" s="2">
        <v>295700</v>
      </c>
      <c r="P922" s="2">
        <v>0</v>
      </c>
      <c r="Q922" s="2">
        <v>295700</v>
      </c>
      <c r="S922" s="6">
        <v>10.7</v>
      </c>
      <c r="T922" s="6">
        <f t="shared" si="14"/>
        <v>3163.99</v>
      </c>
      <c r="V922" s="2">
        <v>2</v>
      </c>
      <c r="W922" s="2">
        <v>241000</v>
      </c>
      <c r="X922" s="3">
        <v>44827</v>
      </c>
      <c r="Y922" s="2">
        <v>1</v>
      </c>
      <c r="Z922" s="2" t="s">
        <v>3832</v>
      </c>
    </row>
    <row r="923" spans="1:26" s="2" customFormat="1" thickBot="1">
      <c r="A923" s="2">
        <v>244</v>
      </c>
      <c r="B923" s="2" t="s">
        <v>2316</v>
      </c>
      <c r="C923" s="2" t="s">
        <v>3831</v>
      </c>
      <c r="E923" s="2" t="s">
        <v>3830</v>
      </c>
      <c r="F923" s="2" t="s">
        <v>3829</v>
      </c>
      <c r="I923" s="2" t="s">
        <v>3828</v>
      </c>
      <c r="J923" s="2" t="s">
        <v>2836</v>
      </c>
      <c r="K923" s="7" t="s">
        <v>3050</v>
      </c>
      <c r="L923" s="2">
        <v>4.25</v>
      </c>
      <c r="M923" s="2">
        <v>96200</v>
      </c>
      <c r="N923" s="2">
        <v>199900</v>
      </c>
      <c r="O923" s="2">
        <v>296100</v>
      </c>
      <c r="P923" s="2">
        <v>0</v>
      </c>
      <c r="Q923" s="2">
        <v>296100</v>
      </c>
      <c r="S923" s="6">
        <v>10.7</v>
      </c>
      <c r="T923" s="6">
        <f t="shared" si="14"/>
        <v>3168.27</v>
      </c>
      <c r="V923" s="2">
        <v>2</v>
      </c>
      <c r="W923" s="2">
        <v>0</v>
      </c>
      <c r="X923" s="3">
        <v>45520</v>
      </c>
      <c r="Y923" s="2">
        <v>2</v>
      </c>
      <c r="Z923" s="2" t="s">
        <v>3827</v>
      </c>
    </row>
    <row r="924" spans="1:26" s="2" customFormat="1" thickBot="1">
      <c r="A924" s="2">
        <v>194</v>
      </c>
      <c r="B924" s="2" t="s">
        <v>2432</v>
      </c>
      <c r="C924" s="2" t="s">
        <v>2433</v>
      </c>
      <c r="D924" s="2" t="s">
        <v>3826</v>
      </c>
      <c r="E924" s="2" t="s">
        <v>3825</v>
      </c>
      <c r="F924" s="2" t="s">
        <v>3824</v>
      </c>
      <c r="I924" s="2" t="s">
        <v>2854</v>
      </c>
      <c r="J924" s="2" t="s">
        <v>2836</v>
      </c>
      <c r="K924" s="7" t="s">
        <v>2853</v>
      </c>
      <c r="L924" s="2">
        <v>18.46</v>
      </c>
      <c r="M924" s="2">
        <v>138600</v>
      </c>
      <c r="N924" s="2">
        <v>182600</v>
      </c>
      <c r="O924" s="2">
        <v>321200</v>
      </c>
      <c r="P924" s="2">
        <v>25000</v>
      </c>
      <c r="Q924" s="2">
        <v>296200</v>
      </c>
      <c r="S924" s="6">
        <v>10.7</v>
      </c>
      <c r="T924" s="6">
        <f t="shared" si="14"/>
        <v>3169.34</v>
      </c>
      <c r="V924" s="2">
        <v>0</v>
      </c>
      <c r="W924" s="2">
        <v>0</v>
      </c>
      <c r="Y924" s="2">
        <v>0</v>
      </c>
      <c r="Z924" s="2" t="s">
        <v>3823</v>
      </c>
    </row>
    <row r="925" spans="1:26" s="2" customFormat="1" thickBot="1">
      <c r="A925" s="2">
        <v>583</v>
      </c>
      <c r="B925" s="2" t="s">
        <v>1583</v>
      </c>
      <c r="C925" s="2" t="s">
        <v>1584</v>
      </c>
      <c r="D925" s="2" t="s">
        <v>3822</v>
      </c>
      <c r="E925" s="2" t="s">
        <v>3821</v>
      </c>
      <c r="F925" s="2" t="s">
        <v>3820</v>
      </c>
      <c r="I925" s="2" t="s">
        <v>3819</v>
      </c>
      <c r="J925" s="2" t="s">
        <v>2977</v>
      </c>
      <c r="K925" s="7" t="s">
        <v>3818</v>
      </c>
      <c r="L925" s="2">
        <v>1.25</v>
      </c>
      <c r="M925" s="2">
        <v>151200</v>
      </c>
      <c r="N925" s="2">
        <v>145200</v>
      </c>
      <c r="O925" s="2">
        <v>296400</v>
      </c>
      <c r="P925" s="2">
        <v>0</v>
      </c>
      <c r="Q925" s="2">
        <v>296400</v>
      </c>
      <c r="S925" s="6">
        <v>10.7</v>
      </c>
      <c r="T925" s="6">
        <f t="shared" si="14"/>
        <v>3171.48</v>
      </c>
      <c r="V925" s="2">
        <v>2</v>
      </c>
      <c r="W925" s="2">
        <v>0</v>
      </c>
      <c r="X925" s="3">
        <v>44249</v>
      </c>
      <c r="Y925" s="2">
        <v>2</v>
      </c>
      <c r="Z925" s="2" t="s">
        <v>3817</v>
      </c>
    </row>
    <row r="926" spans="1:26" s="2" customFormat="1" thickBot="1">
      <c r="A926" s="2">
        <v>1153</v>
      </c>
      <c r="B926" s="2" t="s">
        <v>206</v>
      </c>
      <c r="C926" s="2" t="s">
        <v>208</v>
      </c>
      <c r="D926" s="2" t="s">
        <v>3816</v>
      </c>
      <c r="E926" s="2" t="s">
        <v>3815</v>
      </c>
      <c r="F926" s="2" t="s">
        <v>3814</v>
      </c>
      <c r="I926" s="2" t="s">
        <v>3813</v>
      </c>
      <c r="J926" s="2" t="s">
        <v>2836</v>
      </c>
      <c r="K926" s="7" t="s">
        <v>3812</v>
      </c>
      <c r="L926" s="2">
        <v>11</v>
      </c>
      <c r="M926" s="2">
        <v>167400</v>
      </c>
      <c r="N926" s="2">
        <v>129000</v>
      </c>
      <c r="O926" s="2">
        <v>296400</v>
      </c>
      <c r="P926" s="2">
        <v>0</v>
      </c>
      <c r="Q926" s="2">
        <v>296400</v>
      </c>
      <c r="S926" s="6">
        <v>10.7</v>
      </c>
      <c r="T926" s="6">
        <f t="shared" si="14"/>
        <v>3171.48</v>
      </c>
      <c r="V926" s="2">
        <v>2</v>
      </c>
      <c r="W926" s="2">
        <v>130000</v>
      </c>
      <c r="X926" s="3">
        <v>45117</v>
      </c>
      <c r="Y926" s="2">
        <v>1</v>
      </c>
      <c r="Z926" s="2" t="s">
        <v>3811</v>
      </c>
    </row>
    <row r="927" spans="1:26" s="2" customFormat="1" thickBot="1">
      <c r="A927" s="2">
        <v>686</v>
      </c>
      <c r="B927" s="2" t="s">
        <v>1360</v>
      </c>
      <c r="C927" s="2" t="s">
        <v>1361</v>
      </c>
      <c r="D927" s="2" t="s">
        <v>3810</v>
      </c>
      <c r="E927" s="2" t="s">
        <v>3809</v>
      </c>
      <c r="F927" s="2" t="s">
        <v>3808</v>
      </c>
      <c r="I927" s="2" t="s">
        <v>2854</v>
      </c>
      <c r="J927" s="2" t="s">
        <v>2836</v>
      </c>
      <c r="K927" s="7" t="s">
        <v>2853</v>
      </c>
      <c r="L927" s="2">
        <v>5</v>
      </c>
      <c r="M927" s="2">
        <v>100000</v>
      </c>
      <c r="N927" s="2">
        <v>221500</v>
      </c>
      <c r="O927" s="2">
        <v>321500</v>
      </c>
      <c r="P927" s="2">
        <v>25000</v>
      </c>
      <c r="Q927" s="2">
        <v>296500</v>
      </c>
      <c r="S927" s="6">
        <v>10.7</v>
      </c>
      <c r="T927" s="6">
        <f t="shared" si="14"/>
        <v>3172.55</v>
      </c>
      <c r="V927" s="2">
        <v>2</v>
      </c>
      <c r="W927" s="2">
        <v>119000</v>
      </c>
      <c r="X927" s="3">
        <v>38579</v>
      </c>
      <c r="Y927" s="2">
        <v>0</v>
      </c>
      <c r="Z927" s="2" t="s">
        <v>3807</v>
      </c>
    </row>
    <row r="928" spans="1:26" s="2" customFormat="1" thickBot="1">
      <c r="A928" s="2">
        <v>132</v>
      </c>
      <c r="B928" s="2" t="s">
        <v>2556</v>
      </c>
      <c r="C928" s="2" t="s">
        <v>1017</v>
      </c>
      <c r="E928" s="2" t="s">
        <v>3806</v>
      </c>
      <c r="F928" s="2" t="s">
        <v>3699</v>
      </c>
      <c r="I928" s="2" t="s">
        <v>3051</v>
      </c>
      <c r="J928" s="2" t="s">
        <v>2836</v>
      </c>
      <c r="K928" s="7" t="s">
        <v>3050</v>
      </c>
      <c r="L928" s="2">
        <v>38</v>
      </c>
      <c r="M928" s="2">
        <v>283200</v>
      </c>
      <c r="N928" s="2">
        <v>14700</v>
      </c>
      <c r="O928" s="2">
        <v>297900</v>
      </c>
      <c r="P928" s="2">
        <v>0</v>
      </c>
      <c r="Q928" s="2">
        <v>297900</v>
      </c>
      <c r="S928" s="6">
        <v>10.7</v>
      </c>
      <c r="T928" s="6">
        <f t="shared" si="14"/>
        <v>3187.53</v>
      </c>
      <c r="V928" s="2">
        <v>1</v>
      </c>
      <c r="W928" s="2">
        <v>250000</v>
      </c>
      <c r="X928" s="3">
        <v>43557</v>
      </c>
      <c r="Y928" s="2">
        <v>1</v>
      </c>
      <c r="Z928" s="2" t="s">
        <v>3805</v>
      </c>
    </row>
    <row r="929" spans="1:26" s="2" customFormat="1" thickBot="1">
      <c r="A929" s="2">
        <v>393</v>
      </c>
      <c r="B929" s="2" t="s">
        <v>1995</v>
      </c>
      <c r="C929" s="2" t="s">
        <v>1529</v>
      </c>
      <c r="E929" s="2" t="s">
        <v>3804</v>
      </c>
      <c r="F929" s="2" t="s">
        <v>2843</v>
      </c>
      <c r="I929" s="2" t="s">
        <v>2842</v>
      </c>
      <c r="J929" s="2" t="s">
        <v>2836</v>
      </c>
      <c r="K929" s="7" t="s">
        <v>2841</v>
      </c>
      <c r="L929" s="2">
        <v>0.56000000000000005</v>
      </c>
      <c r="M929" s="2">
        <v>100800</v>
      </c>
      <c r="N929" s="2">
        <v>197300</v>
      </c>
      <c r="O929" s="2">
        <v>298100</v>
      </c>
      <c r="P929" s="2">
        <v>0</v>
      </c>
      <c r="Q929" s="2">
        <v>298100</v>
      </c>
      <c r="S929" s="6">
        <v>10.7</v>
      </c>
      <c r="T929" s="6">
        <f t="shared" si="14"/>
        <v>3189.67</v>
      </c>
      <c r="V929" s="2">
        <v>2</v>
      </c>
      <c r="W929" s="2">
        <v>0</v>
      </c>
      <c r="X929" s="3">
        <v>45596</v>
      </c>
      <c r="Y929" s="2">
        <v>2</v>
      </c>
      <c r="Z929" s="2" t="s">
        <v>3803</v>
      </c>
    </row>
    <row r="930" spans="1:26" s="2" customFormat="1" thickBot="1">
      <c r="A930" s="2">
        <v>723</v>
      </c>
      <c r="B930" s="2" t="s">
        <v>1279</v>
      </c>
      <c r="C930" s="2" t="s">
        <v>1280</v>
      </c>
      <c r="D930" s="2" t="s">
        <v>3802</v>
      </c>
      <c r="E930" s="2" t="s">
        <v>3801</v>
      </c>
      <c r="F930" s="2" t="s">
        <v>3800</v>
      </c>
      <c r="I930" s="2" t="s">
        <v>2854</v>
      </c>
      <c r="J930" s="2" t="s">
        <v>2836</v>
      </c>
      <c r="K930" s="7" t="s">
        <v>2853</v>
      </c>
      <c r="L930" s="2">
        <v>14</v>
      </c>
      <c r="M930" s="2">
        <v>137700</v>
      </c>
      <c r="N930" s="2">
        <v>186100</v>
      </c>
      <c r="O930" s="2">
        <v>323800</v>
      </c>
      <c r="P930" s="2">
        <v>25000</v>
      </c>
      <c r="Q930" s="2">
        <v>298800</v>
      </c>
      <c r="S930" s="6">
        <v>10.7</v>
      </c>
      <c r="T930" s="6">
        <f t="shared" si="14"/>
        <v>3197.16</v>
      </c>
      <c r="V930" s="2">
        <v>2</v>
      </c>
      <c r="W930" s="2">
        <v>0</v>
      </c>
      <c r="X930" s="3">
        <v>42977</v>
      </c>
      <c r="Y930" s="2">
        <v>1</v>
      </c>
      <c r="Z930" s="2" t="s">
        <v>3799</v>
      </c>
    </row>
    <row r="931" spans="1:26" s="2" customFormat="1" thickBot="1">
      <c r="A931" s="2">
        <v>312</v>
      </c>
      <c r="B931" s="2" t="s">
        <v>2167</v>
      </c>
      <c r="C931" s="2" t="s">
        <v>2168</v>
      </c>
      <c r="E931" s="2" t="s">
        <v>3798</v>
      </c>
      <c r="F931" s="2" t="s">
        <v>3797</v>
      </c>
      <c r="I931" s="2" t="s">
        <v>2854</v>
      </c>
      <c r="J931" s="2" t="s">
        <v>2836</v>
      </c>
      <c r="K931" s="7" t="s">
        <v>2853</v>
      </c>
      <c r="L931" s="2">
        <v>31</v>
      </c>
      <c r="M931" s="2">
        <v>161700</v>
      </c>
      <c r="N931" s="2">
        <v>168300</v>
      </c>
      <c r="O931" s="2">
        <v>330000</v>
      </c>
      <c r="P931" s="2">
        <v>31000</v>
      </c>
      <c r="Q931" s="2">
        <v>299000</v>
      </c>
      <c r="S931" s="6">
        <v>10.7</v>
      </c>
      <c r="T931" s="6">
        <f t="shared" si="14"/>
        <v>3199.3</v>
      </c>
      <c r="V931" s="2">
        <v>2</v>
      </c>
      <c r="W931" s="2">
        <v>176750</v>
      </c>
      <c r="X931" s="3">
        <v>43889</v>
      </c>
      <c r="Y931" s="2">
        <v>1</v>
      </c>
      <c r="Z931" s="2" t="s">
        <v>3796</v>
      </c>
    </row>
    <row r="932" spans="1:26" s="2" customFormat="1" thickBot="1">
      <c r="A932" s="2">
        <v>1024</v>
      </c>
      <c r="B932" s="2" t="s">
        <v>519</v>
      </c>
      <c r="C932" s="2" t="s">
        <v>516</v>
      </c>
      <c r="E932" s="2" t="s">
        <v>3795</v>
      </c>
      <c r="F932" s="2" t="s">
        <v>3794</v>
      </c>
      <c r="I932" s="2" t="s">
        <v>3793</v>
      </c>
      <c r="J932" s="2" t="s">
        <v>2891</v>
      </c>
      <c r="K932" s="8">
        <v>78418</v>
      </c>
      <c r="L932" s="2">
        <v>25</v>
      </c>
      <c r="M932" s="2">
        <v>87400</v>
      </c>
      <c r="N932" s="2">
        <v>211700</v>
      </c>
      <c r="O932" s="2">
        <v>299100</v>
      </c>
      <c r="P932" s="2">
        <v>0</v>
      </c>
      <c r="Q932" s="2">
        <v>299100</v>
      </c>
      <c r="S932" s="6">
        <v>10.7</v>
      </c>
      <c r="T932" s="6">
        <f t="shared" si="14"/>
        <v>3200.37</v>
      </c>
      <c r="V932" s="2">
        <v>2</v>
      </c>
      <c r="W932" s="2">
        <v>185000</v>
      </c>
      <c r="X932" s="3">
        <v>44764</v>
      </c>
      <c r="Y932" s="2">
        <v>1</v>
      </c>
      <c r="Z932" s="2" t="s">
        <v>3792</v>
      </c>
    </row>
    <row r="933" spans="1:26" s="2" customFormat="1" thickBot="1">
      <c r="A933" s="2">
        <v>329</v>
      </c>
      <c r="B933" s="2" t="s">
        <v>2135</v>
      </c>
      <c r="C933" s="2" t="s">
        <v>2136</v>
      </c>
      <c r="E933" s="2" t="s">
        <v>3791</v>
      </c>
      <c r="F933" s="2" t="s">
        <v>3790</v>
      </c>
      <c r="I933" s="2" t="s">
        <v>3789</v>
      </c>
      <c r="J933" s="2" t="s">
        <v>2836</v>
      </c>
      <c r="K933" s="7" t="s">
        <v>3788</v>
      </c>
      <c r="L933" s="2">
        <v>4.3</v>
      </c>
      <c r="M933" s="2">
        <v>96500</v>
      </c>
      <c r="N933" s="2">
        <v>203000</v>
      </c>
      <c r="O933" s="2">
        <v>299500</v>
      </c>
      <c r="P933" s="2">
        <v>0</v>
      </c>
      <c r="Q933" s="2">
        <v>299500</v>
      </c>
      <c r="S933" s="6">
        <v>10.7</v>
      </c>
      <c r="T933" s="6">
        <f t="shared" si="14"/>
        <v>3204.65</v>
      </c>
      <c r="V933" s="2">
        <v>0</v>
      </c>
      <c r="W933" s="2">
        <v>0</v>
      </c>
      <c r="Y933" s="2">
        <v>0</v>
      </c>
      <c r="Z933" s="2" t="s">
        <v>3787</v>
      </c>
    </row>
    <row r="934" spans="1:26" s="2" customFormat="1" thickBot="1">
      <c r="A934" s="2">
        <v>466</v>
      </c>
      <c r="B934" s="2" t="s">
        <v>1836</v>
      </c>
      <c r="C934" s="2" t="s">
        <v>1837</v>
      </c>
      <c r="E934" s="2" t="s">
        <v>3786</v>
      </c>
      <c r="F934" s="2" t="s">
        <v>3785</v>
      </c>
      <c r="I934" s="2" t="s">
        <v>2854</v>
      </c>
      <c r="J934" s="2" t="s">
        <v>2836</v>
      </c>
      <c r="K934" s="7" t="s">
        <v>2853</v>
      </c>
      <c r="L934" s="2">
        <v>47</v>
      </c>
      <c r="M934" s="2">
        <v>74500</v>
      </c>
      <c r="N934" s="2">
        <v>250300</v>
      </c>
      <c r="O934" s="2">
        <v>324800</v>
      </c>
      <c r="P934" s="2">
        <v>25000</v>
      </c>
      <c r="Q934" s="2">
        <v>299800</v>
      </c>
      <c r="S934" s="6">
        <v>10.7</v>
      </c>
      <c r="T934" s="6">
        <f t="shared" si="14"/>
        <v>3207.86</v>
      </c>
      <c r="V934" s="2">
        <v>2</v>
      </c>
      <c r="W934" s="2">
        <v>165000</v>
      </c>
      <c r="X934" s="3">
        <v>39280</v>
      </c>
      <c r="Y934" s="2">
        <v>1</v>
      </c>
      <c r="Z934" s="2" t="s">
        <v>3784</v>
      </c>
    </row>
    <row r="935" spans="1:26" s="2" customFormat="1" thickBot="1">
      <c r="A935" s="2">
        <v>46</v>
      </c>
      <c r="B935" s="2" t="s">
        <v>2717</v>
      </c>
      <c r="C935" s="2" t="s">
        <v>2718</v>
      </c>
      <c r="E935" s="2" t="s">
        <v>3783</v>
      </c>
      <c r="F935" s="2" t="s">
        <v>3782</v>
      </c>
      <c r="I935" s="2" t="s">
        <v>3781</v>
      </c>
      <c r="J935" s="2" t="s">
        <v>2923</v>
      </c>
      <c r="K935" s="7" t="s">
        <v>3780</v>
      </c>
      <c r="L935" s="2">
        <v>5</v>
      </c>
      <c r="M935" s="2">
        <v>100000</v>
      </c>
      <c r="N935" s="2">
        <v>200100</v>
      </c>
      <c r="O935" s="2">
        <v>300100</v>
      </c>
      <c r="P935" s="2">
        <v>0</v>
      </c>
      <c r="Q935" s="2">
        <v>300100</v>
      </c>
      <c r="S935" s="6">
        <v>10.7</v>
      </c>
      <c r="T935" s="6">
        <f t="shared" si="14"/>
        <v>3211.07</v>
      </c>
      <c r="V935" s="2">
        <v>2</v>
      </c>
      <c r="W935" s="2">
        <v>100000</v>
      </c>
      <c r="X935" s="3">
        <v>43719</v>
      </c>
      <c r="Y935" s="2">
        <v>1</v>
      </c>
      <c r="Z935" s="2" t="s">
        <v>3779</v>
      </c>
    </row>
    <row r="936" spans="1:26" s="2" customFormat="1" thickBot="1">
      <c r="A936" s="2">
        <v>635</v>
      </c>
      <c r="B936" s="2" t="s">
        <v>1470</v>
      </c>
      <c r="C936" s="2" t="s">
        <v>1471</v>
      </c>
      <c r="E936" s="2" t="s">
        <v>3778</v>
      </c>
      <c r="F936" s="2" t="s">
        <v>3777</v>
      </c>
      <c r="I936" s="2" t="s">
        <v>2854</v>
      </c>
      <c r="J936" s="2" t="s">
        <v>2836</v>
      </c>
      <c r="K936" s="7" t="s">
        <v>2853</v>
      </c>
      <c r="L936" s="2">
        <v>2</v>
      </c>
      <c r="M936" s="2">
        <v>65000</v>
      </c>
      <c r="N936" s="2">
        <v>235200</v>
      </c>
      <c r="O936" s="2">
        <v>300200</v>
      </c>
      <c r="P936" s="2">
        <v>0</v>
      </c>
      <c r="Q936" s="2">
        <v>300200</v>
      </c>
      <c r="S936" s="6">
        <v>10.7</v>
      </c>
      <c r="T936" s="6">
        <f t="shared" si="14"/>
        <v>3212.14</v>
      </c>
      <c r="V936" s="2">
        <v>2</v>
      </c>
      <c r="W936" s="2">
        <v>145000</v>
      </c>
      <c r="X936" s="3">
        <v>43987</v>
      </c>
      <c r="Y936" s="2">
        <v>1</v>
      </c>
      <c r="Z936" s="2" t="s">
        <v>3776</v>
      </c>
    </row>
    <row r="937" spans="1:26" s="2" customFormat="1" thickBot="1">
      <c r="A937" s="2">
        <v>1030</v>
      </c>
      <c r="B937" s="2" t="s">
        <v>501</v>
      </c>
      <c r="C937" s="2" t="s">
        <v>503</v>
      </c>
      <c r="D937" s="2" t="s">
        <v>3775</v>
      </c>
      <c r="E937" s="2" t="s">
        <v>3774</v>
      </c>
      <c r="F937" s="2" t="s">
        <v>3773</v>
      </c>
      <c r="I937" s="2" t="s">
        <v>2854</v>
      </c>
      <c r="J937" s="2" t="s">
        <v>2836</v>
      </c>
      <c r="K937" s="7" t="s">
        <v>2853</v>
      </c>
      <c r="L937" s="2">
        <v>0.46</v>
      </c>
      <c r="M937" s="2">
        <v>50400</v>
      </c>
      <c r="N937" s="2">
        <v>249900</v>
      </c>
      <c r="O937" s="2">
        <v>300300</v>
      </c>
      <c r="P937" s="2">
        <v>0</v>
      </c>
      <c r="Q937" s="2">
        <v>300300</v>
      </c>
      <c r="S937" s="6">
        <v>10.7</v>
      </c>
      <c r="T937" s="6">
        <f t="shared" si="14"/>
        <v>3213.21</v>
      </c>
      <c r="V937" s="2">
        <v>2</v>
      </c>
      <c r="W937" s="2">
        <v>124900</v>
      </c>
      <c r="X937" s="3">
        <v>43208</v>
      </c>
      <c r="Y937" s="2">
        <v>1</v>
      </c>
      <c r="Z937" s="2" t="s">
        <v>3772</v>
      </c>
    </row>
    <row r="938" spans="1:26" s="2" customFormat="1" thickBot="1">
      <c r="A938" s="2">
        <v>1027</v>
      </c>
      <c r="B938" s="2" t="s">
        <v>508</v>
      </c>
      <c r="C938" s="2" t="s">
        <v>510</v>
      </c>
      <c r="D938" s="2" t="s">
        <v>525</v>
      </c>
      <c r="E938" s="2" t="s">
        <v>3771</v>
      </c>
      <c r="F938" s="2" t="s">
        <v>3770</v>
      </c>
      <c r="I938" s="2" t="s">
        <v>3769</v>
      </c>
      <c r="J938" s="2" t="s">
        <v>2891</v>
      </c>
      <c r="K938" s="8">
        <v>78005</v>
      </c>
      <c r="L938" s="2">
        <v>40.130000000000003</v>
      </c>
      <c r="M938" s="2">
        <v>62800</v>
      </c>
      <c r="N938" s="2">
        <v>238600</v>
      </c>
      <c r="O938" s="2">
        <v>301400</v>
      </c>
      <c r="P938" s="2">
        <v>0</v>
      </c>
      <c r="Q938" s="2">
        <v>301400</v>
      </c>
      <c r="S938" s="6">
        <v>10.7</v>
      </c>
      <c r="T938" s="6">
        <f t="shared" si="14"/>
        <v>3224.98</v>
      </c>
      <c r="V938" s="2">
        <v>1</v>
      </c>
      <c r="W938" s="2">
        <v>40000</v>
      </c>
      <c r="X938" s="3">
        <v>43069</v>
      </c>
      <c r="Y938" s="2">
        <v>1</v>
      </c>
      <c r="Z938" s="2" t="s">
        <v>3768</v>
      </c>
    </row>
    <row r="939" spans="1:26" s="2" customFormat="1" thickBot="1">
      <c r="A939" s="2">
        <v>821</v>
      </c>
      <c r="B939" s="2" t="s">
        <v>1062</v>
      </c>
      <c r="C939" s="2" t="s">
        <v>1064</v>
      </c>
      <c r="D939" s="2" t="s">
        <v>3767</v>
      </c>
      <c r="E939" s="2" t="s">
        <v>3766</v>
      </c>
      <c r="F939" s="2" t="s">
        <v>3765</v>
      </c>
      <c r="I939" s="2" t="s">
        <v>2842</v>
      </c>
      <c r="J939" s="2" t="s">
        <v>2836</v>
      </c>
      <c r="K939" s="7" t="s">
        <v>2841</v>
      </c>
      <c r="L939" s="2">
        <v>37.020000000000003</v>
      </c>
      <c r="M939" s="2">
        <v>150700</v>
      </c>
      <c r="N939" s="2">
        <v>152300</v>
      </c>
      <c r="O939" s="2">
        <v>303000</v>
      </c>
      <c r="P939" s="2">
        <v>0</v>
      </c>
      <c r="Q939" s="2">
        <v>303000</v>
      </c>
      <c r="S939" s="6">
        <v>10.7</v>
      </c>
      <c r="T939" s="6">
        <f t="shared" si="14"/>
        <v>3242.1</v>
      </c>
      <c r="V939" s="2">
        <v>2</v>
      </c>
      <c r="W939" s="2">
        <v>37000</v>
      </c>
      <c r="X939" s="3">
        <v>42753</v>
      </c>
      <c r="Y939" s="2">
        <v>1</v>
      </c>
      <c r="Z939" s="2" t="s">
        <v>3764</v>
      </c>
    </row>
    <row r="940" spans="1:26" s="2" customFormat="1" thickBot="1">
      <c r="A940" s="2">
        <v>950</v>
      </c>
      <c r="B940" s="2" t="s">
        <v>722</v>
      </c>
      <c r="C940" s="2" t="s">
        <v>723</v>
      </c>
      <c r="D940" s="2" t="s">
        <v>3763</v>
      </c>
      <c r="E940" s="2" t="s">
        <v>3762</v>
      </c>
      <c r="F940" s="2" t="s">
        <v>3761</v>
      </c>
      <c r="I940" s="2" t="s">
        <v>3760</v>
      </c>
      <c r="J940" s="2" t="s">
        <v>2977</v>
      </c>
      <c r="K940" s="7" t="s">
        <v>3759</v>
      </c>
      <c r="L940" s="2">
        <v>189</v>
      </c>
      <c r="M940" s="2">
        <v>142400</v>
      </c>
      <c r="N940" s="2">
        <v>161500</v>
      </c>
      <c r="O940" s="2">
        <v>303900</v>
      </c>
      <c r="P940" s="2">
        <v>0</v>
      </c>
      <c r="Q940" s="2">
        <v>303900</v>
      </c>
      <c r="S940" s="6">
        <v>10.7</v>
      </c>
      <c r="T940" s="6">
        <f t="shared" si="14"/>
        <v>3251.73</v>
      </c>
      <c r="V940" s="2">
        <v>2</v>
      </c>
      <c r="W940" s="2">
        <v>250000</v>
      </c>
      <c r="X940" s="3">
        <v>40100</v>
      </c>
      <c r="Y940" s="2">
        <v>1</v>
      </c>
      <c r="Z940" s="2" t="s">
        <v>3758</v>
      </c>
    </row>
    <row r="941" spans="1:26" s="2" customFormat="1" thickBot="1">
      <c r="A941" s="2">
        <v>272</v>
      </c>
      <c r="B941" s="2" t="s">
        <v>2254</v>
      </c>
      <c r="C941" s="2" t="s">
        <v>311</v>
      </c>
      <c r="E941" s="2" t="s">
        <v>3757</v>
      </c>
      <c r="F941" s="2" t="s">
        <v>3756</v>
      </c>
      <c r="I941" s="2" t="s">
        <v>2854</v>
      </c>
      <c r="J941" s="2" t="s">
        <v>2836</v>
      </c>
      <c r="K941" s="8" t="s">
        <v>3755</v>
      </c>
      <c r="L941" s="2">
        <v>213</v>
      </c>
      <c r="M941" s="2">
        <v>185100</v>
      </c>
      <c r="N941" s="2">
        <v>144500</v>
      </c>
      <c r="O941" s="2">
        <v>329600</v>
      </c>
      <c r="P941" s="2">
        <v>25000</v>
      </c>
      <c r="Q941" s="2">
        <v>304600</v>
      </c>
      <c r="S941" s="6">
        <v>10.7</v>
      </c>
      <c r="T941" s="6">
        <f t="shared" si="14"/>
        <v>3259.22</v>
      </c>
      <c r="V941" s="2">
        <v>2</v>
      </c>
      <c r="W941" s="2">
        <v>275000</v>
      </c>
      <c r="X941" s="3">
        <v>42522</v>
      </c>
      <c r="Y941" s="2">
        <v>1</v>
      </c>
      <c r="Z941" s="2" t="s">
        <v>3754</v>
      </c>
    </row>
    <row r="942" spans="1:26" s="2" customFormat="1" thickBot="1">
      <c r="A942" s="2">
        <v>726</v>
      </c>
      <c r="B942" s="2" t="s">
        <v>1272</v>
      </c>
      <c r="C942" s="2" t="s">
        <v>3753</v>
      </c>
      <c r="E942" s="2" t="s">
        <v>3752</v>
      </c>
      <c r="F942" s="2" t="s">
        <v>3751</v>
      </c>
      <c r="G942" s="2" t="s">
        <v>3750</v>
      </c>
      <c r="H942" s="2" t="s">
        <v>3749</v>
      </c>
      <c r="I942" s="2" t="s">
        <v>3748</v>
      </c>
      <c r="J942" s="2" t="s">
        <v>2836</v>
      </c>
      <c r="K942" s="7" t="s">
        <v>3747</v>
      </c>
      <c r="L942" s="2">
        <v>26</v>
      </c>
      <c r="M942" s="2">
        <v>86500</v>
      </c>
      <c r="N942" s="2">
        <v>219300</v>
      </c>
      <c r="O942" s="2">
        <v>305800</v>
      </c>
      <c r="P942" s="2">
        <v>0</v>
      </c>
      <c r="Q942" s="2">
        <v>305800</v>
      </c>
      <c r="S942" s="6">
        <v>10.7</v>
      </c>
      <c r="T942" s="6">
        <f t="shared" si="14"/>
        <v>3272.06</v>
      </c>
      <c r="V942" s="2">
        <v>0</v>
      </c>
      <c r="W942" s="2">
        <v>0</v>
      </c>
      <c r="Y942" s="2">
        <v>0</v>
      </c>
      <c r="Z942" s="2" t="s">
        <v>3746</v>
      </c>
    </row>
    <row r="943" spans="1:26" s="2" customFormat="1" thickBot="1">
      <c r="A943" s="2">
        <v>322</v>
      </c>
      <c r="B943" s="2" t="s">
        <v>2146</v>
      </c>
      <c r="C943" s="2" t="s">
        <v>2145</v>
      </c>
      <c r="E943" s="2" t="s">
        <v>3745</v>
      </c>
      <c r="F943" s="2" t="s">
        <v>3744</v>
      </c>
      <c r="I943" s="2" t="s">
        <v>2854</v>
      </c>
      <c r="J943" s="2" t="s">
        <v>2836</v>
      </c>
      <c r="K943" s="7" t="s">
        <v>2853</v>
      </c>
      <c r="L943" s="2">
        <v>90</v>
      </c>
      <c r="M943" s="2">
        <v>158500</v>
      </c>
      <c r="N943" s="2">
        <v>147500</v>
      </c>
      <c r="O943" s="2">
        <f>SUM(M943:N943)</f>
        <v>306000</v>
      </c>
      <c r="P943" s="2">
        <v>0</v>
      </c>
      <c r="Q943" s="2">
        <f>SUM(O943-P943)</f>
        <v>306000</v>
      </c>
      <c r="S943" s="6">
        <v>10.7</v>
      </c>
      <c r="T943" s="6">
        <f t="shared" si="14"/>
        <v>3274.2</v>
      </c>
      <c r="V943" s="2">
        <v>0</v>
      </c>
      <c r="W943" s="2">
        <v>0</v>
      </c>
      <c r="Y943" s="2">
        <v>0</v>
      </c>
      <c r="Z943" s="2" t="s">
        <v>3743</v>
      </c>
    </row>
    <row r="944" spans="1:26" s="2" customFormat="1" thickBot="1">
      <c r="A944" s="2">
        <v>304</v>
      </c>
      <c r="B944" s="2" t="s">
        <v>2186</v>
      </c>
      <c r="C944" s="2" t="s">
        <v>2187</v>
      </c>
      <c r="E944" s="2" t="s">
        <v>3742</v>
      </c>
      <c r="F944" s="2" t="s">
        <v>3741</v>
      </c>
      <c r="I944" s="2" t="s">
        <v>2854</v>
      </c>
      <c r="J944" s="2" t="s">
        <v>2836</v>
      </c>
      <c r="K944" s="7" t="s">
        <v>2853</v>
      </c>
      <c r="L944" s="2">
        <v>0.46</v>
      </c>
      <c r="M944" s="2">
        <v>67200</v>
      </c>
      <c r="N944" s="2">
        <v>264300</v>
      </c>
      <c r="O944" s="2">
        <v>331500</v>
      </c>
      <c r="P944" s="2">
        <v>25000</v>
      </c>
      <c r="Q944" s="2">
        <v>306500</v>
      </c>
      <c r="S944" s="6">
        <v>10.7</v>
      </c>
      <c r="T944" s="6">
        <f t="shared" si="14"/>
        <v>3279.55</v>
      </c>
      <c r="V944" s="2">
        <v>2</v>
      </c>
      <c r="W944" s="2">
        <v>90000</v>
      </c>
      <c r="X944" s="3">
        <v>41884</v>
      </c>
      <c r="Y944" s="2">
        <v>1</v>
      </c>
      <c r="Z944" s="2" t="s">
        <v>3740</v>
      </c>
    </row>
    <row r="945" spans="1:26" s="2" customFormat="1" thickBot="1">
      <c r="A945" s="2">
        <v>124</v>
      </c>
      <c r="B945" s="2" t="s">
        <v>2572</v>
      </c>
      <c r="C945" s="2" t="s">
        <v>2573</v>
      </c>
      <c r="E945" s="2" t="s">
        <v>3739</v>
      </c>
      <c r="F945" s="2" t="s">
        <v>3738</v>
      </c>
      <c r="I945" s="2" t="s">
        <v>2854</v>
      </c>
      <c r="J945" s="2" t="s">
        <v>2836</v>
      </c>
      <c r="K945" s="7" t="s">
        <v>2853</v>
      </c>
      <c r="L945" s="2">
        <v>3.2</v>
      </c>
      <c r="M945" s="2">
        <v>91000</v>
      </c>
      <c r="N945" s="2">
        <v>241800</v>
      </c>
      <c r="O945" s="2">
        <v>332800</v>
      </c>
      <c r="P945" s="2">
        <v>25000</v>
      </c>
      <c r="Q945" s="2">
        <v>307800</v>
      </c>
      <c r="S945" s="6">
        <v>10.7</v>
      </c>
      <c r="T945" s="6">
        <f t="shared" si="14"/>
        <v>3293.46</v>
      </c>
      <c r="V945" s="2">
        <v>2</v>
      </c>
      <c r="W945" s="2">
        <v>130000</v>
      </c>
      <c r="X945" s="3">
        <v>41085</v>
      </c>
      <c r="Y945" s="2">
        <v>1</v>
      </c>
      <c r="Z945" s="2" t="s">
        <v>3737</v>
      </c>
    </row>
    <row r="946" spans="1:26" s="2" customFormat="1" thickBot="1">
      <c r="A946" s="2">
        <v>623</v>
      </c>
      <c r="B946" s="2" t="s">
        <v>1498</v>
      </c>
      <c r="C946" s="2" t="s">
        <v>142</v>
      </c>
      <c r="E946" s="2" t="s">
        <v>3736</v>
      </c>
      <c r="F946" s="2" t="s">
        <v>3735</v>
      </c>
      <c r="I946" s="2" t="s">
        <v>2854</v>
      </c>
      <c r="J946" s="2" t="s">
        <v>2836</v>
      </c>
      <c r="K946" s="7" t="s">
        <v>2853</v>
      </c>
      <c r="L946" s="2">
        <v>6</v>
      </c>
      <c r="M946" s="2">
        <v>85000</v>
      </c>
      <c r="N946" s="2">
        <v>248300</v>
      </c>
      <c r="O946" s="2">
        <v>333300</v>
      </c>
      <c r="P946" s="2">
        <v>25000</v>
      </c>
      <c r="Q946" s="2">
        <v>308300</v>
      </c>
      <c r="S946" s="6">
        <v>10.7</v>
      </c>
      <c r="T946" s="6">
        <f t="shared" si="14"/>
        <v>3298.81</v>
      </c>
      <c r="V946" s="2">
        <v>0</v>
      </c>
      <c r="W946" s="2">
        <v>0</v>
      </c>
      <c r="Y946" s="2">
        <v>0</v>
      </c>
      <c r="Z946" s="2" t="s">
        <v>3734</v>
      </c>
    </row>
    <row r="947" spans="1:26" s="2" customFormat="1" thickBot="1">
      <c r="A947" s="2">
        <v>554</v>
      </c>
      <c r="B947" s="2" t="s">
        <v>1647</v>
      </c>
      <c r="C947" s="2" t="s">
        <v>1648</v>
      </c>
      <c r="E947" s="2" t="s">
        <v>3733</v>
      </c>
      <c r="F947" s="2" t="s">
        <v>3732</v>
      </c>
      <c r="I947" s="2" t="s">
        <v>2854</v>
      </c>
      <c r="J947" s="2" t="s">
        <v>2836</v>
      </c>
      <c r="K947" s="7" t="s">
        <v>2853</v>
      </c>
      <c r="L947" s="2">
        <v>1</v>
      </c>
      <c r="M947" s="2">
        <v>80000</v>
      </c>
      <c r="N947" s="2">
        <v>254900</v>
      </c>
      <c r="O947" s="2">
        <v>334900</v>
      </c>
      <c r="P947" s="2">
        <v>25000</v>
      </c>
      <c r="Q947" s="2">
        <v>309900</v>
      </c>
      <c r="S947" s="6">
        <v>10.7</v>
      </c>
      <c r="T947" s="6">
        <f t="shared" si="14"/>
        <v>3315.93</v>
      </c>
      <c r="V947" s="2">
        <v>0</v>
      </c>
      <c r="W947" s="2">
        <v>0</v>
      </c>
      <c r="Y947" s="2">
        <v>0</v>
      </c>
      <c r="Z947" s="2" t="s">
        <v>3731</v>
      </c>
    </row>
    <row r="948" spans="1:26" s="2" customFormat="1" thickBot="1">
      <c r="A948" s="2">
        <v>947</v>
      </c>
      <c r="B948" s="2" t="s">
        <v>733</v>
      </c>
      <c r="C948" s="2" t="s">
        <v>735</v>
      </c>
      <c r="E948" s="2" t="s">
        <v>3730</v>
      </c>
      <c r="F948" s="2" t="s">
        <v>3729</v>
      </c>
      <c r="I948" s="2" t="s">
        <v>2854</v>
      </c>
      <c r="J948" s="2" t="s">
        <v>2836</v>
      </c>
      <c r="K948" s="7" t="s">
        <v>2853</v>
      </c>
      <c r="L948" s="2">
        <v>1.5</v>
      </c>
      <c r="M948" s="2">
        <v>82500</v>
      </c>
      <c r="N948" s="2">
        <v>253000</v>
      </c>
      <c r="O948" s="2">
        <v>335500</v>
      </c>
      <c r="P948" s="2">
        <v>25000</v>
      </c>
      <c r="Q948" s="2">
        <v>310500</v>
      </c>
      <c r="S948" s="6">
        <v>10.7</v>
      </c>
      <c r="T948" s="6">
        <f t="shared" si="14"/>
        <v>3322.35</v>
      </c>
      <c r="V948" s="2">
        <v>2</v>
      </c>
      <c r="W948" s="2">
        <v>155000</v>
      </c>
      <c r="X948" s="3">
        <v>42430</v>
      </c>
      <c r="Y948" s="2">
        <v>1</v>
      </c>
      <c r="Z948" s="2" t="s">
        <v>3728</v>
      </c>
    </row>
    <row r="949" spans="1:26" s="2" customFormat="1" thickBot="1">
      <c r="A949" s="2">
        <v>910</v>
      </c>
      <c r="B949" s="2" t="s">
        <v>834</v>
      </c>
      <c r="C949" s="2" t="s">
        <v>831</v>
      </c>
      <c r="D949" s="2" t="s">
        <v>3727</v>
      </c>
      <c r="E949" s="2" t="s">
        <v>3726</v>
      </c>
      <c r="F949" s="2" t="s">
        <v>3725</v>
      </c>
      <c r="I949" s="2" t="s">
        <v>2854</v>
      </c>
      <c r="J949" s="2" t="s">
        <v>2836</v>
      </c>
      <c r="K949" s="7" t="s">
        <v>2853</v>
      </c>
      <c r="L949" s="2">
        <v>36</v>
      </c>
      <c r="M949" s="2">
        <v>149200</v>
      </c>
      <c r="N949" s="2">
        <v>192600</v>
      </c>
      <c r="O949" s="2">
        <v>341800</v>
      </c>
      <c r="P949" s="2">
        <v>31000</v>
      </c>
      <c r="Q949" s="2">
        <v>310800</v>
      </c>
      <c r="S949" s="6">
        <v>10.7</v>
      </c>
      <c r="T949" s="6">
        <f t="shared" si="14"/>
        <v>3325.56</v>
      </c>
      <c r="V949" s="2">
        <v>2</v>
      </c>
      <c r="W949" s="2">
        <v>0</v>
      </c>
      <c r="X949" s="3">
        <v>40247</v>
      </c>
      <c r="Y949" s="2">
        <v>1</v>
      </c>
      <c r="Z949" s="2" t="s">
        <v>3724</v>
      </c>
    </row>
    <row r="950" spans="1:26" s="2" customFormat="1" thickBot="1">
      <c r="A950" s="2">
        <v>987</v>
      </c>
      <c r="B950" s="2" t="s">
        <v>615</v>
      </c>
      <c r="C950" s="2" t="s">
        <v>617</v>
      </c>
      <c r="E950" s="2" t="s">
        <v>3723</v>
      </c>
      <c r="F950" s="2" t="s">
        <v>3722</v>
      </c>
      <c r="I950" s="2" t="s">
        <v>2854</v>
      </c>
      <c r="J950" s="2" t="s">
        <v>2836</v>
      </c>
      <c r="K950" s="7" t="s">
        <v>2853</v>
      </c>
      <c r="L950" s="2">
        <v>6.3</v>
      </c>
      <c r="M950" s="2">
        <v>85900</v>
      </c>
      <c r="N950" s="2">
        <v>250900</v>
      </c>
      <c r="O950" s="2">
        <v>336800</v>
      </c>
      <c r="P950" s="2">
        <v>25000</v>
      </c>
      <c r="Q950" s="2">
        <v>311800</v>
      </c>
      <c r="S950" s="6">
        <v>10.7</v>
      </c>
      <c r="T950" s="6">
        <f t="shared" si="14"/>
        <v>3336.26</v>
      </c>
      <c r="V950" s="2">
        <v>2</v>
      </c>
      <c r="W950" s="2">
        <v>80000</v>
      </c>
      <c r="X950" s="3">
        <v>42150</v>
      </c>
      <c r="Y950" s="2">
        <v>3</v>
      </c>
      <c r="Z950" s="2" t="s">
        <v>3721</v>
      </c>
    </row>
    <row r="951" spans="1:26" s="2" customFormat="1" thickBot="1">
      <c r="A951" s="2">
        <v>95</v>
      </c>
      <c r="B951" s="2" t="s">
        <v>2628</v>
      </c>
      <c r="C951" s="2" t="s">
        <v>2629</v>
      </c>
      <c r="D951" s="2" t="s">
        <v>3633</v>
      </c>
      <c r="E951" s="2" t="s">
        <v>3720</v>
      </c>
      <c r="F951" s="2" t="s">
        <v>3631</v>
      </c>
      <c r="I951" s="2" t="s">
        <v>2854</v>
      </c>
      <c r="J951" s="2" t="s">
        <v>2836</v>
      </c>
      <c r="K951" s="7" t="s">
        <v>2853</v>
      </c>
      <c r="L951" s="2">
        <v>1.3</v>
      </c>
      <c r="M951" s="2">
        <v>81500</v>
      </c>
      <c r="N951" s="2">
        <v>255700</v>
      </c>
      <c r="O951" s="2">
        <v>337200</v>
      </c>
      <c r="P951" s="2">
        <v>25000</v>
      </c>
      <c r="Q951" s="2">
        <v>312200</v>
      </c>
      <c r="S951" s="6">
        <v>10.7</v>
      </c>
      <c r="T951" s="6">
        <f t="shared" si="14"/>
        <v>3340.54</v>
      </c>
      <c r="V951" s="2">
        <v>2</v>
      </c>
      <c r="W951" s="2">
        <v>0</v>
      </c>
      <c r="X951" s="3">
        <v>43760</v>
      </c>
      <c r="Y951" s="2">
        <v>2</v>
      </c>
      <c r="Z951" s="2" t="s">
        <v>3719</v>
      </c>
    </row>
    <row r="952" spans="1:26" s="2" customFormat="1" thickBot="1">
      <c r="A952" s="2">
        <v>506</v>
      </c>
      <c r="B952" s="2" t="s">
        <v>1752</v>
      </c>
      <c r="C952" s="2" t="s">
        <v>1754</v>
      </c>
      <c r="E952" s="2" t="s">
        <v>3718</v>
      </c>
      <c r="F952" s="2" t="s">
        <v>3717</v>
      </c>
      <c r="I952" s="2" t="s">
        <v>2854</v>
      </c>
      <c r="J952" s="2" t="s">
        <v>2836</v>
      </c>
      <c r="K952" s="7" t="s">
        <v>2853</v>
      </c>
      <c r="L952" s="2">
        <v>17</v>
      </c>
      <c r="M952" s="2">
        <v>112800</v>
      </c>
      <c r="N952" s="2">
        <v>225200</v>
      </c>
      <c r="O952" s="2">
        <v>338000</v>
      </c>
      <c r="P952" s="2">
        <v>25000</v>
      </c>
      <c r="Q952" s="2">
        <v>313000</v>
      </c>
      <c r="S952" s="6">
        <v>10.7</v>
      </c>
      <c r="T952" s="6">
        <f t="shared" si="14"/>
        <v>3349.1</v>
      </c>
      <c r="V952" s="2">
        <v>0</v>
      </c>
      <c r="W952" s="2">
        <v>0</v>
      </c>
      <c r="Y952" s="2">
        <v>0</v>
      </c>
      <c r="Z952" s="2" t="s">
        <v>3716</v>
      </c>
    </row>
    <row r="953" spans="1:26" s="2" customFormat="1" thickBot="1">
      <c r="A953" s="2">
        <v>518</v>
      </c>
      <c r="B953" s="2" t="s">
        <v>1727</v>
      </c>
      <c r="C953" s="2" t="s">
        <v>3715</v>
      </c>
      <c r="D953" s="2" t="s">
        <v>3714</v>
      </c>
      <c r="E953" s="2" t="s">
        <v>3713</v>
      </c>
      <c r="F953" s="2" t="s">
        <v>3712</v>
      </c>
      <c r="I953" s="2" t="s">
        <v>3711</v>
      </c>
      <c r="J953" s="2" t="s">
        <v>2977</v>
      </c>
      <c r="K953" s="7" t="s">
        <v>3710</v>
      </c>
      <c r="L953" s="2">
        <v>18</v>
      </c>
      <c r="M953" s="2">
        <v>141000</v>
      </c>
      <c r="N953" s="2">
        <v>172800</v>
      </c>
      <c r="O953" s="2">
        <v>313800</v>
      </c>
      <c r="P953" s="2">
        <v>0</v>
      </c>
      <c r="Q953" s="2">
        <v>313800</v>
      </c>
      <c r="S953" s="6">
        <v>10.7</v>
      </c>
      <c r="T953" s="6">
        <f t="shared" si="14"/>
        <v>3357.66</v>
      </c>
      <c r="V953" s="2">
        <v>0</v>
      </c>
      <c r="W953" s="2">
        <v>0</v>
      </c>
      <c r="Y953" s="2">
        <v>0</v>
      </c>
      <c r="Z953" s="2" t="s">
        <v>3709</v>
      </c>
    </row>
    <row r="954" spans="1:26" s="2" customFormat="1" thickBot="1">
      <c r="A954" s="2">
        <v>213</v>
      </c>
      <c r="B954" s="2" t="s">
        <v>2389</v>
      </c>
      <c r="C954" s="2" t="s">
        <v>2390</v>
      </c>
      <c r="D954" s="2" t="s">
        <v>3708</v>
      </c>
      <c r="E954" s="2" t="s">
        <v>3707</v>
      </c>
      <c r="F954" s="2" t="s">
        <v>3706</v>
      </c>
      <c r="I954" s="2" t="s">
        <v>2854</v>
      </c>
      <c r="J954" s="2" t="s">
        <v>2836</v>
      </c>
      <c r="K954" s="7" t="s">
        <v>2853</v>
      </c>
      <c r="L954" s="2">
        <v>0.35</v>
      </c>
      <c r="M954" s="2">
        <v>57600</v>
      </c>
      <c r="N954" s="2">
        <v>281300</v>
      </c>
      <c r="O954" s="2">
        <v>338900</v>
      </c>
      <c r="P954" s="2">
        <v>25000</v>
      </c>
      <c r="Q954" s="2">
        <v>313900</v>
      </c>
      <c r="S954" s="6">
        <v>10.7</v>
      </c>
      <c r="T954" s="6">
        <f t="shared" si="14"/>
        <v>3358.73</v>
      </c>
      <c r="V954" s="2">
        <v>2</v>
      </c>
      <c r="W954" s="2">
        <v>0</v>
      </c>
      <c r="X954" s="3">
        <v>43731</v>
      </c>
      <c r="Y954" s="2">
        <v>2</v>
      </c>
      <c r="Z954" s="2" t="s">
        <v>3705</v>
      </c>
    </row>
    <row r="955" spans="1:26" s="2" customFormat="1" thickBot="1">
      <c r="A955" s="2">
        <v>34</v>
      </c>
      <c r="B955" s="2" t="s">
        <v>2740</v>
      </c>
      <c r="C955" s="2" t="s">
        <v>2741</v>
      </c>
      <c r="D955" s="2" t="s">
        <v>3704</v>
      </c>
      <c r="E955" s="2" t="s">
        <v>3703</v>
      </c>
      <c r="F955" s="2" t="s">
        <v>3702</v>
      </c>
      <c r="I955" s="2" t="s">
        <v>2854</v>
      </c>
      <c r="J955" s="2" t="s">
        <v>2836</v>
      </c>
      <c r="K955" s="7" t="s">
        <v>2853</v>
      </c>
      <c r="L955" s="2">
        <v>14.1</v>
      </c>
      <c r="M955" s="2">
        <v>88900</v>
      </c>
      <c r="N955" s="2">
        <v>225500</v>
      </c>
      <c r="O955" s="2">
        <v>314400</v>
      </c>
      <c r="P955" s="2">
        <v>0</v>
      </c>
      <c r="Q955" s="2">
        <v>314400</v>
      </c>
      <c r="S955" s="6">
        <v>10.7</v>
      </c>
      <c r="T955" s="6">
        <f t="shared" si="14"/>
        <v>3364.08</v>
      </c>
      <c r="V955" s="2">
        <v>2</v>
      </c>
      <c r="W955" s="2">
        <v>168000</v>
      </c>
      <c r="X955" s="3">
        <v>42578</v>
      </c>
      <c r="Y955" s="2">
        <v>1</v>
      </c>
      <c r="Z955" s="2" t="s">
        <v>3701</v>
      </c>
    </row>
    <row r="956" spans="1:26" s="2" customFormat="1" thickBot="1">
      <c r="A956" s="2">
        <v>839</v>
      </c>
      <c r="B956" s="2" t="s">
        <v>1016</v>
      </c>
      <c r="C956" s="2" t="s">
        <v>1017</v>
      </c>
      <c r="E956" s="2" t="s">
        <v>3700</v>
      </c>
      <c r="F956" s="2" t="s">
        <v>3699</v>
      </c>
      <c r="I956" s="2" t="s">
        <v>3051</v>
      </c>
      <c r="J956" s="2" t="s">
        <v>2836</v>
      </c>
      <c r="K956" s="7" t="s">
        <v>3050</v>
      </c>
      <c r="L956" s="2">
        <v>80</v>
      </c>
      <c r="M956" s="2">
        <v>314700</v>
      </c>
      <c r="N956" s="2">
        <v>0</v>
      </c>
      <c r="O956" s="2">
        <v>314700</v>
      </c>
      <c r="P956" s="2">
        <v>0</v>
      </c>
      <c r="Q956" s="2">
        <v>314700</v>
      </c>
      <c r="S956" s="6">
        <v>10.7</v>
      </c>
      <c r="T956" s="6">
        <f t="shared" si="14"/>
        <v>3367.29</v>
      </c>
      <c r="V956" s="2">
        <v>0</v>
      </c>
      <c r="W956" s="2">
        <v>0</v>
      </c>
      <c r="Y956" s="2">
        <v>0</v>
      </c>
      <c r="Z956" s="2" t="s">
        <v>3698</v>
      </c>
    </row>
    <row r="957" spans="1:26" s="2" customFormat="1" thickBot="1">
      <c r="A957" s="2">
        <v>59</v>
      </c>
      <c r="B957" s="2" t="s">
        <v>2693</v>
      </c>
      <c r="C957" s="2" t="s">
        <v>2694</v>
      </c>
      <c r="E957" s="2" t="s">
        <v>3697</v>
      </c>
      <c r="F957" s="2" t="s">
        <v>3696</v>
      </c>
      <c r="I957" s="2" t="s">
        <v>2854</v>
      </c>
      <c r="J957" s="2" t="s">
        <v>2836</v>
      </c>
      <c r="K957" s="7" t="s">
        <v>2853</v>
      </c>
      <c r="L957" s="2">
        <v>0.61</v>
      </c>
      <c r="M957" s="2">
        <v>67200</v>
      </c>
      <c r="N957" s="2">
        <v>247800</v>
      </c>
      <c r="O957" s="2">
        <v>315000</v>
      </c>
      <c r="P957" s="2">
        <v>0</v>
      </c>
      <c r="Q957" s="2">
        <v>315000</v>
      </c>
      <c r="S957" s="6">
        <v>10.7</v>
      </c>
      <c r="T957" s="6">
        <f t="shared" si="14"/>
        <v>3370.5</v>
      </c>
      <c r="V957" s="2">
        <v>2</v>
      </c>
      <c r="W957" s="2">
        <v>200000</v>
      </c>
      <c r="X957" s="3">
        <v>44727</v>
      </c>
      <c r="Y957" s="2">
        <v>1</v>
      </c>
      <c r="Z957" s="2" t="s">
        <v>3695</v>
      </c>
    </row>
    <row r="958" spans="1:26" s="2" customFormat="1" thickBot="1">
      <c r="A958" s="2">
        <v>820</v>
      </c>
      <c r="B958" s="2" t="s">
        <v>1065</v>
      </c>
      <c r="C958" s="2" t="s">
        <v>1066</v>
      </c>
      <c r="E958" s="2" t="s">
        <v>3694</v>
      </c>
      <c r="F958" s="2" t="s">
        <v>2952</v>
      </c>
      <c r="I958" s="2" t="s">
        <v>2854</v>
      </c>
      <c r="J958" s="2" t="s">
        <v>2836</v>
      </c>
      <c r="K958" s="7" t="s">
        <v>2853</v>
      </c>
      <c r="L958" s="2">
        <v>0.49</v>
      </c>
      <c r="M958" s="2">
        <v>67200</v>
      </c>
      <c r="N958" s="2">
        <v>247800</v>
      </c>
      <c r="O958" s="2">
        <v>315000</v>
      </c>
      <c r="P958" s="2">
        <v>0</v>
      </c>
      <c r="Q958" s="2">
        <v>315000</v>
      </c>
      <c r="S958" s="6">
        <v>10.7</v>
      </c>
      <c r="T958" s="6">
        <f t="shared" si="14"/>
        <v>3370.5</v>
      </c>
      <c r="V958" s="2">
        <v>0</v>
      </c>
      <c r="W958" s="2">
        <v>0</v>
      </c>
      <c r="Y958" s="2">
        <v>0</v>
      </c>
      <c r="Z958" s="2" t="s">
        <v>3693</v>
      </c>
    </row>
    <row r="959" spans="1:26" s="2" customFormat="1" thickBot="1">
      <c r="A959" s="2">
        <v>618</v>
      </c>
      <c r="B959" s="2" t="s">
        <v>1505</v>
      </c>
      <c r="C959" s="2" t="s">
        <v>1506</v>
      </c>
      <c r="E959" s="2" t="s">
        <v>3692</v>
      </c>
      <c r="F959" s="2" t="s">
        <v>3691</v>
      </c>
      <c r="I959" s="2" t="s">
        <v>2854</v>
      </c>
      <c r="J959" s="2" t="s">
        <v>2836</v>
      </c>
      <c r="K959" s="7" t="s">
        <v>2853</v>
      </c>
      <c r="L959" s="2">
        <v>4.5999999999999996</v>
      </c>
      <c r="M959" s="2">
        <v>98000</v>
      </c>
      <c r="N959" s="2">
        <v>242100</v>
      </c>
      <c r="O959" s="2">
        <v>340100</v>
      </c>
      <c r="P959" s="2">
        <v>25000</v>
      </c>
      <c r="Q959" s="2">
        <v>315100</v>
      </c>
      <c r="S959" s="6">
        <v>10.7</v>
      </c>
      <c r="T959" s="6">
        <f t="shared" si="14"/>
        <v>3371.57</v>
      </c>
      <c r="V959" s="2">
        <v>1</v>
      </c>
      <c r="W959" s="2">
        <v>0</v>
      </c>
      <c r="X959" s="3">
        <v>42093</v>
      </c>
      <c r="Y959" s="2">
        <v>2</v>
      </c>
      <c r="Z959" s="2" t="s">
        <v>3690</v>
      </c>
    </row>
    <row r="960" spans="1:26" s="2" customFormat="1" thickBot="1">
      <c r="A960" s="2">
        <v>240</v>
      </c>
      <c r="B960" s="2" t="s">
        <v>2330</v>
      </c>
      <c r="C960" s="2" t="s">
        <v>1920</v>
      </c>
      <c r="D960" s="2" t="s">
        <v>3689</v>
      </c>
      <c r="E960" s="2" t="s">
        <v>3688</v>
      </c>
      <c r="F960" s="2" t="s">
        <v>3687</v>
      </c>
      <c r="I960" s="2" t="s">
        <v>2854</v>
      </c>
      <c r="J960" s="2" t="s">
        <v>2836</v>
      </c>
      <c r="K960" s="7" t="s">
        <v>2853</v>
      </c>
      <c r="L960" s="2">
        <v>0.96</v>
      </c>
      <c r="M960" s="2">
        <v>80000</v>
      </c>
      <c r="N960" s="2">
        <v>261200</v>
      </c>
      <c r="O960" s="2">
        <v>341200</v>
      </c>
      <c r="P960" s="2">
        <v>25000</v>
      </c>
      <c r="Q960" s="2">
        <v>316200</v>
      </c>
      <c r="S960" s="6">
        <v>10.7</v>
      </c>
      <c r="T960" s="6">
        <f t="shared" si="14"/>
        <v>3383.34</v>
      </c>
      <c r="V960" s="2">
        <v>0</v>
      </c>
      <c r="W960" s="2">
        <v>0</v>
      </c>
      <c r="Y960" s="2">
        <v>0</v>
      </c>
      <c r="Z960" s="2" t="s">
        <v>3686</v>
      </c>
    </row>
    <row r="961" spans="1:26" s="2" customFormat="1" thickBot="1">
      <c r="A961" s="2">
        <v>667</v>
      </c>
      <c r="B961" s="2" t="s">
        <v>1396</v>
      </c>
      <c r="C961" s="2" t="s">
        <v>1397</v>
      </c>
      <c r="E961" s="2" t="s">
        <v>3685</v>
      </c>
      <c r="F961" s="2" t="s">
        <v>3684</v>
      </c>
      <c r="G961" s="2" t="s">
        <v>3683</v>
      </c>
      <c r="I961" s="2" t="s">
        <v>3442</v>
      </c>
      <c r="J961" s="2" t="s">
        <v>2836</v>
      </c>
      <c r="K961" s="7" t="s">
        <v>3682</v>
      </c>
      <c r="L961" s="2">
        <v>83</v>
      </c>
      <c r="M961" s="2">
        <v>317200</v>
      </c>
      <c r="N961" s="2">
        <v>0</v>
      </c>
      <c r="O961" s="2">
        <v>317200</v>
      </c>
      <c r="P961" s="2">
        <v>0</v>
      </c>
      <c r="Q961" s="2">
        <v>317200</v>
      </c>
      <c r="S961" s="6">
        <v>10.7</v>
      </c>
      <c r="T961" s="6">
        <f t="shared" si="14"/>
        <v>3394.04</v>
      </c>
      <c r="V961" s="2">
        <v>0</v>
      </c>
      <c r="W961" s="2">
        <v>0</v>
      </c>
      <c r="X961" s="3">
        <v>36585</v>
      </c>
      <c r="Y961" s="2">
        <v>0</v>
      </c>
      <c r="Z961" s="2" t="s">
        <v>3681</v>
      </c>
    </row>
    <row r="962" spans="1:26" s="2" customFormat="1" thickBot="1">
      <c r="A962" s="2">
        <v>500</v>
      </c>
      <c r="B962" s="2" t="s">
        <v>1764</v>
      </c>
      <c r="C962" s="2" t="s">
        <v>1765</v>
      </c>
      <c r="D962" s="2" t="s">
        <v>3680</v>
      </c>
      <c r="E962" s="2" t="s">
        <v>3679</v>
      </c>
      <c r="F962" s="2" t="s">
        <v>3678</v>
      </c>
      <c r="I962" s="2" t="s">
        <v>2854</v>
      </c>
      <c r="J962" s="2" t="s">
        <v>2836</v>
      </c>
      <c r="K962" s="8" t="s">
        <v>3677</v>
      </c>
      <c r="L962" s="2">
        <v>1.6</v>
      </c>
      <c r="M962" s="2">
        <v>63000</v>
      </c>
      <c r="N962" s="2">
        <v>279600</v>
      </c>
      <c r="O962" s="2">
        <v>342600</v>
      </c>
      <c r="P962" s="2">
        <v>25000</v>
      </c>
      <c r="Q962" s="2">
        <v>317600</v>
      </c>
      <c r="S962" s="6">
        <v>10.7</v>
      </c>
      <c r="T962" s="6">
        <f t="shared" ref="T962:T1025" si="15">SUM(Q962*S962)/1000</f>
        <v>3398.32</v>
      </c>
      <c r="V962" s="2">
        <v>0</v>
      </c>
      <c r="W962" s="2">
        <v>0</v>
      </c>
      <c r="Y962" s="2">
        <v>0</v>
      </c>
      <c r="Z962" s="2" t="s">
        <v>3676</v>
      </c>
    </row>
    <row r="963" spans="1:26" s="2" customFormat="1" thickBot="1">
      <c r="A963" s="2">
        <v>1066</v>
      </c>
      <c r="B963" s="2" t="s">
        <v>416</v>
      </c>
      <c r="C963" s="2" t="s">
        <v>418</v>
      </c>
      <c r="D963" s="2" t="s">
        <v>3675</v>
      </c>
      <c r="E963" s="2" t="s">
        <v>3674</v>
      </c>
      <c r="F963" s="2" t="s">
        <v>3673</v>
      </c>
      <c r="I963" s="2" t="s">
        <v>3672</v>
      </c>
      <c r="J963" s="2" t="s">
        <v>2847</v>
      </c>
      <c r="K963" s="7" t="s">
        <v>3671</v>
      </c>
      <c r="L963" s="2">
        <v>60.49</v>
      </c>
      <c r="M963" s="2">
        <v>103000</v>
      </c>
      <c r="N963" s="2">
        <v>215100</v>
      </c>
      <c r="O963" s="2">
        <v>318100</v>
      </c>
      <c r="P963" s="2">
        <v>0</v>
      </c>
      <c r="Q963" s="2">
        <v>318100</v>
      </c>
      <c r="S963" s="6">
        <v>10.7</v>
      </c>
      <c r="T963" s="6">
        <f t="shared" si="15"/>
        <v>3403.67</v>
      </c>
      <c r="V963" s="2">
        <v>0</v>
      </c>
      <c r="W963" s="2">
        <v>0</v>
      </c>
      <c r="Y963" s="2">
        <v>0</v>
      </c>
      <c r="Z963" s="2" t="s">
        <v>3670</v>
      </c>
    </row>
    <row r="964" spans="1:26" s="2" customFormat="1" thickBot="1">
      <c r="A964" s="2">
        <v>350</v>
      </c>
      <c r="B964" s="2" t="s">
        <v>2089</v>
      </c>
      <c r="C964" s="2" t="s">
        <v>10</v>
      </c>
      <c r="D964" s="2" t="s">
        <v>2775</v>
      </c>
      <c r="E964" s="2" t="s">
        <v>3669</v>
      </c>
      <c r="F964" s="2" t="s">
        <v>3540</v>
      </c>
      <c r="I964" s="2" t="s">
        <v>2854</v>
      </c>
      <c r="J964" s="2" t="s">
        <v>2836</v>
      </c>
      <c r="K964" s="7" t="s">
        <v>2853</v>
      </c>
      <c r="L964" s="2">
        <v>31</v>
      </c>
      <c r="M964" s="2">
        <v>126700</v>
      </c>
      <c r="N964" s="2">
        <v>191700</v>
      </c>
      <c r="O964" s="2">
        <v>318400</v>
      </c>
      <c r="P964" s="2">
        <v>0</v>
      </c>
      <c r="Q964" s="2">
        <v>318400</v>
      </c>
      <c r="S964" s="6">
        <v>10.7</v>
      </c>
      <c r="T964" s="6">
        <f t="shared" si="15"/>
        <v>3406.88</v>
      </c>
      <c r="V964" s="2">
        <v>2</v>
      </c>
      <c r="W964" s="2">
        <v>149000</v>
      </c>
      <c r="X964" s="3">
        <v>42315</v>
      </c>
      <c r="Y964" s="2">
        <v>1</v>
      </c>
      <c r="Z964" s="2" t="s">
        <v>3668</v>
      </c>
    </row>
    <row r="965" spans="1:26" s="2" customFormat="1" thickBot="1">
      <c r="A965" s="2">
        <v>211</v>
      </c>
      <c r="B965" s="2" t="s">
        <v>2393</v>
      </c>
      <c r="C965" s="2" t="s">
        <v>2394</v>
      </c>
      <c r="D965" s="2" t="s">
        <v>3667</v>
      </c>
      <c r="E965" s="2" t="s">
        <v>3666</v>
      </c>
      <c r="F965" s="2" t="s">
        <v>3665</v>
      </c>
      <c r="I965" s="2" t="s">
        <v>2854</v>
      </c>
      <c r="J965" s="2" t="s">
        <v>2836</v>
      </c>
      <c r="K965" s="7" t="s">
        <v>2853</v>
      </c>
      <c r="L965" s="2">
        <v>0.66</v>
      </c>
      <c r="M965" s="2">
        <v>73600</v>
      </c>
      <c r="N965" s="2">
        <v>245000</v>
      </c>
      <c r="O965" s="2">
        <v>318600</v>
      </c>
      <c r="P965" s="2">
        <v>0</v>
      </c>
      <c r="Q965" s="2">
        <v>318600</v>
      </c>
      <c r="S965" s="6">
        <v>10.7</v>
      </c>
      <c r="T965" s="6">
        <f t="shared" si="15"/>
        <v>3409.02</v>
      </c>
      <c r="V965" s="2">
        <v>0</v>
      </c>
      <c r="W965" s="2">
        <v>0</v>
      </c>
      <c r="Y965" s="2">
        <v>0</v>
      </c>
      <c r="Z965" s="2" t="s">
        <v>3664</v>
      </c>
    </row>
    <row r="966" spans="1:26" s="2" customFormat="1" thickBot="1">
      <c r="A966" s="2">
        <v>751</v>
      </c>
      <c r="B966" s="2" t="s">
        <v>1217</v>
      </c>
      <c r="C966" s="2" t="s">
        <v>1218</v>
      </c>
      <c r="D966" s="2" t="s">
        <v>3663</v>
      </c>
      <c r="E966" s="2" t="s">
        <v>3662</v>
      </c>
      <c r="F966" s="2" t="s">
        <v>3661</v>
      </c>
      <c r="I966" s="2" t="s">
        <v>2854</v>
      </c>
      <c r="J966" s="2" t="s">
        <v>2836</v>
      </c>
      <c r="K966" s="7" t="s">
        <v>2853</v>
      </c>
      <c r="L966" s="2">
        <v>2.5</v>
      </c>
      <c r="M966" s="2">
        <v>87500</v>
      </c>
      <c r="N966" s="2">
        <v>256100</v>
      </c>
      <c r="O966" s="2">
        <v>343600</v>
      </c>
      <c r="P966" s="2">
        <v>25000</v>
      </c>
      <c r="Q966" s="2">
        <v>318600</v>
      </c>
      <c r="S966" s="6">
        <v>10.7</v>
      </c>
      <c r="T966" s="6">
        <f t="shared" si="15"/>
        <v>3409.02</v>
      </c>
      <c r="V966" s="2">
        <v>0</v>
      </c>
      <c r="W966" s="2">
        <v>0</v>
      </c>
      <c r="Y966" s="2">
        <v>0</v>
      </c>
      <c r="Z966" s="2" t="s">
        <v>3660</v>
      </c>
    </row>
    <row r="967" spans="1:26" s="2" customFormat="1" thickBot="1">
      <c r="A967" s="2">
        <v>953</v>
      </c>
      <c r="B967" s="2" t="s">
        <v>714</v>
      </c>
      <c r="C967" s="2" t="s">
        <v>715</v>
      </c>
      <c r="D967" s="2" t="s">
        <v>3659</v>
      </c>
      <c r="E967" s="2" t="s">
        <v>3658</v>
      </c>
      <c r="F967" s="2" t="s">
        <v>3657</v>
      </c>
      <c r="I967" s="2" t="s">
        <v>2854</v>
      </c>
      <c r="J967" s="2" t="s">
        <v>2836</v>
      </c>
      <c r="K967" s="7" t="s">
        <v>2853</v>
      </c>
      <c r="L967" s="2">
        <v>9.43</v>
      </c>
      <c r="M967" s="2">
        <v>115300</v>
      </c>
      <c r="N967" s="2">
        <v>230000</v>
      </c>
      <c r="O967" s="2">
        <v>345300</v>
      </c>
      <c r="P967" s="2">
        <v>25000</v>
      </c>
      <c r="Q967" s="2">
        <v>320300</v>
      </c>
      <c r="S967" s="6">
        <v>10.7</v>
      </c>
      <c r="T967" s="6">
        <f t="shared" si="15"/>
        <v>3427.21</v>
      </c>
      <c r="V967" s="2">
        <v>2</v>
      </c>
      <c r="W967" s="2">
        <v>190000</v>
      </c>
      <c r="X967" s="3">
        <v>43819</v>
      </c>
      <c r="Y967" s="2">
        <v>1</v>
      </c>
      <c r="Z967" s="2" t="s">
        <v>3656</v>
      </c>
    </row>
    <row r="968" spans="1:26" s="2" customFormat="1" thickBot="1">
      <c r="A968" s="2">
        <v>724</v>
      </c>
      <c r="B968" s="2" t="s">
        <v>1277</v>
      </c>
      <c r="C968" s="2" t="s">
        <v>1278</v>
      </c>
      <c r="D968" s="2" t="s">
        <v>3655</v>
      </c>
      <c r="E968" s="2" t="s">
        <v>3654</v>
      </c>
      <c r="F968" s="2" t="s">
        <v>3653</v>
      </c>
      <c r="I968" s="2" t="s">
        <v>2854</v>
      </c>
      <c r="J968" s="2" t="s">
        <v>2836</v>
      </c>
      <c r="K968" s="7" t="s">
        <v>2853</v>
      </c>
      <c r="L968" s="2">
        <v>28</v>
      </c>
      <c r="M968" s="2">
        <v>88500</v>
      </c>
      <c r="N968" s="2">
        <v>257100</v>
      </c>
      <c r="O968" s="2">
        <v>345600</v>
      </c>
      <c r="P968" s="2">
        <v>25000</v>
      </c>
      <c r="Q968" s="2">
        <v>320600</v>
      </c>
      <c r="S968" s="6">
        <v>10.7</v>
      </c>
      <c r="T968" s="6">
        <f t="shared" si="15"/>
        <v>3430.42</v>
      </c>
      <c r="V968" s="2">
        <v>2</v>
      </c>
      <c r="W968" s="2">
        <v>159000</v>
      </c>
      <c r="X968" s="3">
        <v>43299</v>
      </c>
      <c r="Y968" s="2">
        <v>1</v>
      </c>
      <c r="Z968" s="2" t="s">
        <v>3652</v>
      </c>
    </row>
    <row r="969" spans="1:26" s="2" customFormat="1" thickBot="1">
      <c r="A969" s="2">
        <v>921</v>
      </c>
      <c r="B969" s="2" t="s">
        <v>804</v>
      </c>
      <c r="C969" s="2" t="s">
        <v>805</v>
      </c>
      <c r="E969" s="2" t="s">
        <v>3651</v>
      </c>
      <c r="F969" s="2" t="s">
        <v>3650</v>
      </c>
      <c r="G969" s="2" t="s">
        <v>3649</v>
      </c>
      <c r="I969" s="2" t="s">
        <v>3648</v>
      </c>
      <c r="J969" s="2" t="s">
        <v>3647</v>
      </c>
      <c r="K969" s="8">
        <v>53717</v>
      </c>
      <c r="L969" s="2">
        <v>1.1499999999999999</v>
      </c>
      <c r="M969" s="2">
        <v>120700</v>
      </c>
      <c r="N969" s="2">
        <v>203600</v>
      </c>
      <c r="O969" s="2">
        <v>324300</v>
      </c>
      <c r="P969" s="2">
        <v>0</v>
      </c>
      <c r="Q969" s="2">
        <v>324300</v>
      </c>
      <c r="S969" s="6">
        <v>10.7</v>
      </c>
      <c r="T969" s="6">
        <f t="shared" si="15"/>
        <v>3470.01</v>
      </c>
      <c r="V969" s="2">
        <v>0</v>
      </c>
      <c r="W969" s="2">
        <v>0</v>
      </c>
      <c r="Y969" s="2">
        <v>0</v>
      </c>
      <c r="Z969" s="2" t="s">
        <v>3646</v>
      </c>
    </row>
    <row r="970" spans="1:26" s="2" customFormat="1" thickBot="1">
      <c r="A970" s="2">
        <v>96</v>
      </c>
      <c r="B970" s="2" t="s">
        <v>2626</v>
      </c>
      <c r="C970" s="2" t="s">
        <v>2627</v>
      </c>
      <c r="E970" s="2" t="s">
        <v>3645</v>
      </c>
      <c r="F970" s="2" t="s">
        <v>3644</v>
      </c>
      <c r="I970" s="2" t="s">
        <v>2854</v>
      </c>
      <c r="J970" s="2" t="s">
        <v>2836</v>
      </c>
      <c r="K970" s="7" t="s">
        <v>2853</v>
      </c>
      <c r="L970" s="2">
        <v>7.4</v>
      </c>
      <c r="M970" s="2">
        <v>109200</v>
      </c>
      <c r="N970" s="2">
        <v>215300</v>
      </c>
      <c r="O970" s="2">
        <v>324500</v>
      </c>
      <c r="P970" s="2">
        <v>0</v>
      </c>
      <c r="Q970" s="2">
        <v>324500</v>
      </c>
      <c r="S970" s="6">
        <v>10.7</v>
      </c>
      <c r="T970" s="6">
        <f t="shared" si="15"/>
        <v>3472.15</v>
      </c>
      <c r="V970" s="2">
        <v>2</v>
      </c>
      <c r="W970" s="2">
        <v>0</v>
      </c>
      <c r="X970" s="3">
        <v>41203</v>
      </c>
      <c r="Y970" s="2">
        <v>2</v>
      </c>
      <c r="Z970" s="2" t="s">
        <v>3643</v>
      </c>
    </row>
    <row r="971" spans="1:26" s="2" customFormat="1" thickBot="1">
      <c r="A971" s="2">
        <v>683</v>
      </c>
      <c r="B971" s="2" t="s">
        <v>1367</v>
      </c>
      <c r="C971" s="2" t="s">
        <v>1368</v>
      </c>
      <c r="E971" s="2" t="s">
        <v>3642</v>
      </c>
      <c r="F971" s="2" t="s">
        <v>3641</v>
      </c>
      <c r="I971" s="2" t="s">
        <v>2854</v>
      </c>
      <c r="J971" s="2" t="s">
        <v>2836</v>
      </c>
      <c r="K971" s="7" t="s">
        <v>2853</v>
      </c>
      <c r="L971" s="2">
        <v>3.98</v>
      </c>
      <c r="M971" s="2">
        <v>74900</v>
      </c>
      <c r="N971" s="2">
        <v>274700</v>
      </c>
      <c r="O971" s="2">
        <v>349600</v>
      </c>
      <c r="P971" s="2">
        <v>25000</v>
      </c>
      <c r="Q971" s="2">
        <v>324600</v>
      </c>
      <c r="S971" s="6">
        <v>10.7</v>
      </c>
      <c r="T971" s="6">
        <f t="shared" si="15"/>
        <v>3473.22</v>
      </c>
      <c r="V971" s="2">
        <v>2</v>
      </c>
      <c r="W971" s="2">
        <v>171000</v>
      </c>
      <c r="X971" s="3">
        <v>43400</v>
      </c>
      <c r="Y971" s="2">
        <v>0</v>
      </c>
      <c r="Z971" s="2" t="s">
        <v>3640</v>
      </c>
    </row>
    <row r="972" spans="1:26" s="2" customFormat="1" thickBot="1">
      <c r="A972" s="2">
        <v>92</v>
      </c>
      <c r="B972" s="2" t="s">
        <v>2637</v>
      </c>
      <c r="C972" s="2" t="s">
        <v>3639</v>
      </c>
      <c r="D972" s="2" t="s">
        <v>3638</v>
      </c>
      <c r="E972" s="2" t="s">
        <v>3637</v>
      </c>
      <c r="F972" s="2" t="s">
        <v>3636</v>
      </c>
      <c r="I972" s="2" t="s">
        <v>2854</v>
      </c>
      <c r="J972" s="2" t="s">
        <v>2836</v>
      </c>
      <c r="K972" s="7" t="s">
        <v>2853</v>
      </c>
      <c r="L972" s="2">
        <v>50</v>
      </c>
      <c r="M972" s="2">
        <v>185600</v>
      </c>
      <c r="N972" s="2">
        <v>166600</v>
      </c>
      <c r="O972" s="2">
        <v>352200</v>
      </c>
      <c r="P972" s="2">
        <v>25000</v>
      </c>
      <c r="Q972" s="2">
        <v>327200</v>
      </c>
      <c r="S972" s="6">
        <v>10.7</v>
      </c>
      <c r="T972" s="6">
        <f t="shared" si="15"/>
        <v>3501.04</v>
      </c>
      <c r="V972" s="2">
        <v>2</v>
      </c>
      <c r="W972" s="2">
        <v>0</v>
      </c>
      <c r="X972" s="3">
        <v>39279</v>
      </c>
      <c r="Y972" s="2">
        <v>2</v>
      </c>
      <c r="Z972" s="2" t="s">
        <v>3635</v>
      </c>
    </row>
    <row r="973" spans="1:26" s="2" customFormat="1" thickBot="1">
      <c r="A973" s="2">
        <v>633</v>
      </c>
      <c r="B973" s="2" t="s">
        <v>1474</v>
      </c>
      <c r="C973" s="2" t="s">
        <v>3634</v>
      </c>
      <c r="D973" s="2" t="s">
        <v>3633</v>
      </c>
      <c r="E973" s="2" t="s">
        <v>3632</v>
      </c>
      <c r="F973" s="2" t="s">
        <v>3631</v>
      </c>
      <c r="I973" s="2" t="s">
        <v>2854</v>
      </c>
      <c r="J973" s="2" t="s">
        <v>2836</v>
      </c>
      <c r="K973" s="7" t="s">
        <v>2853</v>
      </c>
      <c r="L973" s="2">
        <v>0.32</v>
      </c>
      <c r="M973" s="2">
        <v>86400</v>
      </c>
      <c r="N973" s="2">
        <v>240900</v>
      </c>
      <c r="O973" s="2">
        <v>327300</v>
      </c>
      <c r="P973" s="2">
        <v>0</v>
      </c>
      <c r="Q973" s="2">
        <v>327300</v>
      </c>
      <c r="S973" s="6">
        <v>10.7</v>
      </c>
      <c r="T973" s="6">
        <f t="shared" si="15"/>
        <v>3502.11</v>
      </c>
      <c r="V973" s="2">
        <v>2</v>
      </c>
      <c r="W973" s="2">
        <v>301668</v>
      </c>
      <c r="X973" s="3">
        <v>43433</v>
      </c>
      <c r="Y973" s="2">
        <v>8</v>
      </c>
      <c r="Z973" s="2" t="s">
        <v>3630</v>
      </c>
    </row>
    <row r="974" spans="1:26" s="2" customFormat="1" thickBot="1">
      <c r="A974" s="2">
        <v>181</v>
      </c>
      <c r="B974" s="2" t="s">
        <v>2460</v>
      </c>
      <c r="C974" s="2" t="s">
        <v>2461</v>
      </c>
      <c r="D974" s="2" t="s">
        <v>3629</v>
      </c>
      <c r="E974" s="2" t="s">
        <v>3628</v>
      </c>
      <c r="F974" s="2" t="s">
        <v>3627</v>
      </c>
      <c r="I974" s="2" t="s">
        <v>3626</v>
      </c>
      <c r="J974" s="2" t="s">
        <v>2836</v>
      </c>
      <c r="K974" s="7" t="s">
        <v>3625</v>
      </c>
      <c r="L974" s="2">
        <v>8</v>
      </c>
      <c r="M974" s="2">
        <v>181000</v>
      </c>
      <c r="N974" s="2">
        <v>146400</v>
      </c>
      <c r="O974" s="2">
        <v>327400</v>
      </c>
      <c r="P974" s="2">
        <v>0</v>
      </c>
      <c r="Q974" s="2">
        <v>327400</v>
      </c>
      <c r="S974" s="6">
        <v>10.7</v>
      </c>
      <c r="T974" s="6">
        <f t="shared" si="15"/>
        <v>3503.18</v>
      </c>
      <c r="V974" s="2">
        <v>2</v>
      </c>
      <c r="W974" s="2">
        <v>0</v>
      </c>
      <c r="X974" s="3">
        <v>44026</v>
      </c>
      <c r="Y974" s="2">
        <v>8</v>
      </c>
      <c r="Z974" s="2" t="s">
        <v>3624</v>
      </c>
    </row>
    <row r="975" spans="1:26" s="2" customFormat="1" thickBot="1">
      <c r="A975" s="2">
        <v>269</v>
      </c>
      <c r="B975" s="2" t="s">
        <v>2260</v>
      </c>
      <c r="C975" s="2" t="s">
        <v>1112</v>
      </c>
      <c r="D975" s="2" t="s">
        <v>3623</v>
      </c>
      <c r="E975" s="2" t="s">
        <v>3622</v>
      </c>
      <c r="F975" s="2" t="s">
        <v>3621</v>
      </c>
      <c r="I975" s="2" t="s">
        <v>2854</v>
      </c>
      <c r="J975" s="2" t="s">
        <v>2836</v>
      </c>
      <c r="K975" s="7" t="s">
        <v>2853</v>
      </c>
      <c r="L975" s="2">
        <v>33.6</v>
      </c>
      <c r="M975" s="2">
        <v>104300</v>
      </c>
      <c r="N975" s="2">
        <v>249000</v>
      </c>
      <c r="O975" s="2">
        <v>353300</v>
      </c>
      <c r="P975" s="2">
        <v>25000</v>
      </c>
      <c r="Q975" s="2">
        <v>328300</v>
      </c>
      <c r="S975" s="6">
        <v>10.7</v>
      </c>
      <c r="T975" s="6">
        <f t="shared" si="15"/>
        <v>3512.8099999999995</v>
      </c>
      <c r="V975" s="2">
        <v>0</v>
      </c>
      <c r="W975" s="2">
        <v>0</v>
      </c>
      <c r="Y975" s="2">
        <v>0</v>
      </c>
      <c r="Z975" s="2" t="s">
        <v>3620</v>
      </c>
    </row>
    <row r="976" spans="1:26" s="2" customFormat="1" thickBot="1">
      <c r="A976" s="2">
        <v>138</v>
      </c>
      <c r="B976" s="2" t="s">
        <v>2543</v>
      </c>
      <c r="C976" s="2" t="s">
        <v>2545</v>
      </c>
      <c r="D976" s="2" t="s">
        <v>2549</v>
      </c>
      <c r="E976" s="2" t="s">
        <v>3619</v>
      </c>
      <c r="F976" s="2" t="s">
        <v>3618</v>
      </c>
      <c r="I976" s="2" t="s">
        <v>2854</v>
      </c>
      <c r="J976" s="2" t="s">
        <v>2836</v>
      </c>
      <c r="K976" s="7" t="s">
        <v>2853</v>
      </c>
      <c r="L976" s="2">
        <v>133</v>
      </c>
      <c r="M976" s="2">
        <v>174400</v>
      </c>
      <c r="N976" s="2">
        <v>179500</v>
      </c>
      <c r="O976" s="2">
        <v>353900</v>
      </c>
      <c r="P976" s="2">
        <v>25000</v>
      </c>
      <c r="Q976" s="2">
        <v>328900</v>
      </c>
      <c r="S976" s="6">
        <v>10.7</v>
      </c>
      <c r="T976" s="6">
        <f t="shared" si="15"/>
        <v>3519.2299999999996</v>
      </c>
      <c r="V976" s="2">
        <v>0</v>
      </c>
      <c r="W976" s="2">
        <v>0</v>
      </c>
      <c r="Y976" s="2">
        <v>0</v>
      </c>
      <c r="Z976" s="2" t="s">
        <v>3617</v>
      </c>
    </row>
    <row r="977" spans="1:26" s="2" customFormat="1" thickBot="1">
      <c r="A977" s="2">
        <v>249</v>
      </c>
      <c r="B977" s="2" t="s">
        <v>2302</v>
      </c>
      <c r="C977" s="2" t="s">
        <v>3616</v>
      </c>
      <c r="E977" s="2" t="s">
        <v>3615</v>
      </c>
      <c r="F977" s="2" t="s">
        <v>3614</v>
      </c>
      <c r="I977" s="2" t="s">
        <v>3613</v>
      </c>
      <c r="J977" s="2" t="s">
        <v>2977</v>
      </c>
      <c r="K977" s="7" t="s">
        <v>3612</v>
      </c>
      <c r="L977" s="2">
        <v>0.92</v>
      </c>
      <c r="M977" s="2">
        <v>80000</v>
      </c>
      <c r="N977" s="2">
        <v>249400</v>
      </c>
      <c r="O977" s="2">
        <v>329400</v>
      </c>
      <c r="P977" s="2">
        <v>0</v>
      </c>
      <c r="Q977" s="2">
        <v>329400</v>
      </c>
      <c r="S977" s="6">
        <v>10.7</v>
      </c>
      <c r="T977" s="6">
        <f t="shared" si="15"/>
        <v>3524.5799999999995</v>
      </c>
      <c r="V977" s="2">
        <v>2</v>
      </c>
      <c r="W977" s="2">
        <v>45000</v>
      </c>
      <c r="X977" s="3">
        <v>42481</v>
      </c>
      <c r="Y977" s="2">
        <v>2</v>
      </c>
      <c r="Z977" s="2" t="s">
        <v>3611</v>
      </c>
    </row>
    <row r="978" spans="1:26" s="2" customFormat="1" thickBot="1">
      <c r="A978" s="2">
        <v>601</v>
      </c>
      <c r="B978" s="2" t="s">
        <v>1546</v>
      </c>
      <c r="C978" s="2" t="s">
        <v>480</v>
      </c>
      <c r="D978" s="2" t="s">
        <v>3610</v>
      </c>
      <c r="E978" s="2" t="s">
        <v>3609</v>
      </c>
      <c r="F978" s="2" t="s">
        <v>3608</v>
      </c>
      <c r="I978" s="2" t="s">
        <v>2854</v>
      </c>
      <c r="J978" s="2" t="s">
        <v>2836</v>
      </c>
      <c r="K978" s="7" t="s">
        <v>2853</v>
      </c>
      <c r="L978" s="2">
        <v>5.29</v>
      </c>
      <c r="M978" s="2">
        <v>101400</v>
      </c>
      <c r="N978" s="2">
        <v>228500</v>
      </c>
      <c r="O978" s="2">
        <v>329900</v>
      </c>
      <c r="P978" s="2">
        <v>0</v>
      </c>
      <c r="Q978" s="2">
        <v>329900</v>
      </c>
      <c r="S978" s="6">
        <v>10.7</v>
      </c>
      <c r="T978" s="6">
        <f t="shared" si="15"/>
        <v>3529.9299999999994</v>
      </c>
      <c r="V978" s="2">
        <v>2</v>
      </c>
      <c r="W978" s="2">
        <v>0</v>
      </c>
      <c r="X978" s="3">
        <v>38827</v>
      </c>
      <c r="Y978" s="2">
        <v>0</v>
      </c>
      <c r="Z978" s="2" t="s">
        <v>3607</v>
      </c>
    </row>
    <row r="979" spans="1:26" s="2" customFormat="1" thickBot="1">
      <c r="A979" s="2">
        <v>186</v>
      </c>
      <c r="B979" s="2" t="s">
        <v>2448</v>
      </c>
      <c r="C979" s="2" t="s">
        <v>2449</v>
      </c>
      <c r="E979" s="2" t="s">
        <v>3606</v>
      </c>
      <c r="F979" s="2" t="s">
        <v>3605</v>
      </c>
      <c r="I979" s="2" t="s">
        <v>2854</v>
      </c>
      <c r="J979" s="2" t="s">
        <v>2836</v>
      </c>
      <c r="K979" s="7" t="s">
        <v>2853</v>
      </c>
      <c r="L979" s="2">
        <v>3</v>
      </c>
      <c r="M979" s="2">
        <v>160000</v>
      </c>
      <c r="N979" s="2">
        <v>201100</v>
      </c>
      <c r="O979" s="2">
        <v>361100</v>
      </c>
      <c r="P979" s="2">
        <v>31000</v>
      </c>
      <c r="Q979" s="2">
        <v>330100</v>
      </c>
      <c r="S979" s="6">
        <v>10.7</v>
      </c>
      <c r="T979" s="6">
        <f t="shared" si="15"/>
        <v>3532.0699999999997</v>
      </c>
      <c r="V979" s="2">
        <v>0</v>
      </c>
      <c r="W979" s="2">
        <v>0</v>
      </c>
      <c r="Y979" s="2">
        <v>0</v>
      </c>
    </row>
    <row r="980" spans="1:26" s="2" customFormat="1" thickBot="1">
      <c r="A980" s="2">
        <v>1069</v>
      </c>
      <c r="B980" s="2" t="s">
        <v>405</v>
      </c>
      <c r="C980" s="2" t="s">
        <v>3604</v>
      </c>
      <c r="E980" s="2" t="s">
        <v>3603</v>
      </c>
      <c r="F980" s="2" t="s">
        <v>3602</v>
      </c>
      <c r="I980" s="2" t="s">
        <v>2854</v>
      </c>
      <c r="J980" s="2" t="s">
        <v>2836</v>
      </c>
      <c r="K980" s="7" t="s">
        <v>2853</v>
      </c>
      <c r="L980" s="2">
        <v>2.6</v>
      </c>
      <c r="M980" s="2">
        <v>158000</v>
      </c>
      <c r="N980" s="2">
        <v>172100</v>
      </c>
      <c r="O980" s="2">
        <v>330100</v>
      </c>
      <c r="P980" s="2">
        <v>0</v>
      </c>
      <c r="Q980" s="2">
        <v>330100</v>
      </c>
      <c r="S980" s="6">
        <v>10.7</v>
      </c>
      <c r="T980" s="6">
        <f t="shared" si="15"/>
        <v>3532.0699999999997</v>
      </c>
      <c r="V980" s="2">
        <v>2</v>
      </c>
      <c r="W980" s="2">
        <v>0</v>
      </c>
      <c r="X980" s="3">
        <v>45369</v>
      </c>
      <c r="Y980" s="2">
        <v>2</v>
      </c>
      <c r="Z980" s="2" t="s">
        <v>3601</v>
      </c>
    </row>
    <row r="981" spans="1:26" s="2" customFormat="1" thickBot="1">
      <c r="A981" s="2">
        <v>257</v>
      </c>
      <c r="B981" s="2" t="s">
        <v>2285</v>
      </c>
      <c r="C981" s="2" t="s">
        <v>2286</v>
      </c>
      <c r="D981" s="2" t="s">
        <v>3600</v>
      </c>
      <c r="E981" s="2" t="s">
        <v>3599</v>
      </c>
      <c r="F981" s="2" t="s">
        <v>3598</v>
      </c>
      <c r="I981" s="2" t="s">
        <v>2854</v>
      </c>
      <c r="J981" s="2" t="s">
        <v>2836</v>
      </c>
      <c r="K981" s="7" t="s">
        <v>2853</v>
      </c>
      <c r="L981" s="2">
        <v>24</v>
      </c>
      <c r="M981" s="2">
        <v>87200</v>
      </c>
      <c r="N981" s="2">
        <v>243100</v>
      </c>
      <c r="O981" s="2">
        <v>330300</v>
      </c>
      <c r="P981" s="2">
        <v>0</v>
      </c>
      <c r="Q981" s="2">
        <v>330300</v>
      </c>
      <c r="S981" s="6">
        <v>10.7</v>
      </c>
      <c r="T981" s="6">
        <f t="shared" si="15"/>
        <v>3534.2099999999996</v>
      </c>
      <c r="V981" s="2">
        <v>2</v>
      </c>
      <c r="W981" s="2">
        <v>79000</v>
      </c>
      <c r="X981" s="3">
        <v>41486</v>
      </c>
      <c r="Y981" s="2">
        <v>1</v>
      </c>
      <c r="Z981" s="2" t="s">
        <v>3597</v>
      </c>
    </row>
    <row r="982" spans="1:26" s="2" customFormat="1" thickBot="1">
      <c r="A982" s="2">
        <v>226</v>
      </c>
      <c r="B982" s="2" t="s">
        <v>2364</v>
      </c>
      <c r="C982" s="2" t="s">
        <v>3596</v>
      </c>
      <c r="E982" s="2" t="s">
        <v>3595</v>
      </c>
      <c r="F982" s="2" t="s">
        <v>3594</v>
      </c>
      <c r="I982" s="2" t="s">
        <v>2854</v>
      </c>
      <c r="J982" s="2" t="s">
        <v>2836</v>
      </c>
      <c r="K982" s="7" t="s">
        <v>2853</v>
      </c>
      <c r="L982" s="2">
        <v>0.5</v>
      </c>
      <c r="M982" s="2">
        <v>67200</v>
      </c>
      <c r="N982" s="2">
        <v>263300</v>
      </c>
      <c r="O982" s="2">
        <v>330500</v>
      </c>
      <c r="P982" s="2">
        <v>0</v>
      </c>
      <c r="Q982" s="2">
        <v>330500</v>
      </c>
      <c r="S982" s="6">
        <v>10.7</v>
      </c>
      <c r="T982" s="6">
        <f t="shared" si="15"/>
        <v>3536.3499999999995</v>
      </c>
      <c r="V982" s="2">
        <v>2</v>
      </c>
      <c r="W982" s="2">
        <v>154000</v>
      </c>
      <c r="X982" s="3">
        <v>45567</v>
      </c>
      <c r="Y982" s="2">
        <v>1</v>
      </c>
      <c r="Z982" s="2" t="s">
        <v>3593</v>
      </c>
    </row>
    <row r="983" spans="1:26" s="2" customFormat="1" thickBot="1">
      <c r="A983" s="2">
        <v>274</v>
      </c>
      <c r="B983" s="2" t="s">
        <v>2250</v>
      </c>
      <c r="C983" s="2" t="s">
        <v>2251</v>
      </c>
      <c r="D983" s="2" t="s">
        <v>3592</v>
      </c>
      <c r="E983" s="2" t="s">
        <v>3591</v>
      </c>
      <c r="F983" s="2" t="s">
        <v>3590</v>
      </c>
      <c r="I983" s="2" t="s">
        <v>2854</v>
      </c>
      <c r="J983" s="2" t="s">
        <v>2836</v>
      </c>
      <c r="K983" s="7" t="s">
        <v>2853</v>
      </c>
      <c r="L983" s="2">
        <v>2</v>
      </c>
      <c r="M983" s="2">
        <v>85000</v>
      </c>
      <c r="N983" s="2">
        <v>270500</v>
      </c>
      <c r="O983" s="2">
        <v>355500</v>
      </c>
      <c r="P983" s="2">
        <v>25000</v>
      </c>
      <c r="Q983" s="2">
        <v>330500</v>
      </c>
      <c r="S983" s="6">
        <v>10.7</v>
      </c>
      <c r="T983" s="6">
        <f t="shared" si="15"/>
        <v>3536.3499999999995</v>
      </c>
      <c r="V983" s="2">
        <v>2</v>
      </c>
      <c r="W983" s="2">
        <v>240000</v>
      </c>
      <c r="X983" s="3">
        <v>45121</v>
      </c>
      <c r="Y983" s="2">
        <v>1</v>
      </c>
      <c r="Z983" s="2" t="s">
        <v>3589</v>
      </c>
    </row>
    <row r="984" spans="1:26" s="2" customFormat="1" thickBot="1">
      <c r="A984" s="2">
        <v>6</v>
      </c>
      <c r="B984" s="2" t="s">
        <v>2795</v>
      </c>
      <c r="C984" s="2" t="s">
        <v>2796</v>
      </c>
      <c r="E984" s="2" t="s">
        <v>3588</v>
      </c>
      <c r="F984" s="2" t="s">
        <v>3587</v>
      </c>
      <c r="I984" s="2" t="s">
        <v>3586</v>
      </c>
      <c r="J984" s="2" t="s">
        <v>2947</v>
      </c>
      <c r="K984" s="8">
        <v>11944</v>
      </c>
      <c r="L984" s="2">
        <v>38</v>
      </c>
      <c r="M984" s="2">
        <v>170000</v>
      </c>
      <c r="N984" s="2">
        <v>161400</v>
      </c>
      <c r="O984" s="2">
        <v>331400</v>
      </c>
      <c r="P984" s="2">
        <v>0</v>
      </c>
      <c r="Q984" s="2">
        <v>331400</v>
      </c>
      <c r="S984" s="6">
        <v>10.7</v>
      </c>
      <c r="T984" s="6">
        <f t="shared" si="15"/>
        <v>3545.9799999999996</v>
      </c>
      <c r="V984" s="2">
        <v>2</v>
      </c>
      <c r="W984" s="2">
        <v>110000</v>
      </c>
      <c r="X984" s="3">
        <v>39010</v>
      </c>
      <c r="Y984" s="2">
        <v>1</v>
      </c>
      <c r="Z984" s="2" t="s">
        <v>3585</v>
      </c>
    </row>
    <row r="985" spans="1:26" s="2" customFormat="1" thickBot="1">
      <c r="A985" s="2">
        <v>630</v>
      </c>
      <c r="B985" s="2" t="s">
        <v>1481</v>
      </c>
      <c r="C985" s="2" t="s">
        <v>1482</v>
      </c>
      <c r="E985" s="2" t="s">
        <v>3584</v>
      </c>
      <c r="F985" s="2" t="s">
        <v>3583</v>
      </c>
      <c r="I985" s="2" t="s">
        <v>2854</v>
      </c>
      <c r="J985" s="2" t="s">
        <v>2836</v>
      </c>
      <c r="K985" s="7" t="s">
        <v>2853</v>
      </c>
      <c r="L985" s="2">
        <v>4.4000000000000004</v>
      </c>
      <c r="M985" s="2">
        <v>97000</v>
      </c>
      <c r="N985" s="2">
        <v>260900</v>
      </c>
      <c r="O985" s="2">
        <v>357900</v>
      </c>
      <c r="P985" s="2">
        <v>25000</v>
      </c>
      <c r="Q985" s="2">
        <v>332900</v>
      </c>
      <c r="S985" s="6">
        <v>10.7</v>
      </c>
      <c r="T985" s="6">
        <f t="shared" si="15"/>
        <v>3562.0299999999997</v>
      </c>
      <c r="V985" s="2">
        <v>2</v>
      </c>
      <c r="W985" s="2">
        <v>167500</v>
      </c>
      <c r="X985" s="3">
        <v>44123</v>
      </c>
      <c r="Y985" s="2">
        <v>1</v>
      </c>
      <c r="Z985" s="2" t="s">
        <v>3582</v>
      </c>
    </row>
    <row r="986" spans="1:26" s="2" customFormat="1" thickBot="1">
      <c r="A986" s="2">
        <v>452</v>
      </c>
      <c r="B986" s="2" t="s">
        <v>1871</v>
      </c>
      <c r="C986" s="2" t="s">
        <v>1873</v>
      </c>
      <c r="E986" s="2" t="s">
        <v>3581</v>
      </c>
      <c r="F986" s="2" t="s">
        <v>3580</v>
      </c>
      <c r="I986" s="2" t="s">
        <v>2854</v>
      </c>
      <c r="J986" s="2" t="s">
        <v>2836</v>
      </c>
      <c r="K986" s="7" t="s">
        <v>2853</v>
      </c>
      <c r="L986" s="2">
        <v>62</v>
      </c>
      <c r="M986" s="2">
        <v>179100</v>
      </c>
      <c r="N986" s="2">
        <v>180700</v>
      </c>
      <c r="O986" s="2">
        <v>359800</v>
      </c>
      <c r="P986" s="2">
        <v>25000</v>
      </c>
      <c r="Q986" s="2">
        <v>334800</v>
      </c>
      <c r="S986" s="6">
        <v>10.7</v>
      </c>
      <c r="T986" s="6">
        <f t="shared" si="15"/>
        <v>3582.3599999999997</v>
      </c>
      <c r="V986" s="2">
        <v>0</v>
      </c>
      <c r="W986" s="2">
        <v>0</v>
      </c>
      <c r="Y986" s="2">
        <v>0</v>
      </c>
      <c r="Z986" s="2" t="s">
        <v>3579</v>
      </c>
    </row>
    <row r="987" spans="1:26" s="2" customFormat="1" thickBot="1">
      <c r="A987" s="2">
        <v>530</v>
      </c>
      <c r="B987" s="2" t="s">
        <v>1700</v>
      </c>
      <c r="C987" s="2" t="s">
        <v>1701</v>
      </c>
      <c r="D987" s="2" t="s">
        <v>3578</v>
      </c>
      <c r="E987" s="2" t="s">
        <v>3577</v>
      </c>
      <c r="F987" s="2" t="s">
        <v>3576</v>
      </c>
      <c r="I987" s="2" t="s">
        <v>2854</v>
      </c>
      <c r="J987" s="2" t="s">
        <v>2836</v>
      </c>
      <c r="K987" s="7" t="s">
        <v>2853</v>
      </c>
      <c r="L987" s="2">
        <v>4</v>
      </c>
      <c r="M987" s="2">
        <v>95000</v>
      </c>
      <c r="N987" s="2">
        <v>265900</v>
      </c>
      <c r="O987" s="2">
        <v>360900</v>
      </c>
      <c r="P987" s="2">
        <v>25000</v>
      </c>
      <c r="Q987" s="2">
        <v>335900</v>
      </c>
      <c r="S987" s="6">
        <v>10.7</v>
      </c>
      <c r="T987" s="6">
        <f t="shared" si="15"/>
        <v>3594.1299999999997</v>
      </c>
      <c r="V987" s="2">
        <v>0</v>
      </c>
      <c r="W987" s="2">
        <v>0</v>
      </c>
      <c r="Y987" s="2">
        <v>0</v>
      </c>
      <c r="Z987" s="2" t="s">
        <v>3575</v>
      </c>
    </row>
    <row r="988" spans="1:26" s="2" customFormat="1" thickBot="1">
      <c r="A988" s="2">
        <v>941</v>
      </c>
      <c r="B988" s="2" t="s">
        <v>751</v>
      </c>
      <c r="C988" s="2" t="s">
        <v>752</v>
      </c>
      <c r="E988" s="2" t="s">
        <v>3574</v>
      </c>
      <c r="F988" s="2" t="s">
        <v>3573</v>
      </c>
      <c r="I988" s="2" t="s">
        <v>2854</v>
      </c>
      <c r="J988" s="2" t="s">
        <v>2836</v>
      </c>
      <c r="K988" s="7" t="s">
        <v>2853</v>
      </c>
      <c r="L988" s="2">
        <v>15</v>
      </c>
      <c r="M988" s="2">
        <v>149400</v>
      </c>
      <c r="N988" s="2">
        <v>212200</v>
      </c>
      <c r="O988" s="2">
        <v>361600</v>
      </c>
      <c r="P988" s="2">
        <v>25000</v>
      </c>
      <c r="Q988" s="2">
        <v>336600</v>
      </c>
      <c r="S988" s="6">
        <v>10.7</v>
      </c>
      <c r="T988" s="6">
        <f t="shared" si="15"/>
        <v>3601.6199999999994</v>
      </c>
      <c r="V988" s="2">
        <v>2</v>
      </c>
      <c r="W988" s="2">
        <v>70000</v>
      </c>
      <c r="X988" s="3">
        <v>44260</v>
      </c>
      <c r="Y988" s="2">
        <v>1</v>
      </c>
      <c r="Z988" s="2" t="s">
        <v>3572</v>
      </c>
    </row>
    <row r="989" spans="1:26" s="2" customFormat="1" thickBot="1">
      <c r="A989" s="2">
        <v>879</v>
      </c>
      <c r="B989" s="2" t="s">
        <v>905</v>
      </c>
      <c r="C989" s="2" t="s">
        <v>906</v>
      </c>
      <c r="E989" s="2" t="s">
        <v>3571</v>
      </c>
      <c r="F989" s="2" t="s">
        <v>3570</v>
      </c>
      <c r="I989" s="2" t="s">
        <v>2854</v>
      </c>
      <c r="J989" s="2" t="s">
        <v>2836</v>
      </c>
      <c r="K989" s="7" t="s">
        <v>2853</v>
      </c>
      <c r="L989" s="2">
        <v>106.5</v>
      </c>
      <c r="M989" s="2">
        <v>168800</v>
      </c>
      <c r="N989" s="2">
        <v>198900</v>
      </c>
      <c r="O989" s="2">
        <v>367700</v>
      </c>
      <c r="P989" s="2">
        <v>31000</v>
      </c>
      <c r="Q989" s="2">
        <v>336700</v>
      </c>
      <c r="S989" s="6">
        <v>10.7</v>
      </c>
      <c r="T989" s="6">
        <f t="shared" si="15"/>
        <v>3602.6899999999996</v>
      </c>
      <c r="V989" s="2">
        <v>0</v>
      </c>
      <c r="W989" s="2">
        <v>0</v>
      </c>
      <c r="Y989" s="2">
        <v>0</v>
      </c>
      <c r="Z989" s="2" t="s">
        <v>3569</v>
      </c>
    </row>
    <row r="990" spans="1:26" s="2" customFormat="1" thickBot="1">
      <c r="A990" s="2">
        <v>166</v>
      </c>
      <c r="B990" s="2" t="s">
        <v>2490</v>
      </c>
      <c r="C990" s="2" t="s">
        <v>2491</v>
      </c>
      <c r="D990" s="2" t="s">
        <v>3568</v>
      </c>
      <c r="E990" s="2" t="s">
        <v>3567</v>
      </c>
      <c r="F990" s="2" t="s">
        <v>3566</v>
      </c>
      <c r="I990" s="2" t="s">
        <v>3565</v>
      </c>
      <c r="J990" s="2" t="s">
        <v>3325</v>
      </c>
      <c r="K990" s="7" t="s">
        <v>3564</v>
      </c>
      <c r="L990" s="2">
        <v>49.5</v>
      </c>
      <c r="M990" s="2">
        <v>164900</v>
      </c>
      <c r="N990" s="2">
        <v>172900</v>
      </c>
      <c r="O990" s="2">
        <v>337800</v>
      </c>
      <c r="P990" s="2">
        <v>0</v>
      </c>
      <c r="Q990" s="2">
        <v>337800</v>
      </c>
      <c r="S990" s="6">
        <v>10.7</v>
      </c>
      <c r="T990" s="6">
        <f t="shared" si="15"/>
        <v>3614.4599999999996</v>
      </c>
      <c r="V990" s="2">
        <v>2</v>
      </c>
      <c r="W990" s="2">
        <v>130000</v>
      </c>
      <c r="X990" s="3">
        <v>41981</v>
      </c>
      <c r="Y990" s="2">
        <v>3</v>
      </c>
      <c r="Z990" s="2" t="s">
        <v>3563</v>
      </c>
    </row>
    <row r="991" spans="1:26" s="2" customFormat="1" thickBot="1">
      <c r="A991" s="2">
        <v>1047</v>
      </c>
      <c r="B991" s="2" t="s">
        <v>454</v>
      </c>
      <c r="C991" s="2" t="s">
        <v>455</v>
      </c>
      <c r="D991" s="2" t="s">
        <v>3562</v>
      </c>
      <c r="E991" s="2" t="s">
        <v>3561</v>
      </c>
      <c r="F991" s="2" t="s">
        <v>3560</v>
      </c>
      <c r="I991" s="2" t="s">
        <v>3559</v>
      </c>
      <c r="J991" s="2" t="s">
        <v>3325</v>
      </c>
      <c r="K991" s="7" t="s">
        <v>3558</v>
      </c>
      <c r="L991" s="2">
        <v>2.63</v>
      </c>
      <c r="M991" s="2">
        <v>158100</v>
      </c>
      <c r="N991" s="2">
        <v>180400</v>
      </c>
      <c r="O991" s="2">
        <v>338500</v>
      </c>
      <c r="P991" s="2">
        <v>0</v>
      </c>
      <c r="Q991" s="2">
        <v>338500</v>
      </c>
      <c r="S991" s="6">
        <v>10.7</v>
      </c>
      <c r="T991" s="6">
        <f t="shared" si="15"/>
        <v>3621.9499999999994</v>
      </c>
      <c r="V991" s="2">
        <v>2</v>
      </c>
      <c r="W991" s="2">
        <v>139250</v>
      </c>
      <c r="X991" s="3">
        <v>42688</v>
      </c>
      <c r="Y991" s="2">
        <v>1</v>
      </c>
      <c r="Z991" s="2" t="s">
        <v>3557</v>
      </c>
    </row>
    <row r="992" spans="1:26" s="2" customFormat="1" thickBot="1">
      <c r="A992" s="2">
        <v>1109</v>
      </c>
      <c r="B992" s="2" t="s">
        <v>315</v>
      </c>
      <c r="C992" s="2" t="s">
        <v>685</v>
      </c>
      <c r="D992" s="2" t="s">
        <v>3556</v>
      </c>
      <c r="E992" s="2" t="s">
        <v>3555</v>
      </c>
      <c r="F992" s="2" t="s">
        <v>3554</v>
      </c>
      <c r="I992" s="2" t="s">
        <v>2854</v>
      </c>
      <c r="J992" s="2" t="s">
        <v>2836</v>
      </c>
      <c r="K992" s="7" t="s">
        <v>2853</v>
      </c>
      <c r="L992" s="2">
        <v>0.19</v>
      </c>
      <c r="M992" s="2">
        <v>57600</v>
      </c>
      <c r="N992" s="2">
        <v>282100</v>
      </c>
      <c r="O992" s="2">
        <v>339700</v>
      </c>
      <c r="P992" s="2">
        <v>0</v>
      </c>
      <c r="Q992" s="2">
        <v>339700</v>
      </c>
      <c r="S992" s="6">
        <v>10.7</v>
      </c>
      <c r="T992" s="6">
        <f t="shared" si="15"/>
        <v>3634.7899999999995</v>
      </c>
      <c r="V992" s="2">
        <v>2</v>
      </c>
      <c r="W992" s="2">
        <v>30000</v>
      </c>
      <c r="X992" s="3">
        <v>40473</v>
      </c>
      <c r="Y992" s="2">
        <v>1</v>
      </c>
      <c r="Z992" s="2" t="s">
        <v>3553</v>
      </c>
    </row>
    <row r="993" spans="1:26" s="2" customFormat="1" thickBot="1">
      <c r="A993" s="2">
        <v>156</v>
      </c>
      <c r="B993" s="2" t="s">
        <v>2511</v>
      </c>
      <c r="C993" s="2" t="s">
        <v>624</v>
      </c>
      <c r="E993" s="2" t="s">
        <v>3552</v>
      </c>
      <c r="F993" s="2" t="s">
        <v>3003</v>
      </c>
      <c r="I993" s="2" t="s">
        <v>3002</v>
      </c>
      <c r="J993" s="2" t="s">
        <v>2847</v>
      </c>
      <c r="K993" s="7" t="s">
        <v>3001</v>
      </c>
      <c r="L993" s="2">
        <v>7.8</v>
      </c>
      <c r="M993" s="2">
        <v>180400</v>
      </c>
      <c r="N993" s="2">
        <v>159500</v>
      </c>
      <c r="O993" s="2">
        <v>339900</v>
      </c>
      <c r="P993" s="2">
        <v>0</v>
      </c>
      <c r="Q993" s="2">
        <v>339900</v>
      </c>
      <c r="S993" s="6">
        <v>10.7</v>
      </c>
      <c r="T993" s="6">
        <f t="shared" si="15"/>
        <v>3636.9299999999994</v>
      </c>
      <c r="V993" s="2">
        <v>2</v>
      </c>
      <c r="W993" s="2">
        <v>0</v>
      </c>
      <c r="X993" s="3">
        <v>43133</v>
      </c>
      <c r="Y993" s="2">
        <v>8</v>
      </c>
      <c r="Z993" s="2" t="s">
        <v>3000</v>
      </c>
    </row>
    <row r="994" spans="1:26" s="2" customFormat="1" thickBot="1">
      <c r="A994" s="2">
        <v>951</v>
      </c>
      <c r="B994" s="2" t="s">
        <v>719</v>
      </c>
      <c r="C994" s="2" t="s">
        <v>721</v>
      </c>
      <c r="D994" s="2" t="s">
        <v>3551</v>
      </c>
      <c r="E994" s="2" t="s">
        <v>3550</v>
      </c>
      <c r="F994" s="2" t="s">
        <v>3549</v>
      </c>
      <c r="I994" s="2" t="s">
        <v>3548</v>
      </c>
      <c r="J994" s="2" t="s">
        <v>2836</v>
      </c>
      <c r="K994" s="7" t="s">
        <v>3547</v>
      </c>
      <c r="L994" s="2">
        <v>318</v>
      </c>
      <c r="M994" s="2">
        <v>217300</v>
      </c>
      <c r="N994" s="2">
        <v>123000</v>
      </c>
      <c r="O994" s="2">
        <v>340300</v>
      </c>
      <c r="P994" s="2">
        <v>0</v>
      </c>
      <c r="Q994" s="2">
        <v>340300</v>
      </c>
      <c r="S994" s="6">
        <v>10.7</v>
      </c>
      <c r="T994" s="6">
        <f t="shared" si="15"/>
        <v>3641.2099999999996</v>
      </c>
      <c r="V994" s="2">
        <v>0</v>
      </c>
      <c r="W994" s="2">
        <v>0</v>
      </c>
      <c r="Y994" s="2">
        <v>0</v>
      </c>
      <c r="Z994" s="2" t="s">
        <v>3546</v>
      </c>
    </row>
    <row r="995" spans="1:26" s="2" customFormat="1" thickBot="1">
      <c r="A995" s="2">
        <v>281</v>
      </c>
      <c r="B995" s="2" t="s">
        <v>2235</v>
      </c>
      <c r="C995" s="2" t="s">
        <v>2236</v>
      </c>
      <c r="D995" s="2" t="s">
        <v>3545</v>
      </c>
      <c r="E995" s="2" t="s">
        <v>3544</v>
      </c>
      <c r="F995" s="2" t="s">
        <v>3543</v>
      </c>
      <c r="I995" s="2" t="s">
        <v>2854</v>
      </c>
      <c r="J995" s="2" t="s">
        <v>2836</v>
      </c>
      <c r="K995" s="7" t="s">
        <v>2853</v>
      </c>
      <c r="L995" s="2">
        <v>1.3</v>
      </c>
      <c r="M995" s="2">
        <v>81500</v>
      </c>
      <c r="N995" s="2">
        <v>260200</v>
      </c>
      <c r="O995" s="2">
        <v>341700</v>
      </c>
      <c r="P995" s="2">
        <v>0</v>
      </c>
      <c r="Q995" s="2">
        <v>341700</v>
      </c>
      <c r="S995" s="6">
        <v>10.7</v>
      </c>
      <c r="T995" s="6">
        <f t="shared" si="15"/>
        <v>3656.1899999999996</v>
      </c>
      <c r="V995" s="2">
        <v>0</v>
      </c>
      <c r="W995" s="2">
        <v>0</v>
      </c>
      <c r="Y995" s="2">
        <v>0</v>
      </c>
      <c r="Z995" s="2" t="s">
        <v>3542</v>
      </c>
    </row>
    <row r="996" spans="1:26" s="2" customFormat="1" thickBot="1">
      <c r="A996" s="2">
        <v>16</v>
      </c>
      <c r="B996" s="2" t="s">
        <v>2774</v>
      </c>
      <c r="C996" s="2" t="s">
        <v>2775</v>
      </c>
      <c r="E996" s="2" t="s">
        <v>3541</v>
      </c>
      <c r="F996" s="2" t="s">
        <v>3540</v>
      </c>
      <c r="I996" s="2" t="s">
        <v>2854</v>
      </c>
      <c r="J996" s="2" t="s">
        <v>2836</v>
      </c>
      <c r="K996" s="7" t="s">
        <v>2853</v>
      </c>
      <c r="L996" s="2">
        <v>2.2000000000000002</v>
      </c>
      <c r="M996" s="2">
        <v>126000</v>
      </c>
      <c r="N996" s="2">
        <v>216700</v>
      </c>
      <c r="O996" s="2">
        <v>342700</v>
      </c>
      <c r="P996" s="2">
        <v>0</v>
      </c>
      <c r="Q996" s="2">
        <v>342700</v>
      </c>
      <c r="S996" s="6">
        <v>10.7</v>
      </c>
      <c r="T996" s="6">
        <f t="shared" si="15"/>
        <v>3666.8899999999994</v>
      </c>
      <c r="V996" s="2">
        <v>2</v>
      </c>
      <c r="W996" s="2">
        <v>0</v>
      </c>
      <c r="X996" s="3">
        <v>43790</v>
      </c>
      <c r="Y996" s="2">
        <v>1</v>
      </c>
      <c r="Z996" s="2" t="s">
        <v>3539</v>
      </c>
    </row>
    <row r="997" spans="1:26" s="2" customFormat="1" thickBot="1">
      <c r="A997" s="2">
        <v>409</v>
      </c>
      <c r="B997" s="2" t="s">
        <v>1962</v>
      </c>
      <c r="C997" s="2" t="s">
        <v>1963</v>
      </c>
      <c r="D997" s="2" t="s">
        <v>3538</v>
      </c>
      <c r="E997" s="2" t="s">
        <v>3537</v>
      </c>
      <c r="F997" s="2" t="s">
        <v>3536</v>
      </c>
      <c r="I997" s="2" t="s">
        <v>2854</v>
      </c>
      <c r="J997" s="2" t="s">
        <v>2836</v>
      </c>
      <c r="K997" s="7" t="s">
        <v>2853</v>
      </c>
      <c r="L997" s="2">
        <v>1.85</v>
      </c>
      <c r="M997" s="2">
        <v>64200</v>
      </c>
      <c r="N997" s="2">
        <v>282200</v>
      </c>
      <c r="O997" s="2">
        <v>346400</v>
      </c>
      <c r="P997" s="2">
        <v>0</v>
      </c>
      <c r="Q997" s="2">
        <v>346400</v>
      </c>
      <c r="S997" s="6">
        <v>10.7</v>
      </c>
      <c r="T997" s="6">
        <f t="shared" si="15"/>
        <v>3706.4799999999996</v>
      </c>
      <c r="V997" s="2">
        <v>0</v>
      </c>
      <c r="W997" s="2">
        <v>0</v>
      </c>
      <c r="Y997" s="2">
        <v>0</v>
      </c>
      <c r="Z997" s="2" t="s">
        <v>3535</v>
      </c>
    </row>
    <row r="998" spans="1:26" s="2" customFormat="1" thickBot="1">
      <c r="A998" s="2">
        <v>531</v>
      </c>
      <c r="B998" s="2" t="s">
        <v>403</v>
      </c>
      <c r="C998" s="2" t="s">
        <v>1697</v>
      </c>
      <c r="E998" s="2" t="s">
        <v>3534</v>
      </c>
      <c r="F998" s="2" t="s">
        <v>3533</v>
      </c>
      <c r="I998" s="2" t="s">
        <v>2854</v>
      </c>
      <c r="J998" s="2" t="s">
        <v>2836</v>
      </c>
      <c r="K998" s="7" t="s">
        <v>2853</v>
      </c>
      <c r="L998" s="2">
        <v>16</v>
      </c>
      <c r="M998" s="2">
        <v>149400</v>
      </c>
      <c r="N998" s="2">
        <v>222200</v>
      </c>
      <c r="O998" s="2">
        <v>371600</v>
      </c>
      <c r="P998" s="2">
        <v>25000</v>
      </c>
      <c r="Q998" s="2">
        <v>346600</v>
      </c>
      <c r="S998" s="6">
        <v>10.7</v>
      </c>
      <c r="T998" s="6">
        <f t="shared" si="15"/>
        <v>3708.6199999999994</v>
      </c>
      <c r="V998" s="2">
        <v>0</v>
      </c>
      <c r="W998" s="2">
        <v>0</v>
      </c>
      <c r="Y998" s="2">
        <v>0</v>
      </c>
      <c r="Z998" s="2" t="s">
        <v>3532</v>
      </c>
    </row>
    <row r="999" spans="1:26" s="2" customFormat="1" thickBot="1">
      <c r="A999" s="2">
        <v>784</v>
      </c>
      <c r="B999" s="2" t="s">
        <v>1150</v>
      </c>
      <c r="C999" s="2" t="s">
        <v>1151</v>
      </c>
      <c r="E999" s="2" t="s">
        <v>3531</v>
      </c>
      <c r="F999" s="2" t="s">
        <v>3530</v>
      </c>
      <c r="I999" s="2" t="s">
        <v>2854</v>
      </c>
      <c r="J999" s="2" t="s">
        <v>2836</v>
      </c>
      <c r="K999" s="7" t="s">
        <v>2853</v>
      </c>
      <c r="L999" s="2">
        <v>8</v>
      </c>
      <c r="M999" s="2">
        <v>111000</v>
      </c>
      <c r="N999" s="2">
        <v>236500</v>
      </c>
      <c r="O999" s="2">
        <v>347500</v>
      </c>
      <c r="P999" s="2">
        <v>0</v>
      </c>
      <c r="Q999" s="2">
        <v>347500</v>
      </c>
      <c r="S999" s="6">
        <v>10.7</v>
      </c>
      <c r="T999" s="6">
        <f t="shared" si="15"/>
        <v>3718.2499999999995</v>
      </c>
      <c r="V999" s="2">
        <v>2</v>
      </c>
      <c r="W999" s="2">
        <v>0</v>
      </c>
      <c r="X999" s="3">
        <v>45013</v>
      </c>
      <c r="Y999" s="2">
        <v>2</v>
      </c>
      <c r="Z999" s="2" t="s">
        <v>3529</v>
      </c>
    </row>
    <row r="1000" spans="1:26" s="2" customFormat="1" thickBot="1">
      <c r="A1000" s="2">
        <v>695</v>
      </c>
      <c r="B1000" s="2" t="s">
        <v>1345</v>
      </c>
      <c r="C1000" s="2" t="s">
        <v>1347</v>
      </c>
      <c r="E1000" s="2" t="s">
        <v>3528</v>
      </c>
      <c r="F1000" s="2" t="s">
        <v>3527</v>
      </c>
      <c r="I1000" s="2" t="s">
        <v>3526</v>
      </c>
      <c r="J1000" s="2" t="s">
        <v>2977</v>
      </c>
      <c r="K1000" s="7" t="s">
        <v>3525</v>
      </c>
      <c r="L1000" s="2">
        <v>55</v>
      </c>
      <c r="M1000" s="2">
        <v>161000</v>
      </c>
      <c r="N1000" s="2">
        <v>186900</v>
      </c>
      <c r="O1000" s="2">
        <v>347900</v>
      </c>
      <c r="P1000" s="2">
        <v>0</v>
      </c>
      <c r="Q1000" s="2">
        <v>347900</v>
      </c>
      <c r="S1000" s="6">
        <v>10.7</v>
      </c>
      <c r="T1000" s="6">
        <f t="shared" si="15"/>
        <v>3722.5299999999997</v>
      </c>
      <c r="V1000" s="2">
        <v>2</v>
      </c>
      <c r="W1000" s="2">
        <v>0</v>
      </c>
      <c r="X1000" s="3">
        <v>40175</v>
      </c>
      <c r="Y1000" s="2">
        <v>9</v>
      </c>
      <c r="Z1000" s="2" t="s">
        <v>3524</v>
      </c>
    </row>
    <row r="1001" spans="1:26" s="2" customFormat="1" thickBot="1">
      <c r="A1001" s="2">
        <v>900</v>
      </c>
      <c r="B1001" s="2" t="s">
        <v>858</v>
      </c>
      <c r="C1001" s="2" t="s">
        <v>860</v>
      </c>
      <c r="D1001" s="2" t="s">
        <v>3523</v>
      </c>
      <c r="E1001" s="2" t="s">
        <v>3522</v>
      </c>
      <c r="F1001" s="2" t="s">
        <v>3521</v>
      </c>
      <c r="I1001" s="2" t="s">
        <v>2854</v>
      </c>
      <c r="J1001" s="2" t="s">
        <v>2836</v>
      </c>
      <c r="K1001" s="7" t="s">
        <v>2853</v>
      </c>
      <c r="L1001" s="2">
        <v>45</v>
      </c>
      <c r="M1001" s="2">
        <v>161600</v>
      </c>
      <c r="N1001" s="2">
        <v>212200</v>
      </c>
      <c r="O1001" s="2">
        <v>373800</v>
      </c>
      <c r="P1001" s="2">
        <v>25000</v>
      </c>
      <c r="Q1001" s="2">
        <v>348800</v>
      </c>
      <c r="S1001" s="6">
        <v>10.7</v>
      </c>
      <c r="T1001" s="6">
        <f t="shared" si="15"/>
        <v>3732.1599999999994</v>
      </c>
      <c r="V1001" s="2">
        <v>1</v>
      </c>
      <c r="W1001" s="2">
        <v>77500</v>
      </c>
      <c r="X1001" s="3">
        <v>39759</v>
      </c>
      <c r="Y1001" s="2">
        <v>1</v>
      </c>
      <c r="Z1001" s="2" t="s">
        <v>3520</v>
      </c>
    </row>
    <row r="1002" spans="1:26" s="2" customFormat="1" thickBot="1">
      <c r="A1002" s="2">
        <v>725</v>
      </c>
      <c r="B1002" s="2" t="s">
        <v>1275</v>
      </c>
      <c r="C1002" s="2" t="s">
        <v>1276</v>
      </c>
      <c r="E1002" s="2" t="s">
        <v>3519</v>
      </c>
      <c r="F1002" s="2" t="s">
        <v>3518</v>
      </c>
      <c r="I1002" s="2" t="s">
        <v>2854</v>
      </c>
      <c r="J1002" s="2" t="s">
        <v>2836</v>
      </c>
      <c r="K1002" s="7" t="s">
        <v>2853</v>
      </c>
      <c r="L1002" s="2">
        <v>42.29</v>
      </c>
      <c r="M1002" s="2">
        <v>167600</v>
      </c>
      <c r="N1002" s="2">
        <v>206800</v>
      </c>
      <c r="O1002" s="2">
        <v>374400</v>
      </c>
      <c r="P1002" s="2">
        <v>25000</v>
      </c>
      <c r="Q1002" s="2">
        <v>349400</v>
      </c>
      <c r="S1002" s="6">
        <v>10.7</v>
      </c>
      <c r="T1002" s="6">
        <f t="shared" si="15"/>
        <v>3738.5799999999995</v>
      </c>
      <c r="V1002" s="2">
        <v>0</v>
      </c>
      <c r="W1002" s="2">
        <v>0</v>
      </c>
      <c r="Y1002" s="2">
        <v>0</v>
      </c>
      <c r="Z1002" s="2" t="s">
        <v>3517</v>
      </c>
    </row>
    <row r="1003" spans="1:26" s="2" customFormat="1" thickBot="1">
      <c r="A1003" s="2">
        <v>1041</v>
      </c>
      <c r="B1003" s="2" t="s">
        <v>466</v>
      </c>
      <c r="C1003" s="2" t="s">
        <v>467</v>
      </c>
      <c r="E1003" s="2" t="s">
        <v>3516</v>
      </c>
      <c r="F1003" s="2" t="s">
        <v>3515</v>
      </c>
      <c r="I1003" s="2" t="s">
        <v>2854</v>
      </c>
      <c r="J1003" s="2" t="s">
        <v>2836</v>
      </c>
      <c r="K1003" s="7" t="s">
        <v>2853</v>
      </c>
      <c r="L1003" s="2">
        <v>1.72</v>
      </c>
      <c r="M1003" s="2">
        <v>63600</v>
      </c>
      <c r="N1003" s="2">
        <v>286000</v>
      </c>
      <c r="O1003" s="2">
        <v>349600</v>
      </c>
      <c r="P1003" s="2">
        <v>0</v>
      </c>
      <c r="Q1003" s="2">
        <v>349600</v>
      </c>
      <c r="S1003" s="6">
        <v>10.7</v>
      </c>
      <c r="T1003" s="6">
        <f t="shared" si="15"/>
        <v>3740.7199999999993</v>
      </c>
      <c r="V1003" s="2">
        <v>1</v>
      </c>
      <c r="W1003" s="2">
        <v>20000</v>
      </c>
      <c r="X1003" s="3">
        <v>44106</v>
      </c>
      <c r="Y1003" s="2">
        <v>1</v>
      </c>
      <c r="Z1003" s="2" t="s">
        <v>3514</v>
      </c>
    </row>
    <row r="1004" spans="1:26" s="2" customFormat="1" thickBot="1">
      <c r="A1004" s="2">
        <v>399</v>
      </c>
      <c r="B1004" s="2" t="s">
        <v>1983</v>
      </c>
      <c r="C1004" s="2" t="s">
        <v>1984</v>
      </c>
      <c r="D1004" s="2" t="s">
        <v>3513</v>
      </c>
      <c r="E1004" s="2" t="s">
        <v>3512</v>
      </c>
      <c r="F1004" s="2" t="s">
        <v>3511</v>
      </c>
      <c r="I1004" s="2" t="s">
        <v>3510</v>
      </c>
      <c r="J1004" s="2" t="s">
        <v>2836</v>
      </c>
      <c r="K1004" s="7" t="s">
        <v>3509</v>
      </c>
      <c r="L1004" s="2">
        <v>45</v>
      </c>
      <c r="M1004" s="2">
        <v>226600</v>
      </c>
      <c r="N1004" s="2">
        <v>125800</v>
      </c>
      <c r="O1004" s="2">
        <v>352400</v>
      </c>
      <c r="P1004" s="2">
        <v>0</v>
      </c>
      <c r="Q1004" s="2">
        <v>352400</v>
      </c>
      <c r="S1004" s="6">
        <v>10.7</v>
      </c>
      <c r="T1004" s="6">
        <f t="shared" si="15"/>
        <v>3770.6799999999994</v>
      </c>
      <c r="V1004" s="2">
        <v>1</v>
      </c>
      <c r="W1004" s="2">
        <v>85000</v>
      </c>
      <c r="X1004" s="3">
        <v>43375</v>
      </c>
      <c r="Y1004" s="2">
        <v>1</v>
      </c>
      <c r="Z1004" s="2" t="s">
        <v>3508</v>
      </c>
    </row>
    <row r="1005" spans="1:26" s="2" customFormat="1" thickBot="1">
      <c r="A1005" s="2">
        <v>273</v>
      </c>
      <c r="B1005" s="2" t="s">
        <v>2252</v>
      </c>
      <c r="C1005" s="2" t="s">
        <v>3507</v>
      </c>
      <c r="E1005" s="2" t="s">
        <v>3506</v>
      </c>
      <c r="F1005" s="2" t="s">
        <v>3505</v>
      </c>
      <c r="I1005" s="2" t="s">
        <v>2854</v>
      </c>
      <c r="J1005" s="2" t="s">
        <v>2836</v>
      </c>
      <c r="K1005" s="7" t="s">
        <v>2853</v>
      </c>
      <c r="L1005" s="2">
        <v>4.2</v>
      </c>
      <c r="M1005" s="2">
        <v>96000</v>
      </c>
      <c r="N1005" s="2">
        <v>281500</v>
      </c>
      <c r="O1005" s="2">
        <v>377500</v>
      </c>
      <c r="P1005" s="2">
        <v>25000</v>
      </c>
      <c r="Q1005" s="2">
        <v>352500</v>
      </c>
      <c r="S1005" s="6">
        <v>10.7</v>
      </c>
      <c r="T1005" s="6">
        <f t="shared" si="15"/>
        <v>3771.7499999999995</v>
      </c>
      <c r="V1005" s="2">
        <v>2</v>
      </c>
      <c r="W1005" s="2">
        <v>280000</v>
      </c>
      <c r="X1005" s="3">
        <v>44427</v>
      </c>
      <c r="Y1005" s="2">
        <v>1</v>
      </c>
      <c r="Z1005" s="2" t="s">
        <v>3504</v>
      </c>
    </row>
    <row r="1006" spans="1:26" s="2" customFormat="1" thickBot="1">
      <c r="A1006" s="2">
        <v>703</v>
      </c>
      <c r="B1006" s="2" t="s">
        <v>1326</v>
      </c>
      <c r="C1006" s="2" t="s">
        <v>1327</v>
      </c>
      <c r="E1006" s="2" t="s">
        <v>3503</v>
      </c>
      <c r="F1006" s="2" t="s">
        <v>3502</v>
      </c>
      <c r="I1006" s="2" t="s">
        <v>2854</v>
      </c>
      <c r="J1006" s="2" t="s">
        <v>2836</v>
      </c>
      <c r="K1006" s="7" t="s">
        <v>2853</v>
      </c>
      <c r="L1006" s="2">
        <v>20</v>
      </c>
      <c r="M1006" s="2">
        <v>121800</v>
      </c>
      <c r="N1006" s="2">
        <v>230900</v>
      </c>
      <c r="O1006" s="2">
        <v>352700</v>
      </c>
      <c r="P1006" s="2">
        <v>0</v>
      </c>
      <c r="Q1006" s="2">
        <v>352700</v>
      </c>
      <c r="S1006" s="6">
        <v>10.7</v>
      </c>
      <c r="T1006" s="6">
        <f t="shared" si="15"/>
        <v>3773.8899999999994</v>
      </c>
      <c r="V1006" s="2">
        <v>2</v>
      </c>
      <c r="W1006" s="2">
        <v>105000</v>
      </c>
      <c r="X1006" s="3">
        <v>42255</v>
      </c>
      <c r="Y1006" s="2">
        <v>4</v>
      </c>
      <c r="Z1006" s="2" t="s">
        <v>3501</v>
      </c>
    </row>
    <row r="1007" spans="1:26" s="2" customFormat="1" thickBot="1">
      <c r="A1007" s="2">
        <v>701</v>
      </c>
      <c r="B1007" s="2" t="s">
        <v>1331</v>
      </c>
      <c r="C1007" s="2" t="s">
        <v>3500</v>
      </c>
      <c r="E1007" s="2" t="s">
        <v>3499</v>
      </c>
      <c r="F1007" s="2" t="s">
        <v>3498</v>
      </c>
      <c r="I1007" s="2" t="s">
        <v>2854</v>
      </c>
      <c r="J1007" s="2" t="s">
        <v>2836</v>
      </c>
      <c r="K1007" s="7" t="s">
        <v>2853</v>
      </c>
      <c r="L1007" s="2">
        <v>3.6</v>
      </c>
      <c r="M1007" s="2">
        <v>163000</v>
      </c>
      <c r="N1007" s="2">
        <v>221900</v>
      </c>
      <c r="O1007" s="2">
        <v>384900</v>
      </c>
      <c r="P1007" s="2">
        <v>31000</v>
      </c>
      <c r="Q1007" s="2">
        <v>353900</v>
      </c>
      <c r="S1007" s="6">
        <v>10.7</v>
      </c>
      <c r="T1007" s="6">
        <f t="shared" si="15"/>
        <v>3786.7299999999996</v>
      </c>
      <c r="V1007" s="2">
        <v>2</v>
      </c>
      <c r="W1007" s="2">
        <v>225000</v>
      </c>
      <c r="X1007" s="3">
        <v>44482</v>
      </c>
      <c r="Y1007" s="2">
        <v>1</v>
      </c>
      <c r="Z1007" s="2" t="s">
        <v>3497</v>
      </c>
    </row>
    <row r="1008" spans="1:26" s="2" customFormat="1" thickBot="1">
      <c r="A1008" s="2">
        <v>444</v>
      </c>
      <c r="B1008" s="2" t="s">
        <v>1889</v>
      </c>
      <c r="C1008" s="2" t="s">
        <v>1890</v>
      </c>
      <c r="E1008" s="2" t="s">
        <v>3496</v>
      </c>
      <c r="F1008" s="2" t="s">
        <v>3495</v>
      </c>
      <c r="I1008" s="2" t="s">
        <v>2854</v>
      </c>
      <c r="J1008" s="2" t="s">
        <v>2836</v>
      </c>
      <c r="K1008" s="7" t="s">
        <v>2853</v>
      </c>
      <c r="L1008" s="2">
        <v>1.33</v>
      </c>
      <c r="M1008" s="2">
        <v>81600</v>
      </c>
      <c r="N1008" s="2">
        <v>274400</v>
      </c>
      <c r="O1008" s="2">
        <v>356000</v>
      </c>
      <c r="P1008" s="2">
        <v>0</v>
      </c>
      <c r="Q1008" s="2">
        <v>356000</v>
      </c>
      <c r="S1008" s="6">
        <v>10.7</v>
      </c>
      <c r="T1008" s="6">
        <f t="shared" si="15"/>
        <v>3809.1999999999994</v>
      </c>
      <c r="V1008" s="2">
        <v>2</v>
      </c>
      <c r="W1008" s="2">
        <v>135000</v>
      </c>
      <c r="X1008" s="3">
        <v>41572</v>
      </c>
      <c r="Y1008" s="2">
        <v>1</v>
      </c>
      <c r="Z1008" s="2" t="s">
        <v>3494</v>
      </c>
    </row>
    <row r="1009" spans="1:26" s="2" customFormat="1" thickBot="1">
      <c r="A1009" s="2">
        <v>172</v>
      </c>
      <c r="B1009" s="2" t="s">
        <v>2479</v>
      </c>
      <c r="C1009" s="2" t="s">
        <v>2480</v>
      </c>
      <c r="D1009" s="2" t="s">
        <v>3493</v>
      </c>
      <c r="E1009" s="2" t="s">
        <v>3492</v>
      </c>
      <c r="F1009" s="2" t="s">
        <v>3491</v>
      </c>
      <c r="I1009" s="2" t="s">
        <v>2854</v>
      </c>
      <c r="J1009" s="2" t="s">
        <v>2836</v>
      </c>
      <c r="K1009" s="7" t="s">
        <v>2853</v>
      </c>
      <c r="L1009" s="2">
        <v>1.2</v>
      </c>
      <c r="M1009" s="2">
        <v>81000</v>
      </c>
      <c r="N1009" s="2">
        <v>302500</v>
      </c>
      <c r="O1009" s="2">
        <v>383500</v>
      </c>
      <c r="P1009" s="2">
        <v>25000</v>
      </c>
      <c r="Q1009" s="2">
        <v>358500</v>
      </c>
      <c r="S1009" s="6">
        <v>10.7</v>
      </c>
      <c r="T1009" s="6">
        <f t="shared" si="15"/>
        <v>3835.9499999999994</v>
      </c>
      <c r="V1009" s="2">
        <v>2</v>
      </c>
      <c r="W1009" s="2">
        <v>102500</v>
      </c>
      <c r="X1009" s="3">
        <v>44174</v>
      </c>
      <c r="Y1009" s="2">
        <v>1</v>
      </c>
      <c r="Z1009" s="2" t="s">
        <v>3490</v>
      </c>
    </row>
    <row r="1010" spans="1:26" s="2" customFormat="1" thickBot="1">
      <c r="A1010" s="2">
        <v>991</v>
      </c>
      <c r="B1010" s="2" t="s">
        <v>601</v>
      </c>
      <c r="C1010" s="2" t="s">
        <v>3489</v>
      </c>
      <c r="D1010" s="2" t="s">
        <v>3488</v>
      </c>
      <c r="E1010" s="2" t="s">
        <v>3487</v>
      </c>
      <c r="F1010" s="2" t="s">
        <v>3486</v>
      </c>
      <c r="I1010" s="2" t="s">
        <v>3485</v>
      </c>
      <c r="J1010" s="2" t="s">
        <v>2836</v>
      </c>
      <c r="K1010" s="7" t="s">
        <v>3484</v>
      </c>
      <c r="L1010" s="2">
        <v>1.9</v>
      </c>
      <c r="M1010" s="2">
        <v>84500</v>
      </c>
      <c r="N1010" s="2">
        <v>275500</v>
      </c>
      <c r="O1010" s="2">
        <v>360000</v>
      </c>
      <c r="P1010" s="2">
        <v>0</v>
      </c>
      <c r="Q1010" s="2">
        <v>360000</v>
      </c>
      <c r="S1010" s="6">
        <v>10.7</v>
      </c>
      <c r="T1010" s="6">
        <f t="shared" si="15"/>
        <v>3851.9999999999995</v>
      </c>
      <c r="V1010" s="2">
        <v>0</v>
      </c>
      <c r="W1010" s="2">
        <v>0</v>
      </c>
      <c r="Y1010" s="2">
        <v>0</v>
      </c>
      <c r="Z1010" s="2" t="s">
        <v>3483</v>
      </c>
    </row>
    <row r="1011" spans="1:26" s="2" customFormat="1" thickBot="1">
      <c r="A1011" s="2">
        <v>210</v>
      </c>
      <c r="B1011" s="2" t="s">
        <v>2395</v>
      </c>
      <c r="C1011" s="2" t="s">
        <v>2396</v>
      </c>
      <c r="E1011" s="2" t="s">
        <v>3482</v>
      </c>
      <c r="F1011" s="2" t="s">
        <v>3481</v>
      </c>
      <c r="I1011" s="2" t="s">
        <v>2854</v>
      </c>
      <c r="J1011" s="2" t="s">
        <v>2836</v>
      </c>
      <c r="K1011" s="7" t="s">
        <v>2853</v>
      </c>
      <c r="L1011" s="2">
        <v>5.54</v>
      </c>
      <c r="M1011" s="2">
        <v>82700</v>
      </c>
      <c r="N1011" s="2">
        <v>279900</v>
      </c>
      <c r="O1011" s="2">
        <v>362600</v>
      </c>
      <c r="P1011" s="2">
        <v>0</v>
      </c>
      <c r="Q1011" s="2">
        <v>362600</v>
      </c>
      <c r="S1011" s="6">
        <v>10.7</v>
      </c>
      <c r="T1011" s="6">
        <f t="shared" si="15"/>
        <v>3879.8199999999997</v>
      </c>
      <c r="V1011" s="2">
        <v>2</v>
      </c>
      <c r="W1011" s="2">
        <v>92000</v>
      </c>
      <c r="X1011" s="3">
        <v>41866</v>
      </c>
      <c r="Y1011" s="2">
        <v>3</v>
      </c>
      <c r="Z1011" s="2" t="s">
        <v>3480</v>
      </c>
    </row>
    <row r="1012" spans="1:26" s="2" customFormat="1" thickBot="1">
      <c r="A1012" s="2">
        <v>868</v>
      </c>
      <c r="B1012" s="2" t="s">
        <v>940</v>
      </c>
      <c r="C1012" s="2" t="s">
        <v>3479</v>
      </c>
      <c r="E1012" s="2" t="s">
        <v>3478</v>
      </c>
      <c r="F1012" s="2" t="s">
        <v>3477</v>
      </c>
      <c r="G1012" s="2" t="s">
        <v>3476</v>
      </c>
      <c r="H1012" s="2" t="s">
        <v>3475</v>
      </c>
      <c r="I1012" s="2" t="s">
        <v>3474</v>
      </c>
      <c r="J1012" s="2" t="s">
        <v>2977</v>
      </c>
      <c r="K1012" s="7" t="s">
        <v>3473</v>
      </c>
      <c r="L1012" s="2">
        <v>11</v>
      </c>
      <c r="M1012" s="2">
        <v>117400</v>
      </c>
      <c r="N1012" s="2">
        <v>247600</v>
      </c>
      <c r="O1012" s="2">
        <v>365000</v>
      </c>
      <c r="P1012" s="2">
        <v>0</v>
      </c>
      <c r="Q1012" s="2">
        <v>365000</v>
      </c>
      <c r="S1012" s="6">
        <v>10.7</v>
      </c>
      <c r="T1012" s="6">
        <f t="shared" si="15"/>
        <v>3905.4999999999995</v>
      </c>
      <c r="V1012" s="2">
        <v>1</v>
      </c>
      <c r="W1012" s="2">
        <v>42000</v>
      </c>
      <c r="X1012" s="3">
        <v>39597</v>
      </c>
      <c r="Y1012" s="2">
        <v>1</v>
      </c>
      <c r="Z1012" s="2" t="s">
        <v>3472</v>
      </c>
    </row>
    <row r="1013" spans="1:26" s="2" customFormat="1" thickBot="1">
      <c r="A1013" s="2">
        <v>460</v>
      </c>
      <c r="B1013" s="2" t="s">
        <v>1849</v>
      </c>
      <c r="C1013" s="2" t="s">
        <v>1850</v>
      </c>
      <c r="E1013" s="2" t="s">
        <v>3471</v>
      </c>
      <c r="F1013" s="2" t="s">
        <v>3470</v>
      </c>
      <c r="I1013" s="2" t="s">
        <v>2854</v>
      </c>
      <c r="J1013" s="2" t="s">
        <v>2836</v>
      </c>
      <c r="K1013" s="7" t="s">
        <v>2853</v>
      </c>
      <c r="L1013" s="2">
        <v>35.78</v>
      </c>
      <c r="M1013" s="2">
        <v>79900</v>
      </c>
      <c r="N1013" s="2">
        <v>286800</v>
      </c>
      <c r="O1013" s="2">
        <v>366700</v>
      </c>
      <c r="P1013" s="2">
        <v>0</v>
      </c>
      <c r="Q1013" s="2">
        <v>366700</v>
      </c>
      <c r="S1013" s="6">
        <v>10.7</v>
      </c>
      <c r="T1013" s="6">
        <f t="shared" si="15"/>
        <v>3923.6899999999996</v>
      </c>
      <c r="V1013" s="2">
        <v>2</v>
      </c>
      <c r="W1013" s="2">
        <v>380000</v>
      </c>
      <c r="X1013" s="3">
        <v>45170</v>
      </c>
      <c r="Y1013" s="2">
        <v>1</v>
      </c>
      <c r="Z1013" s="2" t="s">
        <v>3469</v>
      </c>
    </row>
    <row r="1014" spans="1:26" s="2" customFormat="1" thickBot="1">
      <c r="A1014" s="2">
        <v>1179</v>
      </c>
      <c r="B1014" s="2" t="s">
        <v>124</v>
      </c>
      <c r="C1014" s="2" t="s">
        <v>3468</v>
      </c>
      <c r="E1014" s="2" t="s">
        <v>3467</v>
      </c>
      <c r="F1014" s="2" t="s">
        <v>3466</v>
      </c>
      <c r="I1014" s="2" t="s">
        <v>3465</v>
      </c>
      <c r="J1014" s="2" t="s">
        <v>3210</v>
      </c>
      <c r="K1014" s="7" t="s">
        <v>3464</v>
      </c>
      <c r="L1014" s="2">
        <v>5</v>
      </c>
      <c r="M1014" s="2">
        <v>100000</v>
      </c>
      <c r="N1014" s="2">
        <v>267300</v>
      </c>
      <c r="O1014" s="2">
        <v>367300</v>
      </c>
      <c r="P1014" s="2">
        <v>0</v>
      </c>
      <c r="Q1014" s="2">
        <v>367300</v>
      </c>
      <c r="S1014" s="6">
        <v>10.7</v>
      </c>
      <c r="T1014" s="6">
        <f t="shared" si="15"/>
        <v>3930.1099999999997</v>
      </c>
      <c r="V1014" s="2">
        <v>0</v>
      </c>
      <c r="W1014" s="2">
        <v>0</v>
      </c>
      <c r="Y1014" s="2">
        <v>0</v>
      </c>
      <c r="Z1014" s="2" t="s">
        <v>3463</v>
      </c>
    </row>
    <row r="1015" spans="1:26" s="2" customFormat="1" thickBot="1">
      <c r="A1015" s="2">
        <v>15</v>
      </c>
      <c r="B1015" s="2" t="s">
        <v>2777</v>
      </c>
      <c r="C1015" s="2" t="s">
        <v>966</v>
      </c>
      <c r="D1015" s="2" t="s">
        <v>3462</v>
      </c>
      <c r="E1015" s="2" t="s">
        <v>3461</v>
      </c>
      <c r="F1015" s="2" t="s">
        <v>3460</v>
      </c>
      <c r="I1015" s="2" t="s">
        <v>2854</v>
      </c>
      <c r="J1015" s="2" t="s">
        <v>2836</v>
      </c>
      <c r="K1015" s="7" t="s">
        <v>2853</v>
      </c>
      <c r="L1015" s="2">
        <v>27</v>
      </c>
      <c r="M1015" s="2">
        <v>116900</v>
      </c>
      <c r="N1015" s="2">
        <v>281600</v>
      </c>
      <c r="O1015" s="2">
        <v>398500</v>
      </c>
      <c r="P1015" s="2">
        <v>31000</v>
      </c>
      <c r="Q1015" s="2">
        <v>367500</v>
      </c>
      <c r="S1015" s="6">
        <v>10.7</v>
      </c>
      <c r="T1015" s="6">
        <f t="shared" si="15"/>
        <v>3932.2499999999995</v>
      </c>
      <c r="V1015" s="2">
        <v>0</v>
      </c>
      <c r="W1015" s="2">
        <v>0</v>
      </c>
      <c r="Y1015" s="2">
        <v>0</v>
      </c>
      <c r="Z1015" s="2" t="s">
        <v>3459</v>
      </c>
    </row>
    <row r="1016" spans="1:26" s="2" customFormat="1" thickBot="1">
      <c r="A1016" s="2">
        <v>290</v>
      </c>
      <c r="B1016" s="2" t="s">
        <v>2215</v>
      </c>
      <c r="C1016" s="2" t="s">
        <v>1935</v>
      </c>
      <c r="D1016" s="2" t="s">
        <v>3458</v>
      </c>
      <c r="E1016" s="2" t="s">
        <v>3457</v>
      </c>
      <c r="F1016" s="2" t="s">
        <v>3456</v>
      </c>
      <c r="I1016" s="2" t="s">
        <v>2854</v>
      </c>
      <c r="J1016" s="2" t="s">
        <v>2836</v>
      </c>
      <c r="K1016" s="7" t="s">
        <v>2853</v>
      </c>
      <c r="L1016" s="2">
        <v>2</v>
      </c>
      <c r="M1016" s="2">
        <v>85000</v>
      </c>
      <c r="N1016" s="2">
        <v>313800</v>
      </c>
      <c r="O1016" s="2">
        <v>398800</v>
      </c>
      <c r="P1016" s="2">
        <v>31000</v>
      </c>
      <c r="Q1016" s="2">
        <v>367800</v>
      </c>
      <c r="S1016" s="6">
        <v>10.7</v>
      </c>
      <c r="T1016" s="6">
        <f t="shared" si="15"/>
        <v>3935.4599999999996</v>
      </c>
      <c r="V1016" s="2">
        <v>0</v>
      </c>
      <c r="W1016" s="2">
        <v>0</v>
      </c>
      <c r="Y1016" s="2">
        <v>0</v>
      </c>
      <c r="Z1016" s="2" t="s">
        <v>3455</v>
      </c>
    </row>
    <row r="1017" spans="1:26" s="2" customFormat="1" thickBot="1">
      <c r="A1017" s="2">
        <v>26</v>
      </c>
      <c r="B1017" s="2" t="s">
        <v>3454</v>
      </c>
      <c r="C1017" s="2" t="s">
        <v>2515</v>
      </c>
      <c r="D1017" s="2" t="s">
        <v>3453</v>
      </c>
      <c r="E1017" s="2" t="s">
        <v>3452</v>
      </c>
      <c r="F1017" s="2" t="s">
        <v>3451</v>
      </c>
      <c r="I1017" s="2" t="s">
        <v>2854</v>
      </c>
      <c r="J1017" s="2" t="s">
        <v>2836</v>
      </c>
      <c r="K1017" s="7" t="s">
        <v>2853</v>
      </c>
      <c r="L1017" s="2">
        <v>133</v>
      </c>
      <c r="M1017" s="2">
        <v>200100</v>
      </c>
      <c r="N1017" s="2">
        <v>193100</v>
      </c>
      <c r="O1017" s="2">
        <v>393200</v>
      </c>
      <c r="P1017" s="2">
        <v>25000</v>
      </c>
      <c r="Q1017" s="2">
        <v>368200</v>
      </c>
      <c r="S1017" s="6">
        <v>10.7</v>
      </c>
      <c r="T1017" s="6">
        <f t="shared" si="15"/>
        <v>3939.7399999999993</v>
      </c>
      <c r="V1017" s="2">
        <v>0</v>
      </c>
      <c r="W1017" s="2">
        <v>0</v>
      </c>
      <c r="Y1017" s="2">
        <v>0</v>
      </c>
      <c r="Z1017" s="2" t="s">
        <v>3450</v>
      </c>
    </row>
    <row r="1018" spans="1:26" s="2" customFormat="1" thickBot="1">
      <c r="A1018" s="2">
        <v>266</v>
      </c>
      <c r="B1018" s="2" t="s">
        <v>2267</v>
      </c>
      <c r="C1018" s="2" t="s">
        <v>2268</v>
      </c>
      <c r="D1018" s="2" t="s">
        <v>3449</v>
      </c>
      <c r="E1018" s="2" t="s">
        <v>3448</v>
      </c>
      <c r="F1018" s="2" t="s">
        <v>3447</v>
      </c>
      <c r="I1018" s="2" t="s">
        <v>2854</v>
      </c>
      <c r="J1018" s="2" t="s">
        <v>2836</v>
      </c>
      <c r="K1018" s="7" t="s">
        <v>2853</v>
      </c>
      <c r="L1018" s="2">
        <v>1.34</v>
      </c>
      <c r="M1018" s="2">
        <v>81700</v>
      </c>
      <c r="N1018" s="2">
        <v>315200</v>
      </c>
      <c r="O1018" s="2">
        <v>396900</v>
      </c>
      <c r="P1018" s="2">
        <v>25000</v>
      </c>
      <c r="Q1018" s="2">
        <v>371900</v>
      </c>
      <c r="S1018" s="6">
        <v>10.7</v>
      </c>
      <c r="T1018" s="6">
        <f t="shared" si="15"/>
        <v>3979.3299999999995</v>
      </c>
      <c r="V1018" s="2">
        <v>2</v>
      </c>
      <c r="W1018" s="2">
        <v>120000</v>
      </c>
      <c r="X1018" s="3">
        <v>43809</v>
      </c>
      <c r="Y1018" s="2">
        <v>1</v>
      </c>
      <c r="Z1018" s="2" t="s">
        <v>3446</v>
      </c>
    </row>
    <row r="1019" spans="1:26" s="2" customFormat="1" thickBot="1">
      <c r="A1019" s="2">
        <v>668</v>
      </c>
      <c r="B1019" s="2" t="s">
        <v>1394</v>
      </c>
      <c r="C1019" s="2" t="s">
        <v>3445</v>
      </c>
      <c r="E1019" s="2" t="s">
        <v>3444</v>
      </c>
      <c r="F1019" s="2" t="s">
        <v>3443</v>
      </c>
      <c r="I1019" s="2" t="s">
        <v>3442</v>
      </c>
      <c r="J1019" s="2" t="s">
        <v>2836</v>
      </c>
      <c r="K1019" s="8" t="s">
        <v>3441</v>
      </c>
      <c r="L1019" s="2">
        <v>1055</v>
      </c>
      <c r="M1019" s="2">
        <v>374000</v>
      </c>
      <c r="N1019" s="2">
        <v>0</v>
      </c>
      <c r="O1019" s="2">
        <v>374000</v>
      </c>
      <c r="P1019" s="2">
        <v>0</v>
      </c>
      <c r="Q1019" s="2">
        <v>374000</v>
      </c>
      <c r="S1019" s="6">
        <v>10.7</v>
      </c>
      <c r="T1019" s="6">
        <f t="shared" si="15"/>
        <v>4001.7999999999997</v>
      </c>
      <c r="V1019" s="2">
        <v>0</v>
      </c>
      <c r="W1019" s="2">
        <v>0</v>
      </c>
      <c r="Y1019" s="2">
        <v>0</v>
      </c>
      <c r="Z1019" s="2" t="s">
        <v>3440</v>
      </c>
    </row>
    <row r="1020" spans="1:26" s="2" customFormat="1" thickBot="1">
      <c r="A1020" s="2">
        <v>740</v>
      </c>
      <c r="B1020" s="2" t="s">
        <v>1239</v>
      </c>
      <c r="C1020" s="2" t="s">
        <v>3439</v>
      </c>
      <c r="E1020" s="2" t="s">
        <v>3438</v>
      </c>
      <c r="F1020" s="2" t="s">
        <v>3437</v>
      </c>
      <c r="G1020" s="2" t="s">
        <v>3436</v>
      </c>
      <c r="I1020" s="2" t="s">
        <v>3435</v>
      </c>
      <c r="J1020" s="2" t="s">
        <v>3434</v>
      </c>
      <c r="K1020" s="8">
        <v>23508</v>
      </c>
      <c r="L1020" s="2">
        <v>1.18</v>
      </c>
      <c r="M1020" s="2">
        <v>80900</v>
      </c>
      <c r="N1020" s="2">
        <v>293300</v>
      </c>
      <c r="O1020" s="2">
        <v>374200</v>
      </c>
      <c r="P1020" s="2">
        <v>0</v>
      </c>
      <c r="Q1020" s="2">
        <v>374200</v>
      </c>
      <c r="S1020" s="6">
        <v>10.7</v>
      </c>
      <c r="T1020" s="6">
        <f t="shared" si="15"/>
        <v>4003.9399999999996</v>
      </c>
      <c r="V1020" s="2">
        <v>2</v>
      </c>
      <c r="W1020" s="2">
        <v>0</v>
      </c>
      <c r="X1020" s="3">
        <v>44875</v>
      </c>
      <c r="Y1020" s="2">
        <v>8</v>
      </c>
      <c r="Z1020" s="2" t="s">
        <v>3433</v>
      </c>
    </row>
    <row r="1021" spans="1:26" s="2" customFormat="1" thickBot="1">
      <c r="A1021" s="2">
        <v>24</v>
      </c>
      <c r="B1021" s="2" t="s">
        <v>2759</v>
      </c>
      <c r="C1021" s="2" t="s">
        <v>2760</v>
      </c>
      <c r="D1021" s="2" t="s">
        <v>3432</v>
      </c>
      <c r="E1021" s="2" t="s">
        <v>3431</v>
      </c>
      <c r="F1021" s="2" t="s">
        <v>3430</v>
      </c>
      <c r="I1021" s="2" t="s">
        <v>2854</v>
      </c>
      <c r="J1021" s="2" t="s">
        <v>2836</v>
      </c>
      <c r="K1021" s="7" t="s">
        <v>2853</v>
      </c>
      <c r="L1021" s="2">
        <v>44.6</v>
      </c>
      <c r="M1021" s="2">
        <v>101100</v>
      </c>
      <c r="N1021" s="2">
        <v>310600</v>
      </c>
      <c r="O1021" s="2">
        <v>411700</v>
      </c>
      <c r="P1021" s="2">
        <v>37000</v>
      </c>
      <c r="Q1021" s="2">
        <v>374700</v>
      </c>
      <c r="S1021" s="6">
        <v>10.7</v>
      </c>
      <c r="T1021" s="6">
        <f t="shared" si="15"/>
        <v>4009.2899999999995</v>
      </c>
      <c r="V1021" s="2">
        <v>2</v>
      </c>
      <c r="W1021" s="2">
        <v>225000</v>
      </c>
      <c r="X1021" s="3">
        <v>43697</v>
      </c>
      <c r="Y1021" s="2">
        <v>1</v>
      </c>
      <c r="Z1021" s="2" t="s">
        <v>3429</v>
      </c>
    </row>
    <row r="1022" spans="1:26" s="2" customFormat="1" thickBot="1">
      <c r="A1022" s="2">
        <v>134</v>
      </c>
      <c r="B1022" s="2" t="s">
        <v>2552</v>
      </c>
      <c r="C1022" s="2" t="s">
        <v>2553</v>
      </c>
      <c r="E1022" s="2" t="s">
        <v>3428</v>
      </c>
      <c r="F1022" s="2" t="s">
        <v>3427</v>
      </c>
      <c r="I1022" s="2" t="s">
        <v>2854</v>
      </c>
      <c r="J1022" s="2" t="s">
        <v>2836</v>
      </c>
      <c r="K1022" s="7" t="s">
        <v>2853</v>
      </c>
      <c r="L1022" s="2">
        <v>23.82</v>
      </c>
      <c r="M1022" s="2">
        <v>151100</v>
      </c>
      <c r="N1022" s="2">
        <v>248600</v>
      </c>
      <c r="O1022" s="2">
        <v>399700</v>
      </c>
      <c r="P1022" s="2">
        <v>25000</v>
      </c>
      <c r="Q1022" s="2">
        <v>374700</v>
      </c>
      <c r="S1022" s="6">
        <v>10.7</v>
      </c>
      <c r="T1022" s="6">
        <f t="shared" si="15"/>
        <v>4009.2899999999995</v>
      </c>
      <c r="V1022" s="2">
        <v>0</v>
      </c>
      <c r="W1022" s="2">
        <v>0</v>
      </c>
      <c r="Y1022" s="2">
        <v>0</v>
      </c>
      <c r="Z1022" s="2" t="s">
        <v>3426</v>
      </c>
    </row>
    <row r="1023" spans="1:26" s="2" customFormat="1" thickBot="1">
      <c r="A1023" s="2">
        <v>330</v>
      </c>
      <c r="B1023" s="2" t="s">
        <v>2132</v>
      </c>
      <c r="C1023" s="2" t="s">
        <v>2133</v>
      </c>
      <c r="D1023" s="2" t="s">
        <v>3425</v>
      </c>
      <c r="E1023" s="2" t="s">
        <v>3424</v>
      </c>
      <c r="F1023" s="2" t="s">
        <v>3423</v>
      </c>
      <c r="I1023" s="2" t="s">
        <v>3422</v>
      </c>
      <c r="J1023" s="2" t="s">
        <v>2977</v>
      </c>
      <c r="K1023" s="7" t="s">
        <v>3421</v>
      </c>
      <c r="L1023" s="2">
        <v>11.1</v>
      </c>
      <c r="M1023" s="2">
        <v>67700</v>
      </c>
      <c r="N1023" s="2">
        <v>309500</v>
      </c>
      <c r="O1023" s="2">
        <v>377200</v>
      </c>
      <c r="P1023" s="2">
        <v>0</v>
      </c>
      <c r="Q1023" s="2">
        <v>377200</v>
      </c>
      <c r="S1023" s="6">
        <v>10.7</v>
      </c>
      <c r="T1023" s="6">
        <f t="shared" si="15"/>
        <v>4036.0399999999995</v>
      </c>
      <c r="V1023" s="2">
        <v>2</v>
      </c>
      <c r="W1023" s="2">
        <v>372000</v>
      </c>
      <c r="X1023" s="3">
        <v>44348</v>
      </c>
      <c r="Y1023" s="2">
        <v>1</v>
      </c>
      <c r="Z1023" s="2" t="s">
        <v>3420</v>
      </c>
    </row>
    <row r="1024" spans="1:26" s="2" customFormat="1" thickBot="1">
      <c r="A1024" s="2">
        <v>50</v>
      </c>
      <c r="B1024" s="2" t="s">
        <v>2708</v>
      </c>
      <c r="C1024" s="2" t="s">
        <v>3419</v>
      </c>
      <c r="E1024" s="2" t="s">
        <v>3418</v>
      </c>
      <c r="F1024" s="2" t="s">
        <v>3417</v>
      </c>
      <c r="I1024" s="2" t="s">
        <v>3287</v>
      </c>
      <c r="J1024" s="2" t="s">
        <v>2836</v>
      </c>
      <c r="K1024" s="7" t="s">
        <v>3286</v>
      </c>
      <c r="L1024" s="2">
        <v>0.6</v>
      </c>
      <c r="M1024" s="2">
        <v>67200</v>
      </c>
      <c r="N1024" s="2">
        <v>310700</v>
      </c>
      <c r="O1024" s="2">
        <v>377900</v>
      </c>
      <c r="P1024" s="2">
        <v>0</v>
      </c>
      <c r="Q1024" s="2">
        <v>377900</v>
      </c>
      <c r="S1024" s="6">
        <v>10.7</v>
      </c>
      <c r="T1024" s="6">
        <f t="shared" si="15"/>
        <v>4043.5299999999997</v>
      </c>
      <c r="V1024" s="2">
        <v>2</v>
      </c>
      <c r="W1024" s="2">
        <v>71544</v>
      </c>
      <c r="X1024" s="3">
        <v>45414</v>
      </c>
      <c r="Y1024" s="2">
        <v>8</v>
      </c>
      <c r="Z1024" s="2" t="s">
        <v>3416</v>
      </c>
    </row>
    <row r="1025" spans="1:26" s="2" customFormat="1" thickBot="1">
      <c r="A1025" s="2">
        <v>639</v>
      </c>
      <c r="B1025" s="2" t="s">
        <v>1462</v>
      </c>
      <c r="C1025" s="2" t="s">
        <v>3415</v>
      </c>
      <c r="E1025" s="2" t="s">
        <v>3414</v>
      </c>
      <c r="F1025" s="2" t="s">
        <v>3413</v>
      </c>
      <c r="I1025" s="2" t="s">
        <v>3412</v>
      </c>
      <c r="J1025" s="2" t="s">
        <v>2847</v>
      </c>
      <c r="K1025" s="7" t="s">
        <v>3411</v>
      </c>
      <c r="L1025" s="2">
        <v>44</v>
      </c>
      <c r="M1025" s="2">
        <v>130400</v>
      </c>
      <c r="N1025" s="2">
        <v>247800</v>
      </c>
      <c r="O1025" s="2">
        <v>378200</v>
      </c>
      <c r="P1025" s="2">
        <v>0</v>
      </c>
      <c r="Q1025" s="2">
        <v>378200</v>
      </c>
      <c r="S1025" s="6">
        <v>10.7</v>
      </c>
      <c r="T1025" s="6">
        <f t="shared" si="15"/>
        <v>4046.7399999999993</v>
      </c>
      <c r="V1025" s="2">
        <v>0</v>
      </c>
      <c r="W1025" s="2">
        <v>0</v>
      </c>
      <c r="Y1025" s="2">
        <v>0</v>
      </c>
      <c r="Z1025" s="2" t="s">
        <v>3410</v>
      </c>
    </row>
    <row r="1026" spans="1:26" s="2" customFormat="1" thickBot="1">
      <c r="A1026" s="2">
        <v>206</v>
      </c>
      <c r="B1026" s="2" t="s">
        <v>2404</v>
      </c>
      <c r="C1026" s="2" t="s">
        <v>2405</v>
      </c>
      <c r="D1026" s="2" t="s">
        <v>3409</v>
      </c>
      <c r="E1026" s="2" t="s">
        <v>3408</v>
      </c>
      <c r="F1026" s="2" t="s">
        <v>3407</v>
      </c>
      <c r="I1026" s="2" t="s">
        <v>2854</v>
      </c>
      <c r="J1026" s="2" t="s">
        <v>2836</v>
      </c>
      <c r="K1026" s="7" t="s">
        <v>2853</v>
      </c>
      <c r="L1026" s="2">
        <v>3.7</v>
      </c>
      <c r="M1026" s="2">
        <v>73500</v>
      </c>
      <c r="N1026" s="2">
        <v>330200</v>
      </c>
      <c r="O1026" s="2">
        <v>403700</v>
      </c>
      <c r="P1026" s="2">
        <v>25000</v>
      </c>
      <c r="Q1026" s="2">
        <v>378700</v>
      </c>
      <c r="S1026" s="6">
        <v>10.7</v>
      </c>
      <c r="T1026" s="6">
        <f t="shared" ref="T1026:T1089" si="16">SUM(Q1026*S1026)/1000</f>
        <v>4052.0899999999997</v>
      </c>
      <c r="V1026" s="2">
        <v>0</v>
      </c>
      <c r="W1026" s="2">
        <v>235500</v>
      </c>
      <c r="X1026" s="3">
        <v>38490</v>
      </c>
      <c r="Y1026" s="2">
        <v>0</v>
      </c>
      <c r="Z1026" s="2" t="s">
        <v>3406</v>
      </c>
    </row>
    <row r="1027" spans="1:26" s="2" customFormat="1" thickBot="1">
      <c r="A1027" s="2">
        <v>275</v>
      </c>
      <c r="B1027" s="2" t="s">
        <v>2248</v>
      </c>
      <c r="C1027" s="2" t="s">
        <v>2249</v>
      </c>
      <c r="E1027" s="2" t="s">
        <v>3405</v>
      </c>
      <c r="F1027" s="2" t="s">
        <v>3404</v>
      </c>
      <c r="G1027" s="2" t="s">
        <v>3403</v>
      </c>
      <c r="I1027" s="2" t="s">
        <v>2854</v>
      </c>
      <c r="J1027" s="2" t="s">
        <v>2836</v>
      </c>
      <c r="K1027" s="7" t="s">
        <v>2853</v>
      </c>
      <c r="L1027" s="2">
        <v>12</v>
      </c>
      <c r="M1027" s="2">
        <v>120000</v>
      </c>
      <c r="N1027" s="2">
        <v>291200</v>
      </c>
      <c r="O1027" s="2">
        <v>411200</v>
      </c>
      <c r="P1027" s="2">
        <v>31000</v>
      </c>
      <c r="Q1027" s="2">
        <v>380200</v>
      </c>
      <c r="S1027" s="6">
        <v>10.7</v>
      </c>
      <c r="T1027" s="6">
        <f t="shared" si="16"/>
        <v>4068.1399999999994</v>
      </c>
      <c r="V1027" s="2">
        <v>2</v>
      </c>
      <c r="W1027" s="2">
        <v>219000</v>
      </c>
      <c r="X1027" s="3">
        <v>43621</v>
      </c>
      <c r="Y1027" s="2">
        <v>1</v>
      </c>
      <c r="Z1027" s="2" t="s">
        <v>3402</v>
      </c>
    </row>
    <row r="1028" spans="1:26" s="2" customFormat="1" thickBot="1">
      <c r="A1028" s="2">
        <v>295</v>
      </c>
      <c r="B1028" s="2" t="s">
        <v>2205</v>
      </c>
      <c r="C1028" s="2" t="s">
        <v>2206</v>
      </c>
      <c r="E1028" s="2" t="s">
        <v>3401</v>
      </c>
      <c r="F1028" s="2" t="s">
        <v>3400</v>
      </c>
      <c r="I1028" s="2" t="s">
        <v>2854</v>
      </c>
      <c r="J1028" s="2" t="s">
        <v>2836</v>
      </c>
      <c r="K1028" s="7" t="s">
        <v>2853</v>
      </c>
      <c r="L1028" s="2">
        <v>16.5</v>
      </c>
      <c r="M1028" s="2">
        <v>132600</v>
      </c>
      <c r="N1028" s="2">
        <v>248500</v>
      </c>
      <c r="O1028" s="2">
        <v>381100</v>
      </c>
      <c r="P1028" s="2">
        <v>0</v>
      </c>
      <c r="Q1028" s="2">
        <v>381100</v>
      </c>
      <c r="S1028" s="6">
        <v>10.7</v>
      </c>
      <c r="T1028" s="6">
        <f t="shared" si="16"/>
        <v>4077.7699999999995</v>
      </c>
      <c r="V1028" s="2">
        <v>2</v>
      </c>
      <c r="W1028" s="2">
        <v>285000</v>
      </c>
      <c r="X1028" s="3">
        <v>43934</v>
      </c>
      <c r="Y1028" s="2">
        <v>1</v>
      </c>
      <c r="Z1028" s="2" t="s">
        <v>3399</v>
      </c>
    </row>
    <row r="1029" spans="1:26" s="2" customFormat="1" thickBot="1">
      <c r="A1029" s="2">
        <v>649</v>
      </c>
      <c r="B1029" s="2" t="s">
        <v>1439</v>
      </c>
      <c r="C1029" s="2" t="s">
        <v>3398</v>
      </c>
      <c r="E1029" s="2" t="s">
        <v>3397</v>
      </c>
      <c r="F1029" s="2" t="s">
        <v>3396</v>
      </c>
      <c r="G1029" s="2" t="s">
        <v>3395</v>
      </c>
      <c r="H1029" s="2" t="s">
        <v>3394</v>
      </c>
      <c r="I1029" s="2" t="s">
        <v>2854</v>
      </c>
      <c r="J1029" s="2" t="s">
        <v>2836</v>
      </c>
      <c r="K1029" s="7" t="s">
        <v>2853</v>
      </c>
      <c r="L1029" s="2">
        <v>2.25</v>
      </c>
      <c r="M1029" s="2">
        <v>156200</v>
      </c>
      <c r="N1029" s="2">
        <v>250000</v>
      </c>
      <c r="O1029" s="2">
        <v>406200</v>
      </c>
      <c r="P1029" s="2">
        <v>25000</v>
      </c>
      <c r="Q1029" s="2">
        <v>381200</v>
      </c>
      <c r="S1029" s="6">
        <v>10.7</v>
      </c>
      <c r="T1029" s="6">
        <f t="shared" si="16"/>
        <v>4078.8399999999997</v>
      </c>
      <c r="V1029" s="2">
        <v>2</v>
      </c>
      <c r="W1029" s="2">
        <v>200000</v>
      </c>
      <c r="X1029" s="3">
        <v>38943</v>
      </c>
      <c r="Y1029" s="2">
        <v>1</v>
      </c>
      <c r="Z1029" s="2" t="s">
        <v>3393</v>
      </c>
    </row>
    <row r="1030" spans="1:26" s="2" customFormat="1" thickBot="1">
      <c r="A1030" s="2">
        <v>937</v>
      </c>
      <c r="B1030" s="2" t="s">
        <v>764</v>
      </c>
      <c r="C1030" s="2" t="s">
        <v>3392</v>
      </c>
      <c r="E1030" s="2" t="s">
        <v>3391</v>
      </c>
      <c r="F1030" s="2" t="s">
        <v>3390</v>
      </c>
      <c r="I1030" s="2" t="s">
        <v>3389</v>
      </c>
      <c r="J1030" s="2" t="s">
        <v>2836</v>
      </c>
      <c r="K1030" s="7" t="s">
        <v>3388</v>
      </c>
      <c r="L1030" s="2">
        <v>10</v>
      </c>
      <c r="M1030" s="2">
        <v>117000</v>
      </c>
      <c r="N1030" s="2">
        <v>265600</v>
      </c>
      <c r="O1030" s="2">
        <v>382600</v>
      </c>
      <c r="P1030" s="2">
        <v>0</v>
      </c>
      <c r="Q1030" s="2">
        <v>382600</v>
      </c>
      <c r="S1030" s="6">
        <v>10.7</v>
      </c>
      <c r="T1030" s="6">
        <f t="shared" si="16"/>
        <v>4093.8199999999997</v>
      </c>
      <c r="V1030" s="2">
        <v>2</v>
      </c>
      <c r="W1030" s="2">
        <v>0</v>
      </c>
      <c r="X1030" s="3">
        <v>45546</v>
      </c>
      <c r="Y1030" s="2">
        <v>2</v>
      </c>
      <c r="Z1030" s="2" t="s">
        <v>3387</v>
      </c>
    </row>
    <row r="1031" spans="1:26" s="2" customFormat="1" thickBot="1">
      <c r="A1031" s="2">
        <v>356</v>
      </c>
      <c r="B1031" s="2" t="s">
        <v>2077</v>
      </c>
      <c r="C1031" s="2" t="s">
        <v>2078</v>
      </c>
      <c r="E1031" s="2" t="s">
        <v>3386</v>
      </c>
      <c r="F1031" s="2" t="s">
        <v>3385</v>
      </c>
      <c r="I1031" s="2" t="s">
        <v>2854</v>
      </c>
      <c r="J1031" s="2" t="s">
        <v>2836</v>
      </c>
      <c r="K1031" s="7" t="s">
        <v>2853</v>
      </c>
      <c r="L1031" s="2">
        <v>1.44</v>
      </c>
      <c r="M1031" s="2">
        <v>82200</v>
      </c>
      <c r="N1031" s="2">
        <v>327000</v>
      </c>
      <c r="O1031" s="2">
        <v>409200</v>
      </c>
      <c r="P1031" s="2">
        <v>25000</v>
      </c>
      <c r="Q1031" s="2">
        <v>384200</v>
      </c>
      <c r="S1031" s="6">
        <v>10.7</v>
      </c>
      <c r="T1031" s="6">
        <f t="shared" si="16"/>
        <v>4110.9399999999996</v>
      </c>
      <c r="V1031" s="2">
        <v>0</v>
      </c>
      <c r="W1031" s="2">
        <v>0</v>
      </c>
      <c r="Y1031" s="2">
        <v>0</v>
      </c>
      <c r="Z1031" s="2" t="s">
        <v>3384</v>
      </c>
    </row>
    <row r="1032" spans="1:26" s="2" customFormat="1" thickBot="1">
      <c r="A1032" s="2">
        <v>260</v>
      </c>
      <c r="B1032" s="2" t="s">
        <v>2278</v>
      </c>
      <c r="C1032" s="2" t="s">
        <v>2279</v>
      </c>
      <c r="D1032" s="2" t="s">
        <v>3383</v>
      </c>
      <c r="E1032" s="2" t="s">
        <v>3382</v>
      </c>
      <c r="F1032" s="2" t="s">
        <v>3381</v>
      </c>
      <c r="I1032" s="2" t="s">
        <v>2854</v>
      </c>
      <c r="J1032" s="2" t="s">
        <v>2836</v>
      </c>
      <c r="K1032" s="7" t="s">
        <v>2853</v>
      </c>
      <c r="L1032" s="2">
        <v>42</v>
      </c>
      <c r="M1032" s="2">
        <v>177100</v>
      </c>
      <c r="N1032" s="2">
        <v>208600</v>
      </c>
      <c r="O1032" s="2">
        <v>385700</v>
      </c>
      <c r="P1032" s="2">
        <v>0</v>
      </c>
      <c r="Q1032" s="2">
        <v>385700</v>
      </c>
      <c r="S1032" s="6">
        <v>10.7</v>
      </c>
      <c r="T1032" s="6">
        <f t="shared" si="16"/>
        <v>4126.99</v>
      </c>
      <c r="V1032" s="2">
        <v>2</v>
      </c>
      <c r="W1032" s="2">
        <v>135000</v>
      </c>
      <c r="X1032" s="3">
        <v>43972</v>
      </c>
      <c r="Y1032" s="2">
        <v>1</v>
      </c>
      <c r="Z1032" s="2" t="s">
        <v>3380</v>
      </c>
    </row>
    <row r="1033" spans="1:26" s="2" customFormat="1" thickBot="1">
      <c r="A1033" s="2">
        <v>247</v>
      </c>
      <c r="B1033" s="2" t="s">
        <v>2306</v>
      </c>
      <c r="C1033" s="2" t="s">
        <v>2307</v>
      </c>
      <c r="E1033" s="2" t="s">
        <v>3379</v>
      </c>
      <c r="F1033" s="2" t="s">
        <v>3378</v>
      </c>
      <c r="I1033" s="2" t="s">
        <v>3377</v>
      </c>
      <c r="J1033" s="2" t="s">
        <v>2977</v>
      </c>
      <c r="K1033" s="7" t="s">
        <v>3376</v>
      </c>
      <c r="L1033" s="2">
        <v>20.8</v>
      </c>
      <c r="M1033" s="2">
        <v>212100</v>
      </c>
      <c r="N1033" s="2">
        <v>175200</v>
      </c>
      <c r="O1033" s="2">
        <v>387300</v>
      </c>
      <c r="P1033" s="2">
        <v>0</v>
      </c>
      <c r="Q1033" s="2">
        <v>387300</v>
      </c>
      <c r="S1033" s="6">
        <v>10.7</v>
      </c>
      <c r="T1033" s="6">
        <f t="shared" si="16"/>
        <v>4144.1099999999997</v>
      </c>
      <c r="V1033" s="2">
        <v>2</v>
      </c>
      <c r="W1033" s="2">
        <v>135000</v>
      </c>
      <c r="X1033" s="3">
        <v>44886</v>
      </c>
      <c r="Y1033" s="2">
        <v>8</v>
      </c>
      <c r="Z1033" s="2" t="s">
        <v>3375</v>
      </c>
    </row>
    <row r="1034" spans="1:26" s="2" customFormat="1" thickBot="1">
      <c r="A1034" s="2">
        <v>237</v>
      </c>
      <c r="B1034" s="2" t="s">
        <v>2334</v>
      </c>
      <c r="C1034" s="2" t="s">
        <v>2335</v>
      </c>
      <c r="D1034" s="2" t="s">
        <v>3374</v>
      </c>
      <c r="E1034" s="2" t="s">
        <v>3373</v>
      </c>
      <c r="F1034" s="2" t="s">
        <v>3372</v>
      </c>
      <c r="I1034" s="2" t="s">
        <v>2854</v>
      </c>
      <c r="J1034" s="2" t="s">
        <v>2836</v>
      </c>
      <c r="K1034" s="7" t="s">
        <v>2853</v>
      </c>
      <c r="L1034" s="2">
        <v>41.3</v>
      </c>
      <c r="M1034" s="2">
        <v>245700</v>
      </c>
      <c r="N1034" s="2">
        <v>166700</v>
      </c>
      <c r="O1034" s="2">
        <v>412400</v>
      </c>
      <c r="P1034" s="2">
        <v>25000</v>
      </c>
      <c r="Q1034" s="2">
        <v>387400</v>
      </c>
      <c r="S1034" s="6">
        <v>10.7</v>
      </c>
      <c r="T1034" s="6">
        <f t="shared" si="16"/>
        <v>4145.1799999999994</v>
      </c>
      <c r="V1034" s="2">
        <v>2</v>
      </c>
      <c r="W1034" s="2">
        <v>45000</v>
      </c>
      <c r="X1034" s="3">
        <v>40906</v>
      </c>
      <c r="Y1034" s="2">
        <v>2</v>
      </c>
      <c r="Z1034" s="2" t="s">
        <v>3371</v>
      </c>
    </row>
    <row r="1035" spans="1:26" s="2" customFormat="1" thickBot="1">
      <c r="A1035" s="2">
        <v>63</v>
      </c>
      <c r="B1035" s="2" t="s">
        <v>2685</v>
      </c>
      <c r="C1035" s="2" t="s">
        <v>2686</v>
      </c>
      <c r="E1035" s="2" t="s">
        <v>3370</v>
      </c>
      <c r="F1035" s="2" t="s">
        <v>3369</v>
      </c>
      <c r="G1035" s="2" t="s">
        <v>3368</v>
      </c>
      <c r="I1035" s="2" t="s">
        <v>3367</v>
      </c>
      <c r="J1035" s="2" t="s">
        <v>2891</v>
      </c>
      <c r="K1035" s="8">
        <v>75254</v>
      </c>
      <c r="L1035" s="2">
        <v>2.5</v>
      </c>
      <c r="M1035" s="2">
        <v>67500</v>
      </c>
      <c r="N1035" s="2">
        <v>320600</v>
      </c>
      <c r="O1035" s="2">
        <v>388100</v>
      </c>
      <c r="P1035" s="2">
        <v>0</v>
      </c>
      <c r="Q1035" s="2">
        <v>388100</v>
      </c>
      <c r="S1035" s="6">
        <v>10.7</v>
      </c>
      <c r="T1035" s="6">
        <f t="shared" si="16"/>
        <v>4152.6699999999992</v>
      </c>
      <c r="V1035" s="2">
        <v>2</v>
      </c>
      <c r="W1035" s="2">
        <v>0</v>
      </c>
      <c r="X1035" s="3">
        <v>45259</v>
      </c>
      <c r="Y1035" s="2">
        <v>8</v>
      </c>
      <c r="Z1035" s="2" t="s">
        <v>3366</v>
      </c>
    </row>
    <row r="1036" spans="1:26" s="2" customFormat="1" thickBot="1">
      <c r="A1036" s="2">
        <v>264</v>
      </c>
      <c r="B1036" s="2" t="s">
        <v>2271</v>
      </c>
      <c r="C1036" s="2" t="s">
        <v>3365</v>
      </c>
      <c r="E1036" s="2" t="s">
        <v>3364</v>
      </c>
      <c r="F1036" s="2" t="s">
        <v>3363</v>
      </c>
      <c r="I1036" s="2" t="s">
        <v>2854</v>
      </c>
      <c r="J1036" s="2" t="s">
        <v>2836</v>
      </c>
      <c r="K1036" s="7" t="s">
        <v>2853</v>
      </c>
      <c r="L1036" s="2">
        <v>10.14</v>
      </c>
      <c r="M1036" s="2">
        <v>94000</v>
      </c>
      <c r="N1036" s="2">
        <v>294800</v>
      </c>
      <c r="O1036" s="2">
        <v>388800</v>
      </c>
      <c r="P1036" s="2">
        <v>0</v>
      </c>
      <c r="Q1036" s="2">
        <v>388800</v>
      </c>
      <c r="S1036" s="6">
        <v>10.7</v>
      </c>
      <c r="T1036" s="6">
        <f t="shared" si="16"/>
        <v>4160.16</v>
      </c>
      <c r="V1036" s="2">
        <v>2</v>
      </c>
      <c r="W1036" s="2">
        <v>334000</v>
      </c>
      <c r="X1036" s="3">
        <v>45642</v>
      </c>
      <c r="Y1036" s="2">
        <v>1</v>
      </c>
      <c r="Z1036" s="2" t="s">
        <v>3362</v>
      </c>
    </row>
    <row r="1037" spans="1:26" s="2" customFormat="1" thickBot="1">
      <c r="A1037" s="2">
        <v>88</v>
      </c>
      <c r="B1037" s="2" t="s">
        <v>2645</v>
      </c>
      <c r="C1037" s="2" t="s">
        <v>2646</v>
      </c>
      <c r="D1037" s="2" t="s">
        <v>3361</v>
      </c>
      <c r="E1037" s="2" t="s">
        <v>3360</v>
      </c>
      <c r="F1037" s="2" t="s">
        <v>3359</v>
      </c>
      <c r="I1037" s="2" t="s">
        <v>3358</v>
      </c>
      <c r="J1037" s="2" t="s">
        <v>2836</v>
      </c>
      <c r="K1037" s="7" t="s">
        <v>2910</v>
      </c>
      <c r="L1037" s="2">
        <v>88</v>
      </c>
      <c r="M1037" s="2">
        <v>292200</v>
      </c>
      <c r="N1037" s="2">
        <v>122500</v>
      </c>
      <c r="O1037" s="2">
        <v>414700</v>
      </c>
      <c r="P1037" s="2">
        <v>25000</v>
      </c>
      <c r="Q1037" s="2">
        <v>389700</v>
      </c>
      <c r="S1037" s="6">
        <v>10.7</v>
      </c>
      <c r="T1037" s="6">
        <f t="shared" si="16"/>
        <v>4169.79</v>
      </c>
      <c r="V1037" s="2">
        <v>0</v>
      </c>
      <c r="W1037" s="2">
        <v>0</v>
      </c>
      <c r="Y1037" s="2">
        <v>0</v>
      </c>
      <c r="Z1037" s="2" t="s">
        <v>3357</v>
      </c>
    </row>
    <row r="1038" spans="1:26" s="2" customFormat="1" thickBot="1">
      <c r="A1038" s="2">
        <v>606</v>
      </c>
      <c r="B1038" s="2" t="s">
        <v>1532</v>
      </c>
      <c r="C1038" s="2" t="s">
        <v>1533</v>
      </c>
      <c r="D1038" s="2" t="s">
        <v>3356</v>
      </c>
      <c r="E1038" s="2" t="s">
        <v>3355</v>
      </c>
      <c r="F1038" s="2" t="s">
        <v>3354</v>
      </c>
      <c r="I1038" s="2" t="s">
        <v>2854</v>
      </c>
      <c r="J1038" s="2" t="s">
        <v>2836</v>
      </c>
      <c r="K1038" s="7" t="s">
        <v>2853</v>
      </c>
      <c r="L1038" s="2">
        <v>0.56000000000000005</v>
      </c>
      <c r="M1038" s="2">
        <v>67200</v>
      </c>
      <c r="N1038" s="2">
        <v>322700</v>
      </c>
      <c r="O1038" s="2">
        <v>389900</v>
      </c>
      <c r="P1038" s="2">
        <v>0</v>
      </c>
      <c r="Q1038" s="2">
        <v>389900</v>
      </c>
      <c r="S1038" s="6">
        <v>10.7</v>
      </c>
      <c r="T1038" s="6">
        <f t="shared" si="16"/>
        <v>4171.9299999999994</v>
      </c>
      <c r="V1038" s="2">
        <v>2</v>
      </c>
      <c r="W1038" s="2">
        <v>140000</v>
      </c>
      <c r="X1038" s="3">
        <v>43735</v>
      </c>
      <c r="Y1038" s="2">
        <v>1</v>
      </c>
      <c r="Z1038" s="2" t="s">
        <v>3353</v>
      </c>
    </row>
    <row r="1039" spans="1:26" s="2" customFormat="1" thickBot="1">
      <c r="A1039" s="2">
        <v>285</v>
      </c>
      <c r="B1039" s="2" t="s">
        <v>2226</v>
      </c>
      <c r="C1039" s="2" t="s">
        <v>2227</v>
      </c>
      <c r="D1039" s="2" t="s">
        <v>3352</v>
      </c>
      <c r="E1039" s="2" t="s">
        <v>3351</v>
      </c>
      <c r="F1039" s="2" t="s">
        <v>3350</v>
      </c>
      <c r="I1039" s="2" t="s">
        <v>3349</v>
      </c>
      <c r="J1039" s="2" t="s">
        <v>2884</v>
      </c>
      <c r="K1039" s="8">
        <v>32708</v>
      </c>
      <c r="L1039" s="2">
        <v>35</v>
      </c>
      <c r="M1039" s="2">
        <v>157800</v>
      </c>
      <c r="N1039" s="2">
        <v>235300</v>
      </c>
      <c r="O1039" s="2">
        <v>393100</v>
      </c>
      <c r="P1039" s="2">
        <v>0</v>
      </c>
      <c r="Q1039" s="2">
        <v>393100</v>
      </c>
      <c r="S1039" s="6">
        <v>10.7</v>
      </c>
      <c r="T1039" s="6">
        <f t="shared" si="16"/>
        <v>4206.17</v>
      </c>
      <c r="V1039" s="2">
        <v>2</v>
      </c>
      <c r="W1039" s="2">
        <v>150000</v>
      </c>
      <c r="X1039" s="3">
        <v>45169</v>
      </c>
      <c r="Y1039" s="2">
        <v>3</v>
      </c>
      <c r="Z1039" s="2" t="s">
        <v>3348</v>
      </c>
    </row>
    <row r="1040" spans="1:26" s="2" customFormat="1" thickBot="1">
      <c r="A1040" s="2">
        <v>1113</v>
      </c>
      <c r="B1040" s="2" t="s">
        <v>308</v>
      </c>
      <c r="C1040" s="2" t="s">
        <v>309</v>
      </c>
      <c r="D1040" s="2" t="s">
        <v>250</v>
      </c>
      <c r="E1040" s="2" t="s">
        <v>3347</v>
      </c>
      <c r="F1040" s="2" t="s">
        <v>3346</v>
      </c>
      <c r="I1040" s="2" t="s">
        <v>3345</v>
      </c>
      <c r="J1040" s="2" t="s">
        <v>2836</v>
      </c>
      <c r="K1040" s="7" t="s">
        <v>3344</v>
      </c>
      <c r="L1040" s="2">
        <v>5.24</v>
      </c>
      <c r="M1040" s="2">
        <v>171200</v>
      </c>
      <c r="N1040" s="2">
        <v>223000</v>
      </c>
      <c r="O1040" s="2">
        <v>394200</v>
      </c>
      <c r="P1040" s="2">
        <v>0</v>
      </c>
      <c r="Q1040" s="2">
        <v>394200</v>
      </c>
      <c r="S1040" s="6">
        <v>10.7</v>
      </c>
      <c r="T1040" s="6">
        <f t="shared" si="16"/>
        <v>4217.9399999999996</v>
      </c>
      <c r="V1040" s="2">
        <v>2</v>
      </c>
      <c r="W1040" s="2">
        <v>55000</v>
      </c>
      <c r="X1040" s="3">
        <v>40273</v>
      </c>
      <c r="Y1040" s="2">
        <v>1</v>
      </c>
      <c r="Z1040" s="2" t="s">
        <v>3343</v>
      </c>
    </row>
    <row r="1041" spans="1:26" s="2" customFormat="1" thickBot="1">
      <c r="A1041" s="2">
        <v>76</v>
      </c>
      <c r="B1041" s="2" t="s">
        <v>2668</v>
      </c>
      <c r="C1041" s="2" t="s">
        <v>2669</v>
      </c>
      <c r="D1041" s="2" t="s">
        <v>3342</v>
      </c>
      <c r="E1041" s="2" t="s">
        <v>3341</v>
      </c>
      <c r="F1041" s="2" t="s">
        <v>3340</v>
      </c>
      <c r="I1041" s="2" t="s">
        <v>2854</v>
      </c>
      <c r="J1041" s="2" t="s">
        <v>2836</v>
      </c>
      <c r="K1041" s="7" t="s">
        <v>2853</v>
      </c>
      <c r="L1041" s="2">
        <v>45</v>
      </c>
      <c r="M1041" s="2">
        <v>177400</v>
      </c>
      <c r="N1041" s="2">
        <v>242000</v>
      </c>
      <c r="O1041" s="2">
        <v>419400</v>
      </c>
      <c r="P1041" s="2">
        <v>25000</v>
      </c>
      <c r="Q1041" s="2">
        <v>394400</v>
      </c>
      <c r="S1041" s="6">
        <v>10.7</v>
      </c>
      <c r="T1041" s="6">
        <f t="shared" si="16"/>
        <v>4220.08</v>
      </c>
      <c r="V1041" s="2">
        <v>0</v>
      </c>
      <c r="W1041" s="2">
        <v>0</v>
      </c>
      <c r="Y1041" s="2">
        <v>0</v>
      </c>
      <c r="Z1041" s="2" t="s">
        <v>3339</v>
      </c>
    </row>
    <row r="1042" spans="1:26" s="2" customFormat="1" thickBot="1">
      <c r="A1042" s="2">
        <v>145</v>
      </c>
      <c r="B1042" s="2" t="s">
        <v>2533</v>
      </c>
      <c r="C1042" s="2" t="s">
        <v>1667</v>
      </c>
      <c r="D1042" s="2" t="s">
        <v>3338</v>
      </c>
      <c r="E1042" s="2" t="s">
        <v>3337</v>
      </c>
      <c r="F1042" s="2" t="s">
        <v>3336</v>
      </c>
      <c r="I1042" s="2" t="s">
        <v>2854</v>
      </c>
      <c r="J1042" s="2" t="s">
        <v>2836</v>
      </c>
      <c r="K1042" s="7" t="s">
        <v>2853</v>
      </c>
      <c r="L1042" s="2">
        <v>3.2</v>
      </c>
      <c r="M1042" s="2">
        <v>91000</v>
      </c>
      <c r="N1042" s="2">
        <v>335200</v>
      </c>
      <c r="O1042" s="2">
        <v>426200</v>
      </c>
      <c r="P1042" s="2">
        <v>31000</v>
      </c>
      <c r="Q1042" s="2">
        <v>395200</v>
      </c>
      <c r="S1042" s="6">
        <v>10.7</v>
      </c>
      <c r="T1042" s="6">
        <f t="shared" si="16"/>
        <v>4228.6400000000003</v>
      </c>
      <c r="V1042" s="2">
        <v>2</v>
      </c>
      <c r="W1042" s="2">
        <v>215000</v>
      </c>
      <c r="X1042" s="3">
        <v>42916</v>
      </c>
      <c r="Y1042" s="2">
        <v>9</v>
      </c>
      <c r="Z1042" s="2" t="s">
        <v>3335</v>
      </c>
    </row>
    <row r="1043" spans="1:26" s="2" customFormat="1" thickBot="1">
      <c r="A1043" s="2">
        <v>699</v>
      </c>
      <c r="B1043" s="2" t="s">
        <v>1335</v>
      </c>
      <c r="C1043" s="2" t="s">
        <v>1337</v>
      </c>
      <c r="E1043" s="2" t="s">
        <v>3334</v>
      </c>
      <c r="F1043" s="2" t="s">
        <v>3333</v>
      </c>
      <c r="I1043" s="2" t="s">
        <v>2854</v>
      </c>
      <c r="J1043" s="2" t="s">
        <v>2836</v>
      </c>
      <c r="K1043" s="7" t="s">
        <v>2853</v>
      </c>
      <c r="L1043" s="2">
        <v>17</v>
      </c>
      <c r="M1043" s="2">
        <v>84900</v>
      </c>
      <c r="N1043" s="2">
        <v>335700</v>
      </c>
      <c r="O1043" s="2">
        <v>420600</v>
      </c>
      <c r="P1043" s="2">
        <v>25000</v>
      </c>
      <c r="Q1043" s="2">
        <v>395600</v>
      </c>
      <c r="S1043" s="6">
        <v>10.7</v>
      </c>
      <c r="T1043" s="6">
        <f t="shared" si="16"/>
        <v>4232.92</v>
      </c>
      <c r="V1043" s="2">
        <v>2</v>
      </c>
      <c r="W1043" s="2">
        <v>155000</v>
      </c>
      <c r="X1043" s="3">
        <v>40282</v>
      </c>
      <c r="Y1043" s="2">
        <v>1</v>
      </c>
      <c r="Z1043" s="2" t="s">
        <v>3332</v>
      </c>
    </row>
    <row r="1044" spans="1:26" s="2" customFormat="1" thickBot="1">
      <c r="A1044" s="2">
        <v>369</v>
      </c>
      <c r="B1044" s="2" t="s">
        <v>2046</v>
      </c>
      <c r="C1044" s="2" t="s">
        <v>2043</v>
      </c>
      <c r="E1044" s="2" t="s">
        <v>3331</v>
      </c>
      <c r="F1044" s="2" t="s">
        <v>3330</v>
      </c>
      <c r="I1044" s="2" t="s">
        <v>2854</v>
      </c>
      <c r="J1044" s="2" t="s">
        <v>2836</v>
      </c>
      <c r="K1044" s="7" t="s">
        <v>2853</v>
      </c>
      <c r="L1044" s="2">
        <v>135</v>
      </c>
      <c r="M1044" s="2">
        <v>189800</v>
      </c>
      <c r="N1044" s="2">
        <v>205900</v>
      </c>
      <c r="O1044" s="2">
        <v>395700</v>
      </c>
      <c r="P1044" s="2">
        <v>0</v>
      </c>
      <c r="Q1044" s="2">
        <v>395700</v>
      </c>
      <c r="S1044" s="6">
        <v>10.7</v>
      </c>
      <c r="T1044" s="6">
        <f t="shared" si="16"/>
        <v>4233.99</v>
      </c>
      <c r="V1044" s="2">
        <v>0</v>
      </c>
      <c r="W1044" s="2">
        <v>0</v>
      </c>
      <c r="Y1044" s="2">
        <v>0</v>
      </c>
      <c r="Z1044" s="2" t="s">
        <v>3329</v>
      </c>
    </row>
    <row r="1045" spans="1:26" s="2" customFormat="1" thickBot="1">
      <c r="A1045" s="2">
        <v>874</v>
      </c>
      <c r="B1045" s="2" t="s">
        <v>921</v>
      </c>
      <c r="C1045" s="2" t="s">
        <v>923</v>
      </c>
      <c r="E1045" s="2" t="s">
        <v>3328</v>
      </c>
      <c r="F1045" s="2" t="s">
        <v>3327</v>
      </c>
      <c r="I1045" s="2" t="s">
        <v>3326</v>
      </c>
      <c r="J1045" s="2" t="s">
        <v>3325</v>
      </c>
      <c r="K1045" s="7" t="s">
        <v>3324</v>
      </c>
      <c r="L1045" s="2">
        <v>1.5</v>
      </c>
      <c r="M1045" s="2">
        <v>152500</v>
      </c>
      <c r="N1045" s="2">
        <v>243800</v>
      </c>
      <c r="O1045" s="2">
        <v>396300</v>
      </c>
      <c r="P1045" s="2">
        <v>0</v>
      </c>
      <c r="Q1045" s="2">
        <v>396300</v>
      </c>
      <c r="S1045" s="6">
        <v>10.7</v>
      </c>
      <c r="T1045" s="6">
        <f t="shared" si="16"/>
        <v>4240.41</v>
      </c>
      <c r="V1045" s="2">
        <v>0</v>
      </c>
      <c r="W1045" s="2">
        <v>0</v>
      </c>
      <c r="Y1045" s="2">
        <v>0</v>
      </c>
    </row>
    <row r="1046" spans="1:26" s="2" customFormat="1" thickBot="1">
      <c r="A1046" s="2">
        <v>1042</v>
      </c>
      <c r="B1046" s="2" t="s">
        <v>463</v>
      </c>
      <c r="C1046" s="2" t="s">
        <v>464</v>
      </c>
      <c r="D1046" s="2" t="s">
        <v>3323</v>
      </c>
      <c r="E1046" s="2" t="s">
        <v>3322</v>
      </c>
      <c r="F1046" s="2" t="s">
        <v>3321</v>
      </c>
      <c r="I1046" s="2" t="s">
        <v>3320</v>
      </c>
      <c r="J1046" s="2" t="s">
        <v>2836</v>
      </c>
      <c r="K1046" s="7" t="s">
        <v>3319</v>
      </c>
      <c r="L1046" s="2">
        <v>1.9</v>
      </c>
      <c r="M1046" s="2">
        <v>64500</v>
      </c>
      <c r="N1046" s="2">
        <v>333100</v>
      </c>
      <c r="O1046" s="2">
        <v>397600</v>
      </c>
      <c r="P1046" s="2">
        <v>0</v>
      </c>
      <c r="Q1046" s="2">
        <v>397600</v>
      </c>
      <c r="S1046" s="6">
        <v>10.7</v>
      </c>
      <c r="T1046" s="6">
        <f t="shared" si="16"/>
        <v>4254.32</v>
      </c>
      <c r="V1046" s="2">
        <v>1</v>
      </c>
      <c r="W1046" s="2">
        <v>13000</v>
      </c>
      <c r="X1046" s="3">
        <v>42172</v>
      </c>
      <c r="Y1046" s="2">
        <v>1</v>
      </c>
      <c r="Z1046" s="2" t="s">
        <v>3318</v>
      </c>
    </row>
    <row r="1047" spans="1:26" s="2" customFormat="1" thickBot="1">
      <c r="A1047" s="2">
        <v>178</v>
      </c>
      <c r="B1047" s="2" t="s">
        <v>2468</v>
      </c>
      <c r="C1047" s="2" t="s">
        <v>3317</v>
      </c>
      <c r="E1047" s="2" t="s">
        <v>3316</v>
      </c>
      <c r="F1047" s="2" t="s">
        <v>3315</v>
      </c>
      <c r="I1047" s="2" t="s">
        <v>2854</v>
      </c>
      <c r="J1047" s="2" t="s">
        <v>2836</v>
      </c>
      <c r="K1047" s="7" t="s">
        <v>2853</v>
      </c>
      <c r="L1047" s="2">
        <v>12.4</v>
      </c>
      <c r="M1047" s="2">
        <v>190600</v>
      </c>
      <c r="N1047" s="2">
        <v>208200</v>
      </c>
      <c r="O1047" s="2">
        <v>398800</v>
      </c>
      <c r="P1047" s="2">
        <v>0</v>
      </c>
      <c r="Q1047" s="2">
        <v>398800</v>
      </c>
      <c r="S1047" s="6">
        <v>10.7</v>
      </c>
      <c r="T1047" s="6">
        <f t="shared" si="16"/>
        <v>4267.16</v>
      </c>
      <c r="V1047" s="2">
        <v>2</v>
      </c>
      <c r="W1047" s="2">
        <v>225000</v>
      </c>
      <c r="X1047" s="3">
        <v>45569</v>
      </c>
      <c r="Y1047" s="2">
        <v>1</v>
      </c>
      <c r="Z1047" s="2" t="s">
        <v>3314</v>
      </c>
    </row>
    <row r="1048" spans="1:26" s="2" customFormat="1" thickBot="1">
      <c r="A1048" s="2">
        <v>236</v>
      </c>
      <c r="B1048" s="2" t="s">
        <v>2337</v>
      </c>
      <c r="C1048" s="2" t="s">
        <v>2338</v>
      </c>
      <c r="D1048" s="2" t="s">
        <v>3313</v>
      </c>
      <c r="E1048" s="2" t="s">
        <v>3312</v>
      </c>
      <c r="F1048" s="2" t="s">
        <v>3311</v>
      </c>
      <c r="I1048" s="2" t="s">
        <v>2854</v>
      </c>
      <c r="J1048" s="2" t="s">
        <v>2836</v>
      </c>
      <c r="K1048" s="7" t="s">
        <v>2853</v>
      </c>
      <c r="L1048" s="2">
        <v>80</v>
      </c>
      <c r="M1048" s="2">
        <v>132500</v>
      </c>
      <c r="N1048" s="2">
        <v>291500</v>
      </c>
      <c r="O1048" s="2">
        <v>424000</v>
      </c>
      <c r="P1048" s="2">
        <v>25000</v>
      </c>
      <c r="Q1048" s="2">
        <v>399000</v>
      </c>
      <c r="S1048" s="6">
        <v>10.7</v>
      </c>
      <c r="T1048" s="6">
        <f t="shared" si="16"/>
        <v>4269.3</v>
      </c>
      <c r="V1048" s="2">
        <v>0</v>
      </c>
      <c r="W1048" s="2">
        <v>0</v>
      </c>
      <c r="Y1048" s="2">
        <v>0</v>
      </c>
      <c r="Z1048" s="2" t="s">
        <v>3310</v>
      </c>
    </row>
    <row r="1049" spans="1:26" s="2" customFormat="1" thickBot="1">
      <c r="A1049" s="2">
        <v>657</v>
      </c>
      <c r="B1049" s="2" t="s">
        <v>1421</v>
      </c>
      <c r="C1049" s="2" t="s">
        <v>397</v>
      </c>
      <c r="D1049" s="2" t="s">
        <v>3309</v>
      </c>
      <c r="E1049" s="2" t="s">
        <v>3308</v>
      </c>
      <c r="F1049" s="2" t="s">
        <v>3307</v>
      </c>
      <c r="I1049" s="2" t="s">
        <v>2854</v>
      </c>
      <c r="J1049" s="2" t="s">
        <v>2836</v>
      </c>
      <c r="K1049" s="7" t="s">
        <v>2853</v>
      </c>
      <c r="L1049" s="2">
        <v>99</v>
      </c>
      <c r="M1049" s="2">
        <v>201900</v>
      </c>
      <c r="N1049" s="2">
        <v>222300</v>
      </c>
      <c r="O1049" s="2">
        <v>424200</v>
      </c>
      <c r="P1049" s="2">
        <v>25000</v>
      </c>
      <c r="Q1049" s="2">
        <f>SUM(O1049-P1049)</f>
        <v>399200</v>
      </c>
      <c r="S1049" s="6">
        <v>10.7</v>
      </c>
      <c r="T1049" s="6">
        <f t="shared" si="16"/>
        <v>4271.4399999999996</v>
      </c>
      <c r="V1049" s="2">
        <v>0</v>
      </c>
      <c r="W1049" s="2">
        <v>0</v>
      </c>
      <c r="Y1049" s="2">
        <v>0</v>
      </c>
      <c r="Z1049" s="2" t="s">
        <v>3306</v>
      </c>
    </row>
    <row r="1050" spans="1:26" s="2" customFormat="1" thickBot="1">
      <c r="A1050" s="2">
        <v>242</v>
      </c>
      <c r="B1050" s="2" t="s">
        <v>2323</v>
      </c>
      <c r="C1050" s="2" t="s">
        <v>2324</v>
      </c>
      <c r="D1050" s="2" t="s">
        <v>3305</v>
      </c>
      <c r="E1050" s="2" t="s">
        <v>3304</v>
      </c>
      <c r="F1050" s="2" t="s">
        <v>3303</v>
      </c>
      <c r="I1050" s="2" t="s">
        <v>2854</v>
      </c>
      <c r="J1050" s="2" t="s">
        <v>2836</v>
      </c>
      <c r="K1050" s="7" t="s">
        <v>2853</v>
      </c>
      <c r="L1050" s="2">
        <v>4.7</v>
      </c>
      <c r="M1050" s="2">
        <v>153500</v>
      </c>
      <c r="N1050" s="2">
        <v>270800</v>
      </c>
      <c r="O1050" s="2">
        <v>424300</v>
      </c>
      <c r="P1050" s="2">
        <v>25000</v>
      </c>
      <c r="Q1050" s="2">
        <v>399300</v>
      </c>
      <c r="S1050" s="6">
        <v>10.7</v>
      </c>
      <c r="T1050" s="6">
        <f t="shared" si="16"/>
        <v>4272.51</v>
      </c>
      <c r="V1050" s="2">
        <v>0</v>
      </c>
      <c r="W1050" s="2">
        <v>0</v>
      </c>
      <c r="Y1050" s="2">
        <v>0</v>
      </c>
      <c r="Z1050" s="2" t="s">
        <v>3302</v>
      </c>
    </row>
    <row r="1051" spans="1:26" s="2" customFormat="1" thickBot="1">
      <c r="A1051" s="2">
        <v>168</v>
      </c>
      <c r="B1051" s="2" t="s">
        <v>2486</v>
      </c>
      <c r="C1051" s="2" t="s">
        <v>2487</v>
      </c>
      <c r="D1051" s="2" t="s">
        <v>3301</v>
      </c>
      <c r="E1051" s="2" t="s">
        <v>3300</v>
      </c>
      <c r="F1051" s="2" t="s">
        <v>3299</v>
      </c>
      <c r="I1051" s="2" t="s">
        <v>2854</v>
      </c>
      <c r="J1051" s="2" t="s">
        <v>2836</v>
      </c>
      <c r="K1051" s="7" t="s">
        <v>2853</v>
      </c>
      <c r="L1051" s="2">
        <v>2.1</v>
      </c>
      <c r="M1051" s="2">
        <v>155500</v>
      </c>
      <c r="N1051" s="2">
        <v>269400</v>
      </c>
      <c r="O1051" s="2">
        <v>424900</v>
      </c>
      <c r="P1051" s="2">
        <v>25000</v>
      </c>
      <c r="Q1051" s="2">
        <v>399900</v>
      </c>
      <c r="S1051" s="6">
        <v>10.7</v>
      </c>
      <c r="T1051" s="6">
        <f t="shared" si="16"/>
        <v>4278.93</v>
      </c>
      <c r="V1051" s="2">
        <v>2</v>
      </c>
      <c r="W1051" s="2">
        <v>0</v>
      </c>
      <c r="X1051" s="3">
        <v>40644</v>
      </c>
      <c r="Y1051" s="2">
        <v>2</v>
      </c>
      <c r="Z1051" s="2" t="s">
        <v>3298</v>
      </c>
    </row>
    <row r="1052" spans="1:26" s="2" customFormat="1" thickBot="1">
      <c r="A1052" s="2">
        <v>843</v>
      </c>
      <c r="B1052" s="2" t="s">
        <v>1004</v>
      </c>
      <c r="C1052" s="2" t="s">
        <v>1005</v>
      </c>
      <c r="E1052" s="2" t="s">
        <v>3297</v>
      </c>
      <c r="F1052" s="2" t="s">
        <v>3296</v>
      </c>
      <c r="I1052" s="2" t="s">
        <v>2854</v>
      </c>
      <c r="J1052" s="2" t="s">
        <v>2836</v>
      </c>
      <c r="K1052" s="7" t="s">
        <v>2853</v>
      </c>
      <c r="L1052" s="2">
        <v>55</v>
      </c>
      <c r="M1052" s="2">
        <v>144700</v>
      </c>
      <c r="N1052" s="2">
        <v>281400</v>
      </c>
      <c r="O1052" s="2">
        <v>426100</v>
      </c>
      <c r="P1052" s="2">
        <v>25000</v>
      </c>
      <c r="Q1052" s="2">
        <v>401100</v>
      </c>
      <c r="S1052" s="6">
        <v>10.7</v>
      </c>
      <c r="T1052" s="6">
        <f t="shared" si="16"/>
        <v>4291.7700000000004</v>
      </c>
      <c r="V1052" s="2">
        <v>0</v>
      </c>
      <c r="W1052" s="2">
        <v>0</v>
      </c>
      <c r="Y1052" s="2">
        <v>0</v>
      </c>
      <c r="Z1052" s="2" t="s">
        <v>3295</v>
      </c>
    </row>
    <row r="1053" spans="1:26" s="2" customFormat="1" thickBot="1">
      <c r="A1053" s="2">
        <v>624</v>
      </c>
      <c r="B1053" s="2" t="s">
        <v>1496</v>
      </c>
      <c r="C1053" s="2" t="s">
        <v>3294</v>
      </c>
      <c r="D1053" s="2" t="s">
        <v>3293</v>
      </c>
      <c r="E1053" s="2" t="s">
        <v>3292</v>
      </c>
      <c r="F1053" s="2" t="s">
        <v>3291</v>
      </c>
      <c r="I1053" s="2" t="s">
        <v>2854</v>
      </c>
      <c r="J1053" s="2" t="s">
        <v>2836</v>
      </c>
      <c r="K1053" s="7" t="s">
        <v>2853</v>
      </c>
      <c r="L1053" s="2">
        <v>47.77</v>
      </c>
      <c r="M1053" s="2">
        <v>125900</v>
      </c>
      <c r="N1053" s="2">
        <v>303700</v>
      </c>
      <c r="O1053" s="2">
        <v>429600</v>
      </c>
      <c r="P1053" s="2">
        <v>25000</v>
      </c>
      <c r="Q1053" s="2">
        <v>404600</v>
      </c>
      <c r="S1053" s="6">
        <v>10.7</v>
      </c>
      <c r="T1053" s="6">
        <f t="shared" si="16"/>
        <v>4329.22</v>
      </c>
      <c r="V1053" s="2">
        <v>2</v>
      </c>
      <c r="W1053" s="2">
        <v>0</v>
      </c>
      <c r="X1053" s="3">
        <v>44068</v>
      </c>
      <c r="Y1053" s="2">
        <v>2</v>
      </c>
      <c r="Z1053" s="2" t="s">
        <v>3290</v>
      </c>
    </row>
    <row r="1054" spans="1:26" s="2" customFormat="1" thickBot="1">
      <c r="A1054" s="2">
        <v>1032</v>
      </c>
      <c r="B1054" s="2" t="s">
        <v>495</v>
      </c>
      <c r="C1054" s="2" t="s">
        <v>740</v>
      </c>
      <c r="E1054" s="2" t="s">
        <v>3289</v>
      </c>
      <c r="F1054" s="2" t="s">
        <v>3288</v>
      </c>
      <c r="I1054" s="2" t="s">
        <v>3287</v>
      </c>
      <c r="J1054" s="2" t="s">
        <v>2836</v>
      </c>
      <c r="K1054" s="7" t="s">
        <v>3286</v>
      </c>
      <c r="L1054" s="2">
        <v>4.5</v>
      </c>
      <c r="M1054" s="2">
        <v>97500</v>
      </c>
      <c r="N1054" s="2">
        <v>307300</v>
      </c>
      <c r="O1054" s="2">
        <v>404800</v>
      </c>
      <c r="P1054" s="2">
        <v>0</v>
      </c>
      <c r="Q1054" s="2">
        <v>404800</v>
      </c>
      <c r="S1054" s="6">
        <v>10.7</v>
      </c>
      <c r="T1054" s="6">
        <f t="shared" si="16"/>
        <v>4331.3599999999997</v>
      </c>
      <c r="V1054" s="2">
        <v>3</v>
      </c>
      <c r="W1054" s="2">
        <v>0</v>
      </c>
      <c r="X1054" s="3">
        <v>45541</v>
      </c>
      <c r="Y1054" s="2">
        <v>2</v>
      </c>
      <c r="Z1054" s="2" t="s">
        <v>3285</v>
      </c>
    </row>
    <row r="1055" spans="1:26" s="2" customFormat="1" thickBot="1">
      <c r="A1055" s="2">
        <v>136</v>
      </c>
      <c r="B1055" s="2" t="s">
        <v>2548</v>
      </c>
      <c r="C1055" s="2" t="s">
        <v>2549</v>
      </c>
      <c r="E1055" s="2" t="s">
        <v>3284</v>
      </c>
      <c r="F1055" s="2" t="s">
        <v>3283</v>
      </c>
      <c r="I1055" s="2" t="s">
        <v>2854</v>
      </c>
      <c r="J1055" s="2" t="s">
        <v>2836</v>
      </c>
      <c r="K1055" s="7" t="s">
        <v>2853</v>
      </c>
      <c r="L1055" s="2">
        <v>56</v>
      </c>
      <c r="M1055" s="2">
        <v>175200</v>
      </c>
      <c r="N1055" s="2">
        <v>254700</v>
      </c>
      <c r="O1055" s="2">
        <v>429900</v>
      </c>
      <c r="P1055" s="2">
        <v>25000</v>
      </c>
      <c r="Q1055" s="2">
        <v>404900</v>
      </c>
      <c r="S1055" s="6">
        <v>10.7</v>
      </c>
      <c r="T1055" s="6">
        <f t="shared" si="16"/>
        <v>4332.43</v>
      </c>
      <c r="V1055" s="2">
        <v>0</v>
      </c>
      <c r="W1055" s="2">
        <v>0</v>
      </c>
      <c r="Y1055" s="2">
        <v>0</v>
      </c>
      <c r="Z1055" s="2" t="s">
        <v>3282</v>
      </c>
    </row>
    <row r="1056" spans="1:26" s="2" customFormat="1" thickBot="1">
      <c r="A1056" s="2">
        <v>359</v>
      </c>
      <c r="B1056" s="2" t="s">
        <v>2071</v>
      </c>
      <c r="C1056" s="2" t="s">
        <v>2072</v>
      </c>
      <c r="D1056" s="2" t="s">
        <v>3281</v>
      </c>
      <c r="E1056" s="2" t="s">
        <v>3280</v>
      </c>
      <c r="F1056" s="2" t="s">
        <v>3279</v>
      </c>
      <c r="I1056" s="2" t="s">
        <v>2854</v>
      </c>
      <c r="J1056" s="2" t="s">
        <v>2836</v>
      </c>
      <c r="K1056" s="7" t="s">
        <v>2853</v>
      </c>
      <c r="L1056" s="2">
        <v>1.5</v>
      </c>
      <c r="M1056" s="2">
        <v>82500</v>
      </c>
      <c r="N1056" s="2">
        <v>348200</v>
      </c>
      <c r="O1056" s="2">
        <v>430700</v>
      </c>
      <c r="P1056" s="2">
        <v>25000</v>
      </c>
      <c r="Q1056" s="2">
        <v>405700</v>
      </c>
      <c r="S1056" s="6">
        <v>10.7</v>
      </c>
      <c r="T1056" s="6">
        <f t="shared" si="16"/>
        <v>4340.99</v>
      </c>
      <c r="V1056" s="2">
        <v>0</v>
      </c>
      <c r="W1056" s="2">
        <v>0</v>
      </c>
      <c r="Y1056" s="2">
        <v>0</v>
      </c>
      <c r="Z1056" s="2" t="s">
        <v>3278</v>
      </c>
    </row>
    <row r="1057" spans="1:26" s="2" customFormat="1" thickBot="1">
      <c r="A1057" s="2">
        <v>203</v>
      </c>
      <c r="B1057" s="2" t="s">
        <v>2412</v>
      </c>
      <c r="C1057" s="2" t="s">
        <v>2392</v>
      </c>
      <c r="E1057" s="2" t="s">
        <v>3277</v>
      </c>
      <c r="F1057" s="2" t="s">
        <v>3276</v>
      </c>
      <c r="I1057" s="2" t="s">
        <v>2854</v>
      </c>
      <c r="J1057" s="2" t="s">
        <v>2836</v>
      </c>
      <c r="K1057" s="7" t="s">
        <v>2853</v>
      </c>
      <c r="L1057" s="2">
        <v>3.5</v>
      </c>
      <c r="M1057" s="2">
        <v>92500</v>
      </c>
      <c r="N1057" s="2">
        <v>344700</v>
      </c>
      <c r="O1057" s="2">
        <v>437200</v>
      </c>
      <c r="P1057" s="2">
        <v>31000</v>
      </c>
      <c r="Q1057" s="2">
        <v>406200</v>
      </c>
      <c r="S1057" s="6">
        <v>10.7</v>
      </c>
      <c r="T1057" s="6">
        <f t="shared" si="16"/>
        <v>4346.34</v>
      </c>
      <c r="V1057" s="2">
        <v>2</v>
      </c>
      <c r="W1057" s="2">
        <v>181296</v>
      </c>
      <c r="X1057" s="3">
        <v>40681</v>
      </c>
      <c r="Y1057" s="2">
        <v>1</v>
      </c>
      <c r="Z1057" s="2" t="s">
        <v>3275</v>
      </c>
    </row>
    <row r="1058" spans="1:26" s="2" customFormat="1" thickBot="1">
      <c r="A1058" s="2">
        <v>704</v>
      </c>
      <c r="B1058" s="2" t="s">
        <v>1324</v>
      </c>
      <c r="C1058" s="2" t="s">
        <v>1325</v>
      </c>
      <c r="D1058" s="2" t="s">
        <v>3274</v>
      </c>
      <c r="E1058" s="2" t="s">
        <v>3273</v>
      </c>
      <c r="F1058" s="2" t="s">
        <v>3272</v>
      </c>
      <c r="I1058" s="2" t="s">
        <v>2854</v>
      </c>
      <c r="J1058" s="2" t="s">
        <v>2836</v>
      </c>
      <c r="K1058" s="7" t="s">
        <v>2853</v>
      </c>
      <c r="L1058" s="2">
        <v>13</v>
      </c>
      <c r="M1058" s="2">
        <v>123400</v>
      </c>
      <c r="N1058" s="2">
        <v>310300</v>
      </c>
      <c r="O1058" s="2">
        <v>433700</v>
      </c>
      <c r="P1058" s="2">
        <v>25000</v>
      </c>
      <c r="Q1058" s="2">
        <v>408700</v>
      </c>
      <c r="S1058" s="6">
        <v>10.7</v>
      </c>
      <c r="T1058" s="6">
        <f t="shared" si="16"/>
        <v>4373.09</v>
      </c>
      <c r="V1058" s="2">
        <v>1</v>
      </c>
      <c r="W1058" s="2">
        <v>84500</v>
      </c>
      <c r="X1058" s="3">
        <v>40879</v>
      </c>
      <c r="Y1058" s="2">
        <v>1</v>
      </c>
      <c r="Z1058" s="2" t="s">
        <v>3271</v>
      </c>
    </row>
    <row r="1059" spans="1:26" s="2" customFormat="1" thickBot="1">
      <c r="A1059" s="2">
        <v>730</v>
      </c>
      <c r="B1059" s="2" t="s">
        <v>1264</v>
      </c>
      <c r="C1059" s="2" t="s">
        <v>1265</v>
      </c>
      <c r="D1059" s="2" t="s">
        <v>3270</v>
      </c>
      <c r="E1059" s="2" t="s">
        <v>3269</v>
      </c>
      <c r="F1059" s="2" t="s">
        <v>3268</v>
      </c>
      <c r="I1059" s="2" t="s">
        <v>2854</v>
      </c>
      <c r="J1059" s="2" t="s">
        <v>2836</v>
      </c>
      <c r="K1059" s="7" t="s">
        <v>2853</v>
      </c>
      <c r="L1059" s="2">
        <v>61</v>
      </c>
      <c r="M1059" s="2">
        <v>205600</v>
      </c>
      <c r="N1059" s="2">
        <v>229400</v>
      </c>
      <c r="O1059" s="2">
        <v>435000</v>
      </c>
      <c r="P1059" s="2">
        <v>25000</v>
      </c>
      <c r="Q1059" s="2">
        <v>410000</v>
      </c>
      <c r="S1059" s="6">
        <v>10.7</v>
      </c>
      <c r="T1059" s="6">
        <f t="shared" si="16"/>
        <v>4387</v>
      </c>
      <c r="V1059" s="2">
        <v>0</v>
      </c>
      <c r="W1059" s="2">
        <v>0</v>
      </c>
      <c r="Y1059" s="2">
        <v>0</v>
      </c>
      <c r="Z1059" s="2" t="s">
        <v>3267</v>
      </c>
    </row>
    <row r="1060" spans="1:26" s="2" customFormat="1" thickBot="1">
      <c r="A1060" s="2">
        <v>239</v>
      </c>
      <c r="B1060" s="2" t="s">
        <v>2331</v>
      </c>
      <c r="C1060" s="2" t="s">
        <v>2332</v>
      </c>
      <c r="D1060" s="2" t="s">
        <v>3266</v>
      </c>
      <c r="E1060" s="2" t="s">
        <v>3265</v>
      </c>
      <c r="F1060" s="2" t="s">
        <v>3264</v>
      </c>
      <c r="I1060" s="2" t="s">
        <v>2854</v>
      </c>
      <c r="J1060" s="2" t="s">
        <v>2836</v>
      </c>
      <c r="K1060" s="7" t="s">
        <v>2853</v>
      </c>
      <c r="L1060" s="2">
        <v>0.75</v>
      </c>
      <c r="M1060" s="2">
        <v>73600</v>
      </c>
      <c r="N1060" s="2">
        <v>363100</v>
      </c>
      <c r="O1060" s="2">
        <v>436700</v>
      </c>
      <c r="P1060" s="2">
        <v>25000</v>
      </c>
      <c r="Q1060" s="2">
        <v>411700</v>
      </c>
      <c r="S1060" s="6">
        <v>10.7</v>
      </c>
      <c r="T1060" s="6">
        <f t="shared" si="16"/>
        <v>4405.1899999999996</v>
      </c>
      <c r="V1060" s="2">
        <v>2</v>
      </c>
      <c r="W1060" s="2">
        <v>140000</v>
      </c>
      <c r="X1060" s="3">
        <v>39225</v>
      </c>
      <c r="Y1060" s="2">
        <v>1</v>
      </c>
      <c r="Z1060" s="2" t="s">
        <v>3263</v>
      </c>
    </row>
    <row r="1061" spans="1:26" s="2" customFormat="1" thickBot="1">
      <c r="A1061" s="2">
        <v>291</v>
      </c>
      <c r="B1061" s="2" t="s">
        <v>2213</v>
      </c>
      <c r="C1061" s="2" t="s">
        <v>3262</v>
      </c>
      <c r="D1061" s="2" t="s">
        <v>3261</v>
      </c>
      <c r="E1061" s="2" t="s">
        <v>3260</v>
      </c>
      <c r="F1061" s="2" t="s">
        <v>3259</v>
      </c>
      <c r="I1061" s="2" t="s">
        <v>2854</v>
      </c>
      <c r="J1061" s="2" t="s">
        <v>2836</v>
      </c>
      <c r="K1061" s="7" t="s">
        <v>2853</v>
      </c>
      <c r="L1061" s="2">
        <v>63</v>
      </c>
      <c r="M1061" s="2">
        <v>100900</v>
      </c>
      <c r="N1061" s="2">
        <v>342300</v>
      </c>
      <c r="O1061" s="2">
        <v>443200</v>
      </c>
      <c r="P1061" s="2">
        <v>31000</v>
      </c>
      <c r="Q1061" s="2">
        <v>412200</v>
      </c>
      <c r="S1061" s="6">
        <v>10.7</v>
      </c>
      <c r="T1061" s="6">
        <f t="shared" si="16"/>
        <v>4410.54</v>
      </c>
      <c r="V1061" s="2">
        <v>0</v>
      </c>
      <c r="W1061" s="2">
        <v>0</v>
      </c>
      <c r="Y1061" s="2">
        <v>0</v>
      </c>
      <c r="Z1061" s="2" t="s">
        <v>3258</v>
      </c>
    </row>
    <row r="1062" spans="1:26" s="2" customFormat="1" thickBot="1">
      <c r="A1062" s="2">
        <v>454</v>
      </c>
      <c r="B1062" s="2" t="s">
        <v>1866</v>
      </c>
      <c r="C1062" s="2" t="s">
        <v>1867</v>
      </c>
      <c r="D1062" s="2" t="s">
        <v>3257</v>
      </c>
      <c r="E1062" s="2" t="s">
        <v>3256</v>
      </c>
      <c r="F1062" s="2" t="s">
        <v>3255</v>
      </c>
      <c r="I1062" s="2" t="s">
        <v>2854</v>
      </c>
      <c r="J1062" s="2" t="s">
        <v>2836</v>
      </c>
      <c r="K1062" s="7" t="s">
        <v>2853</v>
      </c>
      <c r="L1062" s="2">
        <v>92</v>
      </c>
      <c r="M1062" s="2">
        <v>116600</v>
      </c>
      <c r="N1062" s="2">
        <v>322600</v>
      </c>
      <c r="O1062" s="2">
        <v>439200</v>
      </c>
      <c r="P1062" s="2">
        <v>25000</v>
      </c>
      <c r="Q1062" s="2">
        <v>414200</v>
      </c>
      <c r="S1062" s="6">
        <v>10.7</v>
      </c>
      <c r="T1062" s="6">
        <f t="shared" si="16"/>
        <v>4431.9399999999996</v>
      </c>
      <c r="V1062" s="2">
        <v>2</v>
      </c>
      <c r="W1062" s="2">
        <v>284550</v>
      </c>
      <c r="X1062" s="3">
        <v>43630</v>
      </c>
      <c r="Y1062" s="2">
        <v>1</v>
      </c>
      <c r="Z1062" s="2" t="s">
        <v>3254</v>
      </c>
    </row>
    <row r="1063" spans="1:26" s="2" customFormat="1" thickBot="1">
      <c r="A1063" s="2">
        <v>538</v>
      </c>
      <c r="B1063" s="2" t="s">
        <v>1678</v>
      </c>
      <c r="C1063" s="2" t="s">
        <v>3253</v>
      </c>
      <c r="E1063" s="2" t="s">
        <v>3252</v>
      </c>
      <c r="F1063" s="2" t="s">
        <v>3251</v>
      </c>
      <c r="G1063" s="2" t="s">
        <v>3250</v>
      </c>
      <c r="I1063" s="2" t="s">
        <v>2854</v>
      </c>
      <c r="J1063" s="2" t="s">
        <v>2836</v>
      </c>
      <c r="K1063" s="7" t="s">
        <v>2853</v>
      </c>
      <c r="L1063" s="2">
        <v>68.02</v>
      </c>
      <c r="M1063" s="2">
        <v>114800</v>
      </c>
      <c r="N1063" s="2">
        <v>301100</v>
      </c>
      <c r="O1063" s="2">
        <v>415900</v>
      </c>
      <c r="P1063" s="2">
        <v>0</v>
      </c>
      <c r="Q1063" s="2">
        <v>415900</v>
      </c>
      <c r="S1063" s="6">
        <v>10.7</v>
      </c>
      <c r="T1063" s="6">
        <f t="shared" si="16"/>
        <v>4450.13</v>
      </c>
      <c r="V1063" s="2">
        <v>2</v>
      </c>
      <c r="W1063" s="2">
        <v>365000</v>
      </c>
      <c r="X1063" s="3">
        <v>41228</v>
      </c>
      <c r="Y1063" s="2">
        <v>1</v>
      </c>
      <c r="Z1063" s="2" t="s">
        <v>3249</v>
      </c>
    </row>
    <row r="1064" spans="1:26" s="2" customFormat="1" thickBot="1">
      <c r="A1064" s="2">
        <v>106</v>
      </c>
      <c r="B1064" s="2" t="s">
        <v>2604</v>
      </c>
      <c r="C1064" s="2" t="s">
        <v>2599</v>
      </c>
      <c r="D1064" s="2" t="s">
        <v>3248</v>
      </c>
      <c r="E1064" s="2" t="s">
        <v>3247</v>
      </c>
      <c r="F1064" s="2" t="s">
        <v>3246</v>
      </c>
      <c r="I1064" s="2" t="s">
        <v>3245</v>
      </c>
      <c r="J1064" s="2" t="s">
        <v>2836</v>
      </c>
      <c r="K1064" s="7" t="s">
        <v>3244</v>
      </c>
      <c r="L1064" s="2">
        <v>37</v>
      </c>
      <c r="M1064" s="2">
        <v>170700</v>
      </c>
      <c r="N1064" s="2">
        <v>247500</v>
      </c>
      <c r="O1064" s="2">
        <v>418200</v>
      </c>
      <c r="P1064" s="2">
        <v>0</v>
      </c>
      <c r="Q1064" s="2">
        <v>418200</v>
      </c>
      <c r="S1064" s="6">
        <v>10.7</v>
      </c>
      <c r="T1064" s="6">
        <f t="shared" si="16"/>
        <v>4474.74</v>
      </c>
      <c r="V1064" s="2">
        <v>2</v>
      </c>
      <c r="W1064" s="2">
        <v>0</v>
      </c>
      <c r="X1064" s="3">
        <v>43958</v>
      </c>
      <c r="Y1064" s="2">
        <v>2</v>
      </c>
      <c r="Z1064" s="2" t="s">
        <v>3243</v>
      </c>
    </row>
    <row r="1065" spans="1:26" s="2" customFormat="1" thickBot="1">
      <c r="A1065" s="2">
        <v>19</v>
      </c>
      <c r="B1065" s="2" t="s">
        <v>2768</v>
      </c>
      <c r="C1065" s="2" t="s">
        <v>636</v>
      </c>
      <c r="D1065" s="2" t="s">
        <v>3242</v>
      </c>
      <c r="E1065" s="2" t="s">
        <v>3241</v>
      </c>
      <c r="F1065" s="2" t="s">
        <v>3240</v>
      </c>
      <c r="I1065" s="2" t="s">
        <v>2854</v>
      </c>
      <c r="J1065" s="2" t="s">
        <v>2836</v>
      </c>
      <c r="K1065" s="7" t="s">
        <v>2853</v>
      </c>
      <c r="L1065" s="2">
        <v>1.88</v>
      </c>
      <c r="M1065" s="2">
        <v>84400</v>
      </c>
      <c r="N1065" s="2">
        <v>359500</v>
      </c>
      <c r="O1065" s="2">
        <v>443900</v>
      </c>
      <c r="P1065" s="2">
        <v>25000</v>
      </c>
      <c r="Q1065" s="2">
        <v>418900</v>
      </c>
      <c r="S1065" s="6">
        <v>10.7</v>
      </c>
      <c r="T1065" s="6">
        <f t="shared" si="16"/>
        <v>4482.2299999999996</v>
      </c>
      <c r="V1065" s="2">
        <v>2</v>
      </c>
      <c r="W1065" s="2">
        <v>200000</v>
      </c>
      <c r="X1065" s="3">
        <v>39329</v>
      </c>
      <c r="Y1065" s="2">
        <v>1</v>
      </c>
      <c r="Z1065" s="2" t="s">
        <v>3239</v>
      </c>
    </row>
    <row r="1066" spans="1:26" s="2" customFormat="1" thickBot="1">
      <c r="A1066" s="2">
        <v>655</v>
      </c>
      <c r="B1066" s="2" t="s">
        <v>1423</v>
      </c>
      <c r="C1066" s="2" t="s">
        <v>1424</v>
      </c>
      <c r="D1066" s="2" t="s">
        <v>3238</v>
      </c>
      <c r="E1066" s="2" t="s">
        <v>3237</v>
      </c>
      <c r="F1066" s="2" t="s">
        <v>3236</v>
      </c>
      <c r="I1066" s="2" t="s">
        <v>2854</v>
      </c>
      <c r="J1066" s="2" t="s">
        <v>2836</v>
      </c>
      <c r="K1066" s="7" t="s">
        <v>2853</v>
      </c>
      <c r="L1066" s="2">
        <v>6</v>
      </c>
      <c r="M1066" s="2">
        <v>105000</v>
      </c>
      <c r="N1066" s="2">
        <v>340900</v>
      </c>
      <c r="O1066" s="2">
        <v>445900</v>
      </c>
      <c r="P1066" s="2">
        <v>25000</v>
      </c>
      <c r="Q1066" s="2">
        <v>420900</v>
      </c>
      <c r="S1066" s="6">
        <v>10.7</v>
      </c>
      <c r="T1066" s="6">
        <f t="shared" si="16"/>
        <v>4503.63</v>
      </c>
      <c r="V1066" s="2">
        <v>0</v>
      </c>
      <c r="W1066" s="2">
        <v>0</v>
      </c>
      <c r="Y1066" s="2">
        <v>0</v>
      </c>
      <c r="Z1066" s="2" t="s">
        <v>3235</v>
      </c>
    </row>
    <row r="1067" spans="1:26" s="2" customFormat="1" thickBot="1">
      <c r="A1067" s="2">
        <v>140</v>
      </c>
      <c r="B1067" s="2" t="s">
        <v>2541</v>
      </c>
      <c r="C1067" s="2" t="s">
        <v>3234</v>
      </c>
      <c r="D1067" s="2" t="s">
        <v>3233</v>
      </c>
      <c r="E1067" s="2" t="s">
        <v>3232</v>
      </c>
      <c r="F1067" s="2" t="s">
        <v>3231</v>
      </c>
      <c r="I1067" s="2" t="s">
        <v>2854</v>
      </c>
      <c r="J1067" s="2" t="s">
        <v>2836</v>
      </c>
      <c r="K1067" s="7" t="s">
        <v>2853</v>
      </c>
      <c r="L1067" s="2">
        <v>83</v>
      </c>
      <c r="M1067" s="2">
        <v>136800</v>
      </c>
      <c r="N1067" s="2">
        <v>315600</v>
      </c>
      <c r="O1067" s="2">
        <v>452400</v>
      </c>
      <c r="P1067" s="2">
        <v>31000</v>
      </c>
      <c r="Q1067" s="2">
        <v>421400</v>
      </c>
      <c r="S1067" s="6">
        <v>10.7</v>
      </c>
      <c r="T1067" s="6">
        <f t="shared" si="16"/>
        <v>4508.9799999999996</v>
      </c>
      <c r="V1067" s="2">
        <v>2</v>
      </c>
      <c r="W1067" s="2">
        <v>585000</v>
      </c>
      <c r="X1067" s="3">
        <v>44567</v>
      </c>
      <c r="Y1067" s="2">
        <v>9</v>
      </c>
      <c r="Z1067" s="2" t="s">
        <v>3230</v>
      </c>
    </row>
    <row r="1068" spans="1:26" s="2" customFormat="1" thickBot="1">
      <c r="A1068" s="2">
        <v>870</v>
      </c>
      <c r="B1068" s="2" t="s">
        <v>934</v>
      </c>
      <c r="C1068" s="2" t="s">
        <v>932</v>
      </c>
      <c r="E1068" s="2" t="s">
        <v>3229</v>
      </c>
      <c r="F1068" s="2" t="s">
        <v>3228</v>
      </c>
      <c r="I1068" s="2" t="s">
        <v>2854</v>
      </c>
      <c r="J1068" s="2" t="s">
        <v>2836</v>
      </c>
      <c r="K1068" s="7" t="s">
        <v>2853</v>
      </c>
      <c r="L1068" s="2">
        <v>1</v>
      </c>
      <c r="M1068" s="2">
        <v>60000</v>
      </c>
      <c r="N1068" s="2">
        <v>399100</v>
      </c>
      <c r="O1068" s="2">
        <v>459100</v>
      </c>
      <c r="P1068" s="2">
        <v>25000</v>
      </c>
      <c r="Q1068" s="2">
        <v>434100</v>
      </c>
      <c r="S1068" s="6">
        <v>10.7</v>
      </c>
      <c r="T1068" s="6">
        <f t="shared" si="16"/>
        <v>4644.87</v>
      </c>
      <c r="V1068" s="2">
        <v>0</v>
      </c>
      <c r="W1068" s="2">
        <v>0</v>
      </c>
      <c r="Y1068" s="2">
        <v>0</v>
      </c>
      <c r="Z1068" s="2" t="s">
        <v>3227</v>
      </c>
    </row>
    <row r="1069" spans="1:26" s="2" customFormat="1" thickBot="1">
      <c r="A1069" s="2">
        <v>736</v>
      </c>
      <c r="B1069" s="2" t="s">
        <v>1247</v>
      </c>
      <c r="C1069" s="2" t="s">
        <v>258</v>
      </c>
      <c r="D1069" s="2" t="s">
        <v>3226</v>
      </c>
      <c r="E1069" s="2" t="s">
        <v>3225</v>
      </c>
      <c r="F1069" s="2" t="s">
        <v>3224</v>
      </c>
      <c r="I1069" s="2" t="s">
        <v>3223</v>
      </c>
      <c r="J1069" s="2" t="s">
        <v>2977</v>
      </c>
      <c r="K1069" s="7" t="s">
        <v>3222</v>
      </c>
      <c r="L1069" s="2">
        <v>20.3</v>
      </c>
      <c r="M1069" s="2">
        <v>211900</v>
      </c>
      <c r="N1069" s="2">
        <v>224700</v>
      </c>
      <c r="O1069" s="2">
        <v>436600</v>
      </c>
      <c r="P1069" s="2">
        <v>0</v>
      </c>
      <c r="Q1069" s="2">
        <v>436600</v>
      </c>
      <c r="S1069" s="6">
        <v>10.7</v>
      </c>
      <c r="T1069" s="6">
        <f t="shared" si="16"/>
        <v>4671.62</v>
      </c>
      <c r="V1069" s="2">
        <v>2</v>
      </c>
      <c r="W1069" s="2">
        <v>146500</v>
      </c>
      <c r="X1069" s="3">
        <v>41141</v>
      </c>
      <c r="Y1069" s="2">
        <v>1</v>
      </c>
      <c r="Z1069" s="2" t="s">
        <v>3221</v>
      </c>
    </row>
    <row r="1070" spans="1:26" s="2" customFormat="1" thickBot="1">
      <c r="A1070" s="2">
        <v>908</v>
      </c>
      <c r="B1070" s="2" t="s">
        <v>837</v>
      </c>
      <c r="C1070" s="2" t="s">
        <v>838</v>
      </c>
      <c r="D1070" s="2" t="s">
        <v>3220</v>
      </c>
      <c r="E1070" s="2" t="s">
        <v>3219</v>
      </c>
      <c r="F1070" s="2" t="s">
        <v>3218</v>
      </c>
      <c r="G1070" s="2" t="s">
        <v>3217</v>
      </c>
      <c r="I1070" s="2" t="s">
        <v>2854</v>
      </c>
      <c r="J1070" s="2" t="s">
        <v>2836</v>
      </c>
      <c r="K1070" s="7" t="s">
        <v>2853</v>
      </c>
      <c r="L1070" s="2">
        <v>40</v>
      </c>
      <c r="M1070" s="2">
        <v>174100</v>
      </c>
      <c r="N1070" s="2">
        <v>289000</v>
      </c>
      <c r="O1070" s="2">
        <v>463100</v>
      </c>
      <c r="P1070" s="2">
        <v>25000</v>
      </c>
      <c r="Q1070" s="2">
        <v>438100</v>
      </c>
      <c r="S1070" s="6">
        <v>10.7</v>
      </c>
      <c r="T1070" s="6">
        <f t="shared" si="16"/>
        <v>4687.67</v>
      </c>
      <c r="V1070" s="2">
        <v>2</v>
      </c>
      <c r="W1070" s="2">
        <v>425000</v>
      </c>
      <c r="X1070" s="3">
        <v>45190</v>
      </c>
      <c r="Y1070" s="2">
        <v>1</v>
      </c>
      <c r="Z1070" s="2" t="s">
        <v>3216</v>
      </c>
    </row>
    <row r="1071" spans="1:26" s="2" customFormat="1" thickBot="1">
      <c r="A1071" s="2">
        <v>407</v>
      </c>
      <c r="B1071" s="2" t="s">
        <v>1966</v>
      </c>
      <c r="C1071" s="2" t="s">
        <v>2991</v>
      </c>
      <c r="E1071" s="2" t="s">
        <v>3215</v>
      </c>
      <c r="F1071" s="2" t="s">
        <v>2989</v>
      </c>
      <c r="I1071" s="2" t="s">
        <v>2854</v>
      </c>
      <c r="J1071" s="2" t="s">
        <v>2836</v>
      </c>
      <c r="K1071" s="7" t="s">
        <v>2853</v>
      </c>
      <c r="L1071" s="2">
        <v>9</v>
      </c>
      <c r="M1071" s="2">
        <v>184000</v>
      </c>
      <c r="N1071" s="2">
        <v>257500</v>
      </c>
      <c r="O1071" s="2">
        <v>441500</v>
      </c>
      <c r="P1071" s="2">
        <v>0</v>
      </c>
      <c r="Q1071" s="2">
        <v>441500</v>
      </c>
      <c r="S1071" s="6">
        <v>10.7</v>
      </c>
      <c r="T1071" s="6">
        <f t="shared" si="16"/>
        <v>4724.05</v>
      </c>
      <c r="V1071" s="2">
        <v>2</v>
      </c>
      <c r="W1071" s="2">
        <v>0</v>
      </c>
      <c r="X1071" s="3">
        <v>45034</v>
      </c>
      <c r="Y1071" s="2">
        <v>8</v>
      </c>
      <c r="Z1071" s="2" t="s">
        <v>2988</v>
      </c>
    </row>
    <row r="1072" spans="1:26" s="2" customFormat="1" thickBot="1">
      <c r="A1072" s="2">
        <v>594</v>
      </c>
      <c r="B1072" s="2" t="s">
        <v>1558</v>
      </c>
      <c r="C1072" s="2" t="s">
        <v>3214</v>
      </c>
      <c r="E1072" s="2" t="s">
        <v>3213</v>
      </c>
      <c r="F1072" s="2" t="s">
        <v>3212</v>
      </c>
      <c r="I1072" s="2" t="s">
        <v>3211</v>
      </c>
      <c r="J1072" s="2" t="s">
        <v>3210</v>
      </c>
      <c r="K1072" s="7" t="s">
        <v>3209</v>
      </c>
      <c r="L1072" s="2">
        <v>160</v>
      </c>
      <c r="M1072" s="2">
        <v>217900</v>
      </c>
      <c r="N1072" s="2">
        <v>224400</v>
      </c>
      <c r="O1072" s="2">
        <v>442300</v>
      </c>
      <c r="P1072" s="2">
        <v>0</v>
      </c>
      <c r="Q1072" s="2">
        <v>442300</v>
      </c>
      <c r="S1072" s="6">
        <v>10.7</v>
      </c>
      <c r="T1072" s="6">
        <f t="shared" si="16"/>
        <v>4732.6099999999997</v>
      </c>
      <c r="V1072" s="2">
        <v>0</v>
      </c>
      <c r="W1072" s="2">
        <v>0</v>
      </c>
      <c r="X1072" s="3">
        <v>40079</v>
      </c>
      <c r="Y1072" s="2">
        <v>0</v>
      </c>
      <c r="Z1072" s="2" t="s">
        <v>3208</v>
      </c>
    </row>
    <row r="1073" spans="1:26" s="2" customFormat="1" thickBot="1">
      <c r="A1073" s="2">
        <v>1140</v>
      </c>
      <c r="B1073" s="2" t="s">
        <v>241</v>
      </c>
      <c r="C1073" s="2" t="s">
        <v>242</v>
      </c>
      <c r="D1073" s="2" t="s">
        <v>3207</v>
      </c>
      <c r="E1073" s="2" t="s">
        <v>3206</v>
      </c>
      <c r="F1073" s="2" t="s">
        <v>3205</v>
      </c>
      <c r="I1073" s="2" t="s">
        <v>2854</v>
      </c>
      <c r="J1073" s="2" t="s">
        <v>2836</v>
      </c>
      <c r="K1073" s="7" t="s">
        <v>2853</v>
      </c>
      <c r="L1073" s="2">
        <v>12</v>
      </c>
      <c r="M1073" s="2">
        <v>140400</v>
      </c>
      <c r="N1073" s="2">
        <v>327900</v>
      </c>
      <c r="O1073" s="2">
        <v>468300</v>
      </c>
      <c r="P1073" s="2">
        <v>25000</v>
      </c>
      <c r="Q1073" s="2">
        <v>443300</v>
      </c>
      <c r="S1073" s="6">
        <v>10.7</v>
      </c>
      <c r="T1073" s="6">
        <f t="shared" si="16"/>
        <v>4743.3100000000004</v>
      </c>
      <c r="V1073" s="2">
        <v>0</v>
      </c>
      <c r="W1073" s="2">
        <v>87500</v>
      </c>
      <c r="X1073" s="3">
        <v>41332</v>
      </c>
      <c r="Y1073" s="2">
        <v>1</v>
      </c>
      <c r="Z1073" s="2" t="s">
        <v>3204</v>
      </c>
    </row>
    <row r="1074" spans="1:26" s="2" customFormat="1" thickBot="1">
      <c r="A1074" s="2">
        <v>102</v>
      </c>
      <c r="B1074" s="2" t="s">
        <v>2612</v>
      </c>
      <c r="C1074" s="2" t="s">
        <v>2613</v>
      </c>
      <c r="E1074" s="2" t="s">
        <v>3203</v>
      </c>
      <c r="F1074" s="2" t="s">
        <v>3202</v>
      </c>
      <c r="I1074" s="2" t="s">
        <v>2854</v>
      </c>
      <c r="J1074" s="2" t="s">
        <v>2836</v>
      </c>
      <c r="K1074" s="7" t="s">
        <v>2853</v>
      </c>
      <c r="L1074" s="2">
        <v>31</v>
      </c>
      <c r="M1074" s="2">
        <v>192700</v>
      </c>
      <c r="N1074" s="2">
        <v>277900</v>
      </c>
      <c r="O1074" s="2">
        <v>470600</v>
      </c>
      <c r="P1074" s="2">
        <v>25000</v>
      </c>
      <c r="Q1074" s="2">
        <v>445600</v>
      </c>
      <c r="S1074" s="6">
        <v>10.7</v>
      </c>
      <c r="T1074" s="6">
        <f t="shared" si="16"/>
        <v>4767.92</v>
      </c>
      <c r="V1074" s="2">
        <v>2</v>
      </c>
      <c r="W1074" s="2">
        <v>295900</v>
      </c>
      <c r="X1074" s="3">
        <v>42892</v>
      </c>
      <c r="Y1074" s="2">
        <v>1</v>
      </c>
      <c r="Z1074" s="2" t="s">
        <v>3201</v>
      </c>
    </row>
    <row r="1075" spans="1:26" s="2" customFormat="1" thickBot="1">
      <c r="A1075" s="2">
        <v>490</v>
      </c>
      <c r="B1075" s="2" t="s">
        <v>1786</v>
      </c>
      <c r="C1075" s="2" t="s">
        <v>1784</v>
      </c>
      <c r="D1075" s="2" t="s">
        <v>3200</v>
      </c>
      <c r="E1075" s="2" t="s">
        <v>3199</v>
      </c>
      <c r="F1075" s="2" t="s">
        <v>3198</v>
      </c>
      <c r="I1075" s="2" t="s">
        <v>2854</v>
      </c>
      <c r="J1075" s="2" t="s">
        <v>2836</v>
      </c>
      <c r="K1075" s="7" t="s">
        <v>2853</v>
      </c>
      <c r="L1075" s="2">
        <v>42</v>
      </c>
      <c r="M1075" s="2">
        <v>247100</v>
      </c>
      <c r="N1075" s="2">
        <v>224100</v>
      </c>
      <c r="O1075" s="2">
        <v>471200</v>
      </c>
      <c r="P1075" s="2">
        <v>25000</v>
      </c>
      <c r="Q1075" s="2">
        <v>446200</v>
      </c>
      <c r="S1075" s="6">
        <v>10.7</v>
      </c>
      <c r="T1075" s="6">
        <f t="shared" si="16"/>
        <v>4774.34</v>
      </c>
      <c r="V1075" s="2">
        <v>2</v>
      </c>
      <c r="W1075" s="2">
        <v>435000</v>
      </c>
      <c r="X1075" s="3">
        <v>41991</v>
      </c>
      <c r="Y1075" s="2">
        <v>1</v>
      </c>
      <c r="Z1075" s="2" t="s">
        <v>3197</v>
      </c>
    </row>
    <row r="1076" spans="1:26" s="2" customFormat="1" thickBot="1">
      <c r="A1076" s="2">
        <v>69</v>
      </c>
      <c r="B1076" s="2" t="s">
        <v>2678</v>
      </c>
      <c r="C1076" s="2" t="s">
        <v>3196</v>
      </c>
      <c r="E1076" s="2" t="s">
        <v>3195</v>
      </c>
      <c r="F1076" s="2" t="s">
        <v>3194</v>
      </c>
      <c r="I1076" s="2" t="s">
        <v>2854</v>
      </c>
      <c r="J1076" s="2" t="s">
        <v>2836</v>
      </c>
      <c r="K1076" s="7" t="s">
        <v>2853</v>
      </c>
      <c r="L1076" s="2">
        <v>1.6</v>
      </c>
      <c r="M1076" s="2">
        <v>83000</v>
      </c>
      <c r="N1076" s="2">
        <v>364100</v>
      </c>
      <c r="O1076" s="2">
        <v>447100</v>
      </c>
      <c r="P1076" s="2">
        <v>0</v>
      </c>
      <c r="Q1076" s="2">
        <v>447100</v>
      </c>
      <c r="S1076" s="6">
        <v>10.7</v>
      </c>
      <c r="T1076" s="6">
        <f t="shared" si="16"/>
        <v>4783.97</v>
      </c>
      <c r="V1076" s="2">
        <v>2</v>
      </c>
      <c r="W1076" s="2">
        <v>325000</v>
      </c>
      <c r="X1076" s="3">
        <v>44861</v>
      </c>
      <c r="Y1076" s="2">
        <v>1</v>
      </c>
      <c r="Z1076" s="2" t="s">
        <v>3193</v>
      </c>
    </row>
    <row r="1077" spans="1:26" s="2" customFormat="1" thickBot="1">
      <c r="A1077" s="2">
        <v>579</v>
      </c>
      <c r="B1077" s="2" t="s">
        <v>1591</v>
      </c>
      <c r="C1077" s="2" t="s">
        <v>1593</v>
      </c>
      <c r="E1077" s="2" t="s">
        <v>3192</v>
      </c>
      <c r="F1077" s="2" t="s">
        <v>3191</v>
      </c>
      <c r="I1077" s="2" t="s">
        <v>3190</v>
      </c>
      <c r="J1077" s="2" t="s">
        <v>2977</v>
      </c>
      <c r="K1077" s="7" t="s">
        <v>3189</v>
      </c>
      <c r="L1077" s="2">
        <v>70</v>
      </c>
      <c r="M1077" s="2">
        <v>176200</v>
      </c>
      <c r="N1077" s="2">
        <v>273200</v>
      </c>
      <c r="O1077" s="2">
        <v>449400</v>
      </c>
      <c r="P1077" s="2">
        <v>0</v>
      </c>
      <c r="Q1077" s="2">
        <v>449400</v>
      </c>
      <c r="S1077" s="6">
        <v>10.7</v>
      </c>
      <c r="T1077" s="6">
        <f t="shared" si="16"/>
        <v>4808.58</v>
      </c>
      <c r="V1077" s="2">
        <v>1</v>
      </c>
      <c r="W1077" s="2">
        <v>0</v>
      </c>
      <c r="X1077" s="3">
        <v>38833</v>
      </c>
      <c r="Y1077" s="2">
        <v>2</v>
      </c>
      <c r="Z1077" s="2" t="s">
        <v>3188</v>
      </c>
    </row>
    <row r="1078" spans="1:26" s="2" customFormat="1" thickBot="1">
      <c r="A1078" s="2">
        <v>614</v>
      </c>
      <c r="B1078" s="2" t="s">
        <v>1516</v>
      </c>
      <c r="C1078" s="2" t="s">
        <v>3187</v>
      </c>
      <c r="D1078" s="2" t="s">
        <v>439</v>
      </c>
      <c r="E1078" s="2" t="s">
        <v>3186</v>
      </c>
      <c r="F1078" s="2" t="s">
        <v>3185</v>
      </c>
      <c r="I1078" s="2" t="s">
        <v>3184</v>
      </c>
      <c r="J1078" s="2" t="s">
        <v>2977</v>
      </c>
      <c r="K1078" s="7" t="s">
        <v>3183</v>
      </c>
      <c r="L1078" s="2">
        <v>125</v>
      </c>
      <c r="M1078" s="2">
        <v>177400</v>
      </c>
      <c r="N1078" s="2">
        <v>273900</v>
      </c>
      <c r="O1078" s="2">
        <v>451300</v>
      </c>
      <c r="P1078" s="2">
        <v>0</v>
      </c>
      <c r="Q1078" s="2">
        <v>451300</v>
      </c>
      <c r="S1078" s="6">
        <v>10.7</v>
      </c>
      <c r="T1078" s="6">
        <f t="shared" si="16"/>
        <v>4828.91</v>
      </c>
      <c r="V1078" s="2">
        <v>2</v>
      </c>
      <c r="W1078" s="2">
        <v>0</v>
      </c>
      <c r="X1078" s="3">
        <v>45520</v>
      </c>
      <c r="Y1078" s="2">
        <v>2</v>
      </c>
      <c r="Z1078" s="2" t="s">
        <v>3182</v>
      </c>
    </row>
    <row r="1079" spans="1:26" s="2" customFormat="1" thickBot="1">
      <c r="A1079" s="2">
        <v>315</v>
      </c>
      <c r="B1079" s="2" t="s">
        <v>2160</v>
      </c>
      <c r="C1079" s="2" t="s">
        <v>2161</v>
      </c>
      <c r="D1079" s="2" t="s">
        <v>3181</v>
      </c>
      <c r="E1079" s="2" t="s">
        <v>3180</v>
      </c>
      <c r="F1079" s="2" t="s">
        <v>3179</v>
      </c>
      <c r="I1079" s="2" t="s">
        <v>3178</v>
      </c>
      <c r="J1079" s="2" t="s">
        <v>3125</v>
      </c>
      <c r="K1079" s="8">
        <v>17023</v>
      </c>
      <c r="L1079" s="2">
        <v>78</v>
      </c>
      <c r="M1079" s="2">
        <v>281600</v>
      </c>
      <c r="N1079" s="2">
        <v>170200</v>
      </c>
      <c r="O1079" s="2">
        <v>451800</v>
      </c>
      <c r="P1079" s="2">
        <v>0</v>
      </c>
      <c r="Q1079" s="2">
        <v>451800</v>
      </c>
      <c r="S1079" s="6">
        <v>10.7</v>
      </c>
      <c r="T1079" s="6">
        <f t="shared" si="16"/>
        <v>4834.26</v>
      </c>
      <c r="V1079" s="2">
        <v>0</v>
      </c>
      <c r="W1079" s="2">
        <v>0</v>
      </c>
      <c r="Y1079" s="2">
        <v>0</v>
      </c>
      <c r="Z1079" s="2" t="s">
        <v>3177</v>
      </c>
    </row>
    <row r="1080" spans="1:26" s="2" customFormat="1" thickBot="1">
      <c r="A1080" s="2">
        <v>1046</v>
      </c>
      <c r="B1080" s="2" t="s">
        <v>457</v>
      </c>
      <c r="C1080" s="2" t="s">
        <v>458</v>
      </c>
      <c r="D1080" s="2" t="s">
        <v>3176</v>
      </c>
      <c r="E1080" s="2" t="s">
        <v>3175</v>
      </c>
      <c r="F1080" s="2" t="s">
        <v>3174</v>
      </c>
      <c r="I1080" s="2" t="s">
        <v>2854</v>
      </c>
      <c r="J1080" s="2" t="s">
        <v>2836</v>
      </c>
      <c r="K1080" s="7" t="s">
        <v>2853</v>
      </c>
      <c r="L1080" s="2">
        <v>20.2</v>
      </c>
      <c r="M1080" s="2">
        <v>179900</v>
      </c>
      <c r="N1080" s="2">
        <v>305500</v>
      </c>
      <c r="O1080" s="2">
        <v>485400</v>
      </c>
      <c r="P1080" s="2">
        <v>25000</v>
      </c>
      <c r="Q1080" s="2">
        <v>460400</v>
      </c>
      <c r="S1080" s="6">
        <v>10.7</v>
      </c>
      <c r="T1080" s="6">
        <f t="shared" si="16"/>
        <v>4926.28</v>
      </c>
      <c r="V1080" s="2">
        <v>2</v>
      </c>
      <c r="W1080" s="2">
        <v>200000</v>
      </c>
      <c r="X1080" s="3">
        <v>41915</v>
      </c>
      <c r="Y1080" s="2">
        <v>1</v>
      </c>
      <c r="Z1080" s="2" t="s">
        <v>3173</v>
      </c>
    </row>
    <row r="1081" spans="1:26" s="2" customFormat="1" thickBot="1">
      <c r="A1081" s="2">
        <v>45</v>
      </c>
      <c r="B1081" s="2" t="s">
        <v>2719</v>
      </c>
      <c r="C1081" s="2" t="s">
        <v>1374</v>
      </c>
      <c r="D1081" s="2" t="s">
        <v>3172</v>
      </c>
      <c r="E1081" s="2" t="s">
        <v>3171</v>
      </c>
      <c r="F1081" s="2" t="s">
        <v>3170</v>
      </c>
      <c r="I1081" s="2" t="s">
        <v>2854</v>
      </c>
      <c r="J1081" s="2" t="s">
        <v>2836</v>
      </c>
      <c r="K1081" s="7" t="s">
        <v>2853</v>
      </c>
      <c r="L1081" s="2">
        <v>37.700000000000003</v>
      </c>
      <c r="M1081" s="2">
        <v>171000</v>
      </c>
      <c r="N1081" s="2">
        <v>314600</v>
      </c>
      <c r="O1081" s="2">
        <v>485600</v>
      </c>
      <c r="P1081" s="2">
        <v>25000</v>
      </c>
      <c r="Q1081" s="2">
        <v>460600</v>
      </c>
      <c r="S1081" s="6">
        <v>10.7</v>
      </c>
      <c r="T1081" s="6">
        <f t="shared" si="16"/>
        <v>4928.42</v>
      </c>
      <c r="V1081" s="2">
        <v>0</v>
      </c>
      <c r="W1081" s="2">
        <v>0</v>
      </c>
      <c r="Y1081" s="2">
        <v>0</v>
      </c>
      <c r="Z1081" s="2" t="s">
        <v>3169</v>
      </c>
    </row>
    <row r="1082" spans="1:26" s="2" customFormat="1" thickBot="1">
      <c r="A1082" s="2">
        <v>413</v>
      </c>
      <c r="B1082" s="2" t="s">
        <v>1952</v>
      </c>
      <c r="C1082" s="2" t="s">
        <v>1953</v>
      </c>
      <c r="D1082" s="2" t="s">
        <v>3168</v>
      </c>
      <c r="E1082" s="2" t="s">
        <v>3167</v>
      </c>
      <c r="F1082" s="2" t="s">
        <v>3166</v>
      </c>
      <c r="G1082" s="2" t="s">
        <v>3165</v>
      </c>
      <c r="I1082" s="2" t="s">
        <v>2854</v>
      </c>
      <c r="J1082" s="2" t="s">
        <v>2836</v>
      </c>
      <c r="K1082" s="7" t="s">
        <v>2853</v>
      </c>
      <c r="L1082" s="2">
        <v>1.1399999999999999</v>
      </c>
      <c r="M1082" s="2">
        <v>140700</v>
      </c>
      <c r="N1082" s="2">
        <v>320400</v>
      </c>
      <c r="O1082" s="2">
        <v>461100</v>
      </c>
      <c r="P1082" s="2">
        <v>0</v>
      </c>
      <c r="Q1082" s="2">
        <v>461100</v>
      </c>
      <c r="S1082" s="6">
        <v>10.7</v>
      </c>
      <c r="T1082" s="6">
        <f t="shared" si="16"/>
        <v>4933.7700000000004</v>
      </c>
      <c r="V1082" s="2">
        <v>2</v>
      </c>
      <c r="W1082" s="2">
        <v>350000</v>
      </c>
      <c r="X1082" s="3">
        <v>41985</v>
      </c>
      <c r="Y1082" s="2">
        <v>1</v>
      </c>
      <c r="Z1082" s="2" t="s">
        <v>3164</v>
      </c>
    </row>
    <row r="1083" spans="1:26" s="2" customFormat="1" thickBot="1">
      <c r="A1083" s="2">
        <v>628</v>
      </c>
      <c r="B1083" s="2" t="s">
        <v>1485</v>
      </c>
      <c r="C1083" s="2" t="s">
        <v>1486</v>
      </c>
      <c r="D1083" s="2" t="s">
        <v>3163</v>
      </c>
      <c r="E1083" s="2" t="s">
        <v>3162</v>
      </c>
      <c r="F1083" s="2" t="s">
        <v>3161</v>
      </c>
      <c r="I1083" s="2" t="s">
        <v>2854</v>
      </c>
      <c r="J1083" s="2" t="s">
        <v>2836</v>
      </c>
      <c r="K1083" s="7" t="s">
        <v>2853</v>
      </c>
      <c r="L1083" s="2">
        <v>44</v>
      </c>
      <c r="M1083" s="2">
        <v>250100</v>
      </c>
      <c r="N1083" s="2">
        <v>237300</v>
      </c>
      <c r="O1083" s="2">
        <v>487400</v>
      </c>
      <c r="P1083" s="2">
        <v>25000</v>
      </c>
      <c r="Q1083" s="2">
        <v>462400</v>
      </c>
      <c r="S1083" s="6">
        <v>10.7</v>
      </c>
      <c r="T1083" s="6">
        <f t="shared" si="16"/>
        <v>4947.68</v>
      </c>
      <c r="V1083" s="2">
        <v>0</v>
      </c>
      <c r="W1083" s="2">
        <v>0</v>
      </c>
      <c r="Y1083" s="2">
        <v>0</v>
      </c>
      <c r="Z1083" s="2" t="s">
        <v>3160</v>
      </c>
    </row>
    <row r="1084" spans="1:26" s="2" customFormat="1" thickBot="1">
      <c r="A1084" s="2">
        <v>450</v>
      </c>
      <c r="B1084" s="2" t="s">
        <v>1877</v>
      </c>
      <c r="C1084" s="2" t="s">
        <v>1879</v>
      </c>
      <c r="E1084" s="2" t="s">
        <v>3159</v>
      </c>
      <c r="F1084" s="2" t="s">
        <v>3158</v>
      </c>
      <c r="I1084" s="2" t="s">
        <v>3157</v>
      </c>
      <c r="J1084" s="2" t="s">
        <v>2836</v>
      </c>
      <c r="K1084" s="7" t="s">
        <v>3156</v>
      </c>
      <c r="L1084" s="2">
        <v>2.58</v>
      </c>
      <c r="M1084" s="2">
        <v>67900</v>
      </c>
      <c r="N1084" s="2">
        <v>395700</v>
      </c>
      <c r="O1084" s="2">
        <v>463600</v>
      </c>
      <c r="P1084" s="2">
        <v>0</v>
      </c>
      <c r="Q1084" s="2">
        <v>463600</v>
      </c>
      <c r="S1084" s="6">
        <v>10.7</v>
      </c>
      <c r="T1084" s="6">
        <f t="shared" si="16"/>
        <v>4960.5200000000004</v>
      </c>
      <c r="V1084" s="2">
        <v>2</v>
      </c>
      <c r="W1084" s="2">
        <v>300000</v>
      </c>
      <c r="X1084" s="3">
        <v>44858</v>
      </c>
      <c r="Y1084" s="2">
        <v>1</v>
      </c>
      <c r="Z1084" s="2" t="s">
        <v>3155</v>
      </c>
    </row>
    <row r="1085" spans="1:26" s="2" customFormat="1" thickBot="1">
      <c r="A1085" s="2">
        <v>581</v>
      </c>
      <c r="B1085" s="2" t="s">
        <v>1588</v>
      </c>
      <c r="C1085" s="2" t="s">
        <v>709</v>
      </c>
      <c r="E1085" s="2" t="s">
        <v>3154</v>
      </c>
      <c r="F1085" s="2" t="s">
        <v>3153</v>
      </c>
      <c r="I1085" s="2" t="s">
        <v>3152</v>
      </c>
      <c r="J1085" s="2" t="s">
        <v>2884</v>
      </c>
      <c r="K1085" s="8">
        <v>34209</v>
      </c>
      <c r="L1085" s="2">
        <v>16.34</v>
      </c>
      <c r="M1085" s="2">
        <v>202500</v>
      </c>
      <c r="N1085" s="2">
        <v>261400</v>
      </c>
      <c r="O1085" s="2">
        <v>463900</v>
      </c>
      <c r="P1085" s="2">
        <v>0</v>
      </c>
      <c r="Q1085" s="2">
        <v>463900</v>
      </c>
      <c r="S1085" s="6">
        <v>10.7</v>
      </c>
      <c r="T1085" s="6">
        <f t="shared" si="16"/>
        <v>4963.7299999999996</v>
      </c>
      <c r="V1085" s="2">
        <v>1</v>
      </c>
      <c r="W1085" s="2">
        <v>45000</v>
      </c>
      <c r="X1085" s="3">
        <v>40212</v>
      </c>
      <c r="Y1085" s="2">
        <v>1</v>
      </c>
      <c r="Z1085" s="2" t="s">
        <v>3151</v>
      </c>
    </row>
    <row r="1086" spans="1:26" s="2" customFormat="1" thickBot="1">
      <c r="A1086" s="2">
        <v>824</v>
      </c>
      <c r="B1086" s="2" t="s">
        <v>1057</v>
      </c>
      <c r="C1086" s="2" t="s">
        <v>1058</v>
      </c>
      <c r="D1086" s="2" t="s">
        <v>3150</v>
      </c>
      <c r="E1086" s="2" t="s">
        <v>3149</v>
      </c>
      <c r="F1086" s="2" t="s">
        <v>3148</v>
      </c>
      <c r="I1086" s="2" t="s">
        <v>3147</v>
      </c>
      <c r="J1086" s="2" t="s">
        <v>2977</v>
      </c>
      <c r="K1086" s="7" t="s">
        <v>3146</v>
      </c>
      <c r="L1086" s="2">
        <v>20.34</v>
      </c>
      <c r="M1086" s="2">
        <v>196300</v>
      </c>
      <c r="N1086" s="2">
        <v>269600</v>
      </c>
      <c r="O1086" s="2">
        <v>465900</v>
      </c>
      <c r="P1086" s="2">
        <v>0</v>
      </c>
      <c r="Q1086" s="2">
        <v>465900</v>
      </c>
      <c r="S1086" s="6">
        <v>10.7</v>
      </c>
      <c r="T1086" s="6">
        <f t="shared" si="16"/>
        <v>4985.13</v>
      </c>
      <c r="V1086" s="2">
        <v>2</v>
      </c>
      <c r="W1086" s="2">
        <v>220000</v>
      </c>
      <c r="X1086" s="3">
        <v>43895</v>
      </c>
      <c r="Y1086" s="2">
        <v>1</v>
      </c>
      <c r="Z1086" s="2" t="s">
        <v>3145</v>
      </c>
    </row>
    <row r="1087" spans="1:26" s="2" customFormat="1" thickBot="1">
      <c r="A1087" s="2">
        <v>940</v>
      </c>
      <c r="B1087" s="2" t="s">
        <v>754</v>
      </c>
      <c r="C1087" s="2" t="s">
        <v>756</v>
      </c>
      <c r="E1087" s="2" t="s">
        <v>3144</v>
      </c>
      <c r="F1087" s="2" t="s">
        <v>3143</v>
      </c>
      <c r="I1087" s="2" t="s">
        <v>3142</v>
      </c>
      <c r="J1087" s="2" t="s">
        <v>2836</v>
      </c>
      <c r="K1087" s="7" t="s">
        <v>3141</v>
      </c>
      <c r="L1087" s="2">
        <v>566</v>
      </c>
      <c r="M1087" s="2">
        <v>374600</v>
      </c>
      <c r="N1087" s="2">
        <v>91300</v>
      </c>
      <c r="O1087" s="2">
        <v>465900</v>
      </c>
      <c r="P1087" s="2">
        <v>0</v>
      </c>
      <c r="Q1087" s="2">
        <v>465900</v>
      </c>
      <c r="S1087" s="6">
        <v>10.7</v>
      </c>
      <c r="T1087" s="6">
        <f t="shared" si="16"/>
        <v>4985.13</v>
      </c>
      <c r="V1087" s="2">
        <v>2</v>
      </c>
      <c r="W1087" s="2">
        <v>425000</v>
      </c>
      <c r="X1087" s="3">
        <v>44211</v>
      </c>
      <c r="Y1087" s="2">
        <v>1</v>
      </c>
      <c r="Z1087" s="2" t="s">
        <v>3140</v>
      </c>
    </row>
    <row r="1088" spans="1:26" s="2" customFormat="1" thickBot="1">
      <c r="A1088" s="2">
        <v>774</v>
      </c>
      <c r="B1088" s="2" t="s">
        <v>1170</v>
      </c>
      <c r="C1088" s="2" t="s">
        <v>1171</v>
      </c>
      <c r="D1088" s="2" t="s">
        <v>3139</v>
      </c>
      <c r="E1088" s="2" t="s">
        <v>3138</v>
      </c>
      <c r="F1088" s="2" t="s">
        <v>3137</v>
      </c>
      <c r="I1088" s="2" t="s">
        <v>3136</v>
      </c>
      <c r="J1088" s="2" t="s">
        <v>2847</v>
      </c>
      <c r="K1088" s="7" t="s">
        <v>3135</v>
      </c>
      <c r="L1088" s="2">
        <v>11.5</v>
      </c>
      <c r="M1088" s="2">
        <v>117600</v>
      </c>
      <c r="N1088" s="2">
        <v>353000</v>
      </c>
      <c r="O1088" s="2">
        <v>470600</v>
      </c>
      <c r="P1088" s="2">
        <v>0</v>
      </c>
      <c r="Q1088" s="2">
        <v>470600</v>
      </c>
      <c r="S1088" s="6">
        <v>10.7</v>
      </c>
      <c r="T1088" s="6">
        <f t="shared" si="16"/>
        <v>5035.42</v>
      </c>
      <c r="V1088" s="2">
        <v>0</v>
      </c>
      <c r="W1088" s="2">
        <v>0</v>
      </c>
      <c r="Y1088" s="2">
        <v>0</v>
      </c>
      <c r="Z1088" s="2" t="s">
        <v>3134</v>
      </c>
    </row>
    <row r="1089" spans="1:26" s="2" customFormat="1" thickBot="1">
      <c r="A1089" s="2">
        <v>514</v>
      </c>
      <c r="B1089" s="2" t="s">
        <v>1736</v>
      </c>
      <c r="C1089" s="2" t="s">
        <v>1737</v>
      </c>
      <c r="E1089" s="2" t="s">
        <v>3133</v>
      </c>
      <c r="F1089" s="2" t="s">
        <v>3132</v>
      </c>
      <c r="I1089" s="2" t="s">
        <v>2854</v>
      </c>
      <c r="J1089" s="2" t="s">
        <v>2836</v>
      </c>
      <c r="K1089" s="7" t="s">
        <v>2853</v>
      </c>
      <c r="L1089" s="2">
        <v>26.12</v>
      </c>
      <c r="M1089" s="2">
        <v>225300</v>
      </c>
      <c r="N1089" s="2">
        <v>247600</v>
      </c>
      <c r="O1089" s="2">
        <v>472900</v>
      </c>
      <c r="P1089" s="2">
        <v>0</v>
      </c>
      <c r="Q1089" s="2">
        <v>472900</v>
      </c>
      <c r="S1089" s="6">
        <v>10.7</v>
      </c>
      <c r="T1089" s="6">
        <f t="shared" si="16"/>
        <v>5060.03</v>
      </c>
      <c r="V1089" s="2">
        <v>2</v>
      </c>
      <c r="W1089" s="2">
        <v>325000</v>
      </c>
      <c r="X1089" s="3">
        <v>44924</v>
      </c>
      <c r="Y1089" s="2">
        <v>1</v>
      </c>
      <c r="Z1089" s="2" t="s">
        <v>3131</v>
      </c>
    </row>
    <row r="1090" spans="1:26" s="2" customFormat="1" thickBot="1">
      <c r="A1090" s="2">
        <v>342</v>
      </c>
      <c r="B1090" s="2" t="s">
        <v>2106</v>
      </c>
      <c r="C1090" s="2" t="s">
        <v>3130</v>
      </c>
      <c r="D1090" s="2" t="s">
        <v>3129</v>
      </c>
      <c r="E1090" s="2" t="s">
        <v>3128</v>
      </c>
      <c r="F1090" s="2" t="s">
        <v>3127</v>
      </c>
      <c r="I1090" s="2" t="s">
        <v>3126</v>
      </c>
      <c r="J1090" s="2" t="s">
        <v>3125</v>
      </c>
      <c r="K1090" s="8">
        <v>19465</v>
      </c>
      <c r="L1090" s="2">
        <v>11</v>
      </c>
      <c r="M1090" s="2">
        <v>187400</v>
      </c>
      <c r="N1090" s="2">
        <v>287300</v>
      </c>
      <c r="O1090" s="2">
        <v>474700</v>
      </c>
      <c r="P1090" s="2">
        <v>0</v>
      </c>
      <c r="Q1090" s="2">
        <v>474700</v>
      </c>
      <c r="S1090" s="6">
        <v>10.7</v>
      </c>
      <c r="T1090" s="6">
        <f t="shared" ref="T1090:T1153" si="17">SUM(Q1090*S1090)/1000</f>
        <v>5079.29</v>
      </c>
      <c r="V1090" s="2">
        <v>2</v>
      </c>
      <c r="W1090" s="2">
        <v>340000</v>
      </c>
      <c r="X1090" s="3">
        <v>44329</v>
      </c>
      <c r="Y1090" s="2">
        <v>1</v>
      </c>
      <c r="Z1090" s="2" t="s">
        <v>3124</v>
      </c>
    </row>
    <row r="1091" spans="1:26" s="2" customFormat="1" thickBot="1">
      <c r="A1091" s="2">
        <v>930</v>
      </c>
      <c r="B1091" s="2" t="s">
        <v>780</v>
      </c>
      <c r="C1091" s="2" t="s">
        <v>781</v>
      </c>
      <c r="E1091" s="2" t="s">
        <v>3123</v>
      </c>
      <c r="F1091" s="2" t="s">
        <v>3122</v>
      </c>
      <c r="I1091" s="2" t="s">
        <v>3121</v>
      </c>
      <c r="J1091" s="2" t="s">
        <v>2836</v>
      </c>
      <c r="K1091" s="7" t="s">
        <v>3120</v>
      </c>
      <c r="L1091" s="2">
        <v>1451</v>
      </c>
      <c r="M1091" s="2">
        <v>476500</v>
      </c>
      <c r="N1091" s="2">
        <v>0</v>
      </c>
      <c r="O1091" s="2">
        <v>476500</v>
      </c>
      <c r="P1091" s="2">
        <v>0</v>
      </c>
      <c r="Q1091" s="2">
        <v>476500</v>
      </c>
      <c r="S1091" s="6">
        <v>10.7</v>
      </c>
      <c r="T1091" s="6">
        <f t="shared" si="17"/>
        <v>5098.55</v>
      </c>
      <c r="V1091" s="2">
        <v>1</v>
      </c>
      <c r="W1091" s="2">
        <v>986680</v>
      </c>
      <c r="X1091" s="3">
        <v>43278</v>
      </c>
      <c r="Y1091" s="2">
        <v>1</v>
      </c>
      <c r="Z1091" s="2" t="s">
        <v>3119</v>
      </c>
    </row>
    <row r="1092" spans="1:26" s="2" customFormat="1" thickBot="1">
      <c r="A1092" s="2">
        <v>489</v>
      </c>
      <c r="B1092" s="2" t="s">
        <v>1787</v>
      </c>
      <c r="C1092" s="2" t="s">
        <v>3118</v>
      </c>
      <c r="D1092" s="2" t="s">
        <v>3102</v>
      </c>
      <c r="E1092" s="2" t="s">
        <v>3117</v>
      </c>
      <c r="F1092" s="2" t="s">
        <v>3100</v>
      </c>
      <c r="I1092" s="2" t="s">
        <v>2854</v>
      </c>
      <c r="J1092" s="2" t="s">
        <v>2836</v>
      </c>
      <c r="K1092" s="7" t="s">
        <v>2853</v>
      </c>
      <c r="L1092" s="2">
        <v>1.1000000000000001</v>
      </c>
      <c r="M1092" s="2">
        <v>120500</v>
      </c>
      <c r="N1092" s="2">
        <v>381100</v>
      </c>
      <c r="O1092" s="2">
        <v>501600</v>
      </c>
      <c r="P1092" s="2">
        <v>25000</v>
      </c>
      <c r="Q1092" s="2">
        <v>476600</v>
      </c>
      <c r="S1092" s="6">
        <v>10.7</v>
      </c>
      <c r="T1092" s="6">
        <f t="shared" si="17"/>
        <v>5099.62</v>
      </c>
      <c r="V1092" s="2">
        <v>0</v>
      </c>
      <c r="W1092" s="2">
        <v>0</v>
      </c>
      <c r="Y1092" s="2">
        <v>0</v>
      </c>
    </row>
    <row r="1093" spans="1:26" s="2" customFormat="1" thickBot="1">
      <c r="A1093" s="2">
        <v>463</v>
      </c>
      <c r="B1093" s="2" t="s">
        <v>1840</v>
      </c>
      <c r="C1093" s="2" t="s">
        <v>1841</v>
      </c>
      <c r="E1093" s="2" t="s">
        <v>3116</v>
      </c>
      <c r="F1093" s="2" t="s">
        <v>3115</v>
      </c>
      <c r="I1093" s="2" t="s">
        <v>2854</v>
      </c>
      <c r="J1093" s="2" t="s">
        <v>2836</v>
      </c>
      <c r="K1093" s="7" t="s">
        <v>2853</v>
      </c>
      <c r="L1093" s="2">
        <v>32.380000000000003</v>
      </c>
      <c r="M1093" s="2">
        <v>169300</v>
      </c>
      <c r="N1093" s="2">
        <v>335200</v>
      </c>
      <c r="O1093" s="2">
        <v>504500</v>
      </c>
      <c r="P1093" s="2">
        <v>25000</v>
      </c>
      <c r="Q1093" s="2">
        <v>479500</v>
      </c>
      <c r="S1093" s="6">
        <v>10.7</v>
      </c>
      <c r="T1093" s="6">
        <f t="shared" si="17"/>
        <v>5130.6499999999996</v>
      </c>
      <c r="V1093" s="2">
        <v>2</v>
      </c>
      <c r="W1093" s="2">
        <v>269068</v>
      </c>
      <c r="X1093" s="3">
        <v>44966</v>
      </c>
      <c r="Y1093" s="2">
        <v>1</v>
      </c>
      <c r="Z1093" s="2" t="s">
        <v>3114</v>
      </c>
    </row>
    <row r="1094" spans="1:26" s="2" customFormat="1" thickBot="1">
      <c r="A1094" s="2">
        <v>3</v>
      </c>
      <c r="B1094" s="2" t="s">
        <v>2803</v>
      </c>
      <c r="C1094" s="2" t="s">
        <v>2804</v>
      </c>
      <c r="D1094" s="2" t="s">
        <v>3113</v>
      </c>
      <c r="E1094" s="2" t="s">
        <v>3112</v>
      </c>
      <c r="F1094" s="2" t="s">
        <v>3112</v>
      </c>
      <c r="I1094" s="2" t="s">
        <v>2854</v>
      </c>
      <c r="J1094" s="2" t="s">
        <v>2836</v>
      </c>
      <c r="K1094" s="7" t="s">
        <v>2853</v>
      </c>
      <c r="L1094" s="2">
        <v>7</v>
      </c>
      <c r="M1094" s="2">
        <v>108000</v>
      </c>
      <c r="N1094" s="2">
        <v>376900</v>
      </c>
      <c r="O1094" s="2">
        <v>484900</v>
      </c>
      <c r="P1094" s="2">
        <v>0</v>
      </c>
      <c r="Q1094" s="2">
        <v>484900</v>
      </c>
      <c r="S1094" s="6">
        <v>10.7</v>
      </c>
      <c r="T1094" s="6">
        <f t="shared" si="17"/>
        <v>5188.43</v>
      </c>
      <c r="V1094" s="2">
        <v>2</v>
      </c>
      <c r="W1094" s="2">
        <v>172000</v>
      </c>
      <c r="X1094" s="3">
        <v>44389</v>
      </c>
      <c r="Y1094" s="2">
        <v>2</v>
      </c>
      <c r="Z1094" s="2" t="s">
        <v>3111</v>
      </c>
    </row>
    <row r="1095" spans="1:26" s="2" customFormat="1" thickBot="1">
      <c r="A1095" s="2">
        <v>67</v>
      </c>
      <c r="B1095" s="2" t="s">
        <v>2682</v>
      </c>
      <c r="C1095" s="2" t="s">
        <v>1046</v>
      </c>
      <c r="E1095" s="2" t="s">
        <v>3110</v>
      </c>
      <c r="F1095" s="2" t="s">
        <v>3109</v>
      </c>
      <c r="I1095" s="2" t="s">
        <v>2854</v>
      </c>
      <c r="J1095" s="2" t="s">
        <v>2836</v>
      </c>
      <c r="K1095" s="7" t="s">
        <v>2853</v>
      </c>
      <c r="L1095" s="2">
        <v>96.5</v>
      </c>
      <c r="M1095" s="2">
        <v>268800</v>
      </c>
      <c r="N1095" s="2">
        <v>245400</v>
      </c>
      <c r="O1095" s="2">
        <v>514200</v>
      </c>
      <c r="P1095" s="2">
        <v>25000</v>
      </c>
      <c r="Q1095" s="2">
        <v>489200</v>
      </c>
      <c r="S1095" s="6">
        <v>10.7</v>
      </c>
      <c r="T1095" s="6">
        <f t="shared" si="17"/>
        <v>5234.4399999999996</v>
      </c>
      <c r="V1095" s="2">
        <v>0</v>
      </c>
      <c r="W1095" s="2">
        <v>0</v>
      </c>
      <c r="Y1095" s="2">
        <v>0</v>
      </c>
      <c r="Z1095" s="2" t="s">
        <v>3108</v>
      </c>
    </row>
    <row r="1096" spans="1:26" s="2" customFormat="1" thickBot="1">
      <c r="A1096" s="2">
        <v>38</v>
      </c>
      <c r="B1096" s="2" t="s">
        <v>2733</v>
      </c>
      <c r="C1096" s="2" t="s">
        <v>1162</v>
      </c>
      <c r="D1096" s="2" t="s">
        <v>3107</v>
      </c>
      <c r="E1096" s="2" t="s">
        <v>3106</v>
      </c>
      <c r="F1096" s="2" t="s">
        <v>3105</v>
      </c>
      <c r="I1096" s="2" t="s">
        <v>2854</v>
      </c>
      <c r="J1096" s="2" t="s">
        <v>2836</v>
      </c>
      <c r="K1096" s="7" t="s">
        <v>2853</v>
      </c>
      <c r="L1096" s="2">
        <v>40</v>
      </c>
      <c r="M1096" s="2">
        <v>214600</v>
      </c>
      <c r="N1096" s="2">
        <v>303500</v>
      </c>
      <c r="O1096" s="2">
        <v>518100</v>
      </c>
      <c r="P1096" s="2">
        <v>25000</v>
      </c>
      <c r="Q1096" s="2">
        <v>493100</v>
      </c>
      <c r="S1096" s="6">
        <v>10.7</v>
      </c>
      <c r="T1096" s="6">
        <f t="shared" si="17"/>
        <v>5276.17</v>
      </c>
      <c r="V1096" s="2">
        <v>0</v>
      </c>
      <c r="W1096" s="2">
        <v>0</v>
      </c>
      <c r="Y1096" s="2">
        <v>0</v>
      </c>
      <c r="Z1096" s="2" t="s">
        <v>3104</v>
      </c>
    </row>
    <row r="1097" spans="1:26" s="2" customFormat="1" thickBot="1">
      <c r="A1097" s="2">
        <v>51</v>
      </c>
      <c r="B1097" s="2" t="s">
        <v>2704</v>
      </c>
      <c r="C1097" s="2" t="s">
        <v>3103</v>
      </c>
      <c r="D1097" s="2" t="s">
        <v>3102</v>
      </c>
      <c r="E1097" s="2" t="s">
        <v>3101</v>
      </c>
      <c r="F1097" s="2" t="s">
        <v>3100</v>
      </c>
      <c r="I1097" s="2" t="s">
        <v>2854</v>
      </c>
      <c r="J1097" s="2" t="s">
        <v>2836</v>
      </c>
      <c r="K1097" s="7" t="s">
        <v>2853</v>
      </c>
      <c r="L1097" s="2">
        <v>1.2</v>
      </c>
      <c r="M1097" s="2">
        <v>121000</v>
      </c>
      <c r="N1097" s="2">
        <v>372900</v>
      </c>
      <c r="O1097" s="2">
        <v>493900</v>
      </c>
      <c r="P1097" s="2">
        <v>0</v>
      </c>
      <c r="Q1097" s="2">
        <v>493900</v>
      </c>
      <c r="S1097" s="6">
        <v>10.7</v>
      </c>
      <c r="T1097" s="6">
        <f t="shared" si="17"/>
        <v>5284.73</v>
      </c>
      <c r="V1097" s="2">
        <v>2</v>
      </c>
      <c r="W1097" s="2">
        <v>80000</v>
      </c>
      <c r="X1097" s="3">
        <v>40120</v>
      </c>
      <c r="Y1097" s="2">
        <v>1</v>
      </c>
      <c r="Z1097" s="2" t="s">
        <v>3099</v>
      </c>
    </row>
    <row r="1098" spans="1:26" s="2" customFormat="1" thickBot="1">
      <c r="A1098" s="2">
        <v>94</v>
      </c>
      <c r="B1098" s="2" t="s">
        <v>2631</v>
      </c>
      <c r="C1098" s="2" t="s">
        <v>2632</v>
      </c>
      <c r="D1098" s="2" t="s">
        <v>3098</v>
      </c>
      <c r="E1098" s="2" t="s">
        <v>3097</v>
      </c>
      <c r="F1098" s="2" t="s">
        <v>3096</v>
      </c>
      <c r="I1098" s="2" t="s">
        <v>2854</v>
      </c>
      <c r="J1098" s="2" t="s">
        <v>2836</v>
      </c>
      <c r="K1098" s="7" t="s">
        <v>2853</v>
      </c>
      <c r="L1098" s="2">
        <v>12</v>
      </c>
      <c r="M1098" s="2">
        <v>153400</v>
      </c>
      <c r="N1098" s="2">
        <v>367100</v>
      </c>
      <c r="O1098" s="2">
        <v>520500</v>
      </c>
      <c r="P1098" s="2">
        <v>25000</v>
      </c>
      <c r="Q1098" s="2">
        <v>495500</v>
      </c>
      <c r="S1098" s="6">
        <v>10.7</v>
      </c>
      <c r="T1098" s="6">
        <f t="shared" si="17"/>
        <v>5301.85</v>
      </c>
      <c r="V1098" s="2">
        <v>0</v>
      </c>
      <c r="W1098" s="2">
        <v>0</v>
      </c>
      <c r="Y1098" s="2">
        <v>0</v>
      </c>
      <c r="Z1098" s="2" t="s">
        <v>3095</v>
      </c>
    </row>
    <row r="1099" spans="1:26" s="2" customFormat="1" thickBot="1">
      <c r="A1099" s="2">
        <v>587</v>
      </c>
      <c r="B1099" s="2" t="s">
        <v>1575</v>
      </c>
      <c r="C1099" s="2" t="s">
        <v>3094</v>
      </c>
      <c r="E1099" s="2" t="s">
        <v>3093</v>
      </c>
      <c r="F1099" s="2" t="s">
        <v>3092</v>
      </c>
      <c r="I1099" s="2" t="s">
        <v>3091</v>
      </c>
      <c r="J1099" s="2" t="s">
        <v>2836</v>
      </c>
      <c r="K1099" s="8" t="s">
        <v>3090</v>
      </c>
      <c r="L1099" s="2">
        <v>20</v>
      </c>
      <c r="M1099" s="2">
        <v>238800</v>
      </c>
      <c r="N1099" s="2">
        <v>260700</v>
      </c>
      <c r="O1099" s="2">
        <v>499500</v>
      </c>
      <c r="P1099" s="2">
        <v>0</v>
      </c>
      <c r="Q1099" s="2">
        <v>499500</v>
      </c>
      <c r="S1099" s="6">
        <v>10.7</v>
      </c>
      <c r="T1099" s="6">
        <f t="shared" si="17"/>
        <v>5344.65</v>
      </c>
      <c r="V1099" s="2">
        <v>2</v>
      </c>
      <c r="W1099" s="2">
        <v>180000</v>
      </c>
      <c r="X1099" s="3">
        <v>45617</v>
      </c>
      <c r="Y1099" s="2">
        <v>8</v>
      </c>
      <c r="Z1099" s="2" t="s">
        <v>3089</v>
      </c>
    </row>
    <row r="1100" spans="1:26" s="2" customFormat="1" thickBot="1">
      <c r="A1100" s="2">
        <v>2</v>
      </c>
      <c r="B1100" s="2" t="s">
        <v>2805</v>
      </c>
      <c r="C1100" s="2" t="s">
        <v>2806</v>
      </c>
      <c r="D1100" s="2" t="s">
        <v>3088</v>
      </c>
      <c r="E1100" s="2" t="s">
        <v>3087</v>
      </c>
      <c r="F1100" s="2" t="s">
        <v>3086</v>
      </c>
      <c r="I1100" s="2" t="s">
        <v>2854</v>
      </c>
      <c r="J1100" s="2" t="s">
        <v>2836</v>
      </c>
      <c r="K1100" s="7" t="s">
        <v>2853</v>
      </c>
      <c r="L1100" s="2">
        <v>22</v>
      </c>
      <c r="M1100" s="2">
        <v>217800</v>
      </c>
      <c r="N1100" s="2">
        <v>282700</v>
      </c>
      <c r="O1100" s="2">
        <v>500500</v>
      </c>
      <c r="P1100" s="2">
        <v>0</v>
      </c>
      <c r="Q1100" s="2">
        <v>500500</v>
      </c>
      <c r="S1100" s="6">
        <v>10.7</v>
      </c>
      <c r="T1100" s="6">
        <f t="shared" si="17"/>
        <v>5355.35</v>
      </c>
      <c r="V1100" s="2">
        <v>2</v>
      </c>
      <c r="W1100" s="2">
        <v>133500</v>
      </c>
      <c r="X1100" s="3">
        <v>43788</v>
      </c>
      <c r="Y1100" s="2">
        <v>1</v>
      </c>
      <c r="Z1100" s="2" t="s">
        <v>3085</v>
      </c>
    </row>
    <row r="1101" spans="1:26" s="2" customFormat="1" thickBot="1">
      <c r="A1101" s="2">
        <v>319</v>
      </c>
      <c r="B1101" s="2" t="s">
        <v>2155</v>
      </c>
      <c r="C1101" s="2" t="s">
        <v>3084</v>
      </c>
      <c r="E1101" s="2" t="s">
        <v>3083</v>
      </c>
      <c r="F1101" s="2" t="s">
        <v>3082</v>
      </c>
      <c r="I1101" s="2" t="s">
        <v>3081</v>
      </c>
      <c r="J1101" s="2" t="s">
        <v>2836</v>
      </c>
      <c r="K1101" s="7" t="s">
        <v>3080</v>
      </c>
      <c r="L1101" s="2">
        <v>0.4</v>
      </c>
      <c r="M1101" s="2">
        <v>100800</v>
      </c>
      <c r="N1101" s="2">
        <v>399700</v>
      </c>
      <c r="O1101" s="2">
        <v>500500</v>
      </c>
      <c r="P1101" s="2">
        <v>0</v>
      </c>
      <c r="Q1101" s="2">
        <v>500500</v>
      </c>
      <c r="S1101" s="6">
        <v>10.7</v>
      </c>
      <c r="T1101" s="6">
        <f t="shared" si="17"/>
        <v>5355.35</v>
      </c>
      <c r="V1101" s="2">
        <v>2</v>
      </c>
      <c r="W1101" s="2">
        <v>0</v>
      </c>
      <c r="X1101" s="3">
        <v>44276</v>
      </c>
      <c r="Y1101" s="2">
        <v>8</v>
      </c>
      <c r="Z1101" s="2" t="s">
        <v>3079</v>
      </c>
    </row>
    <row r="1102" spans="1:26" s="2" customFormat="1" thickBot="1">
      <c r="A1102" s="2">
        <v>75</v>
      </c>
      <c r="B1102" s="2" t="s">
        <v>2670</v>
      </c>
      <c r="C1102" s="2" t="s">
        <v>981</v>
      </c>
      <c r="E1102" s="2" t="s">
        <v>3078</v>
      </c>
      <c r="F1102" s="2" t="s">
        <v>3077</v>
      </c>
      <c r="I1102" s="2" t="s">
        <v>2854</v>
      </c>
      <c r="J1102" s="2" t="s">
        <v>2836</v>
      </c>
      <c r="K1102" s="7" t="s">
        <v>2853</v>
      </c>
      <c r="L1102" s="2">
        <v>22</v>
      </c>
      <c r="M1102" s="2">
        <v>217800</v>
      </c>
      <c r="N1102" s="2">
        <v>308200</v>
      </c>
      <c r="O1102" s="2">
        <v>526000</v>
      </c>
      <c r="P1102" s="2">
        <v>25000</v>
      </c>
      <c r="Q1102" s="2">
        <v>501000</v>
      </c>
      <c r="S1102" s="6">
        <v>10.7</v>
      </c>
      <c r="T1102" s="6">
        <f t="shared" si="17"/>
        <v>5360.7</v>
      </c>
      <c r="V1102" s="2">
        <v>2</v>
      </c>
      <c r="W1102" s="2">
        <v>0</v>
      </c>
      <c r="X1102" s="3">
        <v>41345</v>
      </c>
      <c r="Y1102" s="2">
        <v>2</v>
      </c>
      <c r="Z1102" s="2" t="s">
        <v>3076</v>
      </c>
    </row>
    <row r="1103" spans="1:26" s="2" customFormat="1" thickBot="1">
      <c r="A1103" s="2">
        <v>146</v>
      </c>
      <c r="B1103" s="2" t="s">
        <v>2530</v>
      </c>
      <c r="C1103" s="2" t="s">
        <v>2531</v>
      </c>
      <c r="D1103" s="2" t="s">
        <v>3075</v>
      </c>
      <c r="E1103" s="2" t="s">
        <v>3074</v>
      </c>
      <c r="F1103" s="2" t="s">
        <v>3073</v>
      </c>
      <c r="I1103" s="2" t="s">
        <v>2854</v>
      </c>
      <c r="J1103" s="2" t="s">
        <v>2836</v>
      </c>
      <c r="K1103" s="7" t="s">
        <v>2853</v>
      </c>
      <c r="L1103" s="2">
        <v>43</v>
      </c>
      <c r="M1103" s="2">
        <v>255500</v>
      </c>
      <c r="N1103" s="2">
        <v>271500</v>
      </c>
      <c r="O1103" s="2">
        <v>527000</v>
      </c>
      <c r="P1103" s="2">
        <v>25000</v>
      </c>
      <c r="Q1103" s="2">
        <v>502000</v>
      </c>
      <c r="S1103" s="6">
        <v>10.7</v>
      </c>
      <c r="T1103" s="6">
        <f t="shared" si="17"/>
        <v>5371.4</v>
      </c>
      <c r="V1103" s="2">
        <v>0</v>
      </c>
      <c r="W1103" s="2">
        <v>0</v>
      </c>
      <c r="Y1103" s="2">
        <v>0</v>
      </c>
      <c r="Z1103" s="2" t="s">
        <v>3072</v>
      </c>
    </row>
    <row r="1104" spans="1:26" s="2" customFormat="1" thickBot="1">
      <c r="A1104" s="2">
        <v>276</v>
      </c>
      <c r="B1104" s="2" t="s">
        <v>2247</v>
      </c>
      <c r="C1104" s="2" t="s">
        <v>2229</v>
      </c>
      <c r="D1104" s="2" t="s">
        <v>3071</v>
      </c>
      <c r="E1104" s="2" t="s">
        <v>3070</v>
      </c>
      <c r="F1104" s="2" t="s">
        <v>3069</v>
      </c>
      <c r="I1104" s="2" t="s">
        <v>2854</v>
      </c>
      <c r="J1104" s="2" t="s">
        <v>2836</v>
      </c>
      <c r="K1104" s="7" t="s">
        <v>2853</v>
      </c>
      <c r="L1104" s="2">
        <v>20</v>
      </c>
      <c r="M1104" s="2">
        <v>211800</v>
      </c>
      <c r="N1104" s="2">
        <v>315200</v>
      </c>
      <c r="O1104" s="2">
        <v>527000</v>
      </c>
      <c r="P1104" s="2">
        <v>25000</v>
      </c>
      <c r="Q1104" s="2">
        <v>502000</v>
      </c>
      <c r="S1104" s="6">
        <v>10.7</v>
      </c>
      <c r="T1104" s="6">
        <f t="shared" si="17"/>
        <v>5371.4</v>
      </c>
      <c r="V1104" s="2">
        <v>0</v>
      </c>
      <c r="W1104" s="2">
        <v>0</v>
      </c>
      <c r="Y1104" s="2">
        <v>0</v>
      </c>
      <c r="Z1104" s="2" t="s">
        <v>3068</v>
      </c>
    </row>
    <row r="1105" spans="1:26" s="2" customFormat="1" thickBot="1">
      <c r="A1105" s="2">
        <v>398</v>
      </c>
      <c r="B1105" s="2" t="s">
        <v>1985</v>
      </c>
      <c r="C1105" s="2" t="s">
        <v>3067</v>
      </c>
      <c r="D1105" s="2" t="s">
        <v>3066</v>
      </c>
      <c r="E1105" s="2" t="s">
        <v>3065</v>
      </c>
      <c r="F1105" s="2" t="s">
        <v>3064</v>
      </c>
      <c r="I1105" s="2" t="s">
        <v>2854</v>
      </c>
      <c r="J1105" s="2" t="s">
        <v>2836</v>
      </c>
      <c r="K1105" s="7" t="s">
        <v>2853</v>
      </c>
      <c r="L1105" s="2">
        <v>10.08</v>
      </c>
      <c r="M1105" s="2">
        <v>184400</v>
      </c>
      <c r="N1105" s="2">
        <v>318000</v>
      </c>
      <c r="O1105" s="2">
        <v>502400</v>
      </c>
      <c r="P1105" s="2">
        <v>0</v>
      </c>
      <c r="Q1105" s="2">
        <v>502400</v>
      </c>
      <c r="S1105" s="6">
        <v>10.7</v>
      </c>
      <c r="T1105" s="6">
        <f t="shared" si="17"/>
        <v>5375.68</v>
      </c>
      <c r="V1105" s="2">
        <v>2</v>
      </c>
      <c r="W1105" s="2">
        <v>449000</v>
      </c>
      <c r="X1105" s="3">
        <v>44715</v>
      </c>
      <c r="Y1105" s="2">
        <v>1</v>
      </c>
      <c r="Z1105" s="2" t="s">
        <v>3063</v>
      </c>
    </row>
    <row r="1106" spans="1:26" s="2" customFormat="1" thickBot="1">
      <c r="A1106" s="2">
        <v>300</v>
      </c>
      <c r="B1106" s="2" t="s">
        <v>2193</v>
      </c>
      <c r="C1106" s="2" t="s">
        <v>2194</v>
      </c>
      <c r="D1106" s="2" t="s">
        <v>3062</v>
      </c>
      <c r="E1106" s="2" t="s">
        <v>3061</v>
      </c>
      <c r="F1106" s="2" t="s">
        <v>3060</v>
      </c>
      <c r="I1106" s="2" t="s">
        <v>3059</v>
      </c>
      <c r="J1106" s="2" t="s">
        <v>2847</v>
      </c>
      <c r="K1106" s="7" t="s">
        <v>3058</v>
      </c>
      <c r="L1106" s="2">
        <v>0.3</v>
      </c>
      <c r="M1106" s="2">
        <v>57600</v>
      </c>
      <c r="N1106" s="2">
        <v>446600</v>
      </c>
      <c r="O1106" s="2">
        <v>504200</v>
      </c>
      <c r="P1106" s="2">
        <v>0</v>
      </c>
      <c r="Q1106" s="2">
        <v>504200</v>
      </c>
      <c r="S1106" s="6">
        <v>10.7</v>
      </c>
      <c r="T1106" s="6">
        <f t="shared" si="17"/>
        <v>5394.94</v>
      </c>
      <c r="V1106" s="2">
        <v>2</v>
      </c>
      <c r="W1106" s="2">
        <v>105000</v>
      </c>
      <c r="X1106" s="3">
        <v>39784</v>
      </c>
      <c r="Y1106" s="2">
        <v>1</v>
      </c>
      <c r="Z1106" s="2" t="s">
        <v>3057</v>
      </c>
    </row>
    <row r="1107" spans="1:26" s="2" customFormat="1" thickBot="1">
      <c r="A1107" s="2">
        <v>708</v>
      </c>
      <c r="B1107" s="2" t="s">
        <v>1315</v>
      </c>
      <c r="C1107" s="2" t="s">
        <v>3056</v>
      </c>
      <c r="E1107" s="2" t="s">
        <v>3055</v>
      </c>
      <c r="F1107" s="2" t="s">
        <v>3054</v>
      </c>
      <c r="G1107" s="2" t="s">
        <v>3053</v>
      </c>
      <c r="H1107" s="2" t="s">
        <v>3052</v>
      </c>
      <c r="I1107" s="2" t="s">
        <v>3051</v>
      </c>
      <c r="J1107" s="2" t="s">
        <v>2836</v>
      </c>
      <c r="K1107" s="7" t="s">
        <v>3050</v>
      </c>
      <c r="L1107" s="2">
        <v>257</v>
      </c>
      <c r="M1107" s="2">
        <v>198600</v>
      </c>
      <c r="N1107" s="2">
        <v>310500</v>
      </c>
      <c r="O1107" s="2">
        <v>509100</v>
      </c>
      <c r="P1107" s="2">
        <v>0</v>
      </c>
      <c r="Q1107" s="2">
        <v>509100</v>
      </c>
      <c r="S1107" s="6">
        <v>10.7</v>
      </c>
      <c r="T1107" s="6">
        <f t="shared" si="17"/>
        <v>5447.37</v>
      </c>
      <c r="V1107" s="2">
        <v>2</v>
      </c>
      <c r="W1107" s="2">
        <v>0</v>
      </c>
      <c r="X1107" s="3">
        <v>41239</v>
      </c>
      <c r="Y1107" s="2">
        <v>2</v>
      </c>
      <c r="Z1107" s="2" t="s">
        <v>3049</v>
      </c>
    </row>
    <row r="1108" spans="1:26" s="2" customFormat="1" thickBot="1">
      <c r="A1108" s="2">
        <v>101</v>
      </c>
      <c r="B1108" s="2" t="s">
        <v>2614</v>
      </c>
      <c r="C1108" s="2" t="s">
        <v>2615</v>
      </c>
      <c r="D1108" s="2" t="s">
        <v>3048</v>
      </c>
      <c r="E1108" s="2" t="s">
        <v>3047</v>
      </c>
      <c r="F1108" s="2" t="s">
        <v>3046</v>
      </c>
      <c r="I1108" s="2" t="s">
        <v>2854</v>
      </c>
      <c r="J1108" s="2" t="s">
        <v>2836</v>
      </c>
      <c r="K1108" s="7" t="s">
        <v>2853</v>
      </c>
      <c r="L1108" s="2">
        <v>108</v>
      </c>
      <c r="M1108" s="2">
        <v>259800</v>
      </c>
      <c r="N1108" s="2">
        <v>278400</v>
      </c>
      <c r="O1108" s="2">
        <v>538200</v>
      </c>
      <c r="P1108" s="2">
        <v>25000</v>
      </c>
      <c r="Q1108" s="2">
        <v>513200</v>
      </c>
      <c r="S1108" s="6">
        <v>10.7</v>
      </c>
      <c r="T1108" s="6">
        <f t="shared" si="17"/>
        <v>5491.24</v>
      </c>
      <c r="V1108" s="2">
        <v>0</v>
      </c>
      <c r="W1108" s="2">
        <v>0</v>
      </c>
      <c r="Y1108" s="2">
        <v>0</v>
      </c>
      <c r="Z1108" s="2" t="s">
        <v>3045</v>
      </c>
    </row>
    <row r="1109" spans="1:26" s="2" customFormat="1" thickBot="1">
      <c r="A1109" s="2">
        <v>810</v>
      </c>
      <c r="B1109" s="2" t="s">
        <v>1086</v>
      </c>
      <c r="C1109" s="2" t="s">
        <v>1087</v>
      </c>
      <c r="E1109" s="2" t="s">
        <v>3044</v>
      </c>
      <c r="F1109" s="2" t="s">
        <v>3043</v>
      </c>
      <c r="I1109" s="2" t="s">
        <v>2854</v>
      </c>
      <c r="J1109" s="2" t="s">
        <v>2836</v>
      </c>
      <c r="K1109" s="7" t="s">
        <v>2853</v>
      </c>
      <c r="L1109" s="2">
        <v>40</v>
      </c>
      <c r="M1109" s="2">
        <v>169100</v>
      </c>
      <c r="N1109" s="2">
        <v>345100</v>
      </c>
      <c r="O1109" s="2">
        <v>514200</v>
      </c>
      <c r="P1109" s="2">
        <v>0</v>
      </c>
      <c r="Q1109" s="2">
        <v>514200</v>
      </c>
      <c r="S1109" s="6">
        <v>10.7</v>
      </c>
      <c r="T1109" s="6">
        <f t="shared" si="17"/>
        <v>5501.94</v>
      </c>
      <c r="V1109" s="2">
        <v>0</v>
      </c>
      <c r="W1109" s="2">
        <v>0</v>
      </c>
      <c r="Y1109" s="2">
        <v>0</v>
      </c>
      <c r="Z1109" s="2" t="s">
        <v>3042</v>
      </c>
    </row>
    <row r="1110" spans="1:26" s="2" customFormat="1" thickBot="1">
      <c r="A1110" s="2">
        <v>147</v>
      </c>
      <c r="B1110" s="2" t="s">
        <v>2526</v>
      </c>
      <c r="C1110" s="2" t="s">
        <v>2528</v>
      </c>
      <c r="D1110" s="2" t="s">
        <v>3041</v>
      </c>
      <c r="E1110" s="2" t="s">
        <v>3040</v>
      </c>
      <c r="F1110" s="2" t="s">
        <v>3039</v>
      </c>
      <c r="I1110" s="2" t="s">
        <v>2854</v>
      </c>
      <c r="J1110" s="2" t="s">
        <v>2836</v>
      </c>
      <c r="K1110" s="8" t="s">
        <v>3038</v>
      </c>
      <c r="L1110" s="2">
        <v>25</v>
      </c>
      <c r="M1110" s="2">
        <v>133800</v>
      </c>
      <c r="N1110" s="2">
        <v>412000</v>
      </c>
      <c r="O1110" s="2">
        <v>545800</v>
      </c>
      <c r="P1110" s="2">
        <v>25000</v>
      </c>
      <c r="Q1110" s="2">
        <v>520800</v>
      </c>
      <c r="S1110" s="6">
        <v>10.7</v>
      </c>
      <c r="T1110" s="6">
        <f t="shared" si="17"/>
        <v>5572.56</v>
      </c>
      <c r="V1110" s="2">
        <v>0</v>
      </c>
      <c r="W1110" s="2">
        <v>0</v>
      </c>
      <c r="Y1110" s="2">
        <v>0</v>
      </c>
    </row>
    <row r="1111" spans="1:26" s="2" customFormat="1" thickBot="1">
      <c r="A1111" s="2">
        <v>1145</v>
      </c>
      <c r="B1111" s="2" t="s">
        <v>225</v>
      </c>
      <c r="C1111" s="2" t="s">
        <v>3037</v>
      </c>
      <c r="D1111" s="2" t="s">
        <v>3036</v>
      </c>
      <c r="E1111" s="2" t="s">
        <v>3035</v>
      </c>
      <c r="F1111" s="2" t="s">
        <v>3034</v>
      </c>
      <c r="I1111" s="2" t="s">
        <v>2854</v>
      </c>
      <c r="J1111" s="2" t="s">
        <v>2836</v>
      </c>
      <c r="K1111" s="7" t="s">
        <v>2853</v>
      </c>
      <c r="L1111" s="2">
        <v>71</v>
      </c>
      <c r="M1111" s="2">
        <v>275800</v>
      </c>
      <c r="N1111" s="2">
        <v>275900</v>
      </c>
      <c r="O1111" s="2">
        <v>551700</v>
      </c>
      <c r="P1111" s="2">
        <v>25000</v>
      </c>
      <c r="Q1111" s="2">
        <v>526700</v>
      </c>
      <c r="S1111" s="6">
        <v>10.7</v>
      </c>
      <c r="T1111" s="6">
        <f t="shared" si="17"/>
        <v>5635.69</v>
      </c>
      <c r="V1111" s="2">
        <v>1</v>
      </c>
      <c r="W1111" s="2">
        <v>65000</v>
      </c>
      <c r="X1111" s="3">
        <v>44074</v>
      </c>
      <c r="Y1111" s="2">
        <v>1</v>
      </c>
      <c r="Z1111" s="2" t="s">
        <v>3033</v>
      </c>
    </row>
    <row r="1112" spans="1:26" s="2" customFormat="1" thickBot="1">
      <c r="A1112" s="2">
        <v>189</v>
      </c>
      <c r="B1112" s="2" t="s">
        <v>2441</v>
      </c>
      <c r="C1112" s="2" t="s">
        <v>2442</v>
      </c>
      <c r="D1112" s="2" t="s">
        <v>3032</v>
      </c>
      <c r="E1112" s="2" t="s">
        <v>3031</v>
      </c>
      <c r="F1112" s="2" t="s">
        <v>3030</v>
      </c>
      <c r="I1112" s="2" t="s">
        <v>2854</v>
      </c>
      <c r="J1112" s="2" t="s">
        <v>2836</v>
      </c>
      <c r="K1112" s="7" t="s">
        <v>2853</v>
      </c>
      <c r="L1112" s="2">
        <v>21</v>
      </c>
      <c r="M1112" s="2">
        <v>144800</v>
      </c>
      <c r="N1112" s="2">
        <v>383000</v>
      </c>
      <c r="O1112" s="2">
        <v>527800</v>
      </c>
      <c r="P1112" s="2">
        <v>0</v>
      </c>
      <c r="Q1112" s="2">
        <v>527800</v>
      </c>
      <c r="S1112" s="6">
        <v>10.7</v>
      </c>
      <c r="T1112" s="6">
        <f t="shared" si="17"/>
        <v>5647.46</v>
      </c>
      <c r="V1112" s="2">
        <v>2</v>
      </c>
      <c r="W1112" s="2">
        <v>55000</v>
      </c>
      <c r="X1112" s="3">
        <v>42186</v>
      </c>
      <c r="Y1112" s="2">
        <v>1</v>
      </c>
      <c r="Z1112" s="2" t="s">
        <v>3029</v>
      </c>
    </row>
    <row r="1113" spans="1:26" s="2" customFormat="1" thickBot="1">
      <c r="A1113" s="2">
        <v>446</v>
      </c>
      <c r="B1113" s="2" t="s">
        <v>1885</v>
      </c>
      <c r="C1113" s="2" t="s">
        <v>499</v>
      </c>
      <c r="E1113" s="2" t="s">
        <v>3028</v>
      </c>
      <c r="F1113" s="2" t="s">
        <v>3027</v>
      </c>
      <c r="I1113" s="2" t="s">
        <v>2854</v>
      </c>
      <c r="J1113" s="2" t="s">
        <v>2836</v>
      </c>
      <c r="K1113" s="7" t="s">
        <v>2853</v>
      </c>
      <c r="L1113" s="2">
        <v>56</v>
      </c>
      <c r="M1113" s="2">
        <v>167100</v>
      </c>
      <c r="N1113" s="2">
        <v>361100</v>
      </c>
      <c r="O1113" s="2">
        <v>528200</v>
      </c>
      <c r="P1113" s="2">
        <v>0</v>
      </c>
      <c r="Q1113" s="2">
        <v>528200</v>
      </c>
      <c r="S1113" s="6">
        <v>10.7</v>
      </c>
      <c r="T1113" s="6">
        <f t="shared" si="17"/>
        <v>5651.74</v>
      </c>
      <c r="V1113" s="2">
        <v>2</v>
      </c>
      <c r="W1113" s="2">
        <v>174333</v>
      </c>
      <c r="X1113" s="3">
        <v>40646</v>
      </c>
      <c r="Y1113" s="2">
        <v>1</v>
      </c>
      <c r="Z1113" s="2" t="s">
        <v>3026</v>
      </c>
    </row>
    <row r="1114" spans="1:26" s="2" customFormat="1" thickBot="1">
      <c r="A1114" s="2">
        <v>498</v>
      </c>
      <c r="B1114" s="2" t="s">
        <v>1768</v>
      </c>
      <c r="C1114" s="2" t="s">
        <v>3025</v>
      </c>
      <c r="D1114" s="2" t="s">
        <v>3024</v>
      </c>
      <c r="E1114" s="2" t="s">
        <v>3023</v>
      </c>
      <c r="F1114" s="2" t="s">
        <v>3022</v>
      </c>
      <c r="I1114" s="2" t="s">
        <v>2854</v>
      </c>
      <c r="J1114" s="2" t="s">
        <v>2836</v>
      </c>
      <c r="K1114" s="7" t="s">
        <v>2853</v>
      </c>
      <c r="L1114" s="2">
        <v>1.3</v>
      </c>
      <c r="M1114" s="2">
        <v>121500</v>
      </c>
      <c r="N1114" s="2">
        <v>432400</v>
      </c>
      <c r="O1114" s="2">
        <v>553900</v>
      </c>
      <c r="P1114" s="2">
        <v>25000</v>
      </c>
      <c r="Q1114" s="2">
        <v>528900</v>
      </c>
      <c r="S1114" s="6">
        <v>10.7</v>
      </c>
      <c r="T1114" s="6">
        <f t="shared" si="17"/>
        <v>5659.23</v>
      </c>
      <c r="V1114" s="2">
        <v>2</v>
      </c>
      <c r="W1114" s="2">
        <v>70000</v>
      </c>
      <c r="X1114" s="3">
        <v>42264</v>
      </c>
      <c r="Y1114" s="2">
        <v>1</v>
      </c>
      <c r="Z1114" s="2" t="s">
        <v>3021</v>
      </c>
    </row>
    <row r="1115" spans="1:26" s="2" customFormat="1" thickBot="1">
      <c r="A1115" s="2">
        <v>661</v>
      </c>
      <c r="B1115" s="2" t="s">
        <v>1408</v>
      </c>
      <c r="C1115" s="2" t="s">
        <v>3020</v>
      </c>
      <c r="E1115" s="2" t="s">
        <v>3019</v>
      </c>
      <c r="F1115" s="2" t="s">
        <v>3018</v>
      </c>
      <c r="G1115" s="2" t="s">
        <v>3017</v>
      </c>
      <c r="H1115" s="2" t="s">
        <v>3016</v>
      </c>
      <c r="I1115" s="2" t="s">
        <v>3015</v>
      </c>
      <c r="J1115" s="2" t="s">
        <v>2977</v>
      </c>
      <c r="K1115" s="7" t="s">
        <v>3014</v>
      </c>
      <c r="L1115" s="2">
        <v>62</v>
      </c>
      <c r="M1115" s="2">
        <v>318000</v>
      </c>
      <c r="N1115" s="2">
        <v>211000</v>
      </c>
      <c r="O1115" s="2">
        <v>529000</v>
      </c>
      <c r="P1115" s="2">
        <v>0</v>
      </c>
      <c r="Q1115" s="2">
        <v>529000</v>
      </c>
      <c r="S1115" s="6">
        <v>10.7</v>
      </c>
      <c r="T1115" s="6">
        <f t="shared" si="17"/>
        <v>5660.3</v>
      </c>
      <c r="V1115" s="2">
        <v>2</v>
      </c>
      <c r="W1115" s="2">
        <v>100000</v>
      </c>
      <c r="X1115" s="3">
        <v>43556</v>
      </c>
      <c r="Y1115" s="2">
        <v>1</v>
      </c>
      <c r="Z1115" s="2" t="s">
        <v>3013</v>
      </c>
    </row>
    <row r="1116" spans="1:26" s="2" customFormat="1" thickBot="1">
      <c r="A1116" s="2">
        <v>909</v>
      </c>
      <c r="B1116" s="2" t="s">
        <v>835</v>
      </c>
      <c r="C1116" s="2" t="s">
        <v>836</v>
      </c>
      <c r="D1116" s="2" t="s">
        <v>3012</v>
      </c>
      <c r="E1116" s="2" t="s">
        <v>3011</v>
      </c>
      <c r="F1116" s="2" t="s">
        <v>3010</v>
      </c>
      <c r="I1116" s="2" t="s">
        <v>3009</v>
      </c>
      <c r="J1116" s="2" t="s">
        <v>2836</v>
      </c>
      <c r="K1116" s="7" t="s">
        <v>3008</v>
      </c>
      <c r="L1116" s="2">
        <v>10.5</v>
      </c>
      <c r="M1116" s="2">
        <v>188500</v>
      </c>
      <c r="N1116" s="2">
        <v>342100</v>
      </c>
      <c r="O1116" s="2">
        <v>530600</v>
      </c>
      <c r="P1116" s="2">
        <v>0</v>
      </c>
      <c r="Q1116" s="2">
        <v>530600</v>
      </c>
      <c r="S1116" s="6">
        <v>10.7</v>
      </c>
      <c r="T1116" s="6">
        <f t="shared" si="17"/>
        <v>5677.42</v>
      </c>
      <c r="V1116" s="2">
        <v>0</v>
      </c>
      <c r="W1116" s="2">
        <v>0</v>
      </c>
      <c r="Y1116" s="2">
        <v>0</v>
      </c>
      <c r="Z1116" s="2" t="s">
        <v>3007</v>
      </c>
    </row>
    <row r="1117" spans="1:26" s="2" customFormat="1" thickBot="1">
      <c r="A1117" s="2">
        <v>392</v>
      </c>
      <c r="B1117" s="2" t="s">
        <v>1997</v>
      </c>
      <c r="C1117" s="2" t="s">
        <v>1998</v>
      </c>
      <c r="E1117" s="2" t="s">
        <v>3006</v>
      </c>
      <c r="F1117" s="2" t="s">
        <v>2855</v>
      </c>
      <c r="I1117" s="2" t="s">
        <v>2854</v>
      </c>
      <c r="J1117" s="2" t="s">
        <v>2836</v>
      </c>
      <c r="K1117" s="7" t="s">
        <v>2853</v>
      </c>
      <c r="L1117" s="2">
        <v>70</v>
      </c>
      <c r="M1117" s="2">
        <v>227300</v>
      </c>
      <c r="N1117" s="2">
        <v>322000</v>
      </c>
      <c r="O1117" s="2">
        <v>549300</v>
      </c>
      <c r="P1117" s="2">
        <v>0</v>
      </c>
      <c r="Q1117" s="2">
        <v>549300</v>
      </c>
      <c r="S1117" s="6">
        <v>10.7</v>
      </c>
      <c r="T1117" s="6">
        <f t="shared" si="17"/>
        <v>5877.51</v>
      </c>
      <c r="V1117" s="2">
        <v>2</v>
      </c>
      <c r="W1117" s="2">
        <v>5000</v>
      </c>
      <c r="X1117" s="3">
        <v>43627</v>
      </c>
      <c r="Y1117" s="2">
        <v>8</v>
      </c>
      <c r="Z1117" s="2" t="s">
        <v>3005</v>
      </c>
    </row>
    <row r="1118" spans="1:26" s="2" customFormat="1" thickBot="1">
      <c r="A1118" s="2">
        <v>984</v>
      </c>
      <c r="B1118" s="2" t="s">
        <v>623</v>
      </c>
      <c r="C1118" s="2" t="s">
        <v>624</v>
      </c>
      <c r="E1118" s="2" t="s">
        <v>3004</v>
      </c>
      <c r="F1118" s="2" t="s">
        <v>3003</v>
      </c>
      <c r="I1118" s="2" t="s">
        <v>3002</v>
      </c>
      <c r="J1118" s="2" t="s">
        <v>2847</v>
      </c>
      <c r="K1118" s="7" t="s">
        <v>3001</v>
      </c>
      <c r="L1118" s="2">
        <v>33.700000000000003</v>
      </c>
      <c r="M1118" s="2">
        <v>398500</v>
      </c>
      <c r="N1118" s="2">
        <v>151700</v>
      </c>
      <c r="O1118" s="2">
        <v>550200</v>
      </c>
      <c r="P1118" s="2">
        <v>0</v>
      </c>
      <c r="Q1118" s="2">
        <v>550200</v>
      </c>
      <c r="S1118" s="6">
        <v>10.7</v>
      </c>
      <c r="T1118" s="6">
        <f t="shared" si="17"/>
        <v>5887.14</v>
      </c>
      <c r="V1118" s="2">
        <v>2</v>
      </c>
      <c r="W1118" s="2">
        <v>0</v>
      </c>
      <c r="X1118" s="3">
        <v>43133</v>
      </c>
      <c r="Y1118" s="2">
        <v>8</v>
      </c>
      <c r="Z1118" s="2" t="s">
        <v>3000</v>
      </c>
    </row>
    <row r="1119" spans="1:26" s="2" customFormat="1" thickBot="1">
      <c r="A1119" s="2">
        <v>564</v>
      </c>
      <c r="B1119" s="2" t="s">
        <v>1627</v>
      </c>
      <c r="C1119" s="2" t="s">
        <v>1628</v>
      </c>
      <c r="D1119" s="2" t="s">
        <v>2999</v>
      </c>
      <c r="E1119" s="2" t="s">
        <v>2998</v>
      </c>
      <c r="F1119" s="2" t="s">
        <v>2998</v>
      </c>
      <c r="I1119" s="2" t="s">
        <v>2854</v>
      </c>
      <c r="J1119" s="2" t="s">
        <v>2836</v>
      </c>
      <c r="K1119" s="7" t="s">
        <v>2853</v>
      </c>
      <c r="L1119" s="2">
        <v>96.4</v>
      </c>
      <c r="M1119" s="2">
        <v>229800</v>
      </c>
      <c r="N1119" s="2">
        <v>324500</v>
      </c>
      <c r="O1119" s="2">
        <v>554300</v>
      </c>
      <c r="P1119" s="2">
        <v>0</v>
      </c>
      <c r="Q1119" s="2">
        <v>554300</v>
      </c>
      <c r="S1119" s="6">
        <v>10.7</v>
      </c>
      <c r="T1119" s="6">
        <f t="shared" si="17"/>
        <v>5931.01</v>
      </c>
      <c r="V1119" s="2">
        <v>2</v>
      </c>
      <c r="W1119" s="2">
        <v>118000</v>
      </c>
      <c r="X1119" s="3">
        <v>43768</v>
      </c>
      <c r="Y1119" s="2">
        <v>1</v>
      </c>
      <c r="Z1119" s="2" t="s">
        <v>2997</v>
      </c>
    </row>
    <row r="1120" spans="1:26" s="2" customFormat="1" thickBot="1">
      <c r="A1120" s="2">
        <v>540</v>
      </c>
      <c r="B1120" s="2" t="s">
        <v>1673</v>
      </c>
      <c r="C1120" s="2" t="s">
        <v>1675</v>
      </c>
      <c r="E1120" s="2" t="s">
        <v>2996</v>
      </c>
      <c r="F1120" s="2" t="s">
        <v>2995</v>
      </c>
      <c r="I1120" s="2" t="s">
        <v>2994</v>
      </c>
      <c r="J1120" s="2" t="s">
        <v>2836</v>
      </c>
      <c r="K1120" s="7" t="s">
        <v>2993</v>
      </c>
      <c r="L1120" s="2">
        <v>11</v>
      </c>
      <c r="M1120" s="2">
        <v>187400</v>
      </c>
      <c r="N1120" s="2">
        <v>372000</v>
      </c>
      <c r="O1120" s="2">
        <v>559400</v>
      </c>
      <c r="P1120" s="2">
        <v>0</v>
      </c>
      <c r="Q1120" s="2">
        <v>559400</v>
      </c>
      <c r="S1120" s="6">
        <v>10.7</v>
      </c>
      <c r="T1120" s="6">
        <f t="shared" si="17"/>
        <v>5985.58</v>
      </c>
      <c r="V1120" s="2">
        <v>2</v>
      </c>
      <c r="W1120" s="2">
        <v>0</v>
      </c>
      <c r="X1120" s="3">
        <v>40819</v>
      </c>
      <c r="Y1120" s="2">
        <v>2</v>
      </c>
      <c r="Z1120" s="2" t="s">
        <v>2992</v>
      </c>
    </row>
    <row r="1121" spans="1:26" s="2" customFormat="1" thickBot="1">
      <c r="A1121" s="2">
        <v>405</v>
      </c>
      <c r="B1121" s="2" t="s">
        <v>1969</v>
      </c>
      <c r="C1121" s="2" t="s">
        <v>2991</v>
      </c>
      <c r="E1121" s="2" t="s">
        <v>2990</v>
      </c>
      <c r="F1121" s="2" t="s">
        <v>2989</v>
      </c>
      <c r="I1121" s="2" t="s">
        <v>2854</v>
      </c>
      <c r="J1121" s="2" t="s">
        <v>2836</v>
      </c>
      <c r="K1121" s="7" t="s">
        <v>2853</v>
      </c>
      <c r="L1121" s="2">
        <v>28</v>
      </c>
      <c r="M1121" s="2">
        <v>138300</v>
      </c>
      <c r="N1121" s="2">
        <v>422700</v>
      </c>
      <c r="O1121" s="2">
        <v>561000</v>
      </c>
      <c r="P1121" s="2">
        <v>0</v>
      </c>
      <c r="Q1121" s="2">
        <v>561000</v>
      </c>
      <c r="S1121" s="6">
        <v>10.7</v>
      </c>
      <c r="T1121" s="6">
        <f t="shared" si="17"/>
        <v>6002.7</v>
      </c>
      <c r="V1121" s="2">
        <v>2</v>
      </c>
      <c r="W1121" s="2">
        <v>0</v>
      </c>
      <c r="X1121" s="3">
        <v>45034</v>
      </c>
      <c r="Y1121" s="2">
        <v>2</v>
      </c>
      <c r="Z1121" s="2" t="s">
        <v>2988</v>
      </c>
    </row>
    <row r="1122" spans="1:26" s="2" customFormat="1" thickBot="1">
      <c r="A1122" s="2">
        <v>243</v>
      </c>
      <c r="B1122" s="2" t="s">
        <v>2320</v>
      </c>
      <c r="C1122" s="2" t="s">
        <v>2322</v>
      </c>
      <c r="D1122" s="2" t="s">
        <v>2987</v>
      </c>
      <c r="E1122" s="2" t="s">
        <v>2986</v>
      </c>
      <c r="F1122" s="2" t="s">
        <v>2985</v>
      </c>
      <c r="I1122" s="2" t="s">
        <v>2854</v>
      </c>
      <c r="J1122" s="2" t="s">
        <v>2836</v>
      </c>
      <c r="K1122" s="7" t="s">
        <v>2853</v>
      </c>
      <c r="L1122" s="2">
        <v>46</v>
      </c>
      <c r="M1122" s="2">
        <v>252000</v>
      </c>
      <c r="N1122" s="2">
        <v>320200</v>
      </c>
      <c r="O1122" s="2">
        <v>572200</v>
      </c>
      <c r="P1122" s="2">
        <v>0</v>
      </c>
      <c r="Q1122" s="2">
        <v>572200</v>
      </c>
      <c r="S1122" s="6">
        <v>10.7</v>
      </c>
      <c r="T1122" s="6">
        <f t="shared" si="17"/>
        <v>6122.54</v>
      </c>
      <c r="V1122" s="2">
        <v>2</v>
      </c>
      <c r="W1122" s="2">
        <v>0</v>
      </c>
      <c r="X1122" s="3">
        <v>41172</v>
      </c>
      <c r="Y1122" s="2">
        <v>2</v>
      </c>
      <c r="Z1122" s="2" t="s">
        <v>2984</v>
      </c>
    </row>
    <row r="1123" spans="1:26" s="2" customFormat="1" thickBot="1">
      <c r="A1123" s="2">
        <v>254</v>
      </c>
      <c r="B1123" s="2" t="s">
        <v>2292</v>
      </c>
      <c r="C1123" s="2" t="s">
        <v>2293</v>
      </c>
      <c r="E1123" s="2" t="s">
        <v>2983</v>
      </c>
      <c r="F1123" s="2" t="s">
        <v>2982</v>
      </c>
      <c r="I1123" s="2" t="s">
        <v>2854</v>
      </c>
      <c r="J1123" s="2" t="s">
        <v>2836</v>
      </c>
      <c r="K1123" s="7" t="s">
        <v>2853</v>
      </c>
      <c r="L1123" s="2">
        <v>142</v>
      </c>
      <c r="M1123" s="2">
        <v>220500</v>
      </c>
      <c r="N1123" s="2">
        <v>378600</v>
      </c>
      <c r="O1123" s="2">
        <v>599100</v>
      </c>
      <c r="P1123" s="2">
        <v>25000</v>
      </c>
      <c r="Q1123" s="2">
        <v>574100</v>
      </c>
      <c r="S1123" s="6">
        <v>10.7</v>
      </c>
      <c r="T1123" s="6">
        <f t="shared" si="17"/>
        <v>6142.87</v>
      </c>
      <c r="V1123" s="2">
        <v>0</v>
      </c>
      <c r="W1123" s="2">
        <v>0</v>
      </c>
      <c r="Y1123" s="2">
        <v>0</v>
      </c>
      <c r="Z1123" s="2" t="s">
        <v>2981</v>
      </c>
    </row>
    <row r="1124" spans="1:26" s="2" customFormat="1" thickBot="1">
      <c r="A1124" s="2">
        <v>174</v>
      </c>
      <c r="B1124" s="2" t="s">
        <v>2476</v>
      </c>
      <c r="C1124" s="2" t="s">
        <v>1853</v>
      </c>
      <c r="E1124" s="2" t="s">
        <v>2980</v>
      </c>
      <c r="F1124" s="2" t="s">
        <v>2979</v>
      </c>
      <c r="I1124" s="2" t="s">
        <v>2978</v>
      </c>
      <c r="J1124" s="2" t="s">
        <v>2977</v>
      </c>
      <c r="K1124" s="7" t="s">
        <v>2976</v>
      </c>
      <c r="L1124" s="2">
        <v>5.0999999999999996</v>
      </c>
      <c r="M1124" s="2">
        <v>100500</v>
      </c>
      <c r="N1124" s="2">
        <v>474600</v>
      </c>
      <c r="O1124" s="2">
        <v>575100</v>
      </c>
      <c r="P1124" s="2">
        <v>0</v>
      </c>
      <c r="Q1124" s="2">
        <v>575100</v>
      </c>
      <c r="S1124" s="6">
        <v>10.7</v>
      </c>
      <c r="T1124" s="6">
        <f t="shared" si="17"/>
        <v>6153.57</v>
      </c>
      <c r="V1124" s="2">
        <v>2</v>
      </c>
      <c r="W1124" s="2">
        <v>120000</v>
      </c>
      <c r="X1124" s="3">
        <v>38890</v>
      </c>
      <c r="Y1124" s="2">
        <v>0</v>
      </c>
      <c r="Z1124" s="2" t="s">
        <v>2975</v>
      </c>
    </row>
    <row r="1125" spans="1:26" s="2" customFormat="1" thickBot="1">
      <c r="A1125" s="2">
        <v>457</v>
      </c>
      <c r="B1125" s="2" t="s">
        <v>1858</v>
      </c>
      <c r="C1125" s="2" t="s">
        <v>1803</v>
      </c>
      <c r="D1125" s="2" t="s">
        <v>2974</v>
      </c>
      <c r="E1125" s="2" t="s">
        <v>2973</v>
      </c>
      <c r="F1125" s="2" t="s">
        <v>2972</v>
      </c>
      <c r="I1125" s="2" t="s">
        <v>2854</v>
      </c>
      <c r="J1125" s="2" t="s">
        <v>2836</v>
      </c>
      <c r="K1125" s="7" t="s">
        <v>2853</v>
      </c>
      <c r="L1125" s="2">
        <v>74</v>
      </c>
      <c r="M1125" s="2">
        <v>291900</v>
      </c>
      <c r="N1125" s="2">
        <v>321100</v>
      </c>
      <c r="O1125" s="2">
        <v>613000</v>
      </c>
      <c r="P1125" s="2">
        <v>25000</v>
      </c>
      <c r="Q1125" s="2">
        <v>588000</v>
      </c>
      <c r="S1125" s="6">
        <v>10.7</v>
      </c>
      <c r="T1125" s="6">
        <f t="shared" si="17"/>
        <v>6291.6</v>
      </c>
      <c r="V1125" s="2">
        <v>0</v>
      </c>
      <c r="W1125" s="2">
        <v>0</v>
      </c>
      <c r="Y1125" s="2">
        <v>0</v>
      </c>
      <c r="Z1125" s="2" t="s">
        <v>2971</v>
      </c>
    </row>
    <row r="1126" spans="1:26" s="2" customFormat="1" thickBot="1">
      <c r="A1126" s="2">
        <v>479</v>
      </c>
      <c r="B1126" s="2" t="s">
        <v>1810</v>
      </c>
      <c r="C1126" s="2" t="s">
        <v>2970</v>
      </c>
      <c r="E1126" s="2" t="s">
        <v>2969</v>
      </c>
      <c r="F1126" s="2" t="s">
        <v>2968</v>
      </c>
      <c r="I1126" s="2" t="s">
        <v>2854</v>
      </c>
      <c r="J1126" s="2" t="s">
        <v>2836</v>
      </c>
      <c r="K1126" s="7" t="s">
        <v>2853</v>
      </c>
      <c r="L1126" s="2">
        <v>52</v>
      </c>
      <c r="M1126" s="2">
        <v>179800</v>
      </c>
      <c r="N1126" s="2">
        <v>408200</v>
      </c>
      <c r="O1126" s="2">
        <v>588000</v>
      </c>
      <c r="P1126" s="2">
        <v>0</v>
      </c>
      <c r="Q1126" s="2">
        <v>588000</v>
      </c>
      <c r="S1126" s="6">
        <v>10.7</v>
      </c>
      <c r="T1126" s="6">
        <f t="shared" si="17"/>
        <v>6291.6</v>
      </c>
      <c r="V1126" s="2">
        <v>2</v>
      </c>
      <c r="W1126" s="2">
        <v>485000</v>
      </c>
      <c r="X1126" s="3">
        <v>45499</v>
      </c>
      <c r="Y1126" s="2">
        <v>1</v>
      </c>
      <c r="Z1126" s="2" t="s">
        <v>2967</v>
      </c>
    </row>
    <row r="1127" spans="1:26" s="2" customFormat="1" thickBot="1">
      <c r="A1127" s="2">
        <v>993</v>
      </c>
      <c r="B1127" s="2" t="s">
        <v>595</v>
      </c>
      <c r="C1127" s="2" t="s">
        <v>597</v>
      </c>
      <c r="D1127" s="2" t="s">
        <v>2966</v>
      </c>
      <c r="E1127" s="2" t="s">
        <v>2965</v>
      </c>
      <c r="F1127" s="2" t="s">
        <v>2964</v>
      </c>
      <c r="I1127" s="2" t="s">
        <v>2854</v>
      </c>
      <c r="J1127" s="2" t="s">
        <v>2836</v>
      </c>
      <c r="K1127" s="7" t="s">
        <v>2853</v>
      </c>
      <c r="L1127" s="2">
        <v>58</v>
      </c>
      <c r="M1127" s="2">
        <v>191200</v>
      </c>
      <c r="N1127" s="2">
        <v>435500</v>
      </c>
      <c r="O1127" s="2">
        <v>626700</v>
      </c>
      <c r="P1127" s="2">
        <v>25000</v>
      </c>
      <c r="Q1127" s="2">
        <v>601700</v>
      </c>
      <c r="S1127" s="6">
        <v>10.7</v>
      </c>
      <c r="T1127" s="6">
        <f t="shared" si="17"/>
        <v>6438.19</v>
      </c>
      <c r="V1127" s="2">
        <v>2</v>
      </c>
      <c r="W1127" s="2">
        <v>540000</v>
      </c>
      <c r="X1127" s="3">
        <v>44358</v>
      </c>
      <c r="Y1127" s="2">
        <v>1</v>
      </c>
      <c r="Z1127" s="2" t="s">
        <v>2963</v>
      </c>
    </row>
    <row r="1128" spans="1:26" s="2" customFormat="1" thickBot="1">
      <c r="A1128" s="2">
        <v>867</v>
      </c>
      <c r="B1128" s="2" t="s">
        <v>942</v>
      </c>
      <c r="C1128" s="2" t="s">
        <v>943</v>
      </c>
      <c r="E1128" s="2" t="s">
        <v>2962</v>
      </c>
      <c r="F1128" s="2" t="s">
        <v>2859</v>
      </c>
      <c r="I1128" s="2" t="s">
        <v>2854</v>
      </c>
      <c r="J1128" s="2" t="s">
        <v>2836</v>
      </c>
      <c r="K1128" s="7" t="s">
        <v>2853</v>
      </c>
      <c r="L1128" s="2">
        <v>29.35</v>
      </c>
      <c r="M1128" s="2">
        <v>228800</v>
      </c>
      <c r="N1128" s="2">
        <v>394800</v>
      </c>
      <c r="O1128" s="2">
        <v>623600</v>
      </c>
      <c r="P1128" s="2">
        <v>0</v>
      </c>
      <c r="Q1128" s="2">
        <v>623600</v>
      </c>
      <c r="S1128" s="6">
        <v>10.7</v>
      </c>
      <c r="T1128" s="6">
        <f t="shared" si="17"/>
        <v>6672.52</v>
      </c>
      <c r="V1128" s="2">
        <v>2</v>
      </c>
      <c r="W1128" s="2">
        <v>315000</v>
      </c>
      <c r="X1128" s="3">
        <v>40463</v>
      </c>
      <c r="Y1128" s="2">
        <v>1</v>
      </c>
      <c r="Z1128" s="2" t="s">
        <v>2961</v>
      </c>
    </row>
    <row r="1129" spans="1:26" s="2" customFormat="1" thickBot="1">
      <c r="A1129" s="2">
        <v>750</v>
      </c>
      <c r="B1129" s="2" t="s">
        <v>1219</v>
      </c>
      <c r="C1129" s="2" t="s">
        <v>1220</v>
      </c>
      <c r="D1129" s="2" t="s">
        <v>2960</v>
      </c>
      <c r="E1129" s="2" t="s">
        <v>2959</v>
      </c>
      <c r="F1129" s="2" t="s">
        <v>2958</v>
      </c>
      <c r="I1129" s="2" t="s">
        <v>2854</v>
      </c>
      <c r="J1129" s="2" t="s">
        <v>2836</v>
      </c>
      <c r="K1129" s="7" t="s">
        <v>2853</v>
      </c>
      <c r="L1129" s="2">
        <v>40</v>
      </c>
      <c r="M1129" s="2">
        <v>244100</v>
      </c>
      <c r="N1129" s="2">
        <v>414500</v>
      </c>
      <c r="O1129" s="2">
        <v>658600</v>
      </c>
      <c r="P1129" s="2">
        <v>31000</v>
      </c>
      <c r="Q1129" s="2">
        <v>627600</v>
      </c>
      <c r="S1129" s="6">
        <v>10.7</v>
      </c>
      <c r="T1129" s="6">
        <f t="shared" si="17"/>
        <v>6715.32</v>
      </c>
      <c r="V1129" s="2">
        <v>2</v>
      </c>
      <c r="W1129" s="2">
        <v>0</v>
      </c>
      <c r="X1129" s="3">
        <v>39086</v>
      </c>
      <c r="Y1129" s="2">
        <v>2</v>
      </c>
      <c r="Z1129" s="2" t="s">
        <v>2957</v>
      </c>
    </row>
    <row r="1130" spans="1:26" s="2" customFormat="1" thickBot="1">
      <c r="A1130" s="2">
        <v>346</v>
      </c>
      <c r="B1130" s="2" t="s">
        <v>2098</v>
      </c>
      <c r="C1130" s="2" t="s">
        <v>2099</v>
      </c>
      <c r="E1130" s="2" t="s">
        <v>2956</v>
      </c>
      <c r="F1130" s="2" t="s">
        <v>2955</v>
      </c>
      <c r="I1130" s="2" t="s">
        <v>2854</v>
      </c>
      <c r="J1130" s="2" t="s">
        <v>2836</v>
      </c>
      <c r="K1130" s="7" t="s">
        <v>2853</v>
      </c>
      <c r="L1130" s="2">
        <v>86</v>
      </c>
      <c r="M1130" s="2">
        <v>179900</v>
      </c>
      <c r="N1130" s="2">
        <v>487200</v>
      </c>
      <c r="O1130" s="2">
        <v>667100</v>
      </c>
      <c r="P1130" s="2">
        <v>25000</v>
      </c>
      <c r="Q1130" s="2">
        <v>642100</v>
      </c>
      <c r="S1130" s="6">
        <v>10.7</v>
      </c>
      <c r="T1130" s="6">
        <f t="shared" si="17"/>
        <v>6870.47</v>
      </c>
      <c r="V1130" s="2">
        <v>0</v>
      </c>
      <c r="W1130" s="2">
        <v>0</v>
      </c>
      <c r="Y1130" s="2">
        <v>0</v>
      </c>
      <c r="Z1130" s="2" t="s">
        <v>2954</v>
      </c>
    </row>
    <row r="1131" spans="1:26" s="2" customFormat="1" thickBot="1">
      <c r="A1131" s="2">
        <v>603</v>
      </c>
      <c r="B1131" s="2" t="s">
        <v>99</v>
      </c>
      <c r="C1131" s="2" t="s">
        <v>1540</v>
      </c>
      <c r="E1131" s="2" t="s">
        <v>2953</v>
      </c>
      <c r="F1131" s="2" t="s">
        <v>2952</v>
      </c>
      <c r="I1131" s="2" t="s">
        <v>2854</v>
      </c>
      <c r="J1131" s="2" t="s">
        <v>2836</v>
      </c>
      <c r="K1131" s="7" t="s">
        <v>2853</v>
      </c>
      <c r="L1131" s="2">
        <v>3</v>
      </c>
      <c r="M1131" s="2">
        <v>130000</v>
      </c>
      <c r="N1131" s="2">
        <v>514400</v>
      </c>
      <c r="O1131" s="2">
        <v>644400</v>
      </c>
      <c r="P1131" s="2">
        <v>0</v>
      </c>
      <c r="Q1131" s="2">
        <v>644400</v>
      </c>
      <c r="S1131" s="6">
        <v>10.7</v>
      </c>
      <c r="T1131" s="6">
        <f t="shared" si="17"/>
        <v>6895.08</v>
      </c>
      <c r="V1131" s="2">
        <v>2</v>
      </c>
      <c r="W1131" s="2">
        <v>0</v>
      </c>
      <c r="X1131" s="3">
        <v>43116</v>
      </c>
      <c r="Y1131" s="2">
        <v>2</v>
      </c>
      <c r="Z1131" s="2" t="s">
        <v>2951</v>
      </c>
    </row>
    <row r="1132" spans="1:26" s="2" customFormat="1" thickBot="1">
      <c r="A1132" s="2">
        <v>882</v>
      </c>
      <c r="B1132" s="2" t="s">
        <v>897</v>
      </c>
      <c r="C1132" s="2" t="s">
        <v>896</v>
      </c>
      <c r="E1132" s="2" t="s">
        <v>2950</v>
      </c>
      <c r="F1132" s="2" t="s">
        <v>2949</v>
      </c>
      <c r="I1132" s="2" t="s">
        <v>2948</v>
      </c>
      <c r="J1132" s="2" t="s">
        <v>2947</v>
      </c>
      <c r="K1132" s="8">
        <v>10549</v>
      </c>
      <c r="L1132" s="2">
        <v>220</v>
      </c>
      <c r="M1132" s="2">
        <v>415200</v>
      </c>
      <c r="N1132" s="2">
        <v>229200</v>
      </c>
      <c r="O1132" s="2">
        <v>644400</v>
      </c>
      <c r="P1132" s="2">
        <v>0</v>
      </c>
      <c r="Q1132" s="2">
        <v>644400</v>
      </c>
      <c r="S1132" s="6">
        <v>10.7</v>
      </c>
      <c r="T1132" s="6">
        <f t="shared" si="17"/>
        <v>6895.08</v>
      </c>
      <c r="V1132" s="2">
        <v>0</v>
      </c>
      <c r="W1132" s="2">
        <v>0</v>
      </c>
      <c r="Y1132" s="2">
        <v>0</v>
      </c>
      <c r="Z1132" s="2" t="s">
        <v>2946</v>
      </c>
    </row>
    <row r="1133" spans="1:26" s="2" customFormat="1" thickBot="1">
      <c r="A1133" s="2">
        <v>815</v>
      </c>
      <c r="B1133" s="2" t="s">
        <v>1074</v>
      </c>
      <c r="C1133" s="2" t="s">
        <v>2945</v>
      </c>
      <c r="D1133" s="2" t="s">
        <v>2944</v>
      </c>
      <c r="E1133" s="2" t="s">
        <v>2943</v>
      </c>
      <c r="F1133" s="2" t="s">
        <v>2943</v>
      </c>
      <c r="I1133" s="2" t="s">
        <v>2854</v>
      </c>
      <c r="J1133" s="2" t="s">
        <v>2836</v>
      </c>
      <c r="K1133" s="7" t="s">
        <v>2853</v>
      </c>
      <c r="L1133" s="2">
        <v>57</v>
      </c>
      <c r="M1133" s="2">
        <v>262400</v>
      </c>
      <c r="N1133" s="2">
        <v>412100</v>
      </c>
      <c r="O1133" s="2">
        <v>674500</v>
      </c>
      <c r="P1133" s="2">
        <v>25000</v>
      </c>
      <c r="Q1133" s="2">
        <v>649500</v>
      </c>
      <c r="S1133" s="6">
        <v>10.7</v>
      </c>
      <c r="T1133" s="6">
        <f t="shared" si="17"/>
        <v>6949.65</v>
      </c>
      <c r="V1133" s="2">
        <v>1</v>
      </c>
      <c r="W1133" s="2">
        <v>60000</v>
      </c>
      <c r="X1133" s="3">
        <v>44181</v>
      </c>
      <c r="Y1133" s="2">
        <v>1</v>
      </c>
      <c r="Z1133" s="2" t="s">
        <v>2942</v>
      </c>
    </row>
    <row r="1134" spans="1:26" s="2" customFormat="1" thickBot="1">
      <c r="A1134" s="2">
        <v>977</v>
      </c>
      <c r="B1134" s="2" t="s">
        <v>646</v>
      </c>
      <c r="C1134" s="2" t="s">
        <v>648</v>
      </c>
      <c r="D1134" s="2" t="s">
        <v>2941</v>
      </c>
      <c r="E1134" s="2" t="s">
        <v>2940</v>
      </c>
      <c r="F1134" s="2" t="s">
        <v>2939</v>
      </c>
      <c r="I1134" s="2" t="s">
        <v>2938</v>
      </c>
      <c r="J1134" s="2" t="s">
        <v>2836</v>
      </c>
      <c r="K1134" s="7" t="s">
        <v>2937</v>
      </c>
      <c r="L1134" s="2">
        <v>53</v>
      </c>
      <c r="M1134" s="2">
        <v>203000</v>
      </c>
      <c r="N1134" s="2">
        <v>448600</v>
      </c>
      <c r="O1134" s="2">
        <v>651600</v>
      </c>
      <c r="P1134" s="2">
        <v>0</v>
      </c>
      <c r="Q1134" s="2">
        <v>651600</v>
      </c>
      <c r="S1134" s="6">
        <v>10.7</v>
      </c>
      <c r="T1134" s="6">
        <f t="shared" si="17"/>
        <v>6972.12</v>
      </c>
      <c r="V1134" s="2">
        <v>2</v>
      </c>
      <c r="W1134" s="2">
        <v>327000</v>
      </c>
      <c r="X1134" s="3">
        <v>43784</v>
      </c>
      <c r="Y1134" s="2">
        <v>1</v>
      </c>
      <c r="Z1134" s="2" t="s">
        <v>2936</v>
      </c>
    </row>
    <row r="1135" spans="1:26" s="2" customFormat="1" thickBot="1">
      <c r="A1135" s="2">
        <v>586</v>
      </c>
      <c r="B1135" s="2" t="s">
        <v>1576</v>
      </c>
      <c r="C1135" s="2" t="s">
        <v>2935</v>
      </c>
      <c r="D1135" s="2" t="s">
        <v>2934</v>
      </c>
      <c r="E1135" s="2" t="s">
        <v>2933</v>
      </c>
      <c r="F1135" s="2" t="s">
        <v>2886</v>
      </c>
      <c r="I1135" s="2" t="s">
        <v>2885</v>
      </c>
      <c r="J1135" s="2" t="s">
        <v>2884</v>
      </c>
      <c r="K1135" s="8">
        <v>34117</v>
      </c>
      <c r="L1135" s="2">
        <v>50.79</v>
      </c>
      <c r="M1135" s="2">
        <v>75700</v>
      </c>
      <c r="N1135" s="2">
        <v>579500</v>
      </c>
      <c r="O1135" s="2">
        <v>655200</v>
      </c>
      <c r="P1135" s="2">
        <v>0</v>
      </c>
      <c r="Q1135" s="2">
        <v>655200</v>
      </c>
      <c r="S1135" s="6">
        <v>10.7</v>
      </c>
      <c r="T1135" s="6">
        <f t="shared" si="17"/>
        <v>7010.64</v>
      </c>
      <c r="V1135" s="2">
        <v>2</v>
      </c>
      <c r="W1135" s="2">
        <v>675000</v>
      </c>
      <c r="X1135" s="3">
        <v>45443</v>
      </c>
      <c r="Y1135" s="2">
        <v>1</v>
      </c>
      <c r="Z1135" s="2" t="s">
        <v>2932</v>
      </c>
    </row>
    <row r="1136" spans="1:26" s="2" customFormat="1" thickBot="1">
      <c r="A1136" s="2">
        <v>902</v>
      </c>
      <c r="B1136" s="2" t="s">
        <v>853</v>
      </c>
      <c r="C1136" s="2" t="s">
        <v>2931</v>
      </c>
      <c r="D1136" s="2" t="s">
        <v>2005</v>
      </c>
      <c r="E1136" s="2" t="s">
        <v>2930</v>
      </c>
      <c r="F1136" s="2" t="s">
        <v>2929</v>
      </c>
      <c r="I1136" s="2" t="s">
        <v>2854</v>
      </c>
      <c r="J1136" s="2" t="s">
        <v>2836</v>
      </c>
      <c r="K1136" s="7" t="s">
        <v>2853</v>
      </c>
      <c r="L1136" s="2">
        <v>50</v>
      </c>
      <c r="M1136" s="2">
        <v>170200</v>
      </c>
      <c r="N1136" s="2">
        <v>516300</v>
      </c>
      <c r="O1136" s="2">
        <v>686500</v>
      </c>
      <c r="P1136" s="2">
        <v>25000</v>
      </c>
      <c r="Q1136" s="2">
        <v>661500</v>
      </c>
      <c r="S1136" s="6">
        <v>10.7</v>
      </c>
      <c r="T1136" s="6">
        <f t="shared" si="17"/>
        <v>7078.0499999999993</v>
      </c>
      <c r="V1136" s="2">
        <v>1</v>
      </c>
      <c r="W1136" s="2">
        <v>60000</v>
      </c>
      <c r="X1136" s="3">
        <v>44099</v>
      </c>
      <c r="Y1136" s="2">
        <v>1</v>
      </c>
      <c r="Z1136" s="2" t="s">
        <v>2928</v>
      </c>
    </row>
    <row r="1137" spans="1:26" s="2" customFormat="1" thickBot="1">
      <c r="A1137" s="2">
        <v>1007</v>
      </c>
      <c r="B1137" s="2" t="s">
        <v>568</v>
      </c>
      <c r="C1137" s="2" t="s">
        <v>569</v>
      </c>
      <c r="D1137" s="2" t="s">
        <v>2927</v>
      </c>
      <c r="E1137" s="2" t="s">
        <v>2926</v>
      </c>
      <c r="F1137" s="2" t="s">
        <v>2925</v>
      </c>
      <c r="I1137" s="2" t="s">
        <v>2924</v>
      </c>
      <c r="J1137" s="2" t="s">
        <v>2923</v>
      </c>
      <c r="K1137" s="7" t="s">
        <v>2922</v>
      </c>
      <c r="L1137" s="2">
        <v>14</v>
      </c>
      <c r="M1137" s="2">
        <v>106400</v>
      </c>
      <c r="N1137" s="2">
        <v>556400</v>
      </c>
      <c r="O1137" s="2">
        <v>662800</v>
      </c>
      <c r="P1137" s="2">
        <v>0</v>
      </c>
      <c r="Q1137" s="2">
        <v>662800</v>
      </c>
      <c r="S1137" s="6">
        <v>10.7</v>
      </c>
      <c r="T1137" s="6">
        <f t="shared" si="17"/>
        <v>7091.9599999999991</v>
      </c>
      <c r="V1137" s="2">
        <v>2</v>
      </c>
      <c r="W1137" s="2">
        <v>600000</v>
      </c>
      <c r="X1137" s="3">
        <v>44932</v>
      </c>
      <c r="Y1137" s="2">
        <v>1</v>
      </c>
      <c r="Z1137" s="2" t="s">
        <v>2921</v>
      </c>
    </row>
    <row r="1138" spans="1:26" s="2" customFormat="1" thickBot="1">
      <c r="A1138" s="2">
        <v>1048</v>
      </c>
      <c r="B1138" s="2" t="s">
        <v>451</v>
      </c>
      <c r="C1138" s="2" t="s">
        <v>2920</v>
      </c>
      <c r="D1138" s="2" t="s">
        <v>2919</v>
      </c>
      <c r="E1138" s="2" t="s">
        <v>2918</v>
      </c>
      <c r="F1138" s="2" t="s">
        <v>2917</v>
      </c>
      <c r="I1138" s="2" t="s">
        <v>2854</v>
      </c>
      <c r="J1138" s="2" t="s">
        <v>2836</v>
      </c>
      <c r="K1138" s="7" t="s">
        <v>2853</v>
      </c>
      <c r="L1138" s="2">
        <v>29</v>
      </c>
      <c r="M1138" s="2">
        <v>158900</v>
      </c>
      <c r="N1138" s="2">
        <v>535400</v>
      </c>
      <c r="O1138" s="2">
        <v>694300</v>
      </c>
      <c r="P1138" s="2">
        <v>25000</v>
      </c>
      <c r="Q1138" s="2">
        <v>669300</v>
      </c>
      <c r="S1138" s="6">
        <v>10.7</v>
      </c>
      <c r="T1138" s="6">
        <f t="shared" si="17"/>
        <v>7161.5099999999993</v>
      </c>
      <c r="V1138" s="2">
        <v>1</v>
      </c>
      <c r="W1138" s="2">
        <v>0</v>
      </c>
      <c r="X1138" s="3">
        <v>40624</v>
      </c>
      <c r="Y1138" s="2">
        <v>1</v>
      </c>
      <c r="Z1138" s="2" t="s">
        <v>2916</v>
      </c>
    </row>
    <row r="1139" spans="1:26" s="2" customFormat="1" thickBot="1">
      <c r="A1139" s="2">
        <v>805</v>
      </c>
      <c r="B1139" s="2" t="s">
        <v>1099</v>
      </c>
      <c r="C1139" s="2" t="s">
        <v>2915</v>
      </c>
      <c r="E1139" s="2" t="s">
        <v>2914</v>
      </c>
      <c r="F1139" s="2" t="s">
        <v>2913</v>
      </c>
      <c r="G1139" s="2" t="s">
        <v>2912</v>
      </c>
      <c r="I1139" s="2" t="s">
        <v>2911</v>
      </c>
      <c r="J1139" s="2" t="s">
        <v>2836</v>
      </c>
      <c r="K1139" s="7" t="s">
        <v>2910</v>
      </c>
      <c r="L1139" s="2">
        <v>163</v>
      </c>
      <c r="M1139" s="2">
        <v>272400</v>
      </c>
      <c r="N1139" s="2">
        <v>400400</v>
      </c>
      <c r="O1139" s="2">
        <v>672800</v>
      </c>
      <c r="P1139" s="2">
        <v>0</v>
      </c>
      <c r="Q1139" s="2">
        <v>672800</v>
      </c>
      <c r="S1139" s="6">
        <v>10.7</v>
      </c>
      <c r="T1139" s="6">
        <f t="shared" si="17"/>
        <v>7198.9599999999991</v>
      </c>
      <c r="V1139" s="2">
        <v>0</v>
      </c>
      <c r="W1139" s="2">
        <v>0</v>
      </c>
      <c r="Y1139" s="2">
        <v>0</v>
      </c>
      <c r="Z1139" s="2" t="s">
        <v>2909</v>
      </c>
    </row>
    <row r="1140" spans="1:26" s="2" customFormat="1" thickBot="1">
      <c r="A1140" s="2">
        <v>176</v>
      </c>
      <c r="B1140" s="2" t="s">
        <v>2472</v>
      </c>
      <c r="C1140" s="2" t="s">
        <v>2471</v>
      </c>
      <c r="D1140" s="2" t="s">
        <v>2908</v>
      </c>
      <c r="E1140" s="2" t="s">
        <v>2907</v>
      </c>
      <c r="F1140" s="2" t="s">
        <v>2906</v>
      </c>
      <c r="I1140" s="2" t="s">
        <v>2854</v>
      </c>
      <c r="J1140" s="2" t="s">
        <v>2836</v>
      </c>
      <c r="K1140" s="7" t="s">
        <v>2853</v>
      </c>
      <c r="L1140" s="2">
        <v>59</v>
      </c>
      <c r="M1140" s="2">
        <v>293200</v>
      </c>
      <c r="N1140" s="2">
        <v>411600</v>
      </c>
      <c r="O1140" s="2">
        <v>704800</v>
      </c>
      <c r="P1140" s="2">
        <v>31000</v>
      </c>
      <c r="Q1140" s="2">
        <v>673800</v>
      </c>
      <c r="S1140" s="6">
        <v>10.7</v>
      </c>
      <c r="T1140" s="6">
        <f t="shared" si="17"/>
        <v>7209.6599999999989</v>
      </c>
      <c r="V1140" s="2">
        <v>0</v>
      </c>
      <c r="W1140" s="2">
        <v>0</v>
      </c>
      <c r="Y1140" s="2">
        <v>0</v>
      </c>
      <c r="Z1140" s="2" t="s">
        <v>2905</v>
      </c>
    </row>
    <row r="1141" spans="1:26" s="2" customFormat="1" thickBot="1">
      <c r="A1141" s="2">
        <v>800</v>
      </c>
      <c r="B1141" s="2" t="s">
        <v>1113</v>
      </c>
      <c r="C1141" s="2" t="s">
        <v>2904</v>
      </c>
      <c r="E1141" s="2" t="s">
        <v>2903</v>
      </c>
      <c r="F1141" s="2" t="s">
        <v>2902</v>
      </c>
      <c r="G1141" s="2" t="s">
        <v>2901</v>
      </c>
      <c r="I1141" s="2" t="s">
        <v>2900</v>
      </c>
      <c r="J1141" s="2" t="s">
        <v>2836</v>
      </c>
      <c r="K1141" s="7" t="s">
        <v>2899</v>
      </c>
      <c r="L1141" s="2">
        <v>65</v>
      </c>
      <c r="M1141" s="2">
        <v>200400</v>
      </c>
      <c r="N1141" s="2">
        <v>477800</v>
      </c>
      <c r="O1141" s="2">
        <v>678200</v>
      </c>
      <c r="P1141" s="2">
        <v>0</v>
      </c>
      <c r="Q1141" s="2">
        <v>678200</v>
      </c>
      <c r="S1141" s="6">
        <v>10.7</v>
      </c>
      <c r="T1141" s="6">
        <f t="shared" si="17"/>
        <v>7256.7399999999989</v>
      </c>
      <c r="V1141" s="2">
        <v>2</v>
      </c>
      <c r="W1141" s="2">
        <v>0</v>
      </c>
      <c r="X1141" s="3">
        <v>42591</v>
      </c>
      <c r="Y1141" s="2">
        <v>2</v>
      </c>
      <c r="Z1141" s="2" t="s">
        <v>2898</v>
      </c>
    </row>
    <row r="1142" spans="1:26" s="2" customFormat="1" thickBot="1">
      <c r="A1142" s="2">
        <v>53</v>
      </c>
      <c r="B1142" s="2" t="s">
        <v>2701</v>
      </c>
      <c r="C1142" s="2" t="s">
        <v>2861</v>
      </c>
      <c r="E1142" s="2" t="s">
        <v>2897</v>
      </c>
      <c r="F1142" s="2" t="s">
        <v>2859</v>
      </c>
      <c r="I1142" s="2" t="s">
        <v>2854</v>
      </c>
      <c r="J1142" s="2" t="s">
        <v>2836</v>
      </c>
      <c r="K1142" s="7" t="s">
        <v>2853</v>
      </c>
      <c r="L1142" s="2">
        <v>96.8</v>
      </c>
      <c r="M1142" s="2">
        <v>209900</v>
      </c>
      <c r="N1142" s="2">
        <v>494200</v>
      </c>
      <c r="O1142" s="2">
        <v>704100</v>
      </c>
      <c r="P1142" s="2">
        <v>0</v>
      </c>
      <c r="Q1142" s="2">
        <v>704100</v>
      </c>
      <c r="S1142" s="6">
        <v>10.7</v>
      </c>
      <c r="T1142" s="6">
        <f t="shared" si="17"/>
        <v>7533.869999999999</v>
      </c>
      <c r="V1142" s="2">
        <v>1</v>
      </c>
      <c r="W1142" s="2">
        <v>0</v>
      </c>
      <c r="X1142" s="3">
        <v>44258</v>
      </c>
      <c r="Y1142" s="2">
        <v>2</v>
      </c>
      <c r="Z1142" s="2" t="s">
        <v>2896</v>
      </c>
    </row>
    <row r="1143" spans="1:26" s="2" customFormat="1" thickBot="1">
      <c r="A1143" s="2">
        <v>1035</v>
      </c>
      <c r="B1143" s="2" t="s">
        <v>487</v>
      </c>
      <c r="C1143" s="2" t="s">
        <v>488</v>
      </c>
      <c r="D1143" s="2" t="s">
        <v>2895</v>
      </c>
      <c r="E1143" s="2" t="s">
        <v>2894</v>
      </c>
      <c r="F1143" s="2" t="s">
        <v>2893</v>
      </c>
      <c r="I1143" s="2" t="s">
        <v>2892</v>
      </c>
      <c r="J1143" s="2" t="s">
        <v>2891</v>
      </c>
      <c r="K1143" s="7" t="s">
        <v>2890</v>
      </c>
      <c r="L1143" s="2">
        <v>8.26</v>
      </c>
      <c r="M1143" s="2">
        <v>181800</v>
      </c>
      <c r="N1143" s="2">
        <v>587700</v>
      </c>
      <c r="O1143" s="2">
        <v>769500</v>
      </c>
      <c r="P1143" s="2">
        <v>0</v>
      </c>
      <c r="Q1143" s="2">
        <v>769500</v>
      </c>
      <c r="S1143" s="6">
        <v>10.7</v>
      </c>
      <c r="T1143" s="6">
        <f t="shared" si="17"/>
        <v>8233.65</v>
      </c>
      <c r="V1143" s="2">
        <v>2</v>
      </c>
      <c r="W1143" s="2">
        <v>715000</v>
      </c>
      <c r="X1143" s="3">
        <v>45082</v>
      </c>
      <c r="Y1143" s="2">
        <v>9</v>
      </c>
      <c r="Z1143" s="2" t="s">
        <v>2889</v>
      </c>
    </row>
    <row r="1144" spans="1:26" s="2" customFormat="1" thickBot="1">
      <c r="A1144" s="2">
        <v>907</v>
      </c>
      <c r="B1144" s="2" t="s">
        <v>839</v>
      </c>
      <c r="C1144" s="2" t="s">
        <v>2888</v>
      </c>
      <c r="E1144" s="2" t="s">
        <v>2887</v>
      </c>
      <c r="F1144" s="2" t="s">
        <v>2886</v>
      </c>
      <c r="I1144" s="2" t="s">
        <v>2885</v>
      </c>
      <c r="J1144" s="2" t="s">
        <v>2884</v>
      </c>
      <c r="K1144" s="8">
        <v>34117</v>
      </c>
      <c r="L1144" s="2">
        <v>121.17</v>
      </c>
      <c r="M1144" s="2">
        <v>248300</v>
      </c>
      <c r="N1144" s="2">
        <v>526700</v>
      </c>
      <c r="O1144" s="2">
        <v>775000</v>
      </c>
      <c r="P1144" s="2">
        <v>0</v>
      </c>
      <c r="Q1144" s="2">
        <v>775000</v>
      </c>
      <c r="S1144" s="6">
        <v>10.7</v>
      </c>
      <c r="T1144" s="6">
        <f t="shared" si="17"/>
        <v>8292.4999999999982</v>
      </c>
      <c r="V1144" s="2">
        <v>2</v>
      </c>
      <c r="W1144" s="2">
        <v>300000</v>
      </c>
      <c r="X1144" s="3">
        <v>44462</v>
      </c>
      <c r="Y1144" s="2">
        <v>1</v>
      </c>
      <c r="Z1144" s="2" t="s">
        <v>2883</v>
      </c>
    </row>
    <row r="1145" spans="1:26" s="2" customFormat="1" thickBot="1">
      <c r="A1145" s="2">
        <v>280</v>
      </c>
      <c r="B1145" s="2" t="s">
        <v>2237</v>
      </c>
      <c r="C1145" s="2" t="s">
        <v>294</v>
      </c>
      <c r="E1145" s="2" t="s">
        <v>2882</v>
      </c>
      <c r="F1145" s="2" t="s">
        <v>2881</v>
      </c>
      <c r="I1145" s="2" t="s">
        <v>2854</v>
      </c>
      <c r="J1145" s="2" t="s">
        <v>2836</v>
      </c>
      <c r="K1145" s="7" t="s">
        <v>2853</v>
      </c>
      <c r="L1145" s="2">
        <v>80</v>
      </c>
      <c r="M1145" s="2">
        <v>259200</v>
      </c>
      <c r="N1145" s="2">
        <v>555400</v>
      </c>
      <c r="O1145" s="2">
        <v>814600</v>
      </c>
      <c r="P1145" s="2">
        <v>25000</v>
      </c>
      <c r="Q1145" s="2">
        <v>789600</v>
      </c>
      <c r="S1145" s="6">
        <v>10.7</v>
      </c>
      <c r="T1145" s="6">
        <f t="shared" si="17"/>
        <v>8448.7199999999993</v>
      </c>
      <c r="V1145" s="2">
        <v>2</v>
      </c>
      <c r="W1145" s="2">
        <v>299000</v>
      </c>
      <c r="X1145" s="3">
        <v>40883</v>
      </c>
      <c r="Y1145" s="2">
        <v>1</v>
      </c>
      <c r="Z1145" s="2" t="s">
        <v>2880</v>
      </c>
    </row>
    <row r="1146" spans="1:26" s="2" customFormat="1" thickBot="1">
      <c r="A1146" s="2">
        <v>1009</v>
      </c>
      <c r="B1146" s="2" t="s">
        <v>562</v>
      </c>
      <c r="C1146" s="2" t="s">
        <v>563</v>
      </c>
      <c r="D1146" s="2" t="s">
        <v>2879</v>
      </c>
      <c r="E1146" s="2" t="s">
        <v>2878</v>
      </c>
      <c r="F1146" s="2" t="s">
        <v>2877</v>
      </c>
      <c r="I1146" s="2" t="s">
        <v>2854</v>
      </c>
      <c r="J1146" s="2" t="s">
        <v>2836</v>
      </c>
      <c r="K1146" s="7" t="s">
        <v>2853</v>
      </c>
      <c r="L1146" s="2">
        <v>20</v>
      </c>
      <c r="M1146" s="2">
        <v>254000</v>
      </c>
      <c r="N1146" s="2">
        <v>652500</v>
      </c>
      <c r="O1146" s="2">
        <v>906500</v>
      </c>
      <c r="P1146" s="2">
        <v>25000</v>
      </c>
      <c r="Q1146" s="2">
        <v>881500</v>
      </c>
      <c r="S1146" s="6">
        <v>10.7</v>
      </c>
      <c r="T1146" s="6">
        <f t="shared" si="17"/>
        <v>9432.0499999999993</v>
      </c>
      <c r="V1146" s="2">
        <v>2</v>
      </c>
      <c r="W1146" s="2">
        <v>315000</v>
      </c>
      <c r="X1146" s="3">
        <v>43490</v>
      </c>
      <c r="Y1146" s="2">
        <v>1</v>
      </c>
      <c r="Z1146" s="2" t="s">
        <v>2876</v>
      </c>
    </row>
    <row r="1147" spans="1:26" s="2" customFormat="1" thickBot="1">
      <c r="A1147" s="2">
        <v>448</v>
      </c>
      <c r="B1147" s="2" t="s">
        <v>1882</v>
      </c>
      <c r="C1147" s="2" t="s">
        <v>2875</v>
      </c>
      <c r="E1147" s="2" t="s">
        <v>2874</v>
      </c>
      <c r="F1147" s="2" t="s">
        <v>2873</v>
      </c>
      <c r="G1147" s="2" t="s">
        <v>2872</v>
      </c>
      <c r="H1147" s="2" t="s">
        <v>2871</v>
      </c>
      <c r="I1147" s="2" t="s">
        <v>2870</v>
      </c>
      <c r="J1147" s="2" t="s">
        <v>2847</v>
      </c>
      <c r="K1147" s="7" t="s">
        <v>2869</v>
      </c>
      <c r="L1147" s="2">
        <v>42</v>
      </c>
      <c r="M1147" s="2">
        <v>295600</v>
      </c>
      <c r="N1147" s="2">
        <v>609100</v>
      </c>
      <c r="O1147" s="2">
        <v>904700</v>
      </c>
      <c r="P1147" s="2">
        <v>0</v>
      </c>
      <c r="Q1147" s="2">
        <v>904700</v>
      </c>
      <c r="S1147" s="6">
        <v>10.7</v>
      </c>
      <c r="T1147" s="6">
        <f t="shared" si="17"/>
        <v>9680.2900000000009</v>
      </c>
      <c r="V1147" s="2">
        <v>0</v>
      </c>
      <c r="W1147" s="2">
        <v>0</v>
      </c>
      <c r="Y1147" s="2">
        <v>0</v>
      </c>
      <c r="Z1147" s="2" t="s">
        <v>2868</v>
      </c>
    </row>
    <row r="1148" spans="1:26" s="2" customFormat="1" thickBot="1">
      <c r="A1148" s="2">
        <v>28</v>
      </c>
      <c r="B1148" s="2" t="s">
        <v>2751</v>
      </c>
      <c r="C1148" s="2" t="s">
        <v>2753</v>
      </c>
      <c r="E1148" s="2" t="s">
        <v>2867</v>
      </c>
      <c r="F1148" s="2" t="s">
        <v>2859</v>
      </c>
      <c r="I1148" s="2" t="s">
        <v>2854</v>
      </c>
      <c r="J1148" s="2" t="s">
        <v>2836</v>
      </c>
      <c r="K1148" s="7" t="s">
        <v>2853</v>
      </c>
      <c r="L1148" s="2">
        <v>113</v>
      </c>
      <c r="M1148" s="2">
        <v>284400</v>
      </c>
      <c r="N1148" s="2">
        <v>692800</v>
      </c>
      <c r="O1148" s="2">
        <v>977200</v>
      </c>
      <c r="P1148" s="2">
        <v>0</v>
      </c>
      <c r="Q1148" s="2">
        <v>977200</v>
      </c>
      <c r="S1148" s="6">
        <v>10.7</v>
      </c>
      <c r="T1148" s="6">
        <f t="shared" si="17"/>
        <v>10456.040000000001</v>
      </c>
      <c r="V1148" s="2">
        <v>2</v>
      </c>
      <c r="W1148" s="2">
        <v>0</v>
      </c>
      <c r="X1148" s="3">
        <v>44001</v>
      </c>
      <c r="Y1148" s="2">
        <v>2</v>
      </c>
      <c r="Z1148" s="2" t="s">
        <v>2866</v>
      </c>
    </row>
    <row r="1149" spans="1:26" s="2" customFormat="1" thickBot="1">
      <c r="A1149" s="2">
        <v>707</v>
      </c>
      <c r="B1149" s="2" t="s">
        <v>1319</v>
      </c>
      <c r="C1149" s="2" t="s">
        <v>573</v>
      </c>
      <c r="D1149" s="2" t="s">
        <v>2865</v>
      </c>
      <c r="E1149" s="2" t="s">
        <v>2864</v>
      </c>
      <c r="F1149" s="2" t="s">
        <v>2863</v>
      </c>
      <c r="I1149" s="2" t="s">
        <v>2854</v>
      </c>
      <c r="J1149" s="2" t="s">
        <v>2836</v>
      </c>
      <c r="K1149" s="7" t="s">
        <v>2853</v>
      </c>
      <c r="L1149" s="2">
        <v>322</v>
      </c>
      <c r="M1149" s="2">
        <v>291800</v>
      </c>
      <c r="N1149" s="2">
        <v>790400</v>
      </c>
      <c r="O1149" s="2">
        <v>1082200</v>
      </c>
      <c r="P1149" s="2">
        <v>25000</v>
      </c>
      <c r="Q1149" s="2">
        <v>1057200</v>
      </c>
      <c r="S1149" s="6">
        <v>10.7</v>
      </c>
      <c r="T1149" s="6">
        <f t="shared" si="17"/>
        <v>11312.04</v>
      </c>
      <c r="V1149" s="2">
        <v>0</v>
      </c>
      <c r="W1149" s="2">
        <v>0</v>
      </c>
      <c r="Y1149" s="2">
        <v>0</v>
      </c>
      <c r="Z1149" s="2" t="s">
        <v>2862</v>
      </c>
    </row>
    <row r="1150" spans="1:26" s="2" customFormat="1" thickBot="1">
      <c r="A1150" s="2">
        <v>33</v>
      </c>
      <c r="B1150" s="2" t="s">
        <v>2743</v>
      </c>
      <c r="C1150" s="2" t="s">
        <v>2861</v>
      </c>
      <c r="E1150" s="2" t="s">
        <v>2860</v>
      </c>
      <c r="F1150" s="2" t="s">
        <v>2859</v>
      </c>
      <c r="I1150" s="2" t="s">
        <v>2854</v>
      </c>
      <c r="J1150" s="2" t="s">
        <v>2836</v>
      </c>
      <c r="K1150" s="7" t="s">
        <v>2853</v>
      </c>
      <c r="L1150" s="2">
        <v>530.5</v>
      </c>
      <c r="M1150" s="2">
        <v>716400</v>
      </c>
      <c r="N1150" s="2">
        <v>402500</v>
      </c>
      <c r="O1150" s="2">
        <v>1118900</v>
      </c>
      <c r="P1150" s="2">
        <v>0</v>
      </c>
      <c r="Q1150" s="2">
        <v>1118900</v>
      </c>
      <c r="S1150" s="6">
        <v>10.7</v>
      </c>
      <c r="T1150" s="6">
        <f t="shared" si="17"/>
        <v>11972.23</v>
      </c>
      <c r="V1150" s="2">
        <v>1</v>
      </c>
      <c r="W1150" s="2">
        <v>0</v>
      </c>
      <c r="X1150" s="3">
        <v>44258</v>
      </c>
      <c r="Y1150" s="2">
        <v>2</v>
      </c>
      <c r="Z1150" s="2" t="s">
        <v>2858</v>
      </c>
    </row>
    <row r="1151" spans="1:26" s="2" customFormat="1" thickBot="1">
      <c r="A1151" s="2">
        <v>932</v>
      </c>
      <c r="B1151" s="2" t="s">
        <v>778</v>
      </c>
      <c r="C1151" s="2" t="s">
        <v>2857</v>
      </c>
      <c r="E1151" s="2" t="s">
        <v>2856</v>
      </c>
      <c r="F1151" s="2" t="s">
        <v>2855</v>
      </c>
      <c r="I1151" s="2" t="s">
        <v>2854</v>
      </c>
      <c r="J1151" s="2" t="s">
        <v>2836</v>
      </c>
      <c r="K1151" s="7" t="s">
        <v>2853</v>
      </c>
      <c r="L1151" s="2">
        <v>211</v>
      </c>
      <c r="M1151" s="2">
        <v>358900</v>
      </c>
      <c r="N1151" s="2">
        <v>1017600</v>
      </c>
      <c r="O1151" s="2">
        <v>1376500</v>
      </c>
      <c r="P1151" s="2">
        <v>0</v>
      </c>
      <c r="Q1151" s="2">
        <v>1376500</v>
      </c>
      <c r="S1151" s="6">
        <v>10.7</v>
      </c>
      <c r="T1151" s="6">
        <f t="shared" si="17"/>
        <v>14728.549999999997</v>
      </c>
      <c r="V1151" s="2">
        <v>2</v>
      </c>
      <c r="W1151" s="2">
        <v>937500</v>
      </c>
      <c r="X1151" s="3">
        <v>39385</v>
      </c>
      <c r="Y1151" s="2">
        <v>1</v>
      </c>
      <c r="Z1151" s="2" t="s">
        <v>2852</v>
      </c>
    </row>
    <row r="1152" spans="1:26" s="2" customFormat="1" thickBot="1">
      <c r="A1152" s="2">
        <v>643</v>
      </c>
      <c r="B1152" s="2" t="s">
        <v>2851</v>
      </c>
      <c r="C1152" s="2" t="s">
        <v>336</v>
      </c>
      <c r="E1152" s="2" t="s">
        <v>2850</v>
      </c>
      <c r="F1152" s="2" t="s">
        <v>2849</v>
      </c>
      <c r="I1152" s="2" t="s">
        <v>2848</v>
      </c>
      <c r="J1152" s="2" t="s">
        <v>2847</v>
      </c>
      <c r="K1152" s="7" t="s">
        <v>2846</v>
      </c>
      <c r="L1152" s="2">
        <v>64</v>
      </c>
      <c r="M1152" s="2">
        <v>493000</v>
      </c>
      <c r="N1152" s="2">
        <v>898600</v>
      </c>
      <c r="O1152" s="2">
        <v>1391600</v>
      </c>
      <c r="P1152" s="2">
        <v>0</v>
      </c>
      <c r="Q1152" s="2">
        <v>1391600</v>
      </c>
      <c r="S1152" s="6">
        <v>10.7</v>
      </c>
      <c r="T1152" s="6">
        <f t="shared" si="17"/>
        <v>14890.119999999999</v>
      </c>
      <c r="V1152" s="2">
        <v>2</v>
      </c>
      <c r="W1152" s="2">
        <v>1325000</v>
      </c>
      <c r="X1152" s="3">
        <v>45107</v>
      </c>
      <c r="Y1152" s="2">
        <v>1</v>
      </c>
      <c r="Z1152" s="2" t="s">
        <v>2845</v>
      </c>
    </row>
    <row r="1153" spans="1:26" s="2" customFormat="1" thickBot="1">
      <c r="A1153" s="2">
        <v>149</v>
      </c>
      <c r="B1153" s="2" t="s">
        <v>2524</v>
      </c>
      <c r="C1153" s="2" t="s">
        <v>1529</v>
      </c>
      <c r="E1153" s="2" t="s">
        <v>2844</v>
      </c>
      <c r="F1153" s="2" t="s">
        <v>2843</v>
      </c>
      <c r="I1153" s="2" t="s">
        <v>2842</v>
      </c>
      <c r="J1153" s="2" t="s">
        <v>2836</v>
      </c>
      <c r="K1153" s="7" t="s">
        <v>2841</v>
      </c>
      <c r="L1153" s="2">
        <v>1.3</v>
      </c>
      <c r="M1153" s="2">
        <v>121500</v>
      </c>
      <c r="N1153" s="2">
        <v>1437300</v>
      </c>
      <c r="O1153" s="2">
        <v>1558800</v>
      </c>
      <c r="P1153" s="2">
        <v>0</v>
      </c>
      <c r="Q1153" s="2">
        <v>1558800</v>
      </c>
      <c r="S1153" s="6">
        <v>10.7</v>
      </c>
      <c r="T1153" s="6">
        <f t="shared" si="17"/>
        <v>16679.16</v>
      </c>
      <c r="V1153" s="2">
        <v>2</v>
      </c>
      <c r="W1153" s="2">
        <v>1825000</v>
      </c>
      <c r="X1153" s="3">
        <v>45308</v>
      </c>
      <c r="Y1153" s="2">
        <v>1</v>
      </c>
      <c r="Z1153" s="2" t="s">
        <v>2840</v>
      </c>
    </row>
    <row r="1154" spans="1:26" s="2" customFormat="1" thickBot="1">
      <c r="A1154" s="2">
        <v>651</v>
      </c>
      <c r="B1154" s="2" t="s">
        <v>1434</v>
      </c>
      <c r="C1154" s="2" t="s">
        <v>1435</v>
      </c>
      <c r="E1154" s="2" t="s">
        <v>5</v>
      </c>
      <c r="F1154" s="2" t="s">
        <v>2839</v>
      </c>
      <c r="G1154" s="2" t="s">
        <v>2838</v>
      </c>
      <c r="I1154" s="2" t="s">
        <v>2837</v>
      </c>
      <c r="J1154" s="2" t="s">
        <v>2836</v>
      </c>
      <c r="K1154" s="7" t="s">
        <v>2835</v>
      </c>
      <c r="L1154" s="2">
        <v>0</v>
      </c>
      <c r="M1154" s="2">
        <v>3338500</v>
      </c>
      <c r="N1154" s="2">
        <v>0</v>
      </c>
      <c r="O1154" s="2">
        <v>3338500</v>
      </c>
      <c r="P1154" s="2">
        <v>0</v>
      </c>
      <c r="Q1154" s="2">
        <v>3338500</v>
      </c>
      <c r="S1154" s="6">
        <v>10.7</v>
      </c>
      <c r="T1154" s="6">
        <f t="shared" ref="T1154" si="18">SUM(Q1154*S1154)/1000</f>
        <v>35721.949999999997</v>
      </c>
      <c r="V1154" s="2">
        <v>0</v>
      </c>
      <c r="W1154" s="2">
        <v>0</v>
      </c>
      <c r="Y1154" s="2">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XFB263"/>
  <sheetViews>
    <sheetView workbookViewId="0">
      <selection activeCell="G226" sqref="G226"/>
    </sheetView>
  </sheetViews>
  <sheetFormatPr defaultColWidth="110.109375" defaultRowHeight="15"/>
  <cols>
    <col min="1" max="1" width="13.88671875" style="15" bestFit="1" customWidth="1"/>
    <col min="2" max="2" width="10.109375" style="11" hidden="1" customWidth="1"/>
    <col min="3" max="3" width="13.109375" style="11" bestFit="1" customWidth="1"/>
    <col min="4" max="4" width="34.5546875" style="11" customWidth="1"/>
    <col min="5" max="5" width="36.109375" style="11" customWidth="1"/>
    <col min="6" max="6" width="13.33203125" style="14" bestFit="1" customWidth="1"/>
    <col min="7" max="7" width="14.21875" style="13" bestFit="1" customWidth="1"/>
    <col min="8" max="8" width="13.109375" style="11" customWidth="1"/>
    <col min="9" max="9" width="13.6640625" style="12" customWidth="1"/>
    <col min="10" max="10" width="11.33203125" style="11" customWidth="1"/>
    <col min="11" max="11" width="12.5546875" style="11" customWidth="1"/>
    <col min="12" max="16384" width="110.109375" style="11"/>
  </cols>
  <sheetData>
    <row r="1" spans="1:16382" ht="33.6" customHeight="1" thickTop="1" thickBot="1">
      <c r="A1" s="116" t="s">
        <v>7322</v>
      </c>
      <c r="B1" s="114" t="s">
        <v>7321</v>
      </c>
      <c r="C1" s="114" t="s">
        <v>7320</v>
      </c>
      <c r="D1" s="114" t="s">
        <v>7319</v>
      </c>
      <c r="E1" s="114" t="s">
        <v>7318</v>
      </c>
      <c r="F1" s="115" t="s">
        <v>7317</v>
      </c>
      <c r="G1" s="114" t="s">
        <v>7316</v>
      </c>
      <c r="H1" s="114" t="s">
        <v>2829</v>
      </c>
      <c r="I1" s="113" t="s">
        <v>7315</v>
      </c>
      <c r="J1" s="112" t="s">
        <v>7314</v>
      </c>
      <c r="K1" s="111" t="s">
        <v>7313</v>
      </c>
    </row>
    <row r="2" spans="1:16382" ht="16.5" thickTop="1" thickBot="1">
      <c r="A2" s="26">
        <v>1002140129070</v>
      </c>
      <c r="B2" s="25"/>
      <c r="C2" s="25" t="s">
        <v>2854</v>
      </c>
      <c r="D2" s="25" t="s">
        <v>6853</v>
      </c>
      <c r="E2" s="25" t="s">
        <v>6852</v>
      </c>
      <c r="F2" s="24">
        <v>425000</v>
      </c>
      <c r="G2" s="23">
        <v>44211</v>
      </c>
      <c r="H2" s="16" t="s">
        <v>754</v>
      </c>
      <c r="I2" s="43" t="s">
        <v>6810</v>
      </c>
      <c r="J2" s="21"/>
      <c r="K2" s="16"/>
    </row>
    <row r="3" spans="1:16382" ht="16.5" thickTop="1" thickBot="1">
      <c r="A3" s="20">
        <v>2943770</v>
      </c>
      <c r="B3" s="16" t="s">
        <v>7135</v>
      </c>
      <c r="C3" s="16" t="s">
        <v>2854</v>
      </c>
      <c r="D3" s="16" t="s">
        <v>7300</v>
      </c>
      <c r="E3" s="16" t="s">
        <v>7299</v>
      </c>
      <c r="F3" s="19">
        <v>216000</v>
      </c>
      <c r="G3" s="62">
        <v>45839</v>
      </c>
      <c r="H3" s="16" t="s">
        <v>1387</v>
      </c>
      <c r="I3" s="16" t="s">
        <v>7298</v>
      </c>
      <c r="J3" s="16"/>
      <c r="K3" s="16"/>
    </row>
    <row r="4" spans="1:16382" ht="16.5" thickTop="1" thickBot="1">
      <c r="A4" s="26">
        <v>1002240196028</v>
      </c>
      <c r="B4" s="25" t="s">
        <v>5990</v>
      </c>
      <c r="C4" s="25" t="s">
        <v>2854</v>
      </c>
      <c r="D4" s="25" t="s">
        <v>6955</v>
      </c>
      <c r="E4" s="25" t="s">
        <v>6968</v>
      </c>
      <c r="F4" s="24">
        <v>92500</v>
      </c>
      <c r="G4" s="23">
        <v>44713</v>
      </c>
      <c r="H4" s="16" t="s">
        <v>1258</v>
      </c>
      <c r="I4" s="22" t="s">
        <v>6984</v>
      </c>
      <c r="J4" s="21"/>
      <c r="K4" s="16"/>
    </row>
    <row r="5" spans="1:16382" ht="16.5" thickTop="1" thickBot="1">
      <c r="A5" s="26">
        <v>1002240190961</v>
      </c>
      <c r="B5" s="25" t="s">
        <v>5990</v>
      </c>
      <c r="C5" s="25" t="s">
        <v>2854</v>
      </c>
      <c r="D5" s="25" t="s">
        <v>6955</v>
      </c>
      <c r="E5" s="25" t="s">
        <v>6968</v>
      </c>
      <c r="F5" s="24">
        <v>90000</v>
      </c>
      <c r="G5" s="23">
        <v>44675</v>
      </c>
      <c r="H5" s="16" t="s">
        <v>1258</v>
      </c>
      <c r="I5" s="22" t="s">
        <v>6967</v>
      </c>
      <c r="J5" s="21"/>
      <c r="K5" s="16"/>
    </row>
    <row r="6" spans="1:16382" ht="16.5" thickTop="1" thickBot="1">
      <c r="A6" s="26">
        <v>1002240190013</v>
      </c>
      <c r="B6" s="25" t="s">
        <v>5990</v>
      </c>
      <c r="C6" s="25" t="s">
        <v>2854</v>
      </c>
      <c r="D6" s="25" t="s">
        <v>6956</v>
      </c>
      <c r="E6" s="25" t="s">
        <v>6955</v>
      </c>
      <c r="F6" s="24">
        <v>129000</v>
      </c>
      <c r="G6" s="23">
        <v>44663</v>
      </c>
      <c r="H6" s="16" t="s">
        <v>1258</v>
      </c>
      <c r="I6" s="22" t="s">
        <v>6954</v>
      </c>
      <c r="J6" s="21"/>
      <c r="K6" s="16"/>
    </row>
    <row r="7" spans="1:16382" ht="16.5" thickTop="1" thickBot="1">
      <c r="A7" s="44">
        <v>1002340243149</v>
      </c>
      <c r="B7" s="25" t="s">
        <v>5990</v>
      </c>
      <c r="C7" s="25" t="s">
        <v>2854</v>
      </c>
      <c r="D7" s="25" t="s">
        <v>7141</v>
      </c>
      <c r="E7" s="25" t="s">
        <v>7140</v>
      </c>
      <c r="F7" s="24">
        <v>310000</v>
      </c>
      <c r="G7" s="23">
        <v>45135</v>
      </c>
      <c r="H7" s="16" t="s">
        <v>495</v>
      </c>
      <c r="I7" s="22" t="s">
        <v>7139</v>
      </c>
      <c r="J7" s="21"/>
      <c r="K7" s="16"/>
    </row>
    <row r="8" spans="1:16382" ht="16.5" thickTop="1" thickBot="1">
      <c r="A8" s="44">
        <v>1002340252737</v>
      </c>
      <c r="B8" s="25" t="s">
        <v>5990</v>
      </c>
      <c r="C8" s="25" t="s">
        <v>2854</v>
      </c>
      <c r="D8" s="25" t="s">
        <v>7179</v>
      </c>
      <c r="E8" s="25" t="s">
        <v>7178</v>
      </c>
      <c r="F8" s="24">
        <v>220000</v>
      </c>
      <c r="G8" s="23">
        <v>45212</v>
      </c>
      <c r="H8" s="16" t="s">
        <v>2058</v>
      </c>
      <c r="I8" s="43" t="s">
        <v>6810</v>
      </c>
      <c r="J8" s="21"/>
      <c r="K8" s="16"/>
    </row>
    <row r="9" spans="1:16382" ht="16.5" thickTop="1" thickBot="1">
      <c r="A9" s="44">
        <v>1002240222820</v>
      </c>
      <c r="B9" s="25" t="s">
        <v>5990</v>
      </c>
      <c r="C9" s="25" t="s">
        <v>2854</v>
      </c>
      <c r="D9" s="25" t="s">
        <v>7094</v>
      </c>
      <c r="E9" s="25" t="s">
        <v>7093</v>
      </c>
      <c r="F9" s="24">
        <v>325000</v>
      </c>
      <c r="G9" s="23">
        <v>44924</v>
      </c>
      <c r="H9" s="16" t="s">
        <v>1736</v>
      </c>
      <c r="I9" s="43" t="s">
        <v>6810</v>
      </c>
      <c r="J9" s="89">
        <f>SUM(F9-F10)</f>
        <v>65000</v>
      </c>
      <c r="K9" s="88">
        <f>SUM(G9-G10)</f>
        <v>140</v>
      </c>
    </row>
    <row r="10" spans="1:16382" ht="16.5" thickTop="1" thickBot="1">
      <c r="A10" s="44">
        <v>12255714027</v>
      </c>
      <c r="B10" s="25" t="s">
        <v>5990</v>
      </c>
      <c r="C10" s="25" t="s">
        <v>2854</v>
      </c>
      <c r="D10" s="25" t="s">
        <v>7021</v>
      </c>
      <c r="E10" s="25" t="s">
        <v>7020</v>
      </c>
      <c r="F10" s="24">
        <v>260000</v>
      </c>
      <c r="G10" s="23">
        <v>44784</v>
      </c>
      <c r="H10" s="16" t="s">
        <v>1736</v>
      </c>
      <c r="I10" s="43" t="s">
        <v>6810</v>
      </c>
      <c r="J10" s="89"/>
      <c r="K10" s="88"/>
    </row>
    <row r="11" spans="1:16382" ht="16.5" thickTop="1" thickBot="1">
      <c r="A11" s="20">
        <v>2967540</v>
      </c>
      <c r="B11" s="16" t="s">
        <v>7135</v>
      </c>
      <c r="C11" s="16" t="s">
        <v>2854</v>
      </c>
      <c r="D11" s="16" t="s">
        <v>7309</v>
      </c>
      <c r="E11" s="16" t="s">
        <v>7308</v>
      </c>
      <c r="F11" s="19">
        <v>525000</v>
      </c>
      <c r="G11" s="62">
        <v>45852</v>
      </c>
      <c r="H11" s="16" t="s">
        <v>457</v>
      </c>
      <c r="I11" s="16" t="s">
        <v>6822</v>
      </c>
      <c r="J11" s="16"/>
      <c r="K11" s="16"/>
    </row>
    <row r="12" spans="1:16382" ht="16.5" thickTop="1" thickBot="1">
      <c r="A12" s="26">
        <v>1002140167157</v>
      </c>
      <c r="B12" s="25"/>
      <c r="C12" s="25" t="s">
        <v>2854</v>
      </c>
      <c r="D12" s="25" t="s">
        <v>6926</v>
      </c>
      <c r="E12" s="25" t="s">
        <v>6925</v>
      </c>
      <c r="F12" s="24">
        <v>225000</v>
      </c>
      <c r="G12" s="23">
        <v>44482</v>
      </c>
      <c r="H12" s="16" t="s">
        <v>1331</v>
      </c>
      <c r="I12" s="43" t="s">
        <v>6810</v>
      </c>
      <c r="J12" s="21"/>
      <c r="K12" s="16"/>
    </row>
    <row r="13" spans="1:16382" ht="16.5" thickTop="1" thickBot="1">
      <c r="A13" s="26">
        <v>1002140154310</v>
      </c>
      <c r="B13" s="25"/>
      <c r="C13" s="25" t="s">
        <v>2854</v>
      </c>
      <c r="D13" s="25" t="s">
        <v>6896</v>
      </c>
      <c r="E13" s="25" t="s">
        <v>6895</v>
      </c>
      <c r="F13" s="24">
        <v>34900</v>
      </c>
      <c r="G13" s="23">
        <v>44407</v>
      </c>
      <c r="H13" s="16" t="s">
        <v>2605</v>
      </c>
      <c r="I13" s="22" t="s">
        <v>6894</v>
      </c>
      <c r="J13" s="21"/>
      <c r="K13" s="16"/>
    </row>
    <row r="14" spans="1:16382" ht="16.5" thickTop="1" thickBot="1">
      <c r="A14" s="56">
        <v>1002040108812</v>
      </c>
      <c r="B14" s="25"/>
      <c r="C14" s="47" t="s">
        <v>2854</v>
      </c>
      <c r="D14" s="47" t="s">
        <v>6834</v>
      </c>
      <c r="E14" s="47" t="s">
        <v>6833</v>
      </c>
      <c r="F14" s="46">
        <v>65000</v>
      </c>
      <c r="G14" s="45">
        <v>44074</v>
      </c>
      <c r="H14" s="16" t="s">
        <v>225</v>
      </c>
      <c r="I14" s="55" t="s">
        <v>6832</v>
      </c>
      <c r="J14" s="50"/>
      <c r="K14" s="49"/>
    </row>
    <row r="15" spans="1:16382" ht="16.5" thickTop="1" thickBot="1">
      <c r="A15" s="44">
        <v>1002240196403</v>
      </c>
      <c r="B15" s="25" t="s">
        <v>5990</v>
      </c>
      <c r="C15" s="25" t="s">
        <v>2854</v>
      </c>
      <c r="D15" s="25" t="s">
        <v>6987</v>
      </c>
      <c r="E15" s="25" t="s">
        <v>6986</v>
      </c>
      <c r="F15" s="24">
        <v>6000</v>
      </c>
      <c r="G15" s="23">
        <v>44715</v>
      </c>
      <c r="H15" s="16" t="s">
        <v>1542</v>
      </c>
      <c r="I15" s="22" t="s">
        <v>6988</v>
      </c>
      <c r="J15" s="21"/>
      <c r="K15" s="16"/>
    </row>
    <row r="16" spans="1:16382" ht="16.5" thickTop="1" thickBot="1">
      <c r="A16" s="44">
        <v>1002240196394</v>
      </c>
      <c r="B16" s="25" t="s">
        <v>5990</v>
      </c>
      <c r="C16" s="25" t="s">
        <v>2854</v>
      </c>
      <c r="D16" s="25" t="s">
        <v>6987</v>
      </c>
      <c r="E16" s="25" t="s">
        <v>6986</v>
      </c>
      <c r="F16" s="24">
        <v>449000</v>
      </c>
      <c r="G16" s="23">
        <v>44715</v>
      </c>
      <c r="H16" s="16" t="s">
        <v>1985</v>
      </c>
      <c r="I16" s="22" t="s">
        <v>6985</v>
      </c>
      <c r="J16" s="21"/>
      <c r="K16" s="16"/>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0"/>
      <c r="BS16" s="60"/>
      <c r="BT16" s="60"/>
      <c r="BU16" s="60"/>
      <c r="BV16" s="60"/>
      <c r="BW16" s="60"/>
      <c r="BX16" s="60"/>
      <c r="BY16" s="60"/>
      <c r="BZ16" s="60"/>
      <c r="CA16" s="60"/>
      <c r="CB16" s="60"/>
      <c r="CC16" s="60"/>
      <c r="CD16" s="60"/>
      <c r="CE16" s="60"/>
      <c r="CF16" s="60"/>
      <c r="CG16" s="60"/>
      <c r="CH16" s="60"/>
      <c r="CI16" s="60"/>
      <c r="CJ16" s="60"/>
      <c r="CK16" s="60"/>
      <c r="CL16" s="60"/>
      <c r="CM16" s="60"/>
      <c r="CN16" s="60"/>
      <c r="CO16" s="60"/>
      <c r="CP16" s="60"/>
      <c r="CQ16" s="60"/>
      <c r="CR16" s="60"/>
      <c r="CS16" s="60"/>
      <c r="CT16" s="60"/>
      <c r="CU16" s="60"/>
      <c r="CV16" s="60"/>
      <c r="CW16" s="60"/>
      <c r="CX16" s="60"/>
      <c r="CY16" s="60"/>
      <c r="CZ16" s="60"/>
      <c r="DA16" s="60"/>
      <c r="DB16" s="60"/>
      <c r="DC16" s="60"/>
      <c r="DD16" s="60"/>
      <c r="DE16" s="60"/>
      <c r="DF16" s="60"/>
      <c r="DG16" s="60"/>
      <c r="DH16" s="60"/>
      <c r="DI16" s="60"/>
      <c r="DJ16" s="60"/>
      <c r="DK16" s="60"/>
      <c r="DL16" s="60"/>
      <c r="DM16" s="60"/>
      <c r="DN16" s="60"/>
      <c r="DO16" s="60"/>
      <c r="DP16" s="60"/>
      <c r="DQ16" s="60"/>
      <c r="DR16" s="60"/>
      <c r="DS16" s="60"/>
      <c r="DT16" s="60"/>
      <c r="DU16" s="60"/>
      <c r="DV16" s="60"/>
      <c r="DW16" s="60"/>
      <c r="DX16" s="60"/>
      <c r="DY16" s="60"/>
      <c r="DZ16" s="60"/>
      <c r="EA16" s="60"/>
      <c r="EB16" s="60"/>
      <c r="EC16" s="60"/>
      <c r="ED16" s="60"/>
      <c r="EE16" s="60"/>
      <c r="EF16" s="60"/>
      <c r="EG16" s="60"/>
      <c r="EH16" s="60"/>
      <c r="EI16" s="60"/>
      <c r="EJ16" s="60"/>
      <c r="EK16" s="60"/>
      <c r="EL16" s="60"/>
      <c r="EM16" s="60"/>
      <c r="EN16" s="60"/>
      <c r="EO16" s="60"/>
      <c r="EP16" s="60"/>
      <c r="EQ16" s="60"/>
      <c r="ER16" s="60"/>
      <c r="ES16" s="60"/>
      <c r="ET16" s="60"/>
      <c r="EU16" s="60"/>
      <c r="EV16" s="60"/>
      <c r="EW16" s="60"/>
      <c r="EX16" s="60"/>
      <c r="EY16" s="60"/>
      <c r="EZ16" s="60"/>
      <c r="FA16" s="60"/>
      <c r="FB16" s="60"/>
      <c r="FC16" s="60"/>
      <c r="FD16" s="60"/>
      <c r="FE16" s="60"/>
      <c r="FF16" s="60"/>
      <c r="FG16" s="60"/>
      <c r="FH16" s="60"/>
      <c r="FI16" s="60"/>
      <c r="FJ16" s="60"/>
      <c r="FK16" s="60"/>
      <c r="FL16" s="60"/>
      <c r="FM16" s="60"/>
      <c r="FN16" s="60"/>
      <c r="FO16" s="60"/>
      <c r="FP16" s="60"/>
      <c r="FQ16" s="60"/>
      <c r="FR16" s="60"/>
      <c r="FS16" s="60"/>
      <c r="FT16" s="60"/>
      <c r="FU16" s="60"/>
      <c r="FV16" s="60"/>
      <c r="FW16" s="60"/>
      <c r="FX16" s="60"/>
      <c r="FY16" s="60"/>
      <c r="FZ16" s="60"/>
      <c r="GA16" s="60"/>
      <c r="GB16" s="60"/>
      <c r="GC16" s="60"/>
      <c r="GD16" s="60"/>
      <c r="GE16" s="60"/>
      <c r="GF16" s="60"/>
      <c r="GG16" s="60"/>
      <c r="GH16" s="60"/>
      <c r="GI16" s="60"/>
      <c r="GJ16" s="60"/>
      <c r="GK16" s="60"/>
      <c r="GL16" s="60"/>
      <c r="GM16" s="60"/>
      <c r="GN16" s="60"/>
      <c r="GO16" s="60"/>
      <c r="GP16" s="60"/>
      <c r="GQ16" s="60"/>
      <c r="GR16" s="60"/>
      <c r="GS16" s="60"/>
      <c r="GT16" s="60"/>
      <c r="GU16" s="60"/>
      <c r="GV16" s="60"/>
      <c r="GW16" s="60"/>
      <c r="GX16" s="60"/>
      <c r="GY16" s="60"/>
      <c r="GZ16" s="60"/>
      <c r="HA16" s="60"/>
      <c r="HB16" s="60"/>
      <c r="HC16" s="60"/>
      <c r="HD16" s="60"/>
      <c r="HE16" s="60"/>
      <c r="HF16" s="60"/>
      <c r="HG16" s="60"/>
      <c r="HH16" s="60"/>
      <c r="HI16" s="60"/>
      <c r="HJ16" s="60"/>
      <c r="HK16" s="60"/>
      <c r="HL16" s="60"/>
      <c r="HM16" s="60"/>
      <c r="HN16" s="60"/>
      <c r="HO16" s="60"/>
      <c r="HP16" s="60"/>
      <c r="HQ16" s="60"/>
      <c r="HR16" s="60"/>
      <c r="HS16" s="60"/>
      <c r="HT16" s="60"/>
      <c r="HU16" s="60"/>
      <c r="HV16" s="60"/>
      <c r="HW16" s="60"/>
      <c r="HX16" s="60"/>
      <c r="HY16" s="60"/>
      <c r="HZ16" s="60"/>
      <c r="IA16" s="60"/>
      <c r="IB16" s="60"/>
      <c r="IC16" s="60"/>
      <c r="ID16" s="60"/>
      <c r="IE16" s="60"/>
      <c r="IF16" s="60"/>
      <c r="IG16" s="60"/>
      <c r="IH16" s="60"/>
      <c r="II16" s="60"/>
      <c r="IJ16" s="60"/>
      <c r="IK16" s="60"/>
      <c r="IL16" s="60"/>
      <c r="IM16" s="60"/>
      <c r="IN16" s="60"/>
      <c r="IO16" s="60"/>
      <c r="IP16" s="60"/>
      <c r="IQ16" s="60"/>
      <c r="IR16" s="60"/>
      <c r="IS16" s="60"/>
      <c r="IT16" s="60"/>
      <c r="IU16" s="60"/>
      <c r="IV16" s="60"/>
      <c r="IW16" s="60"/>
      <c r="IX16" s="60"/>
      <c r="IY16" s="60"/>
      <c r="IZ16" s="60"/>
      <c r="JA16" s="60"/>
      <c r="JB16" s="60"/>
      <c r="JC16" s="60"/>
      <c r="JD16" s="60"/>
      <c r="JE16" s="60"/>
      <c r="JF16" s="60"/>
      <c r="JG16" s="60"/>
      <c r="JH16" s="60"/>
      <c r="JI16" s="60"/>
      <c r="JJ16" s="60"/>
      <c r="JK16" s="60"/>
      <c r="JL16" s="60"/>
      <c r="JM16" s="60"/>
      <c r="JN16" s="60"/>
      <c r="JO16" s="60"/>
      <c r="JP16" s="60"/>
      <c r="JQ16" s="60"/>
      <c r="JR16" s="60"/>
      <c r="JS16" s="60"/>
      <c r="JT16" s="60"/>
      <c r="JU16" s="60"/>
      <c r="JV16" s="60"/>
      <c r="JW16" s="60"/>
      <c r="JX16" s="60"/>
      <c r="JY16" s="60"/>
      <c r="JZ16" s="60"/>
      <c r="KA16" s="60"/>
      <c r="KB16" s="60"/>
      <c r="KC16" s="60"/>
      <c r="KD16" s="60"/>
      <c r="KE16" s="60"/>
      <c r="KF16" s="60"/>
      <c r="KG16" s="60"/>
      <c r="KH16" s="60"/>
      <c r="KI16" s="60"/>
      <c r="KJ16" s="60"/>
      <c r="KK16" s="60"/>
      <c r="KL16" s="60"/>
      <c r="KM16" s="60"/>
      <c r="KN16" s="60"/>
      <c r="KO16" s="60"/>
      <c r="KP16" s="60"/>
      <c r="KQ16" s="60"/>
      <c r="KR16" s="60"/>
      <c r="KS16" s="60"/>
      <c r="KT16" s="60"/>
      <c r="KU16" s="60"/>
      <c r="KV16" s="60"/>
      <c r="KW16" s="60"/>
      <c r="KX16" s="60"/>
      <c r="KY16" s="60"/>
      <c r="KZ16" s="60"/>
      <c r="LA16" s="60"/>
      <c r="LB16" s="60"/>
      <c r="LC16" s="60"/>
      <c r="LD16" s="60"/>
      <c r="LE16" s="60"/>
      <c r="LF16" s="60"/>
      <c r="LG16" s="60"/>
      <c r="LH16" s="60"/>
      <c r="LI16" s="60"/>
      <c r="LJ16" s="60"/>
      <c r="LK16" s="60"/>
      <c r="LL16" s="60"/>
      <c r="LM16" s="60"/>
      <c r="LN16" s="60"/>
      <c r="LO16" s="60"/>
      <c r="LP16" s="60"/>
      <c r="LQ16" s="60"/>
      <c r="LR16" s="60"/>
      <c r="LS16" s="60"/>
      <c r="LT16" s="60"/>
      <c r="LU16" s="60"/>
      <c r="LV16" s="60"/>
      <c r="LW16" s="60"/>
      <c r="LX16" s="60"/>
      <c r="LY16" s="60"/>
      <c r="LZ16" s="60"/>
      <c r="MA16" s="60"/>
      <c r="MB16" s="60"/>
      <c r="MC16" s="60"/>
      <c r="MD16" s="60"/>
      <c r="ME16" s="60"/>
      <c r="MF16" s="60"/>
      <c r="MG16" s="60"/>
      <c r="MH16" s="60"/>
      <c r="MI16" s="60"/>
      <c r="MJ16" s="60"/>
      <c r="MK16" s="60"/>
      <c r="ML16" s="60"/>
      <c r="MM16" s="60"/>
      <c r="MN16" s="60"/>
      <c r="MO16" s="60"/>
      <c r="MP16" s="60"/>
      <c r="MQ16" s="60"/>
      <c r="MR16" s="60"/>
      <c r="MS16" s="60"/>
      <c r="MT16" s="60"/>
      <c r="MU16" s="60"/>
      <c r="MV16" s="60"/>
      <c r="MW16" s="60"/>
      <c r="MX16" s="60"/>
      <c r="MY16" s="60"/>
      <c r="MZ16" s="60"/>
      <c r="NA16" s="60"/>
      <c r="NB16" s="60"/>
      <c r="NC16" s="60"/>
      <c r="ND16" s="60"/>
      <c r="NE16" s="60"/>
      <c r="NF16" s="60"/>
      <c r="NG16" s="60"/>
      <c r="NH16" s="60"/>
      <c r="NI16" s="60"/>
      <c r="NJ16" s="60"/>
      <c r="NK16" s="60"/>
      <c r="NL16" s="60"/>
      <c r="NM16" s="60"/>
      <c r="NN16" s="60"/>
      <c r="NO16" s="60"/>
      <c r="NP16" s="60"/>
      <c r="NQ16" s="60"/>
      <c r="NR16" s="60"/>
      <c r="NS16" s="60"/>
      <c r="NT16" s="60"/>
      <c r="NU16" s="60"/>
      <c r="NV16" s="60"/>
      <c r="NW16" s="60"/>
      <c r="NX16" s="60"/>
      <c r="NY16" s="60"/>
      <c r="NZ16" s="60"/>
      <c r="OA16" s="60"/>
      <c r="OB16" s="60"/>
      <c r="OC16" s="60"/>
      <c r="OD16" s="60"/>
      <c r="OE16" s="60"/>
      <c r="OF16" s="60"/>
      <c r="OG16" s="60"/>
      <c r="OH16" s="60"/>
      <c r="OI16" s="60"/>
      <c r="OJ16" s="60"/>
      <c r="OK16" s="60"/>
      <c r="OL16" s="60"/>
      <c r="OM16" s="60"/>
      <c r="ON16" s="60"/>
      <c r="OO16" s="60"/>
      <c r="OP16" s="60"/>
      <c r="OQ16" s="60"/>
      <c r="OR16" s="60"/>
      <c r="OS16" s="60"/>
      <c r="OT16" s="60"/>
      <c r="OU16" s="60"/>
      <c r="OV16" s="60"/>
      <c r="OW16" s="60"/>
      <c r="OX16" s="60"/>
      <c r="OY16" s="60"/>
      <c r="OZ16" s="60"/>
      <c r="PA16" s="60"/>
      <c r="PB16" s="60"/>
      <c r="PC16" s="60"/>
      <c r="PD16" s="60"/>
      <c r="PE16" s="60"/>
      <c r="PF16" s="60"/>
      <c r="PG16" s="60"/>
      <c r="PH16" s="60"/>
      <c r="PI16" s="60"/>
      <c r="PJ16" s="60"/>
      <c r="PK16" s="60"/>
      <c r="PL16" s="60"/>
      <c r="PM16" s="60"/>
      <c r="PN16" s="60"/>
      <c r="PO16" s="60"/>
      <c r="PP16" s="60"/>
      <c r="PQ16" s="60"/>
      <c r="PR16" s="60"/>
      <c r="PS16" s="60"/>
      <c r="PT16" s="60"/>
      <c r="PU16" s="60"/>
      <c r="PV16" s="60"/>
      <c r="PW16" s="60"/>
      <c r="PX16" s="60"/>
      <c r="PY16" s="60"/>
      <c r="PZ16" s="60"/>
      <c r="QA16" s="60"/>
      <c r="QB16" s="60"/>
      <c r="QC16" s="60"/>
      <c r="QD16" s="60"/>
      <c r="QE16" s="60"/>
      <c r="QF16" s="60"/>
      <c r="QG16" s="60"/>
      <c r="QH16" s="60"/>
      <c r="QI16" s="60"/>
      <c r="QJ16" s="60"/>
      <c r="QK16" s="60"/>
      <c r="QL16" s="60"/>
      <c r="QM16" s="60"/>
      <c r="QN16" s="60"/>
      <c r="QO16" s="60"/>
      <c r="QP16" s="60"/>
      <c r="QQ16" s="60"/>
      <c r="QR16" s="60"/>
      <c r="QS16" s="60"/>
      <c r="QT16" s="60"/>
      <c r="QU16" s="60"/>
      <c r="QV16" s="60"/>
      <c r="QW16" s="60"/>
      <c r="QX16" s="60"/>
      <c r="QY16" s="60"/>
      <c r="QZ16" s="60"/>
      <c r="RA16" s="60"/>
      <c r="RB16" s="60"/>
      <c r="RC16" s="60"/>
      <c r="RD16" s="60"/>
      <c r="RE16" s="60"/>
      <c r="RF16" s="60"/>
      <c r="RG16" s="60"/>
      <c r="RH16" s="60"/>
      <c r="RI16" s="60"/>
      <c r="RJ16" s="60"/>
      <c r="RK16" s="60"/>
      <c r="RL16" s="60"/>
      <c r="RM16" s="60"/>
      <c r="RN16" s="60"/>
      <c r="RO16" s="60"/>
      <c r="RP16" s="60"/>
      <c r="RQ16" s="60"/>
      <c r="RR16" s="60"/>
      <c r="RS16" s="60"/>
      <c r="RT16" s="60"/>
      <c r="RU16" s="60"/>
      <c r="RV16" s="60"/>
      <c r="RW16" s="60"/>
      <c r="RX16" s="60"/>
      <c r="RY16" s="60"/>
      <c r="RZ16" s="60"/>
      <c r="SA16" s="60"/>
      <c r="SB16" s="60"/>
      <c r="SC16" s="60"/>
      <c r="SD16" s="60"/>
      <c r="SE16" s="60"/>
      <c r="SF16" s="60"/>
      <c r="SG16" s="60"/>
      <c r="SH16" s="60"/>
      <c r="SI16" s="60"/>
      <c r="SJ16" s="60"/>
      <c r="SK16" s="60"/>
      <c r="SL16" s="60"/>
      <c r="SM16" s="60"/>
      <c r="SN16" s="60"/>
      <c r="SO16" s="60"/>
      <c r="SP16" s="60"/>
      <c r="SQ16" s="60"/>
      <c r="SR16" s="60"/>
      <c r="SS16" s="60"/>
      <c r="ST16" s="60"/>
      <c r="SU16" s="60"/>
      <c r="SV16" s="60"/>
      <c r="SW16" s="60"/>
      <c r="SX16" s="60"/>
      <c r="SY16" s="60"/>
      <c r="SZ16" s="60"/>
      <c r="TA16" s="60"/>
      <c r="TB16" s="60"/>
      <c r="TC16" s="60"/>
      <c r="TD16" s="60"/>
      <c r="TE16" s="60"/>
      <c r="TF16" s="60"/>
      <c r="TG16" s="60"/>
      <c r="TH16" s="60"/>
      <c r="TI16" s="60"/>
      <c r="TJ16" s="60"/>
      <c r="TK16" s="60"/>
      <c r="TL16" s="60"/>
      <c r="TM16" s="60"/>
      <c r="TN16" s="60"/>
      <c r="TO16" s="60"/>
      <c r="TP16" s="60"/>
      <c r="TQ16" s="60"/>
      <c r="TR16" s="60"/>
      <c r="TS16" s="60"/>
      <c r="TT16" s="60"/>
      <c r="TU16" s="60"/>
      <c r="TV16" s="60"/>
      <c r="TW16" s="60"/>
      <c r="TX16" s="60"/>
      <c r="TY16" s="60"/>
      <c r="TZ16" s="60"/>
      <c r="UA16" s="60"/>
      <c r="UB16" s="60"/>
      <c r="UC16" s="60"/>
      <c r="UD16" s="60"/>
      <c r="UE16" s="60"/>
      <c r="UF16" s="60"/>
      <c r="UG16" s="60"/>
      <c r="UH16" s="60"/>
      <c r="UI16" s="60"/>
      <c r="UJ16" s="60"/>
      <c r="UK16" s="60"/>
      <c r="UL16" s="60"/>
      <c r="UM16" s="60"/>
      <c r="UN16" s="60"/>
      <c r="UO16" s="60"/>
      <c r="UP16" s="60"/>
      <c r="UQ16" s="60"/>
      <c r="UR16" s="60"/>
      <c r="US16" s="60"/>
      <c r="UT16" s="60"/>
      <c r="UU16" s="60"/>
      <c r="UV16" s="60"/>
      <c r="UW16" s="60"/>
      <c r="UX16" s="60"/>
      <c r="UY16" s="60"/>
      <c r="UZ16" s="60"/>
      <c r="VA16" s="60"/>
      <c r="VB16" s="60"/>
      <c r="VC16" s="60"/>
      <c r="VD16" s="60"/>
      <c r="VE16" s="60"/>
      <c r="VF16" s="60"/>
      <c r="VG16" s="60"/>
      <c r="VH16" s="60"/>
      <c r="VI16" s="60"/>
      <c r="VJ16" s="60"/>
      <c r="VK16" s="60"/>
      <c r="VL16" s="60"/>
      <c r="VM16" s="60"/>
      <c r="VN16" s="60"/>
      <c r="VO16" s="60"/>
      <c r="VP16" s="60"/>
      <c r="VQ16" s="60"/>
      <c r="VR16" s="60"/>
      <c r="VS16" s="60"/>
      <c r="VT16" s="60"/>
      <c r="VU16" s="60"/>
      <c r="VV16" s="60"/>
      <c r="VW16" s="60"/>
      <c r="VX16" s="60"/>
      <c r="VY16" s="60"/>
      <c r="VZ16" s="60"/>
      <c r="WA16" s="60"/>
      <c r="WB16" s="60"/>
      <c r="WC16" s="60"/>
      <c r="WD16" s="60"/>
      <c r="WE16" s="60"/>
      <c r="WF16" s="60"/>
      <c r="WG16" s="60"/>
      <c r="WH16" s="60"/>
      <c r="WI16" s="60"/>
      <c r="WJ16" s="60"/>
      <c r="WK16" s="60"/>
      <c r="WL16" s="60"/>
      <c r="WM16" s="60"/>
      <c r="WN16" s="60"/>
      <c r="WO16" s="60"/>
      <c r="WP16" s="60"/>
      <c r="WQ16" s="60"/>
      <c r="WR16" s="60"/>
      <c r="WS16" s="60"/>
      <c r="WT16" s="60"/>
      <c r="WU16" s="60"/>
      <c r="WV16" s="60"/>
      <c r="WW16" s="60"/>
      <c r="WX16" s="60"/>
      <c r="WY16" s="60"/>
      <c r="WZ16" s="60"/>
      <c r="XA16" s="60"/>
      <c r="XB16" s="60"/>
      <c r="XC16" s="60"/>
      <c r="XD16" s="60"/>
      <c r="XE16" s="60"/>
      <c r="XF16" s="60"/>
      <c r="XG16" s="60"/>
      <c r="XH16" s="60"/>
      <c r="XI16" s="60"/>
      <c r="XJ16" s="60"/>
      <c r="XK16" s="60"/>
      <c r="XL16" s="60"/>
      <c r="XM16" s="60"/>
      <c r="XN16" s="60"/>
      <c r="XO16" s="60"/>
      <c r="XP16" s="60"/>
      <c r="XQ16" s="60"/>
      <c r="XR16" s="60"/>
      <c r="XS16" s="60"/>
      <c r="XT16" s="60"/>
      <c r="XU16" s="60"/>
      <c r="XV16" s="60"/>
      <c r="XW16" s="60"/>
      <c r="XX16" s="60"/>
      <c r="XY16" s="60"/>
      <c r="XZ16" s="60"/>
      <c r="YA16" s="60"/>
      <c r="YB16" s="60"/>
      <c r="YC16" s="60"/>
      <c r="YD16" s="60"/>
      <c r="YE16" s="60"/>
      <c r="YF16" s="60"/>
      <c r="YG16" s="60"/>
      <c r="YH16" s="60"/>
      <c r="YI16" s="60"/>
      <c r="YJ16" s="60"/>
      <c r="YK16" s="60"/>
      <c r="YL16" s="60"/>
      <c r="YM16" s="60"/>
      <c r="YN16" s="60"/>
      <c r="YO16" s="60"/>
      <c r="YP16" s="60"/>
      <c r="YQ16" s="60"/>
      <c r="YR16" s="60"/>
      <c r="YS16" s="60"/>
      <c r="YT16" s="60"/>
      <c r="YU16" s="60"/>
      <c r="YV16" s="60"/>
      <c r="YW16" s="60"/>
      <c r="YX16" s="60"/>
      <c r="YY16" s="60"/>
      <c r="YZ16" s="60"/>
      <c r="ZA16" s="60"/>
      <c r="ZB16" s="60"/>
      <c r="ZC16" s="60"/>
      <c r="ZD16" s="60"/>
      <c r="ZE16" s="60"/>
      <c r="ZF16" s="60"/>
      <c r="ZG16" s="60"/>
      <c r="ZH16" s="60"/>
      <c r="ZI16" s="60"/>
      <c r="ZJ16" s="60"/>
      <c r="ZK16" s="60"/>
      <c r="ZL16" s="60"/>
      <c r="ZM16" s="60"/>
      <c r="ZN16" s="60"/>
      <c r="ZO16" s="60"/>
      <c r="ZP16" s="60"/>
      <c r="ZQ16" s="60"/>
      <c r="ZR16" s="60"/>
      <c r="ZS16" s="60"/>
      <c r="ZT16" s="60"/>
      <c r="ZU16" s="60"/>
      <c r="ZV16" s="60"/>
      <c r="ZW16" s="60"/>
      <c r="ZX16" s="60"/>
      <c r="ZY16" s="60"/>
      <c r="ZZ16" s="60"/>
      <c r="AAA16" s="60"/>
      <c r="AAB16" s="60"/>
      <c r="AAC16" s="60"/>
      <c r="AAD16" s="60"/>
      <c r="AAE16" s="60"/>
      <c r="AAF16" s="60"/>
      <c r="AAG16" s="60"/>
      <c r="AAH16" s="60"/>
      <c r="AAI16" s="60"/>
      <c r="AAJ16" s="60"/>
      <c r="AAK16" s="60"/>
      <c r="AAL16" s="60"/>
      <c r="AAM16" s="60"/>
      <c r="AAN16" s="60"/>
      <c r="AAO16" s="60"/>
      <c r="AAP16" s="60"/>
      <c r="AAQ16" s="60"/>
      <c r="AAR16" s="60"/>
      <c r="AAS16" s="60"/>
      <c r="AAT16" s="60"/>
      <c r="AAU16" s="60"/>
      <c r="AAV16" s="60"/>
      <c r="AAW16" s="60"/>
      <c r="AAX16" s="60"/>
      <c r="AAY16" s="60"/>
      <c r="AAZ16" s="60"/>
      <c r="ABA16" s="60"/>
      <c r="ABB16" s="60"/>
      <c r="ABC16" s="60"/>
      <c r="ABD16" s="60"/>
      <c r="ABE16" s="60"/>
      <c r="ABF16" s="60"/>
      <c r="ABG16" s="60"/>
      <c r="ABH16" s="60"/>
      <c r="ABI16" s="60"/>
      <c r="ABJ16" s="60"/>
      <c r="ABK16" s="60"/>
      <c r="ABL16" s="60"/>
      <c r="ABM16" s="60"/>
      <c r="ABN16" s="60"/>
      <c r="ABO16" s="60"/>
      <c r="ABP16" s="60"/>
      <c r="ABQ16" s="60"/>
      <c r="ABR16" s="60"/>
      <c r="ABS16" s="60"/>
      <c r="ABT16" s="60"/>
      <c r="ABU16" s="60"/>
      <c r="ABV16" s="60"/>
      <c r="ABW16" s="60"/>
      <c r="ABX16" s="60"/>
      <c r="ABY16" s="60"/>
      <c r="ABZ16" s="60"/>
      <c r="ACA16" s="60"/>
      <c r="ACB16" s="60"/>
      <c r="ACC16" s="60"/>
      <c r="ACD16" s="60"/>
      <c r="ACE16" s="60"/>
      <c r="ACF16" s="60"/>
      <c r="ACG16" s="60"/>
      <c r="ACH16" s="60"/>
      <c r="ACI16" s="60"/>
      <c r="ACJ16" s="60"/>
      <c r="ACK16" s="60"/>
      <c r="ACL16" s="60"/>
      <c r="ACM16" s="60"/>
      <c r="ACN16" s="60"/>
      <c r="ACO16" s="60"/>
      <c r="ACP16" s="60"/>
      <c r="ACQ16" s="60"/>
      <c r="ACR16" s="60"/>
      <c r="ACS16" s="60"/>
      <c r="ACT16" s="60"/>
      <c r="ACU16" s="60"/>
      <c r="ACV16" s="60"/>
      <c r="ACW16" s="60"/>
      <c r="ACX16" s="60"/>
      <c r="ACY16" s="60"/>
      <c r="ACZ16" s="60"/>
      <c r="ADA16" s="60"/>
      <c r="ADB16" s="60"/>
      <c r="ADC16" s="60"/>
      <c r="ADD16" s="60"/>
      <c r="ADE16" s="60"/>
      <c r="ADF16" s="60"/>
      <c r="ADG16" s="60"/>
      <c r="ADH16" s="60"/>
      <c r="ADI16" s="60"/>
      <c r="ADJ16" s="60"/>
      <c r="ADK16" s="60"/>
      <c r="ADL16" s="60"/>
      <c r="ADM16" s="60"/>
      <c r="ADN16" s="60"/>
      <c r="ADO16" s="60"/>
      <c r="ADP16" s="60"/>
      <c r="ADQ16" s="60"/>
      <c r="ADR16" s="60"/>
      <c r="ADS16" s="60"/>
      <c r="ADT16" s="60"/>
      <c r="ADU16" s="60"/>
      <c r="ADV16" s="60"/>
      <c r="ADW16" s="60"/>
      <c r="ADX16" s="60"/>
      <c r="ADY16" s="60"/>
      <c r="ADZ16" s="60"/>
      <c r="AEA16" s="60"/>
      <c r="AEB16" s="60"/>
      <c r="AEC16" s="60"/>
      <c r="AED16" s="60"/>
      <c r="AEE16" s="60"/>
      <c r="AEF16" s="60"/>
      <c r="AEG16" s="60"/>
      <c r="AEH16" s="60"/>
      <c r="AEI16" s="60"/>
      <c r="AEJ16" s="60"/>
      <c r="AEK16" s="60"/>
      <c r="AEL16" s="60"/>
      <c r="AEM16" s="60"/>
      <c r="AEN16" s="60"/>
      <c r="AEO16" s="60"/>
      <c r="AEP16" s="60"/>
      <c r="AEQ16" s="60"/>
      <c r="AER16" s="60"/>
      <c r="AES16" s="60"/>
      <c r="AET16" s="60"/>
      <c r="AEU16" s="60"/>
      <c r="AEV16" s="60"/>
      <c r="AEW16" s="60"/>
      <c r="AEX16" s="60"/>
      <c r="AEY16" s="60"/>
      <c r="AEZ16" s="60"/>
      <c r="AFA16" s="60"/>
      <c r="AFB16" s="60"/>
      <c r="AFC16" s="60"/>
      <c r="AFD16" s="60"/>
      <c r="AFE16" s="60"/>
      <c r="AFF16" s="60"/>
      <c r="AFG16" s="60"/>
      <c r="AFH16" s="60"/>
      <c r="AFI16" s="60"/>
      <c r="AFJ16" s="60"/>
      <c r="AFK16" s="60"/>
      <c r="AFL16" s="60"/>
      <c r="AFM16" s="60"/>
      <c r="AFN16" s="60"/>
      <c r="AFO16" s="60"/>
      <c r="AFP16" s="60"/>
      <c r="AFQ16" s="60"/>
      <c r="AFR16" s="60"/>
      <c r="AFS16" s="60"/>
      <c r="AFT16" s="60"/>
      <c r="AFU16" s="60"/>
      <c r="AFV16" s="60"/>
      <c r="AFW16" s="60"/>
      <c r="AFX16" s="60"/>
      <c r="AFY16" s="60"/>
      <c r="AFZ16" s="60"/>
      <c r="AGA16" s="60"/>
      <c r="AGB16" s="60"/>
      <c r="AGC16" s="60"/>
      <c r="AGD16" s="60"/>
      <c r="AGE16" s="60"/>
      <c r="AGF16" s="60"/>
      <c r="AGG16" s="60"/>
      <c r="AGH16" s="60"/>
      <c r="AGI16" s="60"/>
      <c r="AGJ16" s="60"/>
      <c r="AGK16" s="60"/>
      <c r="AGL16" s="60"/>
      <c r="AGM16" s="60"/>
      <c r="AGN16" s="60"/>
      <c r="AGO16" s="60"/>
      <c r="AGP16" s="60"/>
      <c r="AGQ16" s="60"/>
      <c r="AGR16" s="60"/>
      <c r="AGS16" s="60"/>
      <c r="AGT16" s="60"/>
      <c r="AGU16" s="60"/>
      <c r="AGV16" s="60"/>
      <c r="AGW16" s="60"/>
      <c r="AGX16" s="60"/>
      <c r="AGY16" s="60"/>
      <c r="AGZ16" s="60"/>
      <c r="AHA16" s="60"/>
      <c r="AHB16" s="60"/>
      <c r="AHC16" s="60"/>
      <c r="AHD16" s="60"/>
      <c r="AHE16" s="60"/>
      <c r="AHF16" s="60"/>
      <c r="AHG16" s="60"/>
      <c r="AHH16" s="60"/>
      <c r="AHI16" s="60"/>
      <c r="AHJ16" s="60"/>
      <c r="AHK16" s="60"/>
      <c r="AHL16" s="60"/>
      <c r="AHM16" s="60"/>
      <c r="AHN16" s="60"/>
      <c r="AHO16" s="60"/>
      <c r="AHP16" s="60"/>
      <c r="AHQ16" s="60"/>
      <c r="AHR16" s="60"/>
      <c r="AHS16" s="60"/>
      <c r="AHT16" s="60"/>
      <c r="AHU16" s="60"/>
      <c r="AHV16" s="60"/>
      <c r="AHW16" s="60"/>
      <c r="AHX16" s="60"/>
      <c r="AHY16" s="60"/>
      <c r="AHZ16" s="60"/>
      <c r="AIA16" s="60"/>
      <c r="AIB16" s="60"/>
      <c r="AIC16" s="60"/>
      <c r="AID16" s="60"/>
      <c r="AIE16" s="60"/>
      <c r="AIF16" s="60"/>
      <c r="AIG16" s="60"/>
      <c r="AIH16" s="60"/>
      <c r="AII16" s="60"/>
      <c r="AIJ16" s="60"/>
      <c r="AIK16" s="60"/>
      <c r="AIL16" s="60"/>
      <c r="AIM16" s="60"/>
      <c r="AIN16" s="60"/>
      <c r="AIO16" s="60"/>
      <c r="AIP16" s="60"/>
      <c r="AIQ16" s="60"/>
      <c r="AIR16" s="60"/>
      <c r="AIS16" s="60"/>
      <c r="AIT16" s="60"/>
      <c r="AIU16" s="60"/>
      <c r="AIV16" s="60"/>
      <c r="AIW16" s="60"/>
      <c r="AIX16" s="60"/>
      <c r="AIY16" s="60"/>
      <c r="AIZ16" s="60"/>
      <c r="AJA16" s="60"/>
      <c r="AJB16" s="60"/>
      <c r="AJC16" s="60"/>
      <c r="AJD16" s="60"/>
      <c r="AJE16" s="60"/>
      <c r="AJF16" s="60"/>
      <c r="AJG16" s="60"/>
      <c r="AJH16" s="60"/>
      <c r="AJI16" s="60"/>
      <c r="AJJ16" s="60"/>
      <c r="AJK16" s="60"/>
      <c r="AJL16" s="60"/>
      <c r="AJM16" s="60"/>
      <c r="AJN16" s="60"/>
      <c r="AJO16" s="60"/>
      <c r="AJP16" s="60"/>
      <c r="AJQ16" s="60"/>
      <c r="AJR16" s="60"/>
      <c r="AJS16" s="60"/>
      <c r="AJT16" s="60"/>
      <c r="AJU16" s="60"/>
      <c r="AJV16" s="60"/>
      <c r="AJW16" s="60"/>
      <c r="AJX16" s="60"/>
      <c r="AJY16" s="60"/>
      <c r="AJZ16" s="60"/>
      <c r="AKA16" s="60"/>
      <c r="AKB16" s="60"/>
      <c r="AKC16" s="60"/>
      <c r="AKD16" s="60"/>
      <c r="AKE16" s="60"/>
      <c r="AKF16" s="60"/>
      <c r="AKG16" s="60"/>
      <c r="AKH16" s="60"/>
      <c r="AKI16" s="60"/>
      <c r="AKJ16" s="60"/>
      <c r="AKK16" s="60"/>
      <c r="AKL16" s="60"/>
      <c r="AKM16" s="60"/>
      <c r="AKN16" s="60"/>
      <c r="AKO16" s="60"/>
      <c r="AKP16" s="60"/>
      <c r="AKQ16" s="60"/>
      <c r="AKR16" s="60"/>
      <c r="AKS16" s="60"/>
      <c r="AKT16" s="60"/>
      <c r="AKU16" s="60"/>
      <c r="AKV16" s="60"/>
      <c r="AKW16" s="60"/>
      <c r="AKX16" s="60"/>
      <c r="AKY16" s="60"/>
      <c r="AKZ16" s="60"/>
      <c r="ALA16" s="60"/>
      <c r="ALB16" s="60"/>
      <c r="ALC16" s="60"/>
      <c r="ALD16" s="60"/>
      <c r="ALE16" s="60"/>
      <c r="ALF16" s="60"/>
      <c r="ALG16" s="60"/>
      <c r="ALH16" s="60"/>
      <c r="ALI16" s="60"/>
      <c r="ALJ16" s="60"/>
      <c r="ALK16" s="60"/>
      <c r="ALL16" s="60"/>
      <c r="ALM16" s="60"/>
      <c r="ALN16" s="60"/>
      <c r="ALO16" s="60"/>
      <c r="ALP16" s="60"/>
      <c r="ALQ16" s="60"/>
      <c r="ALR16" s="60"/>
      <c r="ALS16" s="60"/>
      <c r="ALT16" s="60"/>
      <c r="ALU16" s="60"/>
      <c r="ALV16" s="60"/>
      <c r="ALW16" s="60"/>
      <c r="ALX16" s="60"/>
      <c r="ALY16" s="60"/>
      <c r="ALZ16" s="60"/>
      <c r="AMA16" s="60"/>
      <c r="AMB16" s="60"/>
      <c r="AMC16" s="60"/>
      <c r="AMD16" s="60"/>
      <c r="AME16" s="60"/>
      <c r="AMF16" s="60"/>
      <c r="AMG16" s="60"/>
      <c r="AMH16" s="60"/>
      <c r="AMI16" s="60"/>
      <c r="AMJ16" s="60"/>
      <c r="AMK16" s="60"/>
      <c r="AML16" s="60"/>
      <c r="AMM16" s="60"/>
      <c r="AMN16" s="60"/>
      <c r="AMO16" s="60"/>
      <c r="AMP16" s="60"/>
      <c r="AMQ16" s="60"/>
      <c r="AMR16" s="60"/>
      <c r="AMS16" s="60"/>
      <c r="AMT16" s="60"/>
      <c r="AMU16" s="60"/>
      <c r="AMV16" s="60"/>
      <c r="AMW16" s="60"/>
      <c r="AMX16" s="60"/>
      <c r="AMY16" s="60"/>
      <c r="AMZ16" s="60"/>
      <c r="ANA16" s="60"/>
      <c r="ANB16" s="60"/>
      <c r="ANC16" s="60"/>
      <c r="AND16" s="60"/>
      <c r="ANE16" s="60"/>
      <c r="ANF16" s="60"/>
      <c r="ANG16" s="60"/>
      <c r="ANH16" s="60"/>
      <c r="ANI16" s="60"/>
      <c r="ANJ16" s="60"/>
      <c r="ANK16" s="60"/>
      <c r="ANL16" s="60"/>
      <c r="ANM16" s="60"/>
      <c r="ANN16" s="60"/>
      <c r="ANO16" s="60"/>
      <c r="ANP16" s="60"/>
      <c r="ANQ16" s="60"/>
      <c r="ANR16" s="60"/>
      <c r="ANS16" s="60"/>
      <c r="ANT16" s="60"/>
      <c r="ANU16" s="60"/>
      <c r="ANV16" s="60"/>
      <c r="ANW16" s="60"/>
      <c r="ANX16" s="60"/>
      <c r="ANY16" s="60"/>
      <c r="ANZ16" s="60"/>
      <c r="AOA16" s="60"/>
      <c r="AOB16" s="60"/>
      <c r="AOC16" s="60"/>
      <c r="AOD16" s="60"/>
      <c r="AOE16" s="60"/>
      <c r="AOF16" s="60"/>
      <c r="AOG16" s="60"/>
      <c r="AOH16" s="60"/>
      <c r="AOI16" s="60"/>
      <c r="AOJ16" s="60"/>
      <c r="AOK16" s="60"/>
      <c r="AOL16" s="60"/>
      <c r="AOM16" s="60"/>
      <c r="AON16" s="60"/>
      <c r="AOO16" s="60"/>
      <c r="AOP16" s="60"/>
      <c r="AOQ16" s="60"/>
      <c r="AOR16" s="60"/>
      <c r="AOS16" s="60"/>
      <c r="AOT16" s="60"/>
      <c r="AOU16" s="60"/>
      <c r="AOV16" s="60"/>
      <c r="AOW16" s="60"/>
      <c r="AOX16" s="60"/>
      <c r="AOY16" s="60"/>
      <c r="AOZ16" s="60"/>
      <c r="APA16" s="60"/>
      <c r="APB16" s="60"/>
      <c r="APC16" s="60"/>
      <c r="APD16" s="60"/>
      <c r="APE16" s="60"/>
      <c r="APF16" s="60"/>
      <c r="APG16" s="60"/>
      <c r="APH16" s="60"/>
      <c r="API16" s="60"/>
      <c r="APJ16" s="60"/>
      <c r="APK16" s="60"/>
      <c r="APL16" s="60"/>
      <c r="APM16" s="60"/>
      <c r="APN16" s="60"/>
      <c r="APO16" s="60"/>
      <c r="APP16" s="60"/>
      <c r="APQ16" s="60"/>
      <c r="APR16" s="60"/>
      <c r="APS16" s="60"/>
      <c r="APT16" s="60"/>
      <c r="APU16" s="60"/>
      <c r="APV16" s="60"/>
      <c r="APW16" s="60"/>
      <c r="APX16" s="60"/>
      <c r="APY16" s="60"/>
      <c r="APZ16" s="60"/>
      <c r="AQA16" s="60"/>
      <c r="AQB16" s="60"/>
      <c r="AQC16" s="60"/>
      <c r="AQD16" s="60"/>
      <c r="AQE16" s="60"/>
      <c r="AQF16" s="60"/>
      <c r="AQG16" s="60"/>
      <c r="AQH16" s="60"/>
      <c r="AQI16" s="60"/>
      <c r="AQJ16" s="60"/>
      <c r="AQK16" s="60"/>
      <c r="AQL16" s="60"/>
      <c r="AQM16" s="60"/>
      <c r="AQN16" s="60"/>
      <c r="AQO16" s="60"/>
      <c r="AQP16" s="60"/>
      <c r="AQQ16" s="60"/>
      <c r="AQR16" s="60"/>
      <c r="AQS16" s="60"/>
      <c r="AQT16" s="60"/>
      <c r="AQU16" s="60"/>
      <c r="AQV16" s="60"/>
      <c r="AQW16" s="60"/>
      <c r="AQX16" s="60"/>
      <c r="AQY16" s="60"/>
      <c r="AQZ16" s="60"/>
      <c r="ARA16" s="60"/>
      <c r="ARB16" s="60"/>
      <c r="ARC16" s="60"/>
      <c r="ARD16" s="60"/>
      <c r="ARE16" s="60"/>
      <c r="ARF16" s="60"/>
      <c r="ARG16" s="60"/>
      <c r="ARH16" s="60"/>
      <c r="ARI16" s="60"/>
      <c r="ARJ16" s="60"/>
      <c r="ARK16" s="60"/>
      <c r="ARL16" s="60"/>
      <c r="ARM16" s="60"/>
      <c r="ARN16" s="60"/>
      <c r="ARO16" s="60"/>
      <c r="ARP16" s="60"/>
      <c r="ARQ16" s="60"/>
      <c r="ARR16" s="60"/>
      <c r="ARS16" s="60"/>
      <c r="ART16" s="60"/>
      <c r="ARU16" s="60"/>
      <c r="ARV16" s="60"/>
      <c r="ARW16" s="60"/>
      <c r="ARX16" s="60"/>
      <c r="ARY16" s="60"/>
      <c r="ARZ16" s="60"/>
      <c r="ASA16" s="60"/>
      <c r="ASB16" s="60"/>
      <c r="ASC16" s="60"/>
      <c r="ASD16" s="60"/>
      <c r="ASE16" s="60"/>
      <c r="ASF16" s="60"/>
      <c r="ASG16" s="60"/>
      <c r="ASH16" s="60"/>
      <c r="ASI16" s="60"/>
      <c r="ASJ16" s="60"/>
      <c r="ASK16" s="60"/>
      <c r="ASL16" s="60"/>
      <c r="ASM16" s="60"/>
      <c r="ASN16" s="60"/>
      <c r="ASO16" s="60"/>
      <c r="ASP16" s="60"/>
      <c r="ASQ16" s="60"/>
      <c r="ASR16" s="60"/>
      <c r="ASS16" s="60"/>
      <c r="AST16" s="60"/>
      <c r="ASU16" s="60"/>
      <c r="ASV16" s="60"/>
      <c r="ASW16" s="60"/>
      <c r="ASX16" s="60"/>
      <c r="ASY16" s="60"/>
      <c r="ASZ16" s="60"/>
      <c r="ATA16" s="60"/>
      <c r="ATB16" s="60"/>
      <c r="ATC16" s="60"/>
      <c r="ATD16" s="60"/>
      <c r="ATE16" s="60"/>
      <c r="ATF16" s="60"/>
      <c r="ATG16" s="60"/>
      <c r="ATH16" s="60"/>
      <c r="ATI16" s="60"/>
      <c r="ATJ16" s="60"/>
      <c r="ATK16" s="60"/>
      <c r="ATL16" s="60"/>
      <c r="ATM16" s="60"/>
      <c r="ATN16" s="60"/>
      <c r="ATO16" s="60"/>
      <c r="ATP16" s="60"/>
      <c r="ATQ16" s="60"/>
      <c r="ATR16" s="60"/>
      <c r="ATS16" s="60"/>
      <c r="ATT16" s="60"/>
      <c r="ATU16" s="60"/>
      <c r="ATV16" s="60"/>
      <c r="ATW16" s="60"/>
      <c r="ATX16" s="60"/>
      <c r="ATY16" s="60"/>
      <c r="ATZ16" s="60"/>
      <c r="AUA16" s="60"/>
      <c r="AUB16" s="60"/>
      <c r="AUC16" s="60"/>
      <c r="AUD16" s="60"/>
      <c r="AUE16" s="60"/>
      <c r="AUF16" s="60"/>
      <c r="AUG16" s="60"/>
      <c r="AUH16" s="60"/>
      <c r="AUI16" s="60"/>
      <c r="AUJ16" s="60"/>
      <c r="AUK16" s="60"/>
      <c r="AUL16" s="60"/>
      <c r="AUM16" s="60"/>
      <c r="AUN16" s="60"/>
      <c r="AUO16" s="60"/>
      <c r="AUP16" s="60"/>
      <c r="AUQ16" s="60"/>
      <c r="AUR16" s="60"/>
      <c r="AUS16" s="60"/>
      <c r="AUT16" s="60"/>
      <c r="AUU16" s="60"/>
      <c r="AUV16" s="60"/>
      <c r="AUW16" s="60"/>
      <c r="AUX16" s="60"/>
      <c r="AUY16" s="60"/>
      <c r="AUZ16" s="60"/>
      <c r="AVA16" s="60"/>
      <c r="AVB16" s="60"/>
      <c r="AVC16" s="60"/>
      <c r="AVD16" s="60"/>
      <c r="AVE16" s="60"/>
      <c r="AVF16" s="60"/>
      <c r="AVG16" s="60"/>
      <c r="AVH16" s="60"/>
      <c r="AVI16" s="60"/>
      <c r="AVJ16" s="60"/>
      <c r="AVK16" s="60"/>
      <c r="AVL16" s="60"/>
      <c r="AVM16" s="60"/>
      <c r="AVN16" s="60"/>
      <c r="AVO16" s="60"/>
      <c r="AVP16" s="60"/>
      <c r="AVQ16" s="60"/>
      <c r="AVR16" s="60"/>
      <c r="AVS16" s="60"/>
      <c r="AVT16" s="60"/>
      <c r="AVU16" s="60"/>
      <c r="AVV16" s="60"/>
      <c r="AVW16" s="60"/>
      <c r="AVX16" s="60"/>
      <c r="AVY16" s="60"/>
      <c r="AVZ16" s="60"/>
      <c r="AWA16" s="60"/>
      <c r="AWB16" s="60"/>
      <c r="AWC16" s="60"/>
      <c r="AWD16" s="60"/>
      <c r="AWE16" s="60"/>
      <c r="AWF16" s="60"/>
      <c r="AWG16" s="60"/>
      <c r="AWH16" s="60"/>
      <c r="AWI16" s="60"/>
      <c r="AWJ16" s="60"/>
      <c r="AWK16" s="60"/>
      <c r="AWL16" s="60"/>
      <c r="AWM16" s="60"/>
      <c r="AWN16" s="60"/>
      <c r="AWO16" s="60"/>
      <c r="AWP16" s="60"/>
      <c r="AWQ16" s="60"/>
      <c r="AWR16" s="60"/>
      <c r="AWS16" s="60"/>
      <c r="AWT16" s="60"/>
      <c r="AWU16" s="60"/>
      <c r="AWV16" s="60"/>
      <c r="AWW16" s="60"/>
      <c r="AWX16" s="60"/>
      <c r="AWY16" s="60"/>
      <c r="AWZ16" s="60"/>
      <c r="AXA16" s="60"/>
      <c r="AXB16" s="60"/>
      <c r="AXC16" s="60"/>
      <c r="AXD16" s="60"/>
      <c r="AXE16" s="60"/>
      <c r="AXF16" s="60"/>
      <c r="AXG16" s="60"/>
      <c r="AXH16" s="60"/>
      <c r="AXI16" s="60"/>
      <c r="AXJ16" s="60"/>
      <c r="AXK16" s="60"/>
      <c r="AXL16" s="60"/>
      <c r="AXM16" s="60"/>
      <c r="AXN16" s="60"/>
      <c r="AXO16" s="60"/>
      <c r="AXP16" s="60"/>
      <c r="AXQ16" s="60"/>
      <c r="AXR16" s="60"/>
      <c r="AXS16" s="60"/>
      <c r="AXT16" s="60"/>
      <c r="AXU16" s="60"/>
      <c r="AXV16" s="60"/>
      <c r="AXW16" s="60"/>
      <c r="AXX16" s="60"/>
      <c r="AXY16" s="60"/>
      <c r="AXZ16" s="60"/>
      <c r="AYA16" s="60"/>
      <c r="AYB16" s="60"/>
      <c r="AYC16" s="60"/>
      <c r="AYD16" s="60"/>
      <c r="AYE16" s="60"/>
      <c r="AYF16" s="60"/>
      <c r="AYG16" s="60"/>
      <c r="AYH16" s="60"/>
      <c r="AYI16" s="60"/>
      <c r="AYJ16" s="60"/>
      <c r="AYK16" s="60"/>
      <c r="AYL16" s="60"/>
      <c r="AYM16" s="60"/>
      <c r="AYN16" s="60"/>
      <c r="AYO16" s="60"/>
      <c r="AYP16" s="60"/>
      <c r="AYQ16" s="60"/>
      <c r="AYR16" s="60"/>
      <c r="AYS16" s="60"/>
      <c r="AYT16" s="60"/>
      <c r="AYU16" s="60"/>
      <c r="AYV16" s="60"/>
      <c r="AYW16" s="60"/>
      <c r="AYX16" s="60"/>
      <c r="AYY16" s="60"/>
      <c r="AYZ16" s="60"/>
      <c r="AZA16" s="60"/>
      <c r="AZB16" s="60"/>
      <c r="AZC16" s="60"/>
      <c r="AZD16" s="60"/>
      <c r="AZE16" s="60"/>
      <c r="AZF16" s="60"/>
      <c r="AZG16" s="60"/>
      <c r="AZH16" s="60"/>
      <c r="AZI16" s="60"/>
      <c r="AZJ16" s="60"/>
      <c r="AZK16" s="60"/>
      <c r="AZL16" s="60"/>
      <c r="AZM16" s="60"/>
      <c r="AZN16" s="60"/>
      <c r="AZO16" s="60"/>
      <c r="AZP16" s="60"/>
      <c r="AZQ16" s="60"/>
      <c r="AZR16" s="60"/>
      <c r="AZS16" s="60"/>
      <c r="AZT16" s="60"/>
      <c r="AZU16" s="60"/>
      <c r="AZV16" s="60"/>
      <c r="AZW16" s="60"/>
      <c r="AZX16" s="60"/>
      <c r="AZY16" s="60"/>
      <c r="AZZ16" s="60"/>
      <c r="BAA16" s="60"/>
      <c r="BAB16" s="60"/>
      <c r="BAC16" s="60"/>
      <c r="BAD16" s="60"/>
      <c r="BAE16" s="60"/>
      <c r="BAF16" s="60"/>
      <c r="BAG16" s="60"/>
      <c r="BAH16" s="60"/>
      <c r="BAI16" s="60"/>
      <c r="BAJ16" s="60"/>
      <c r="BAK16" s="60"/>
      <c r="BAL16" s="60"/>
      <c r="BAM16" s="60"/>
      <c r="BAN16" s="60"/>
      <c r="BAO16" s="60"/>
      <c r="BAP16" s="60"/>
      <c r="BAQ16" s="60"/>
      <c r="BAR16" s="60"/>
      <c r="BAS16" s="60"/>
      <c r="BAT16" s="60"/>
      <c r="BAU16" s="60"/>
      <c r="BAV16" s="60"/>
      <c r="BAW16" s="60"/>
      <c r="BAX16" s="60"/>
      <c r="BAY16" s="60"/>
      <c r="BAZ16" s="60"/>
      <c r="BBA16" s="60"/>
      <c r="BBB16" s="60"/>
      <c r="BBC16" s="60"/>
      <c r="BBD16" s="60"/>
      <c r="BBE16" s="60"/>
      <c r="BBF16" s="60"/>
      <c r="BBG16" s="60"/>
      <c r="BBH16" s="60"/>
      <c r="BBI16" s="60"/>
      <c r="BBJ16" s="60"/>
      <c r="BBK16" s="60"/>
      <c r="BBL16" s="60"/>
      <c r="BBM16" s="60"/>
      <c r="BBN16" s="60"/>
      <c r="BBO16" s="60"/>
      <c r="BBP16" s="60"/>
      <c r="BBQ16" s="60"/>
      <c r="BBR16" s="60"/>
      <c r="BBS16" s="60"/>
      <c r="BBT16" s="60"/>
      <c r="BBU16" s="60"/>
      <c r="BBV16" s="60"/>
      <c r="BBW16" s="60"/>
      <c r="BBX16" s="60"/>
      <c r="BBY16" s="60"/>
      <c r="BBZ16" s="60"/>
      <c r="BCA16" s="60"/>
      <c r="BCB16" s="60"/>
      <c r="BCC16" s="60"/>
      <c r="BCD16" s="60"/>
      <c r="BCE16" s="60"/>
      <c r="BCF16" s="60"/>
      <c r="BCG16" s="60"/>
      <c r="BCH16" s="60"/>
      <c r="BCI16" s="60"/>
      <c r="BCJ16" s="60"/>
      <c r="BCK16" s="60"/>
      <c r="BCL16" s="60"/>
      <c r="BCM16" s="60"/>
      <c r="BCN16" s="60"/>
      <c r="BCO16" s="60"/>
      <c r="BCP16" s="60"/>
      <c r="BCQ16" s="60"/>
      <c r="BCR16" s="60"/>
      <c r="BCS16" s="60"/>
      <c r="BCT16" s="60"/>
      <c r="BCU16" s="60"/>
      <c r="BCV16" s="60"/>
      <c r="BCW16" s="60"/>
      <c r="BCX16" s="60"/>
      <c r="BCY16" s="60"/>
      <c r="BCZ16" s="60"/>
      <c r="BDA16" s="60"/>
      <c r="BDB16" s="60"/>
      <c r="BDC16" s="60"/>
      <c r="BDD16" s="60"/>
      <c r="BDE16" s="60"/>
      <c r="BDF16" s="60"/>
      <c r="BDG16" s="60"/>
      <c r="BDH16" s="60"/>
      <c r="BDI16" s="60"/>
      <c r="BDJ16" s="60"/>
      <c r="BDK16" s="60"/>
      <c r="BDL16" s="60"/>
      <c r="BDM16" s="60"/>
      <c r="BDN16" s="60"/>
      <c r="BDO16" s="60"/>
      <c r="BDP16" s="60"/>
      <c r="BDQ16" s="60"/>
      <c r="BDR16" s="60"/>
      <c r="BDS16" s="60"/>
      <c r="BDT16" s="60"/>
      <c r="BDU16" s="60"/>
      <c r="BDV16" s="60"/>
      <c r="BDW16" s="60"/>
      <c r="BDX16" s="60"/>
      <c r="BDY16" s="60"/>
      <c r="BDZ16" s="60"/>
      <c r="BEA16" s="60"/>
      <c r="BEB16" s="60"/>
      <c r="BEC16" s="60"/>
      <c r="BED16" s="60"/>
      <c r="BEE16" s="60"/>
      <c r="BEF16" s="60"/>
      <c r="BEG16" s="60"/>
      <c r="BEH16" s="60"/>
      <c r="BEI16" s="60"/>
      <c r="BEJ16" s="60"/>
      <c r="BEK16" s="60"/>
      <c r="BEL16" s="60"/>
      <c r="BEM16" s="60"/>
      <c r="BEN16" s="60"/>
      <c r="BEO16" s="60"/>
      <c r="BEP16" s="60"/>
      <c r="BEQ16" s="60"/>
      <c r="BER16" s="60"/>
      <c r="BES16" s="60"/>
      <c r="BET16" s="60"/>
      <c r="BEU16" s="60"/>
      <c r="BEV16" s="60"/>
      <c r="BEW16" s="60"/>
      <c r="BEX16" s="60"/>
      <c r="BEY16" s="60"/>
      <c r="BEZ16" s="60"/>
      <c r="BFA16" s="60"/>
      <c r="BFB16" s="60"/>
      <c r="BFC16" s="60"/>
      <c r="BFD16" s="60"/>
      <c r="BFE16" s="60"/>
      <c r="BFF16" s="60"/>
      <c r="BFG16" s="60"/>
      <c r="BFH16" s="60"/>
      <c r="BFI16" s="60"/>
      <c r="BFJ16" s="60"/>
      <c r="BFK16" s="60"/>
      <c r="BFL16" s="60"/>
      <c r="BFM16" s="60"/>
      <c r="BFN16" s="60"/>
      <c r="BFO16" s="60"/>
      <c r="BFP16" s="60"/>
      <c r="BFQ16" s="60"/>
      <c r="BFR16" s="60"/>
      <c r="BFS16" s="60"/>
      <c r="BFT16" s="60"/>
      <c r="BFU16" s="60"/>
      <c r="BFV16" s="60"/>
      <c r="BFW16" s="60"/>
      <c r="BFX16" s="60"/>
      <c r="BFY16" s="60"/>
      <c r="BFZ16" s="60"/>
      <c r="BGA16" s="60"/>
      <c r="BGB16" s="60"/>
      <c r="BGC16" s="60"/>
      <c r="BGD16" s="60"/>
      <c r="BGE16" s="60"/>
      <c r="BGF16" s="60"/>
      <c r="BGG16" s="60"/>
      <c r="BGH16" s="60"/>
      <c r="BGI16" s="60"/>
      <c r="BGJ16" s="60"/>
      <c r="BGK16" s="60"/>
      <c r="BGL16" s="60"/>
      <c r="BGM16" s="60"/>
      <c r="BGN16" s="60"/>
      <c r="BGO16" s="60"/>
      <c r="BGP16" s="60"/>
      <c r="BGQ16" s="60"/>
      <c r="BGR16" s="60"/>
      <c r="BGS16" s="60"/>
      <c r="BGT16" s="60"/>
      <c r="BGU16" s="60"/>
      <c r="BGV16" s="60"/>
      <c r="BGW16" s="60"/>
      <c r="BGX16" s="60"/>
      <c r="BGY16" s="60"/>
      <c r="BGZ16" s="60"/>
      <c r="BHA16" s="60"/>
      <c r="BHB16" s="60"/>
      <c r="BHC16" s="60"/>
      <c r="BHD16" s="60"/>
      <c r="BHE16" s="60"/>
      <c r="BHF16" s="60"/>
      <c r="BHG16" s="60"/>
      <c r="BHH16" s="60"/>
      <c r="BHI16" s="60"/>
      <c r="BHJ16" s="60"/>
      <c r="BHK16" s="60"/>
      <c r="BHL16" s="60"/>
      <c r="BHM16" s="60"/>
      <c r="BHN16" s="60"/>
      <c r="BHO16" s="60"/>
      <c r="BHP16" s="60"/>
      <c r="BHQ16" s="60"/>
      <c r="BHR16" s="60"/>
      <c r="BHS16" s="60"/>
      <c r="BHT16" s="60"/>
      <c r="BHU16" s="60"/>
      <c r="BHV16" s="60"/>
      <c r="BHW16" s="60"/>
      <c r="BHX16" s="60"/>
      <c r="BHY16" s="60"/>
      <c r="BHZ16" s="60"/>
      <c r="BIA16" s="60"/>
      <c r="BIB16" s="60"/>
      <c r="BIC16" s="60"/>
      <c r="BID16" s="60"/>
      <c r="BIE16" s="60"/>
      <c r="BIF16" s="60"/>
      <c r="BIG16" s="60"/>
      <c r="BIH16" s="60"/>
      <c r="BII16" s="60"/>
      <c r="BIJ16" s="60"/>
      <c r="BIK16" s="60"/>
      <c r="BIL16" s="60"/>
      <c r="BIM16" s="60"/>
      <c r="BIN16" s="60"/>
      <c r="BIO16" s="60"/>
      <c r="BIP16" s="60"/>
      <c r="BIQ16" s="60"/>
      <c r="BIR16" s="60"/>
      <c r="BIS16" s="60"/>
      <c r="BIT16" s="60"/>
      <c r="BIU16" s="60"/>
      <c r="BIV16" s="60"/>
      <c r="BIW16" s="60"/>
      <c r="BIX16" s="60"/>
      <c r="BIY16" s="60"/>
      <c r="BIZ16" s="60"/>
      <c r="BJA16" s="60"/>
      <c r="BJB16" s="60"/>
      <c r="BJC16" s="60"/>
      <c r="BJD16" s="60"/>
      <c r="BJE16" s="60"/>
      <c r="BJF16" s="60"/>
      <c r="BJG16" s="60"/>
      <c r="BJH16" s="60"/>
      <c r="BJI16" s="60"/>
      <c r="BJJ16" s="60"/>
      <c r="BJK16" s="60"/>
      <c r="BJL16" s="60"/>
      <c r="BJM16" s="60"/>
      <c r="BJN16" s="60"/>
      <c r="BJO16" s="60"/>
      <c r="BJP16" s="60"/>
      <c r="BJQ16" s="60"/>
      <c r="BJR16" s="60"/>
      <c r="BJS16" s="60"/>
      <c r="BJT16" s="60"/>
      <c r="BJU16" s="60"/>
      <c r="BJV16" s="60"/>
      <c r="BJW16" s="60"/>
      <c r="BJX16" s="60"/>
      <c r="BJY16" s="60"/>
      <c r="BJZ16" s="60"/>
      <c r="BKA16" s="60"/>
      <c r="BKB16" s="60"/>
      <c r="BKC16" s="60"/>
      <c r="BKD16" s="60"/>
      <c r="BKE16" s="60"/>
      <c r="BKF16" s="60"/>
      <c r="BKG16" s="60"/>
      <c r="BKH16" s="60"/>
      <c r="BKI16" s="60"/>
      <c r="BKJ16" s="60"/>
      <c r="BKK16" s="60"/>
      <c r="BKL16" s="60"/>
      <c r="BKM16" s="60"/>
      <c r="BKN16" s="60"/>
      <c r="BKO16" s="60"/>
      <c r="BKP16" s="60"/>
      <c r="BKQ16" s="60"/>
      <c r="BKR16" s="60"/>
      <c r="BKS16" s="60"/>
      <c r="BKT16" s="60"/>
      <c r="BKU16" s="60"/>
      <c r="BKV16" s="60"/>
      <c r="BKW16" s="60"/>
      <c r="BKX16" s="60"/>
      <c r="BKY16" s="60"/>
      <c r="BKZ16" s="60"/>
      <c r="BLA16" s="60"/>
      <c r="BLB16" s="60"/>
      <c r="BLC16" s="60"/>
      <c r="BLD16" s="60"/>
      <c r="BLE16" s="60"/>
      <c r="BLF16" s="60"/>
      <c r="BLG16" s="60"/>
      <c r="BLH16" s="60"/>
      <c r="BLI16" s="60"/>
      <c r="BLJ16" s="60"/>
      <c r="BLK16" s="60"/>
      <c r="BLL16" s="60"/>
      <c r="BLM16" s="60"/>
      <c r="BLN16" s="60"/>
      <c r="BLO16" s="60"/>
      <c r="BLP16" s="60"/>
      <c r="BLQ16" s="60"/>
      <c r="BLR16" s="60"/>
      <c r="BLS16" s="60"/>
      <c r="BLT16" s="60"/>
      <c r="BLU16" s="60"/>
      <c r="BLV16" s="60"/>
      <c r="BLW16" s="60"/>
      <c r="BLX16" s="60"/>
      <c r="BLY16" s="60"/>
      <c r="BLZ16" s="60"/>
      <c r="BMA16" s="60"/>
      <c r="BMB16" s="60"/>
      <c r="BMC16" s="60"/>
      <c r="BMD16" s="60"/>
      <c r="BME16" s="60"/>
      <c r="BMF16" s="60"/>
      <c r="BMG16" s="60"/>
      <c r="BMH16" s="60"/>
      <c r="BMI16" s="60"/>
      <c r="BMJ16" s="60"/>
      <c r="BMK16" s="60"/>
      <c r="BML16" s="60"/>
      <c r="BMM16" s="60"/>
      <c r="BMN16" s="60"/>
      <c r="BMO16" s="60"/>
      <c r="BMP16" s="60"/>
      <c r="BMQ16" s="60"/>
      <c r="BMR16" s="60"/>
      <c r="BMS16" s="60"/>
      <c r="BMT16" s="60"/>
      <c r="BMU16" s="60"/>
      <c r="BMV16" s="60"/>
      <c r="BMW16" s="60"/>
      <c r="BMX16" s="60"/>
      <c r="BMY16" s="60"/>
      <c r="BMZ16" s="60"/>
      <c r="BNA16" s="60"/>
      <c r="BNB16" s="60"/>
      <c r="BNC16" s="60"/>
      <c r="BND16" s="60"/>
      <c r="BNE16" s="60"/>
      <c r="BNF16" s="60"/>
      <c r="BNG16" s="60"/>
      <c r="BNH16" s="60"/>
      <c r="BNI16" s="60"/>
      <c r="BNJ16" s="60"/>
      <c r="BNK16" s="60"/>
      <c r="BNL16" s="60"/>
      <c r="BNM16" s="60"/>
      <c r="BNN16" s="60"/>
      <c r="BNO16" s="60"/>
      <c r="BNP16" s="60"/>
      <c r="BNQ16" s="60"/>
      <c r="BNR16" s="60"/>
      <c r="BNS16" s="60"/>
      <c r="BNT16" s="60"/>
      <c r="BNU16" s="60"/>
      <c r="BNV16" s="60"/>
      <c r="BNW16" s="60"/>
      <c r="BNX16" s="60"/>
      <c r="BNY16" s="60"/>
      <c r="BNZ16" s="60"/>
      <c r="BOA16" s="60"/>
      <c r="BOB16" s="60"/>
      <c r="BOC16" s="60"/>
      <c r="BOD16" s="60"/>
      <c r="BOE16" s="60"/>
      <c r="BOF16" s="60"/>
      <c r="BOG16" s="60"/>
      <c r="BOH16" s="60"/>
      <c r="BOI16" s="60"/>
      <c r="BOJ16" s="60"/>
      <c r="BOK16" s="60"/>
      <c r="BOL16" s="60"/>
      <c r="BOM16" s="60"/>
      <c r="BON16" s="60"/>
      <c r="BOO16" s="60"/>
      <c r="BOP16" s="60"/>
      <c r="BOQ16" s="60"/>
      <c r="BOR16" s="60"/>
      <c r="BOS16" s="60"/>
      <c r="BOT16" s="60"/>
      <c r="BOU16" s="60"/>
      <c r="BOV16" s="60"/>
      <c r="BOW16" s="60"/>
      <c r="BOX16" s="60"/>
      <c r="BOY16" s="60"/>
      <c r="BOZ16" s="60"/>
      <c r="BPA16" s="60"/>
      <c r="BPB16" s="60"/>
      <c r="BPC16" s="60"/>
      <c r="BPD16" s="60"/>
      <c r="BPE16" s="60"/>
      <c r="BPF16" s="60"/>
      <c r="BPG16" s="60"/>
      <c r="BPH16" s="60"/>
      <c r="BPI16" s="60"/>
      <c r="BPJ16" s="60"/>
      <c r="BPK16" s="60"/>
      <c r="BPL16" s="60"/>
      <c r="BPM16" s="60"/>
      <c r="BPN16" s="60"/>
      <c r="BPO16" s="60"/>
      <c r="BPP16" s="60"/>
      <c r="BPQ16" s="60"/>
      <c r="BPR16" s="60"/>
      <c r="BPS16" s="60"/>
      <c r="BPT16" s="60"/>
      <c r="BPU16" s="60"/>
      <c r="BPV16" s="60"/>
      <c r="BPW16" s="60"/>
      <c r="BPX16" s="60"/>
      <c r="BPY16" s="60"/>
      <c r="BPZ16" s="60"/>
      <c r="BQA16" s="60"/>
      <c r="BQB16" s="60"/>
      <c r="BQC16" s="60"/>
      <c r="BQD16" s="60"/>
      <c r="BQE16" s="60"/>
      <c r="BQF16" s="60"/>
      <c r="BQG16" s="60"/>
      <c r="BQH16" s="60"/>
      <c r="BQI16" s="60"/>
      <c r="BQJ16" s="60"/>
      <c r="BQK16" s="60"/>
      <c r="BQL16" s="60"/>
      <c r="BQM16" s="60"/>
      <c r="BQN16" s="60"/>
      <c r="BQO16" s="60"/>
      <c r="BQP16" s="60"/>
      <c r="BQQ16" s="60"/>
      <c r="BQR16" s="60"/>
      <c r="BQS16" s="60"/>
      <c r="BQT16" s="60"/>
      <c r="BQU16" s="60"/>
      <c r="BQV16" s="60"/>
      <c r="BQW16" s="60"/>
      <c r="BQX16" s="60"/>
      <c r="BQY16" s="60"/>
      <c r="BQZ16" s="60"/>
      <c r="BRA16" s="60"/>
      <c r="BRB16" s="60"/>
      <c r="BRC16" s="60"/>
      <c r="BRD16" s="60"/>
      <c r="BRE16" s="60"/>
      <c r="BRF16" s="60"/>
      <c r="BRG16" s="60"/>
      <c r="BRH16" s="60"/>
      <c r="BRI16" s="60"/>
      <c r="BRJ16" s="60"/>
      <c r="BRK16" s="60"/>
      <c r="BRL16" s="60"/>
      <c r="BRM16" s="60"/>
      <c r="BRN16" s="60"/>
      <c r="BRO16" s="60"/>
      <c r="BRP16" s="60"/>
      <c r="BRQ16" s="60"/>
      <c r="BRR16" s="60"/>
      <c r="BRS16" s="60"/>
      <c r="BRT16" s="60"/>
      <c r="BRU16" s="60"/>
      <c r="BRV16" s="60"/>
      <c r="BRW16" s="60"/>
      <c r="BRX16" s="60"/>
      <c r="BRY16" s="60"/>
      <c r="BRZ16" s="60"/>
      <c r="BSA16" s="60"/>
      <c r="BSB16" s="60"/>
      <c r="BSC16" s="60"/>
      <c r="BSD16" s="60"/>
      <c r="BSE16" s="60"/>
      <c r="BSF16" s="60"/>
      <c r="BSG16" s="60"/>
      <c r="BSH16" s="60"/>
      <c r="BSI16" s="60"/>
      <c r="BSJ16" s="60"/>
      <c r="BSK16" s="60"/>
      <c r="BSL16" s="60"/>
      <c r="BSM16" s="60"/>
      <c r="BSN16" s="60"/>
      <c r="BSO16" s="60"/>
      <c r="BSP16" s="60"/>
      <c r="BSQ16" s="60"/>
      <c r="BSR16" s="60"/>
      <c r="BSS16" s="60"/>
      <c r="BST16" s="60"/>
      <c r="BSU16" s="60"/>
      <c r="BSV16" s="60"/>
      <c r="BSW16" s="60"/>
      <c r="BSX16" s="60"/>
      <c r="BSY16" s="60"/>
      <c r="BSZ16" s="60"/>
      <c r="BTA16" s="60"/>
      <c r="BTB16" s="60"/>
      <c r="BTC16" s="60"/>
      <c r="BTD16" s="60"/>
      <c r="BTE16" s="60"/>
      <c r="BTF16" s="60"/>
      <c r="BTG16" s="60"/>
      <c r="BTH16" s="60"/>
      <c r="BTI16" s="60"/>
      <c r="BTJ16" s="60"/>
      <c r="BTK16" s="60"/>
      <c r="BTL16" s="60"/>
      <c r="BTM16" s="60"/>
      <c r="BTN16" s="60"/>
      <c r="BTO16" s="60"/>
      <c r="BTP16" s="60"/>
      <c r="BTQ16" s="60"/>
      <c r="BTR16" s="60"/>
      <c r="BTS16" s="60"/>
      <c r="BTT16" s="60"/>
      <c r="BTU16" s="60"/>
      <c r="BTV16" s="60"/>
      <c r="BTW16" s="60"/>
      <c r="BTX16" s="60"/>
      <c r="BTY16" s="60"/>
      <c r="BTZ16" s="60"/>
      <c r="BUA16" s="60"/>
      <c r="BUB16" s="60"/>
      <c r="BUC16" s="60"/>
      <c r="BUD16" s="60"/>
      <c r="BUE16" s="60"/>
      <c r="BUF16" s="60"/>
      <c r="BUG16" s="60"/>
      <c r="BUH16" s="60"/>
      <c r="BUI16" s="60"/>
      <c r="BUJ16" s="60"/>
      <c r="BUK16" s="60"/>
      <c r="BUL16" s="60"/>
      <c r="BUM16" s="60"/>
      <c r="BUN16" s="60"/>
      <c r="BUO16" s="60"/>
      <c r="BUP16" s="60"/>
      <c r="BUQ16" s="60"/>
      <c r="BUR16" s="60"/>
      <c r="BUS16" s="60"/>
      <c r="BUT16" s="60"/>
      <c r="BUU16" s="60"/>
      <c r="BUV16" s="60"/>
      <c r="BUW16" s="60"/>
      <c r="BUX16" s="60"/>
      <c r="BUY16" s="60"/>
      <c r="BUZ16" s="60"/>
      <c r="BVA16" s="60"/>
      <c r="BVB16" s="60"/>
      <c r="BVC16" s="60"/>
      <c r="BVD16" s="60"/>
      <c r="BVE16" s="60"/>
      <c r="BVF16" s="60"/>
      <c r="BVG16" s="60"/>
      <c r="BVH16" s="60"/>
      <c r="BVI16" s="60"/>
      <c r="BVJ16" s="60"/>
      <c r="BVK16" s="60"/>
      <c r="BVL16" s="60"/>
      <c r="BVM16" s="60"/>
      <c r="BVN16" s="60"/>
      <c r="BVO16" s="60"/>
      <c r="BVP16" s="60"/>
      <c r="BVQ16" s="60"/>
      <c r="BVR16" s="60"/>
      <c r="BVS16" s="60"/>
      <c r="BVT16" s="60"/>
      <c r="BVU16" s="60"/>
      <c r="BVV16" s="60"/>
      <c r="BVW16" s="60"/>
      <c r="BVX16" s="60"/>
      <c r="BVY16" s="60"/>
      <c r="BVZ16" s="60"/>
      <c r="BWA16" s="60"/>
      <c r="BWB16" s="60"/>
      <c r="BWC16" s="60"/>
      <c r="BWD16" s="60"/>
      <c r="BWE16" s="60"/>
      <c r="BWF16" s="60"/>
      <c r="BWG16" s="60"/>
      <c r="BWH16" s="60"/>
      <c r="BWI16" s="60"/>
      <c r="BWJ16" s="60"/>
      <c r="BWK16" s="60"/>
      <c r="BWL16" s="60"/>
      <c r="BWM16" s="60"/>
      <c r="BWN16" s="60"/>
      <c r="BWO16" s="60"/>
      <c r="BWP16" s="60"/>
      <c r="BWQ16" s="60"/>
      <c r="BWR16" s="60"/>
      <c r="BWS16" s="60"/>
      <c r="BWT16" s="60"/>
      <c r="BWU16" s="60"/>
      <c r="BWV16" s="60"/>
      <c r="BWW16" s="60"/>
      <c r="BWX16" s="60"/>
      <c r="BWY16" s="60"/>
      <c r="BWZ16" s="60"/>
      <c r="BXA16" s="60"/>
      <c r="BXB16" s="60"/>
      <c r="BXC16" s="60"/>
      <c r="BXD16" s="60"/>
      <c r="BXE16" s="60"/>
      <c r="BXF16" s="60"/>
      <c r="BXG16" s="60"/>
      <c r="BXH16" s="60"/>
      <c r="BXI16" s="60"/>
      <c r="BXJ16" s="60"/>
      <c r="BXK16" s="60"/>
      <c r="BXL16" s="60"/>
      <c r="BXM16" s="60"/>
      <c r="BXN16" s="60"/>
      <c r="BXO16" s="60"/>
      <c r="BXP16" s="60"/>
      <c r="BXQ16" s="60"/>
      <c r="BXR16" s="60"/>
      <c r="BXS16" s="60"/>
      <c r="BXT16" s="60"/>
      <c r="BXU16" s="60"/>
      <c r="BXV16" s="60"/>
      <c r="BXW16" s="60"/>
      <c r="BXX16" s="60"/>
      <c r="BXY16" s="60"/>
      <c r="BXZ16" s="60"/>
      <c r="BYA16" s="60"/>
      <c r="BYB16" s="60"/>
      <c r="BYC16" s="60"/>
      <c r="BYD16" s="60"/>
      <c r="BYE16" s="60"/>
      <c r="BYF16" s="60"/>
      <c r="BYG16" s="60"/>
      <c r="BYH16" s="60"/>
      <c r="BYI16" s="60"/>
      <c r="BYJ16" s="60"/>
      <c r="BYK16" s="60"/>
      <c r="BYL16" s="60"/>
      <c r="BYM16" s="60"/>
      <c r="BYN16" s="60"/>
      <c r="BYO16" s="60"/>
      <c r="BYP16" s="60"/>
      <c r="BYQ16" s="60"/>
      <c r="BYR16" s="60"/>
      <c r="BYS16" s="60"/>
      <c r="BYT16" s="60"/>
      <c r="BYU16" s="60"/>
      <c r="BYV16" s="60"/>
      <c r="BYW16" s="60"/>
      <c r="BYX16" s="60"/>
      <c r="BYY16" s="60"/>
      <c r="BYZ16" s="60"/>
      <c r="BZA16" s="60"/>
      <c r="BZB16" s="60"/>
      <c r="BZC16" s="60"/>
      <c r="BZD16" s="60"/>
      <c r="BZE16" s="60"/>
      <c r="BZF16" s="60"/>
      <c r="BZG16" s="60"/>
      <c r="BZH16" s="60"/>
      <c r="BZI16" s="60"/>
      <c r="BZJ16" s="60"/>
      <c r="BZK16" s="60"/>
      <c r="BZL16" s="60"/>
      <c r="BZM16" s="60"/>
      <c r="BZN16" s="60"/>
      <c r="BZO16" s="60"/>
      <c r="BZP16" s="60"/>
      <c r="BZQ16" s="60"/>
      <c r="BZR16" s="60"/>
      <c r="BZS16" s="60"/>
      <c r="BZT16" s="60"/>
      <c r="BZU16" s="60"/>
      <c r="BZV16" s="60"/>
      <c r="BZW16" s="60"/>
      <c r="BZX16" s="60"/>
      <c r="BZY16" s="60"/>
      <c r="BZZ16" s="60"/>
      <c r="CAA16" s="60"/>
      <c r="CAB16" s="60"/>
      <c r="CAC16" s="60"/>
      <c r="CAD16" s="60"/>
      <c r="CAE16" s="60"/>
      <c r="CAF16" s="60"/>
      <c r="CAG16" s="60"/>
      <c r="CAH16" s="60"/>
      <c r="CAI16" s="60"/>
      <c r="CAJ16" s="60"/>
      <c r="CAK16" s="60"/>
      <c r="CAL16" s="60"/>
      <c r="CAM16" s="60"/>
      <c r="CAN16" s="60"/>
      <c r="CAO16" s="60"/>
      <c r="CAP16" s="60"/>
      <c r="CAQ16" s="60"/>
      <c r="CAR16" s="60"/>
      <c r="CAS16" s="60"/>
      <c r="CAT16" s="60"/>
      <c r="CAU16" s="60"/>
      <c r="CAV16" s="60"/>
      <c r="CAW16" s="60"/>
      <c r="CAX16" s="60"/>
      <c r="CAY16" s="60"/>
      <c r="CAZ16" s="60"/>
      <c r="CBA16" s="60"/>
      <c r="CBB16" s="60"/>
      <c r="CBC16" s="60"/>
      <c r="CBD16" s="60"/>
      <c r="CBE16" s="60"/>
      <c r="CBF16" s="60"/>
      <c r="CBG16" s="60"/>
      <c r="CBH16" s="60"/>
      <c r="CBI16" s="60"/>
      <c r="CBJ16" s="60"/>
      <c r="CBK16" s="60"/>
      <c r="CBL16" s="60"/>
      <c r="CBM16" s="60"/>
      <c r="CBN16" s="60"/>
      <c r="CBO16" s="60"/>
      <c r="CBP16" s="60"/>
      <c r="CBQ16" s="60"/>
      <c r="CBR16" s="60"/>
      <c r="CBS16" s="60"/>
      <c r="CBT16" s="60"/>
      <c r="CBU16" s="60"/>
      <c r="CBV16" s="60"/>
      <c r="CBW16" s="60"/>
      <c r="CBX16" s="60"/>
      <c r="CBY16" s="60"/>
      <c r="CBZ16" s="60"/>
      <c r="CCA16" s="60"/>
      <c r="CCB16" s="60"/>
      <c r="CCC16" s="60"/>
      <c r="CCD16" s="60"/>
      <c r="CCE16" s="60"/>
      <c r="CCF16" s="60"/>
      <c r="CCG16" s="60"/>
      <c r="CCH16" s="60"/>
      <c r="CCI16" s="60"/>
      <c r="CCJ16" s="60"/>
      <c r="CCK16" s="60"/>
      <c r="CCL16" s="60"/>
      <c r="CCM16" s="60"/>
      <c r="CCN16" s="60"/>
      <c r="CCO16" s="60"/>
      <c r="CCP16" s="60"/>
      <c r="CCQ16" s="60"/>
      <c r="CCR16" s="60"/>
      <c r="CCS16" s="60"/>
      <c r="CCT16" s="60"/>
      <c r="CCU16" s="60"/>
      <c r="CCV16" s="60"/>
      <c r="CCW16" s="60"/>
      <c r="CCX16" s="60"/>
      <c r="CCY16" s="60"/>
      <c r="CCZ16" s="60"/>
      <c r="CDA16" s="60"/>
      <c r="CDB16" s="60"/>
      <c r="CDC16" s="60"/>
      <c r="CDD16" s="60"/>
      <c r="CDE16" s="60"/>
      <c r="CDF16" s="60"/>
      <c r="CDG16" s="60"/>
      <c r="CDH16" s="60"/>
      <c r="CDI16" s="60"/>
      <c r="CDJ16" s="60"/>
      <c r="CDK16" s="60"/>
      <c r="CDL16" s="60"/>
      <c r="CDM16" s="60"/>
      <c r="CDN16" s="60"/>
      <c r="CDO16" s="60"/>
      <c r="CDP16" s="60"/>
      <c r="CDQ16" s="60"/>
      <c r="CDR16" s="60"/>
      <c r="CDS16" s="60"/>
      <c r="CDT16" s="60"/>
      <c r="CDU16" s="60"/>
      <c r="CDV16" s="60"/>
      <c r="CDW16" s="60"/>
      <c r="CDX16" s="60"/>
      <c r="CDY16" s="60"/>
      <c r="CDZ16" s="60"/>
      <c r="CEA16" s="60"/>
      <c r="CEB16" s="60"/>
      <c r="CEC16" s="60"/>
      <c r="CED16" s="60"/>
      <c r="CEE16" s="60"/>
      <c r="CEF16" s="60"/>
      <c r="CEG16" s="60"/>
      <c r="CEH16" s="60"/>
      <c r="CEI16" s="60"/>
      <c r="CEJ16" s="60"/>
      <c r="CEK16" s="60"/>
      <c r="CEL16" s="60"/>
      <c r="CEM16" s="60"/>
      <c r="CEN16" s="60"/>
      <c r="CEO16" s="60"/>
      <c r="CEP16" s="60"/>
      <c r="CEQ16" s="60"/>
      <c r="CER16" s="60"/>
      <c r="CES16" s="60"/>
      <c r="CET16" s="60"/>
      <c r="CEU16" s="60"/>
      <c r="CEV16" s="60"/>
      <c r="CEW16" s="60"/>
      <c r="CEX16" s="60"/>
      <c r="CEY16" s="60"/>
      <c r="CEZ16" s="60"/>
      <c r="CFA16" s="60"/>
      <c r="CFB16" s="60"/>
      <c r="CFC16" s="60"/>
      <c r="CFD16" s="60"/>
      <c r="CFE16" s="60"/>
      <c r="CFF16" s="60"/>
      <c r="CFG16" s="60"/>
      <c r="CFH16" s="60"/>
      <c r="CFI16" s="60"/>
      <c r="CFJ16" s="60"/>
      <c r="CFK16" s="60"/>
      <c r="CFL16" s="60"/>
      <c r="CFM16" s="60"/>
      <c r="CFN16" s="60"/>
      <c r="CFO16" s="60"/>
      <c r="CFP16" s="60"/>
      <c r="CFQ16" s="60"/>
      <c r="CFR16" s="60"/>
      <c r="CFS16" s="60"/>
      <c r="CFT16" s="60"/>
      <c r="CFU16" s="60"/>
      <c r="CFV16" s="60"/>
      <c r="CFW16" s="60"/>
      <c r="CFX16" s="60"/>
      <c r="CFY16" s="60"/>
      <c r="CFZ16" s="60"/>
      <c r="CGA16" s="60"/>
      <c r="CGB16" s="60"/>
      <c r="CGC16" s="60"/>
      <c r="CGD16" s="60"/>
      <c r="CGE16" s="60"/>
      <c r="CGF16" s="60"/>
      <c r="CGG16" s="60"/>
      <c r="CGH16" s="60"/>
      <c r="CGI16" s="60"/>
      <c r="CGJ16" s="60"/>
      <c r="CGK16" s="60"/>
      <c r="CGL16" s="60"/>
      <c r="CGM16" s="60"/>
      <c r="CGN16" s="60"/>
      <c r="CGO16" s="60"/>
      <c r="CGP16" s="60"/>
      <c r="CGQ16" s="60"/>
      <c r="CGR16" s="60"/>
      <c r="CGS16" s="60"/>
      <c r="CGT16" s="60"/>
      <c r="CGU16" s="60"/>
      <c r="CGV16" s="60"/>
      <c r="CGW16" s="60"/>
      <c r="CGX16" s="60"/>
      <c r="CGY16" s="60"/>
      <c r="CGZ16" s="60"/>
      <c r="CHA16" s="60"/>
      <c r="CHB16" s="60"/>
      <c r="CHC16" s="60"/>
      <c r="CHD16" s="60"/>
      <c r="CHE16" s="60"/>
      <c r="CHF16" s="60"/>
      <c r="CHG16" s="60"/>
      <c r="CHH16" s="60"/>
      <c r="CHI16" s="60"/>
      <c r="CHJ16" s="60"/>
      <c r="CHK16" s="60"/>
      <c r="CHL16" s="60"/>
      <c r="CHM16" s="60"/>
      <c r="CHN16" s="60"/>
      <c r="CHO16" s="60"/>
      <c r="CHP16" s="60"/>
      <c r="CHQ16" s="60"/>
      <c r="CHR16" s="60"/>
      <c r="CHS16" s="60"/>
      <c r="CHT16" s="60"/>
      <c r="CHU16" s="60"/>
      <c r="CHV16" s="60"/>
      <c r="CHW16" s="60"/>
      <c r="CHX16" s="60"/>
      <c r="CHY16" s="60"/>
      <c r="CHZ16" s="60"/>
      <c r="CIA16" s="60"/>
      <c r="CIB16" s="60"/>
      <c r="CIC16" s="60"/>
      <c r="CID16" s="60"/>
      <c r="CIE16" s="60"/>
      <c r="CIF16" s="60"/>
      <c r="CIG16" s="60"/>
      <c r="CIH16" s="60"/>
      <c r="CII16" s="60"/>
      <c r="CIJ16" s="60"/>
      <c r="CIK16" s="60"/>
      <c r="CIL16" s="60"/>
      <c r="CIM16" s="60"/>
      <c r="CIN16" s="60"/>
      <c r="CIO16" s="60"/>
      <c r="CIP16" s="60"/>
      <c r="CIQ16" s="60"/>
      <c r="CIR16" s="60"/>
      <c r="CIS16" s="60"/>
      <c r="CIT16" s="60"/>
      <c r="CIU16" s="60"/>
      <c r="CIV16" s="60"/>
      <c r="CIW16" s="60"/>
      <c r="CIX16" s="60"/>
      <c r="CIY16" s="60"/>
      <c r="CIZ16" s="60"/>
      <c r="CJA16" s="60"/>
      <c r="CJB16" s="60"/>
      <c r="CJC16" s="60"/>
      <c r="CJD16" s="60"/>
      <c r="CJE16" s="60"/>
      <c r="CJF16" s="60"/>
      <c r="CJG16" s="60"/>
      <c r="CJH16" s="60"/>
      <c r="CJI16" s="60"/>
      <c r="CJJ16" s="60"/>
      <c r="CJK16" s="60"/>
      <c r="CJL16" s="60"/>
      <c r="CJM16" s="60"/>
      <c r="CJN16" s="60"/>
      <c r="CJO16" s="60"/>
      <c r="CJP16" s="60"/>
      <c r="CJQ16" s="60"/>
      <c r="CJR16" s="60"/>
      <c r="CJS16" s="60"/>
      <c r="CJT16" s="60"/>
      <c r="CJU16" s="60"/>
      <c r="CJV16" s="60"/>
      <c r="CJW16" s="60"/>
      <c r="CJX16" s="60"/>
      <c r="CJY16" s="60"/>
      <c r="CJZ16" s="60"/>
      <c r="CKA16" s="60"/>
      <c r="CKB16" s="60"/>
      <c r="CKC16" s="60"/>
      <c r="CKD16" s="60"/>
      <c r="CKE16" s="60"/>
      <c r="CKF16" s="60"/>
      <c r="CKG16" s="60"/>
      <c r="CKH16" s="60"/>
      <c r="CKI16" s="60"/>
      <c r="CKJ16" s="60"/>
      <c r="CKK16" s="60"/>
      <c r="CKL16" s="60"/>
      <c r="CKM16" s="60"/>
      <c r="CKN16" s="60"/>
      <c r="CKO16" s="60"/>
      <c r="CKP16" s="60"/>
      <c r="CKQ16" s="60"/>
      <c r="CKR16" s="60"/>
      <c r="CKS16" s="60"/>
      <c r="CKT16" s="60"/>
      <c r="CKU16" s="60"/>
      <c r="CKV16" s="60"/>
      <c r="CKW16" s="60"/>
      <c r="CKX16" s="60"/>
      <c r="CKY16" s="60"/>
      <c r="CKZ16" s="60"/>
      <c r="CLA16" s="60"/>
      <c r="CLB16" s="60"/>
      <c r="CLC16" s="60"/>
      <c r="CLD16" s="60"/>
      <c r="CLE16" s="60"/>
      <c r="CLF16" s="60"/>
      <c r="CLG16" s="60"/>
      <c r="CLH16" s="60"/>
      <c r="CLI16" s="60"/>
      <c r="CLJ16" s="60"/>
      <c r="CLK16" s="60"/>
      <c r="CLL16" s="60"/>
      <c r="CLM16" s="60"/>
      <c r="CLN16" s="60"/>
      <c r="CLO16" s="60"/>
      <c r="CLP16" s="60"/>
      <c r="CLQ16" s="60"/>
      <c r="CLR16" s="60"/>
      <c r="CLS16" s="60"/>
      <c r="CLT16" s="60"/>
      <c r="CLU16" s="60"/>
      <c r="CLV16" s="60"/>
      <c r="CLW16" s="60"/>
      <c r="CLX16" s="60"/>
      <c r="CLY16" s="60"/>
      <c r="CLZ16" s="60"/>
      <c r="CMA16" s="60"/>
      <c r="CMB16" s="60"/>
      <c r="CMC16" s="60"/>
      <c r="CMD16" s="60"/>
      <c r="CME16" s="60"/>
      <c r="CMF16" s="60"/>
      <c r="CMG16" s="60"/>
      <c r="CMH16" s="60"/>
      <c r="CMI16" s="60"/>
      <c r="CMJ16" s="60"/>
      <c r="CMK16" s="60"/>
      <c r="CML16" s="60"/>
      <c r="CMM16" s="60"/>
      <c r="CMN16" s="60"/>
      <c r="CMO16" s="60"/>
      <c r="CMP16" s="60"/>
      <c r="CMQ16" s="60"/>
      <c r="CMR16" s="60"/>
      <c r="CMS16" s="60"/>
      <c r="CMT16" s="60"/>
      <c r="CMU16" s="60"/>
      <c r="CMV16" s="60"/>
      <c r="CMW16" s="60"/>
      <c r="CMX16" s="60"/>
      <c r="CMY16" s="60"/>
      <c r="CMZ16" s="60"/>
      <c r="CNA16" s="60"/>
      <c r="CNB16" s="60"/>
      <c r="CNC16" s="60"/>
      <c r="CND16" s="60"/>
      <c r="CNE16" s="60"/>
      <c r="CNF16" s="60"/>
      <c r="CNG16" s="60"/>
      <c r="CNH16" s="60"/>
      <c r="CNI16" s="60"/>
      <c r="CNJ16" s="60"/>
      <c r="CNK16" s="60"/>
      <c r="CNL16" s="60"/>
      <c r="CNM16" s="60"/>
      <c r="CNN16" s="60"/>
      <c r="CNO16" s="60"/>
      <c r="CNP16" s="60"/>
      <c r="CNQ16" s="60"/>
      <c r="CNR16" s="60"/>
      <c r="CNS16" s="60"/>
      <c r="CNT16" s="60"/>
      <c r="CNU16" s="60"/>
      <c r="CNV16" s="60"/>
      <c r="CNW16" s="60"/>
      <c r="CNX16" s="60"/>
      <c r="CNY16" s="60"/>
      <c r="CNZ16" s="60"/>
      <c r="COA16" s="60"/>
      <c r="COB16" s="60"/>
      <c r="COC16" s="60"/>
      <c r="COD16" s="60"/>
      <c r="COE16" s="60"/>
      <c r="COF16" s="60"/>
      <c r="COG16" s="60"/>
      <c r="COH16" s="60"/>
      <c r="COI16" s="60"/>
      <c r="COJ16" s="60"/>
      <c r="COK16" s="60"/>
      <c r="COL16" s="60"/>
      <c r="COM16" s="60"/>
      <c r="CON16" s="60"/>
      <c r="COO16" s="60"/>
      <c r="COP16" s="60"/>
      <c r="COQ16" s="60"/>
      <c r="COR16" s="60"/>
      <c r="COS16" s="60"/>
      <c r="COT16" s="60"/>
      <c r="COU16" s="60"/>
      <c r="COV16" s="60"/>
      <c r="COW16" s="60"/>
      <c r="COX16" s="60"/>
      <c r="COY16" s="60"/>
      <c r="COZ16" s="60"/>
      <c r="CPA16" s="60"/>
      <c r="CPB16" s="60"/>
      <c r="CPC16" s="60"/>
      <c r="CPD16" s="60"/>
      <c r="CPE16" s="60"/>
      <c r="CPF16" s="60"/>
      <c r="CPG16" s="60"/>
      <c r="CPH16" s="60"/>
      <c r="CPI16" s="60"/>
      <c r="CPJ16" s="60"/>
      <c r="CPK16" s="60"/>
      <c r="CPL16" s="60"/>
      <c r="CPM16" s="60"/>
      <c r="CPN16" s="60"/>
      <c r="CPO16" s="60"/>
      <c r="CPP16" s="60"/>
      <c r="CPQ16" s="60"/>
      <c r="CPR16" s="60"/>
      <c r="CPS16" s="60"/>
      <c r="CPT16" s="60"/>
      <c r="CPU16" s="60"/>
      <c r="CPV16" s="60"/>
      <c r="CPW16" s="60"/>
      <c r="CPX16" s="60"/>
      <c r="CPY16" s="60"/>
      <c r="CPZ16" s="60"/>
      <c r="CQA16" s="60"/>
      <c r="CQB16" s="60"/>
      <c r="CQC16" s="60"/>
      <c r="CQD16" s="60"/>
      <c r="CQE16" s="60"/>
      <c r="CQF16" s="60"/>
      <c r="CQG16" s="60"/>
      <c r="CQH16" s="60"/>
      <c r="CQI16" s="60"/>
      <c r="CQJ16" s="60"/>
      <c r="CQK16" s="60"/>
      <c r="CQL16" s="60"/>
      <c r="CQM16" s="60"/>
      <c r="CQN16" s="60"/>
      <c r="CQO16" s="60"/>
      <c r="CQP16" s="60"/>
      <c r="CQQ16" s="60"/>
      <c r="CQR16" s="60"/>
      <c r="CQS16" s="60"/>
      <c r="CQT16" s="60"/>
      <c r="CQU16" s="60"/>
      <c r="CQV16" s="60"/>
      <c r="CQW16" s="60"/>
      <c r="CQX16" s="60"/>
      <c r="CQY16" s="60"/>
      <c r="CQZ16" s="60"/>
      <c r="CRA16" s="60"/>
      <c r="CRB16" s="60"/>
      <c r="CRC16" s="60"/>
      <c r="CRD16" s="60"/>
      <c r="CRE16" s="60"/>
      <c r="CRF16" s="60"/>
      <c r="CRG16" s="60"/>
      <c r="CRH16" s="60"/>
      <c r="CRI16" s="60"/>
      <c r="CRJ16" s="60"/>
      <c r="CRK16" s="60"/>
      <c r="CRL16" s="60"/>
      <c r="CRM16" s="60"/>
      <c r="CRN16" s="60"/>
      <c r="CRO16" s="60"/>
      <c r="CRP16" s="60"/>
      <c r="CRQ16" s="60"/>
      <c r="CRR16" s="60"/>
      <c r="CRS16" s="60"/>
      <c r="CRT16" s="60"/>
      <c r="CRU16" s="60"/>
      <c r="CRV16" s="60"/>
      <c r="CRW16" s="60"/>
      <c r="CRX16" s="60"/>
      <c r="CRY16" s="60"/>
      <c r="CRZ16" s="60"/>
      <c r="CSA16" s="60"/>
      <c r="CSB16" s="60"/>
      <c r="CSC16" s="60"/>
      <c r="CSD16" s="60"/>
      <c r="CSE16" s="60"/>
      <c r="CSF16" s="60"/>
      <c r="CSG16" s="60"/>
      <c r="CSH16" s="60"/>
      <c r="CSI16" s="60"/>
      <c r="CSJ16" s="60"/>
      <c r="CSK16" s="60"/>
      <c r="CSL16" s="60"/>
      <c r="CSM16" s="60"/>
      <c r="CSN16" s="60"/>
      <c r="CSO16" s="60"/>
      <c r="CSP16" s="60"/>
      <c r="CSQ16" s="60"/>
      <c r="CSR16" s="60"/>
      <c r="CSS16" s="60"/>
      <c r="CST16" s="60"/>
      <c r="CSU16" s="60"/>
      <c r="CSV16" s="60"/>
      <c r="CSW16" s="60"/>
      <c r="CSX16" s="60"/>
      <c r="CSY16" s="60"/>
      <c r="CSZ16" s="60"/>
      <c r="CTA16" s="60"/>
      <c r="CTB16" s="60"/>
      <c r="CTC16" s="60"/>
      <c r="CTD16" s="60"/>
      <c r="CTE16" s="60"/>
      <c r="CTF16" s="60"/>
      <c r="CTG16" s="60"/>
      <c r="CTH16" s="60"/>
      <c r="CTI16" s="60"/>
      <c r="CTJ16" s="60"/>
      <c r="CTK16" s="60"/>
      <c r="CTL16" s="60"/>
      <c r="CTM16" s="60"/>
      <c r="CTN16" s="60"/>
      <c r="CTO16" s="60"/>
      <c r="CTP16" s="60"/>
      <c r="CTQ16" s="60"/>
      <c r="CTR16" s="60"/>
      <c r="CTS16" s="60"/>
      <c r="CTT16" s="60"/>
      <c r="CTU16" s="60"/>
      <c r="CTV16" s="60"/>
      <c r="CTW16" s="60"/>
      <c r="CTX16" s="60"/>
      <c r="CTY16" s="60"/>
      <c r="CTZ16" s="60"/>
      <c r="CUA16" s="60"/>
      <c r="CUB16" s="60"/>
      <c r="CUC16" s="60"/>
      <c r="CUD16" s="60"/>
      <c r="CUE16" s="60"/>
      <c r="CUF16" s="60"/>
      <c r="CUG16" s="60"/>
      <c r="CUH16" s="60"/>
      <c r="CUI16" s="60"/>
      <c r="CUJ16" s="60"/>
      <c r="CUK16" s="60"/>
      <c r="CUL16" s="60"/>
      <c r="CUM16" s="60"/>
      <c r="CUN16" s="60"/>
      <c r="CUO16" s="60"/>
      <c r="CUP16" s="60"/>
      <c r="CUQ16" s="60"/>
      <c r="CUR16" s="60"/>
      <c r="CUS16" s="60"/>
      <c r="CUT16" s="60"/>
      <c r="CUU16" s="60"/>
      <c r="CUV16" s="60"/>
      <c r="CUW16" s="60"/>
      <c r="CUX16" s="60"/>
      <c r="CUY16" s="60"/>
      <c r="CUZ16" s="60"/>
      <c r="CVA16" s="60"/>
      <c r="CVB16" s="60"/>
      <c r="CVC16" s="60"/>
      <c r="CVD16" s="60"/>
      <c r="CVE16" s="60"/>
      <c r="CVF16" s="60"/>
      <c r="CVG16" s="60"/>
      <c r="CVH16" s="60"/>
      <c r="CVI16" s="60"/>
      <c r="CVJ16" s="60"/>
      <c r="CVK16" s="60"/>
      <c r="CVL16" s="60"/>
      <c r="CVM16" s="60"/>
      <c r="CVN16" s="60"/>
      <c r="CVO16" s="60"/>
      <c r="CVP16" s="60"/>
      <c r="CVQ16" s="60"/>
      <c r="CVR16" s="60"/>
      <c r="CVS16" s="60"/>
      <c r="CVT16" s="60"/>
      <c r="CVU16" s="60"/>
      <c r="CVV16" s="60"/>
      <c r="CVW16" s="60"/>
      <c r="CVX16" s="60"/>
      <c r="CVY16" s="60"/>
      <c r="CVZ16" s="60"/>
      <c r="CWA16" s="60"/>
      <c r="CWB16" s="60"/>
      <c r="CWC16" s="60"/>
      <c r="CWD16" s="60"/>
      <c r="CWE16" s="60"/>
      <c r="CWF16" s="60"/>
      <c r="CWG16" s="60"/>
      <c r="CWH16" s="60"/>
      <c r="CWI16" s="60"/>
      <c r="CWJ16" s="60"/>
      <c r="CWK16" s="60"/>
      <c r="CWL16" s="60"/>
      <c r="CWM16" s="60"/>
      <c r="CWN16" s="60"/>
      <c r="CWO16" s="60"/>
      <c r="CWP16" s="60"/>
      <c r="CWQ16" s="60"/>
      <c r="CWR16" s="60"/>
      <c r="CWS16" s="60"/>
      <c r="CWT16" s="60"/>
      <c r="CWU16" s="60"/>
      <c r="CWV16" s="60"/>
      <c r="CWW16" s="60"/>
      <c r="CWX16" s="60"/>
      <c r="CWY16" s="60"/>
      <c r="CWZ16" s="60"/>
      <c r="CXA16" s="60"/>
      <c r="CXB16" s="60"/>
      <c r="CXC16" s="60"/>
      <c r="CXD16" s="60"/>
      <c r="CXE16" s="60"/>
      <c r="CXF16" s="60"/>
      <c r="CXG16" s="60"/>
      <c r="CXH16" s="60"/>
      <c r="CXI16" s="60"/>
      <c r="CXJ16" s="60"/>
      <c r="CXK16" s="60"/>
      <c r="CXL16" s="60"/>
      <c r="CXM16" s="60"/>
      <c r="CXN16" s="60"/>
      <c r="CXO16" s="60"/>
      <c r="CXP16" s="60"/>
      <c r="CXQ16" s="60"/>
      <c r="CXR16" s="60"/>
      <c r="CXS16" s="60"/>
      <c r="CXT16" s="60"/>
      <c r="CXU16" s="60"/>
      <c r="CXV16" s="60"/>
      <c r="CXW16" s="60"/>
      <c r="CXX16" s="60"/>
      <c r="CXY16" s="60"/>
      <c r="CXZ16" s="60"/>
      <c r="CYA16" s="60"/>
      <c r="CYB16" s="60"/>
      <c r="CYC16" s="60"/>
      <c r="CYD16" s="60"/>
      <c r="CYE16" s="60"/>
      <c r="CYF16" s="60"/>
      <c r="CYG16" s="60"/>
      <c r="CYH16" s="60"/>
      <c r="CYI16" s="60"/>
      <c r="CYJ16" s="60"/>
      <c r="CYK16" s="60"/>
      <c r="CYL16" s="60"/>
      <c r="CYM16" s="60"/>
      <c r="CYN16" s="60"/>
      <c r="CYO16" s="60"/>
      <c r="CYP16" s="60"/>
      <c r="CYQ16" s="60"/>
      <c r="CYR16" s="60"/>
      <c r="CYS16" s="60"/>
      <c r="CYT16" s="60"/>
      <c r="CYU16" s="60"/>
      <c r="CYV16" s="60"/>
      <c r="CYW16" s="60"/>
      <c r="CYX16" s="60"/>
      <c r="CYY16" s="60"/>
      <c r="CYZ16" s="60"/>
      <c r="CZA16" s="60"/>
      <c r="CZB16" s="60"/>
      <c r="CZC16" s="60"/>
      <c r="CZD16" s="60"/>
      <c r="CZE16" s="60"/>
      <c r="CZF16" s="60"/>
      <c r="CZG16" s="60"/>
      <c r="CZH16" s="60"/>
      <c r="CZI16" s="60"/>
      <c r="CZJ16" s="60"/>
      <c r="CZK16" s="60"/>
      <c r="CZL16" s="60"/>
      <c r="CZM16" s="60"/>
      <c r="CZN16" s="60"/>
      <c r="CZO16" s="60"/>
      <c r="CZP16" s="60"/>
      <c r="CZQ16" s="60"/>
      <c r="CZR16" s="60"/>
      <c r="CZS16" s="60"/>
      <c r="CZT16" s="60"/>
      <c r="CZU16" s="60"/>
      <c r="CZV16" s="60"/>
      <c r="CZW16" s="60"/>
      <c r="CZX16" s="60"/>
      <c r="CZY16" s="60"/>
      <c r="CZZ16" s="60"/>
      <c r="DAA16" s="60"/>
      <c r="DAB16" s="60"/>
      <c r="DAC16" s="60"/>
      <c r="DAD16" s="60"/>
      <c r="DAE16" s="60"/>
      <c r="DAF16" s="60"/>
      <c r="DAG16" s="60"/>
      <c r="DAH16" s="60"/>
      <c r="DAI16" s="60"/>
      <c r="DAJ16" s="60"/>
      <c r="DAK16" s="60"/>
      <c r="DAL16" s="60"/>
      <c r="DAM16" s="60"/>
      <c r="DAN16" s="60"/>
      <c r="DAO16" s="60"/>
      <c r="DAP16" s="60"/>
      <c r="DAQ16" s="60"/>
      <c r="DAR16" s="60"/>
      <c r="DAS16" s="60"/>
      <c r="DAT16" s="60"/>
      <c r="DAU16" s="60"/>
      <c r="DAV16" s="60"/>
      <c r="DAW16" s="60"/>
      <c r="DAX16" s="60"/>
      <c r="DAY16" s="60"/>
      <c r="DAZ16" s="60"/>
      <c r="DBA16" s="60"/>
      <c r="DBB16" s="60"/>
      <c r="DBC16" s="60"/>
      <c r="DBD16" s="60"/>
      <c r="DBE16" s="60"/>
      <c r="DBF16" s="60"/>
      <c r="DBG16" s="60"/>
      <c r="DBH16" s="60"/>
      <c r="DBI16" s="60"/>
      <c r="DBJ16" s="60"/>
      <c r="DBK16" s="60"/>
      <c r="DBL16" s="60"/>
      <c r="DBM16" s="60"/>
      <c r="DBN16" s="60"/>
      <c r="DBO16" s="60"/>
      <c r="DBP16" s="60"/>
      <c r="DBQ16" s="60"/>
      <c r="DBR16" s="60"/>
      <c r="DBS16" s="60"/>
      <c r="DBT16" s="60"/>
      <c r="DBU16" s="60"/>
      <c r="DBV16" s="60"/>
      <c r="DBW16" s="60"/>
      <c r="DBX16" s="60"/>
      <c r="DBY16" s="60"/>
      <c r="DBZ16" s="60"/>
      <c r="DCA16" s="60"/>
      <c r="DCB16" s="60"/>
      <c r="DCC16" s="60"/>
      <c r="DCD16" s="60"/>
      <c r="DCE16" s="60"/>
      <c r="DCF16" s="60"/>
      <c r="DCG16" s="60"/>
      <c r="DCH16" s="60"/>
      <c r="DCI16" s="60"/>
      <c r="DCJ16" s="60"/>
      <c r="DCK16" s="60"/>
      <c r="DCL16" s="60"/>
      <c r="DCM16" s="60"/>
      <c r="DCN16" s="60"/>
      <c r="DCO16" s="60"/>
      <c r="DCP16" s="60"/>
      <c r="DCQ16" s="60"/>
      <c r="DCR16" s="60"/>
      <c r="DCS16" s="60"/>
      <c r="DCT16" s="60"/>
      <c r="DCU16" s="60"/>
      <c r="DCV16" s="60"/>
      <c r="DCW16" s="60"/>
      <c r="DCX16" s="60"/>
      <c r="DCY16" s="60"/>
      <c r="DCZ16" s="60"/>
      <c r="DDA16" s="60"/>
      <c r="DDB16" s="60"/>
      <c r="DDC16" s="60"/>
      <c r="DDD16" s="60"/>
      <c r="DDE16" s="60"/>
      <c r="DDF16" s="60"/>
      <c r="DDG16" s="60"/>
      <c r="DDH16" s="60"/>
      <c r="DDI16" s="60"/>
      <c r="DDJ16" s="60"/>
      <c r="DDK16" s="60"/>
      <c r="DDL16" s="60"/>
      <c r="DDM16" s="60"/>
      <c r="DDN16" s="60"/>
      <c r="DDO16" s="60"/>
      <c r="DDP16" s="60"/>
      <c r="DDQ16" s="60"/>
      <c r="DDR16" s="60"/>
      <c r="DDS16" s="60"/>
      <c r="DDT16" s="60"/>
      <c r="DDU16" s="60"/>
      <c r="DDV16" s="60"/>
      <c r="DDW16" s="60"/>
      <c r="DDX16" s="60"/>
      <c r="DDY16" s="60"/>
      <c r="DDZ16" s="60"/>
      <c r="DEA16" s="60"/>
      <c r="DEB16" s="60"/>
      <c r="DEC16" s="60"/>
      <c r="DED16" s="60"/>
      <c r="DEE16" s="60"/>
      <c r="DEF16" s="60"/>
      <c r="DEG16" s="60"/>
      <c r="DEH16" s="60"/>
      <c r="DEI16" s="60"/>
      <c r="DEJ16" s="60"/>
      <c r="DEK16" s="60"/>
      <c r="DEL16" s="60"/>
      <c r="DEM16" s="60"/>
      <c r="DEN16" s="60"/>
      <c r="DEO16" s="60"/>
      <c r="DEP16" s="60"/>
      <c r="DEQ16" s="60"/>
      <c r="DER16" s="60"/>
      <c r="DES16" s="60"/>
      <c r="DET16" s="60"/>
      <c r="DEU16" s="60"/>
      <c r="DEV16" s="60"/>
      <c r="DEW16" s="60"/>
      <c r="DEX16" s="60"/>
      <c r="DEY16" s="60"/>
      <c r="DEZ16" s="60"/>
      <c r="DFA16" s="60"/>
      <c r="DFB16" s="60"/>
      <c r="DFC16" s="60"/>
      <c r="DFD16" s="60"/>
      <c r="DFE16" s="60"/>
      <c r="DFF16" s="60"/>
      <c r="DFG16" s="60"/>
      <c r="DFH16" s="60"/>
      <c r="DFI16" s="60"/>
      <c r="DFJ16" s="60"/>
      <c r="DFK16" s="60"/>
      <c r="DFL16" s="60"/>
      <c r="DFM16" s="60"/>
      <c r="DFN16" s="60"/>
      <c r="DFO16" s="60"/>
      <c r="DFP16" s="60"/>
      <c r="DFQ16" s="60"/>
      <c r="DFR16" s="60"/>
      <c r="DFS16" s="60"/>
      <c r="DFT16" s="60"/>
      <c r="DFU16" s="60"/>
      <c r="DFV16" s="60"/>
      <c r="DFW16" s="60"/>
      <c r="DFX16" s="60"/>
      <c r="DFY16" s="60"/>
      <c r="DFZ16" s="60"/>
      <c r="DGA16" s="60"/>
      <c r="DGB16" s="60"/>
      <c r="DGC16" s="60"/>
      <c r="DGD16" s="60"/>
      <c r="DGE16" s="60"/>
      <c r="DGF16" s="60"/>
      <c r="DGG16" s="60"/>
      <c r="DGH16" s="60"/>
      <c r="DGI16" s="60"/>
      <c r="DGJ16" s="60"/>
      <c r="DGK16" s="60"/>
      <c r="DGL16" s="60"/>
      <c r="DGM16" s="60"/>
      <c r="DGN16" s="60"/>
      <c r="DGO16" s="60"/>
      <c r="DGP16" s="60"/>
      <c r="DGQ16" s="60"/>
      <c r="DGR16" s="60"/>
      <c r="DGS16" s="60"/>
      <c r="DGT16" s="60"/>
      <c r="DGU16" s="60"/>
      <c r="DGV16" s="60"/>
      <c r="DGW16" s="60"/>
      <c r="DGX16" s="60"/>
      <c r="DGY16" s="60"/>
      <c r="DGZ16" s="60"/>
      <c r="DHA16" s="60"/>
      <c r="DHB16" s="60"/>
      <c r="DHC16" s="60"/>
      <c r="DHD16" s="60"/>
      <c r="DHE16" s="60"/>
      <c r="DHF16" s="60"/>
      <c r="DHG16" s="60"/>
      <c r="DHH16" s="60"/>
      <c r="DHI16" s="60"/>
      <c r="DHJ16" s="60"/>
      <c r="DHK16" s="60"/>
      <c r="DHL16" s="60"/>
      <c r="DHM16" s="60"/>
      <c r="DHN16" s="60"/>
      <c r="DHO16" s="60"/>
      <c r="DHP16" s="60"/>
      <c r="DHQ16" s="60"/>
      <c r="DHR16" s="60"/>
      <c r="DHS16" s="60"/>
      <c r="DHT16" s="60"/>
      <c r="DHU16" s="60"/>
      <c r="DHV16" s="60"/>
      <c r="DHW16" s="60"/>
      <c r="DHX16" s="60"/>
      <c r="DHY16" s="60"/>
      <c r="DHZ16" s="60"/>
      <c r="DIA16" s="60"/>
      <c r="DIB16" s="60"/>
      <c r="DIC16" s="60"/>
      <c r="DID16" s="60"/>
      <c r="DIE16" s="60"/>
      <c r="DIF16" s="60"/>
      <c r="DIG16" s="60"/>
      <c r="DIH16" s="60"/>
      <c r="DII16" s="60"/>
      <c r="DIJ16" s="60"/>
      <c r="DIK16" s="60"/>
      <c r="DIL16" s="60"/>
      <c r="DIM16" s="60"/>
      <c r="DIN16" s="60"/>
      <c r="DIO16" s="60"/>
      <c r="DIP16" s="60"/>
      <c r="DIQ16" s="60"/>
      <c r="DIR16" s="60"/>
      <c r="DIS16" s="60"/>
      <c r="DIT16" s="60"/>
      <c r="DIU16" s="60"/>
      <c r="DIV16" s="60"/>
      <c r="DIW16" s="60"/>
      <c r="DIX16" s="60"/>
      <c r="DIY16" s="60"/>
      <c r="DIZ16" s="60"/>
      <c r="DJA16" s="60"/>
      <c r="DJB16" s="60"/>
      <c r="DJC16" s="60"/>
      <c r="DJD16" s="60"/>
      <c r="DJE16" s="60"/>
      <c r="DJF16" s="60"/>
      <c r="DJG16" s="60"/>
      <c r="DJH16" s="60"/>
      <c r="DJI16" s="60"/>
      <c r="DJJ16" s="60"/>
      <c r="DJK16" s="60"/>
      <c r="DJL16" s="60"/>
      <c r="DJM16" s="60"/>
      <c r="DJN16" s="60"/>
      <c r="DJO16" s="60"/>
      <c r="DJP16" s="60"/>
      <c r="DJQ16" s="60"/>
      <c r="DJR16" s="60"/>
      <c r="DJS16" s="60"/>
      <c r="DJT16" s="60"/>
      <c r="DJU16" s="60"/>
      <c r="DJV16" s="60"/>
      <c r="DJW16" s="60"/>
      <c r="DJX16" s="60"/>
      <c r="DJY16" s="60"/>
      <c r="DJZ16" s="60"/>
      <c r="DKA16" s="60"/>
      <c r="DKB16" s="60"/>
      <c r="DKC16" s="60"/>
      <c r="DKD16" s="60"/>
      <c r="DKE16" s="60"/>
      <c r="DKF16" s="60"/>
      <c r="DKG16" s="60"/>
      <c r="DKH16" s="60"/>
      <c r="DKI16" s="60"/>
      <c r="DKJ16" s="60"/>
      <c r="DKK16" s="60"/>
      <c r="DKL16" s="60"/>
      <c r="DKM16" s="60"/>
      <c r="DKN16" s="60"/>
      <c r="DKO16" s="60"/>
      <c r="DKP16" s="60"/>
      <c r="DKQ16" s="60"/>
      <c r="DKR16" s="60"/>
      <c r="DKS16" s="60"/>
      <c r="DKT16" s="60"/>
      <c r="DKU16" s="60"/>
      <c r="DKV16" s="60"/>
      <c r="DKW16" s="60"/>
      <c r="DKX16" s="60"/>
      <c r="DKY16" s="60"/>
      <c r="DKZ16" s="60"/>
      <c r="DLA16" s="60"/>
      <c r="DLB16" s="60"/>
      <c r="DLC16" s="60"/>
      <c r="DLD16" s="60"/>
      <c r="DLE16" s="60"/>
      <c r="DLF16" s="60"/>
      <c r="DLG16" s="60"/>
      <c r="DLH16" s="60"/>
      <c r="DLI16" s="60"/>
      <c r="DLJ16" s="60"/>
      <c r="DLK16" s="60"/>
      <c r="DLL16" s="60"/>
      <c r="DLM16" s="60"/>
      <c r="DLN16" s="60"/>
      <c r="DLO16" s="60"/>
      <c r="DLP16" s="60"/>
      <c r="DLQ16" s="60"/>
      <c r="DLR16" s="60"/>
      <c r="DLS16" s="60"/>
      <c r="DLT16" s="60"/>
      <c r="DLU16" s="60"/>
      <c r="DLV16" s="60"/>
      <c r="DLW16" s="60"/>
      <c r="DLX16" s="60"/>
      <c r="DLY16" s="60"/>
      <c r="DLZ16" s="60"/>
      <c r="DMA16" s="60"/>
      <c r="DMB16" s="60"/>
      <c r="DMC16" s="60"/>
      <c r="DMD16" s="60"/>
      <c r="DME16" s="60"/>
      <c r="DMF16" s="60"/>
      <c r="DMG16" s="60"/>
      <c r="DMH16" s="60"/>
      <c r="DMI16" s="60"/>
      <c r="DMJ16" s="60"/>
      <c r="DMK16" s="60"/>
      <c r="DML16" s="60"/>
      <c r="DMM16" s="60"/>
      <c r="DMN16" s="60"/>
      <c r="DMO16" s="60"/>
      <c r="DMP16" s="60"/>
      <c r="DMQ16" s="60"/>
      <c r="DMR16" s="60"/>
      <c r="DMS16" s="60"/>
      <c r="DMT16" s="60"/>
      <c r="DMU16" s="60"/>
      <c r="DMV16" s="60"/>
      <c r="DMW16" s="60"/>
      <c r="DMX16" s="60"/>
      <c r="DMY16" s="60"/>
      <c r="DMZ16" s="60"/>
      <c r="DNA16" s="60"/>
      <c r="DNB16" s="60"/>
      <c r="DNC16" s="60"/>
      <c r="DND16" s="60"/>
      <c r="DNE16" s="60"/>
      <c r="DNF16" s="60"/>
      <c r="DNG16" s="60"/>
      <c r="DNH16" s="60"/>
      <c r="DNI16" s="60"/>
      <c r="DNJ16" s="60"/>
      <c r="DNK16" s="60"/>
      <c r="DNL16" s="60"/>
      <c r="DNM16" s="60"/>
      <c r="DNN16" s="60"/>
      <c r="DNO16" s="60"/>
      <c r="DNP16" s="60"/>
      <c r="DNQ16" s="60"/>
      <c r="DNR16" s="60"/>
      <c r="DNS16" s="60"/>
      <c r="DNT16" s="60"/>
      <c r="DNU16" s="60"/>
      <c r="DNV16" s="60"/>
      <c r="DNW16" s="60"/>
      <c r="DNX16" s="60"/>
      <c r="DNY16" s="60"/>
      <c r="DNZ16" s="60"/>
      <c r="DOA16" s="60"/>
      <c r="DOB16" s="60"/>
      <c r="DOC16" s="60"/>
      <c r="DOD16" s="60"/>
      <c r="DOE16" s="60"/>
      <c r="DOF16" s="60"/>
      <c r="DOG16" s="60"/>
      <c r="DOH16" s="60"/>
      <c r="DOI16" s="60"/>
      <c r="DOJ16" s="60"/>
      <c r="DOK16" s="60"/>
      <c r="DOL16" s="60"/>
      <c r="DOM16" s="60"/>
      <c r="DON16" s="60"/>
      <c r="DOO16" s="60"/>
      <c r="DOP16" s="60"/>
      <c r="DOQ16" s="60"/>
      <c r="DOR16" s="60"/>
      <c r="DOS16" s="60"/>
      <c r="DOT16" s="60"/>
      <c r="DOU16" s="60"/>
      <c r="DOV16" s="60"/>
      <c r="DOW16" s="60"/>
      <c r="DOX16" s="60"/>
      <c r="DOY16" s="60"/>
      <c r="DOZ16" s="60"/>
      <c r="DPA16" s="60"/>
      <c r="DPB16" s="60"/>
      <c r="DPC16" s="60"/>
      <c r="DPD16" s="60"/>
      <c r="DPE16" s="60"/>
      <c r="DPF16" s="60"/>
      <c r="DPG16" s="60"/>
      <c r="DPH16" s="60"/>
      <c r="DPI16" s="60"/>
      <c r="DPJ16" s="60"/>
      <c r="DPK16" s="60"/>
      <c r="DPL16" s="60"/>
      <c r="DPM16" s="60"/>
      <c r="DPN16" s="60"/>
      <c r="DPO16" s="60"/>
      <c r="DPP16" s="60"/>
      <c r="DPQ16" s="60"/>
      <c r="DPR16" s="60"/>
      <c r="DPS16" s="60"/>
      <c r="DPT16" s="60"/>
      <c r="DPU16" s="60"/>
      <c r="DPV16" s="60"/>
      <c r="DPW16" s="60"/>
      <c r="DPX16" s="60"/>
      <c r="DPY16" s="60"/>
      <c r="DPZ16" s="60"/>
      <c r="DQA16" s="60"/>
      <c r="DQB16" s="60"/>
      <c r="DQC16" s="60"/>
      <c r="DQD16" s="60"/>
      <c r="DQE16" s="60"/>
      <c r="DQF16" s="60"/>
      <c r="DQG16" s="60"/>
      <c r="DQH16" s="60"/>
      <c r="DQI16" s="60"/>
      <c r="DQJ16" s="60"/>
      <c r="DQK16" s="60"/>
      <c r="DQL16" s="60"/>
      <c r="DQM16" s="60"/>
      <c r="DQN16" s="60"/>
      <c r="DQO16" s="60"/>
      <c r="DQP16" s="60"/>
      <c r="DQQ16" s="60"/>
      <c r="DQR16" s="60"/>
      <c r="DQS16" s="60"/>
      <c r="DQT16" s="60"/>
      <c r="DQU16" s="60"/>
      <c r="DQV16" s="60"/>
      <c r="DQW16" s="60"/>
      <c r="DQX16" s="60"/>
      <c r="DQY16" s="60"/>
      <c r="DQZ16" s="60"/>
      <c r="DRA16" s="60"/>
      <c r="DRB16" s="60"/>
      <c r="DRC16" s="60"/>
      <c r="DRD16" s="60"/>
      <c r="DRE16" s="60"/>
      <c r="DRF16" s="60"/>
      <c r="DRG16" s="60"/>
      <c r="DRH16" s="60"/>
      <c r="DRI16" s="60"/>
      <c r="DRJ16" s="60"/>
      <c r="DRK16" s="60"/>
      <c r="DRL16" s="60"/>
      <c r="DRM16" s="60"/>
      <c r="DRN16" s="60"/>
      <c r="DRO16" s="60"/>
      <c r="DRP16" s="60"/>
      <c r="DRQ16" s="60"/>
      <c r="DRR16" s="60"/>
      <c r="DRS16" s="60"/>
      <c r="DRT16" s="60"/>
      <c r="DRU16" s="60"/>
      <c r="DRV16" s="60"/>
      <c r="DRW16" s="60"/>
      <c r="DRX16" s="60"/>
      <c r="DRY16" s="60"/>
      <c r="DRZ16" s="60"/>
      <c r="DSA16" s="60"/>
      <c r="DSB16" s="60"/>
      <c r="DSC16" s="60"/>
      <c r="DSD16" s="60"/>
      <c r="DSE16" s="60"/>
      <c r="DSF16" s="60"/>
      <c r="DSG16" s="60"/>
      <c r="DSH16" s="60"/>
      <c r="DSI16" s="60"/>
      <c r="DSJ16" s="60"/>
      <c r="DSK16" s="60"/>
      <c r="DSL16" s="60"/>
      <c r="DSM16" s="60"/>
      <c r="DSN16" s="60"/>
      <c r="DSO16" s="60"/>
      <c r="DSP16" s="60"/>
      <c r="DSQ16" s="60"/>
      <c r="DSR16" s="60"/>
      <c r="DSS16" s="60"/>
      <c r="DST16" s="60"/>
      <c r="DSU16" s="60"/>
      <c r="DSV16" s="60"/>
      <c r="DSW16" s="60"/>
      <c r="DSX16" s="60"/>
      <c r="DSY16" s="60"/>
      <c r="DSZ16" s="60"/>
      <c r="DTA16" s="60"/>
      <c r="DTB16" s="60"/>
      <c r="DTC16" s="60"/>
      <c r="DTD16" s="60"/>
      <c r="DTE16" s="60"/>
      <c r="DTF16" s="60"/>
      <c r="DTG16" s="60"/>
      <c r="DTH16" s="60"/>
      <c r="DTI16" s="60"/>
      <c r="DTJ16" s="60"/>
      <c r="DTK16" s="60"/>
      <c r="DTL16" s="60"/>
      <c r="DTM16" s="60"/>
      <c r="DTN16" s="60"/>
      <c r="DTO16" s="60"/>
      <c r="DTP16" s="60"/>
      <c r="DTQ16" s="60"/>
      <c r="DTR16" s="60"/>
      <c r="DTS16" s="60"/>
      <c r="DTT16" s="60"/>
      <c r="DTU16" s="60"/>
      <c r="DTV16" s="60"/>
      <c r="DTW16" s="60"/>
      <c r="DTX16" s="60"/>
      <c r="DTY16" s="60"/>
      <c r="DTZ16" s="60"/>
      <c r="DUA16" s="60"/>
      <c r="DUB16" s="60"/>
      <c r="DUC16" s="60"/>
      <c r="DUD16" s="60"/>
      <c r="DUE16" s="60"/>
      <c r="DUF16" s="60"/>
      <c r="DUG16" s="60"/>
      <c r="DUH16" s="60"/>
      <c r="DUI16" s="60"/>
      <c r="DUJ16" s="60"/>
      <c r="DUK16" s="60"/>
      <c r="DUL16" s="60"/>
      <c r="DUM16" s="60"/>
      <c r="DUN16" s="60"/>
      <c r="DUO16" s="60"/>
      <c r="DUP16" s="60"/>
      <c r="DUQ16" s="60"/>
      <c r="DUR16" s="60"/>
      <c r="DUS16" s="60"/>
      <c r="DUT16" s="60"/>
      <c r="DUU16" s="60"/>
      <c r="DUV16" s="60"/>
      <c r="DUW16" s="60"/>
      <c r="DUX16" s="60"/>
      <c r="DUY16" s="60"/>
      <c r="DUZ16" s="60"/>
      <c r="DVA16" s="60"/>
      <c r="DVB16" s="60"/>
      <c r="DVC16" s="60"/>
      <c r="DVD16" s="60"/>
      <c r="DVE16" s="60"/>
      <c r="DVF16" s="60"/>
      <c r="DVG16" s="60"/>
      <c r="DVH16" s="60"/>
      <c r="DVI16" s="60"/>
      <c r="DVJ16" s="60"/>
      <c r="DVK16" s="60"/>
      <c r="DVL16" s="60"/>
      <c r="DVM16" s="60"/>
      <c r="DVN16" s="60"/>
      <c r="DVO16" s="60"/>
      <c r="DVP16" s="60"/>
      <c r="DVQ16" s="60"/>
      <c r="DVR16" s="60"/>
      <c r="DVS16" s="60"/>
      <c r="DVT16" s="60"/>
      <c r="DVU16" s="60"/>
      <c r="DVV16" s="60"/>
      <c r="DVW16" s="60"/>
      <c r="DVX16" s="60"/>
      <c r="DVY16" s="60"/>
      <c r="DVZ16" s="60"/>
      <c r="DWA16" s="60"/>
      <c r="DWB16" s="60"/>
      <c r="DWC16" s="60"/>
      <c r="DWD16" s="60"/>
      <c r="DWE16" s="60"/>
      <c r="DWF16" s="60"/>
      <c r="DWG16" s="60"/>
      <c r="DWH16" s="60"/>
      <c r="DWI16" s="60"/>
      <c r="DWJ16" s="60"/>
      <c r="DWK16" s="60"/>
      <c r="DWL16" s="60"/>
      <c r="DWM16" s="60"/>
      <c r="DWN16" s="60"/>
      <c r="DWO16" s="60"/>
      <c r="DWP16" s="60"/>
      <c r="DWQ16" s="60"/>
      <c r="DWR16" s="60"/>
      <c r="DWS16" s="60"/>
      <c r="DWT16" s="60"/>
      <c r="DWU16" s="60"/>
      <c r="DWV16" s="60"/>
      <c r="DWW16" s="60"/>
      <c r="DWX16" s="60"/>
      <c r="DWY16" s="60"/>
      <c r="DWZ16" s="60"/>
      <c r="DXA16" s="60"/>
      <c r="DXB16" s="60"/>
      <c r="DXC16" s="60"/>
      <c r="DXD16" s="60"/>
      <c r="DXE16" s="60"/>
      <c r="DXF16" s="60"/>
      <c r="DXG16" s="60"/>
      <c r="DXH16" s="60"/>
      <c r="DXI16" s="60"/>
      <c r="DXJ16" s="60"/>
      <c r="DXK16" s="60"/>
      <c r="DXL16" s="60"/>
      <c r="DXM16" s="60"/>
      <c r="DXN16" s="60"/>
      <c r="DXO16" s="60"/>
      <c r="DXP16" s="60"/>
      <c r="DXQ16" s="60"/>
      <c r="DXR16" s="60"/>
      <c r="DXS16" s="60"/>
      <c r="DXT16" s="60"/>
      <c r="DXU16" s="60"/>
      <c r="DXV16" s="60"/>
      <c r="DXW16" s="60"/>
      <c r="DXX16" s="60"/>
      <c r="DXY16" s="60"/>
      <c r="DXZ16" s="60"/>
      <c r="DYA16" s="60"/>
      <c r="DYB16" s="60"/>
      <c r="DYC16" s="60"/>
      <c r="DYD16" s="60"/>
      <c r="DYE16" s="60"/>
      <c r="DYF16" s="60"/>
      <c r="DYG16" s="60"/>
      <c r="DYH16" s="60"/>
      <c r="DYI16" s="60"/>
      <c r="DYJ16" s="60"/>
      <c r="DYK16" s="60"/>
      <c r="DYL16" s="60"/>
      <c r="DYM16" s="60"/>
      <c r="DYN16" s="60"/>
      <c r="DYO16" s="60"/>
      <c r="DYP16" s="60"/>
      <c r="DYQ16" s="60"/>
      <c r="DYR16" s="60"/>
      <c r="DYS16" s="60"/>
      <c r="DYT16" s="60"/>
      <c r="DYU16" s="60"/>
      <c r="DYV16" s="60"/>
      <c r="DYW16" s="60"/>
      <c r="DYX16" s="60"/>
      <c r="DYY16" s="60"/>
      <c r="DYZ16" s="60"/>
      <c r="DZA16" s="60"/>
      <c r="DZB16" s="60"/>
      <c r="DZC16" s="60"/>
      <c r="DZD16" s="60"/>
      <c r="DZE16" s="60"/>
      <c r="DZF16" s="60"/>
      <c r="DZG16" s="60"/>
      <c r="DZH16" s="60"/>
      <c r="DZI16" s="60"/>
      <c r="DZJ16" s="60"/>
      <c r="DZK16" s="60"/>
      <c r="DZL16" s="60"/>
      <c r="DZM16" s="60"/>
      <c r="DZN16" s="60"/>
      <c r="DZO16" s="60"/>
      <c r="DZP16" s="60"/>
      <c r="DZQ16" s="60"/>
      <c r="DZR16" s="60"/>
      <c r="DZS16" s="60"/>
      <c r="DZT16" s="60"/>
      <c r="DZU16" s="60"/>
      <c r="DZV16" s="60"/>
      <c r="DZW16" s="60"/>
      <c r="DZX16" s="60"/>
      <c r="DZY16" s="60"/>
      <c r="DZZ16" s="60"/>
      <c r="EAA16" s="60"/>
      <c r="EAB16" s="60"/>
      <c r="EAC16" s="60"/>
      <c r="EAD16" s="60"/>
      <c r="EAE16" s="60"/>
      <c r="EAF16" s="60"/>
      <c r="EAG16" s="60"/>
      <c r="EAH16" s="60"/>
      <c r="EAI16" s="60"/>
      <c r="EAJ16" s="60"/>
      <c r="EAK16" s="60"/>
      <c r="EAL16" s="60"/>
      <c r="EAM16" s="60"/>
      <c r="EAN16" s="60"/>
      <c r="EAO16" s="60"/>
      <c r="EAP16" s="60"/>
      <c r="EAQ16" s="60"/>
      <c r="EAR16" s="60"/>
      <c r="EAS16" s="60"/>
      <c r="EAT16" s="60"/>
      <c r="EAU16" s="60"/>
      <c r="EAV16" s="60"/>
      <c r="EAW16" s="60"/>
      <c r="EAX16" s="60"/>
      <c r="EAY16" s="60"/>
      <c r="EAZ16" s="60"/>
      <c r="EBA16" s="60"/>
      <c r="EBB16" s="60"/>
      <c r="EBC16" s="60"/>
      <c r="EBD16" s="60"/>
      <c r="EBE16" s="60"/>
      <c r="EBF16" s="60"/>
      <c r="EBG16" s="60"/>
      <c r="EBH16" s="60"/>
      <c r="EBI16" s="60"/>
      <c r="EBJ16" s="60"/>
      <c r="EBK16" s="60"/>
      <c r="EBL16" s="60"/>
      <c r="EBM16" s="60"/>
      <c r="EBN16" s="60"/>
      <c r="EBO16" s="60"/>
      <c r="EBP16" s="60"/>
      <c r="EBQ16" s="60"/>
      <c r="EBR16" s="60"/>
      <c r="EBS16" s="60"/>
      <c r="EBT16" s="60"/>
      <c r="EBU16" s="60"/>
      <c r="EBV16" s="60"/>
      <c r="EBW16" s="60"/>
      <c r="EBX16" s="60"/>
      <c r="EBY16" s="60"/>
      <c r="EBZ16" s="60"/>
      <c r="ECA16" s="60"/>
      <c r="ECB16" s="60"/>
      <c r="ECC16" s="60"/>
      <c r="ECD16" s="60"/>
      <c r="ECE16" s="60"/>
      <c r="ECF16" s="60"/>
      <c r="ECG16" s="60"/>
      <c r="ECH16" s="60"/>
      <c r="ECI16" s="60"/>
      <c r="ECJ16" s="60"/>
      <c r="ECK16" s="60"/>
      <c r="ECL16" s="60"/>
      <c r="ECM16" s="60"/>
      <c r="ECN16" s="60"/>
      <c r="ECO16" s="60"/>
      <c r="ECP16" s="60"/>
      <c r="ECQ16" s="60"/>
      <c r="ECR16" s="60"/>
      <c r="ECS16" s="60"/>
      <c r="ECT16" s="60"/>
      <c r="ECU16" s="60"/>
      <c r="ECV16" s="60"/>
      <c r="ECW16" s="60"/>
      <c r="ECX16" s="60"/>
      <c r="ECY16" s="60"/>
      <c r="ECZ16" s="60"/>
      <c r="EDA16" s="60"/>
      <c r="EDB16" s="60"/>
      <c r="EDC16" s="60"/>
      <c r="EDD16" s="60"/>
      <c r="EDE16" s="60"/>
      <c r="EDF16" s="60"/>
      <c r="EDG16" s="60"/>
      <c r="EDH16" s="60"/>
      <c r="EDI16" s="60"/>
      <c r="EDJ16" s="60"/>
      <c r="EDK16" s="60"/>
      <c r="EDL16" s="60"/>
      <c r="EDM16" s="60"/>
      <c r="EDN16" s="60"/>
      <c r="EDO16" s="60"/>
      <c r="EDP16" s="60"/>
      <c r="EDQ16" s="60"/>
      <c r="EDR16" s="60"/>
      <c r="EDS16" s="60"/>
      <c r="EDT16" s="60"/>
      <c r="EDU16" s="60"/>
      <c r="EDV16" s="60"/>
      <c r="EDW16" s="60"/>
      <c r="EDX16" s="60"/>
      <c r="EDY16" s="60"/>
      <c r="EDZ16" s="60"/>
      <c r="EEA16" s="60"/>
      <c r="EEB16" s="60"/>
      <c r="EEC16" s="60"/>
      <c r="EED16" s="60"/>
      <c r="EEE16" s="60"/>
      <c r="EEF16" s="60"/>
      <c r="EEG16" s="60"/>
      <c r="EEH16" s="60"/>
      <c r="EEI16" s="60"/>
      <c r="EEJ16" s="60"/>
      <c r="EEK16" s="60"/>
      <c r="EEL16" s="60"/>
      <c r="EEM16" s="60"/>
      <c r="EEN16" s="60"/>
      <c r="EEO16" s="60"/>
      <c r="EEP16" s="60"/>
      <c r="EEQ16" s="60"/>
      <c r="EER16" s="60"/>
      <c r="EES16" s="60"/>
      <c r="EET16" s="60"/>
      <c r="EEU16" s="60"/>
      <c r="EEV16" s="60"/>
      <c r="EEW16" s="60"/>
      <c r="EEX16" s="60"/>
      <c r="EEY16" s="60"/>
      <c r="EEZ16" s="60"/>
      <c r="EFA16" s="60"/>
      <c r="EFB16" s="60"/>
      <c r="EFC16" s="60"/>
      <c r="EFD16" s="60"/>
      <c r="EFE16" s="60"/>
      <c r="EFF16" s="60"/>
      <c r="EFG16" s="60"/>
      <c r="EFH16" s="60"/>
      <c r="EFI16" s="60"/>
      <c r="EFJ16" s="60"/>
      <c r="EFK16" s="60"/>
      <c r="EFL16" s="60"/>
      <c r="EFM16" s="60"/>
      <c r="EFN16" s="60"/>
      <c r="EFO16" s="60"/>
      <c r="EFP16" s="60"/>
      <c r="EFQ16" s="60"/>
      <c r="EFR16" s="60"/>
      <c r="EFS16" s="60"/>
      <c r="EFT16" s="60"/>
      <c r="EFU16" s="60"/>
      <c r="EFV16" s="60"/>
      <c r="EFW16" s="60"/>
      <c r="EFX16" s="60"/>
      <c r="EFY16" s="60"/>
      <c r="EFZ16" s="60"/>
      <c r="EGA16" s="60"/>
      <c r="EGB16" s="60"/>
      <c r="EGC16" s="60"/>
      <c r="EGD16" s="60"/>
      <c r="EGE16" s="60"/>
      <c r="EGF16" s="60"/>
      <c r="EGG16" s="60"/>
      <c r="EGH16" s="60"/>
      <c r="EGI16" s="60"/>
      <c r="EGJ16" s="60"/>
      <c r="EGK16" s="60"/>
      <c r="EGL16" s="60"/>
      <c r="EGM16" s="60"/>
      <c r="EGN16" s="60"/>
      <c r="EGO16" s="60"/>
      <c r="EGP16" s="60"/>
      <c r="EGQ16" s="60"/>
      <c r="EGR16" s="60"/>
      <c r="EGS16" s="60"/>
      <c r="EGT16" s="60"/>
      <c r="EGU16" s="60"/>
      <c r="EGV16" s="60"/>
      <c r="EGW16" s="60"/>
      <c r="EGX16" s="60"/>
      <c r="EGY16" s="60"/>
      <c r="EGZ16" s="60"/>
      <c r="EHA16" s="60"/>
      <c r="EHB16" s="60"/>
      <c r="EHC16" s="60"/>
      <c r="EHD16" s="60"/>
      <c r="EHE16" s="60"/>
      <c r="EHF16" s="60"/>
      <c r="EHG16" s="60"/>
      <c r="EHH16" s="60"/>
      <c r="EHI16" s="60"/>
      <c r="EHJ16" s="60"/>
      <c r="EHK16" s="60"/>
      <c r="EHL16" s="60"/>
      <c r="EHM16" s="60"/>
      <c r="EHN16" s="60"/>
      <c r="EHO16" s="60"/>
      <c r="EHP16" s="60"/>
      <c r="EHQ16" s="60"/>
      <c r="EHR16" s="60"/>
      <c r="EHS16" s="60"/>
      <c r="EHT16" s="60"/>
      <c r="EHU16" s="60"/>
      <c r="EHV16" s="60"/>
      <c r="EHW16" s="60"/>
      <c r="EHX16" s="60"/>
      <c r="EHY16" s="60"/>
      <c r="EHZ16" s="60"/>
      <c r="EIA16" s="60"/>
      <c r="EIB16" s="60"/>
      <c r="EIC16" s="60"/>
      <c r="EID16" s="60"/>
      <c r="EIE16" s="60"/>
      <c r="EIF16" s="60"/>
      <c r="EIG16" s="60"/>
      <c r="EIH16" s="60"/>
      <c r="EII16" s="60"/>
      <c r="EIJ16" s="60"/>
      <c r="EIK16" s="60"/>
      <c r="EIL16" s="60"/>
      <c r="EIM16" s="60"/>
      <c r="EIN16" s="60"/>
      <c r="EIO16" s="60"/>
      <c r="EIP16" s="60"/>
      <c r="EIQ16" s="60"/>
      <c r="EIR16" s="60"/>
      <c r="EIS16" s="60"/>
      <c r="EIT16" s="60"/>
      <c r="EIU16" s="60"/>
      <c r="EIV16" s="60"/>
      <c r="EIW16" s="60"/>
      <c r="EIX16" s="60"/>
      <c r="EIY16" s="60"/>
      <c r="EIZ16" s="60"/>
      <c r="EJA16" s="60"/>
      <c r="EJB16" s="60"/>
      <c r="EJC16" s="60"/>
      <c r="EJD16" s="60"/>
      <c r="EJE16" s="60"/>
      <c r="EJF16" s="60"/>
      <c r="EJG16" s="60"/>
      <c r="EJH16" s="60"/>
      <c r="EJI16" s="60"/>
      <c r="EJJ16" s="60"/>
      <c r="EJK16" s="60"/>
      <c r="EJL16" s="60"/>
      <c r="EJM16" s="60"/>
      <c r="EJN16" s="60"/>
      <c r="EJO16" s="60"/>
      <c r="EJP16" s="60"/>
      <c r="EJQ16" s="60"/>
      <c r="EJR16" s="60"/>
      <c r="EJS16" s="60"/>
      <c r="EJT16" s="60"/>
      <c r="EJU16" s="60"/>
      <c r="EJV16" s="60"/>
      <c r="EJW16" s="60"/>
      <c r="EJX16" s="60"/>
      <c r="EJY16" s="60"/>
      <c r="EJZ16" s="60"/>
      <c r="EKA16" s="60"/>
      <c r="EKB16" s="60"/>
      <c r="EKC16" s="60"/>
      <c r="EKD16" s="60"/>
      <c r="EKE16" s="60"/>
      <c r="EKF16" s="60"/>
      <c r="EKG16" s="60"/>
      <c r="EKH16" s="60"/>
      <c r="EKI16" s="60"/>
      <c r="EKJ16" s="60"/>
      <c r="EKK16" s="60"/>
      <c r="EKL16" s="60"/>
      <c r="EKM16" s="60"/>
      <c r="EKN16" s="60"/>
      <c r="EKO16" s="60"/>
      <c r="EKP16" s="60"/>
      <c r="EKQ16" s="60"/>
      <c r="EKR16" s="60"/>
      <c r="EKS16" s="60"/>
      <c r="EKT16" s="60"/>
      <c r="EKU16" s="60"/>
      <c r="EKV16" s="60"/>
      <c r="EKW16" s="60"/>
      <c r="EKX16" s="60"/>
      <c r="EKY16" s="60"/>
      <c r="EKZ16" s="60"/>
      <c r="ELA16" s="60"/>
      <c r="ELB16" s="60"/>
      <c r="ELC16" s="60"/>
      <c r="ELD16" s="60"/>
      <c r="ELE16" s="60"/>
      <c r="ELF16" s="60"/>
      <c r="ELG16" s="60"/>
      <c r="ELH16" s="60"/>
      <c r="ELI16" s="60"/>
      <c r="ELJ16" s="60"/>
      <c r="ELK16" s="60"/>
      <c r="ELL16" s="60"/>
      <c r="ELM16" s="60"/>
      <c r="ELN16" s="60"/>
      <c r="ELO16" s="60"/>
      <c r="ELP16" s="60"/>
      <c r="ELQ16" s="60"/>
      <c r="ELR16" s="60"/>
      <c r="ELS16" s="60"/>
      <c r="ELT16" s="60"/>
      <c r="ELU16" s="60"/>
      <c r="ELV16" s="60"/>
      <c r="ELW16" s="60"/>
      <c r="ELX16" s="60"/>
      <c r="ELY16" s="60"/>
      <c r="ELZ16" s="60"/>
      <c r="EMA16" s="60"/>
      <c r="EMB16" s="60"/>
      <c r="EMC16" s="60"/>
      <c r="EMD16" s="60"/>
      <c r="EME16" s="60"/>
      <c r="EMF16" s="60"/>
      <c r="EMG16" s="60"/>
      <c r="EMH16" s="60"/>
      <c r="EMI16" s="60"/>
      <c r="EMJ16" s="60"/>
      <c r="EMK16" s="60"/>
      <c r="EML16" s="60"/>
      <c r="EMM16" s="60"/>
      <c r="EMN16" s="60"/>
      <c r="EMO16" s="60"/>
      <c r="EMP16" s="60"/>
      <c r="EMQ16" s="60"/>
      <c r="EMR16" s="60"/>
      <c r="EMS16" s="60"/>
      <c r="EMT16" s="60"/>
      <c r="EMU16" s="60"/>
      <c r="EMV16" s="60"/>
      <c r="EMW16" s="60"/>
      <c r="EMX16" s="60"/>
      <c r="EMY16" s="60"/>
      <c r="EMZ16" s="60"/>
      <c r="ENA16" s="60"/>
      <c r="ENB16" s="60"/>
      <c r="ENC16" s="60"/>
      <c r="END16" s="60"/>
      <c r="ENE16" s="60"/>
      <c r="ENF16" s="60"/>
      <c r="ENG16" s="60"/>
      <c r="ENH16" s="60"/>
      <c r="ENI16" s="60"/>
      <c r="ENJ16" s="60"/>
      <c r="ENK16" s="60"/>
      <c r="ENL16" s="60"/>
      <c r="ENM16" s="60"/>
      <c r="ENN16" s="60"/>
      <c r="ENO16" s="60"/>
      <c r="ENP16" s="60"/>
      <c r="ENQ16" s="60"/>
      <c r="ENR16" s="60"/>
      <c r="ENS16" s="60"/>
      <c r="ENT16" s="60"/>
      <c r="ENU16" s="60"/>
      <c r="ENV16" s="60"/>
      <c r="ENW16" s="60"/>
      <c r="ENX16" s="60"/>
      <c r="ENY16" s="60"/>
      <c r="ENZ16" s="60"/>
      <c r="EOA16" s="60"/>
      <c r="EOB16" s="60"/>
      <c r="EOC16" s="60"/>
      <c r="EOD16" s="60"/>
      <c r="EOE16" s="60"/>
      <c r="EOF16" s="60"/>
      <c r="EOG16" s="60"/>
      <c r="EOH16" s="60"/>
      <c r="EOI16" s="60"/>
      <c r="EOJ16" s="60"/>
      <c r="EOK16" s="60"/>
      <c r="EOL16" s="60"/>
      <c r="EOM16" s="60"/>
      <c r="EON16" s="60"/>
      <c r="EOO16" s="60"/>
      <c r="EOP16" s="60"/>
      <c r="EOQ16" s="60"/>
      <c r="EOR16" s="60"/>
      <c r="EOS16" s="60"/>
      <c r="EOT16" s="60"/>
      <c r="EOU16" s="60"/>
      <c r="EOV16" s="60"/>
      <c r="EOW16" s="60"/>
      <c r="EOX16" s="60"/>
      <c r="EOY16" s="60"/>
      <c r="EOZ16" s="60"/>
      <c r="EPA16" s="60"/>
      <c r="EPB16" s="60"/>
      <c r="EPC16" s="60"/>
      <c r="EPD16" s="60"/>
      <c r="EPE16" s="60"/>
      <c r="EPF16" s="60"/>
      <c r="EPG16" s="60"/>
      <c r="EPH16" s="60"/>
      <c r="EPI16" s="60"/>
      <c r="EPJ16" s="60"/>
      <c r="EPK16" s="60"/>
      <c r="EPL16" s="60"/>
      <c r="EPM16" s="60"/>
      <c r="EPN16" s="60"/>
      <c r="EPO16" s="60"/>
      <c r="EPP16" s="60"/>
      <c r="EPQ16" s="60"/>
      <c r="EPR16" s="60"/>
      <c r="EPS16" s="60"/>
      <c r="EPT16" s="60"/>
      <c r="EPU16" s="60"/>
      <c r="EPV16" s="60"/>
      <c r="EPW16" s="60"/>
      <c r="EPX16" s="60"/>
      <c r="EPY16" s="60"/>
      <c r="EPZ16" s="60"/>
      <c r="EQA16" s="60"/>
      <c r="EQB16" s="60"/>
      <c r="EQC16" s="60"/>
      <c r="EQD16" s="60"/>
      <c r="EQE16" s="60"/>
      <c r="EQF16" s="60"/>
      <c r="EQG16" s="60"/>
      <c r="EQH16" s="60"/>
      <c r="EQI16" s="60"/>
      <c r="EQJ16" s="60"/>
      <c r="EQK16" s="60"/>
      <c r="EQL16" s="60"/>
      <c r="EQM16" s="60"/>
      <c r="EQN16" s="60"/>
      <c r="EQO16" s="60"/>
      <c r="EQP16" s="60"/>
      <c r="EQQ16" s="60"/>
      <c r="EQR16" s="60"/>
      <c r="EQS16" s="60"/>
      <c r="EQT16" s="60"/>
      <c r="EQU16" s="60"/>
      <c r="EQV16" s="60"/>
      <c r="EQW16" s="60"/>
      <c r="EQX16" s="60"/>
      <c r="EQY16" s="60"/>
      <c r="EQZ16" s="60"/>
      <c r="ERA16" s="60"/>
      <c r="ERB16" s="60"/>
      <c r="ERC16" s="60"/>
      <c r="ERD16" s="60"/>
      <c r="ERE16" s="60"/>
      <c r="ERF16" s="60"/>
      <c r="ERG16" s="60"/>
      <c r="ERH16" s="60"/>
      <c r="ERI16" s="60"/>
      <c r="ERJ16" s="60"/>
      <c r="ERK16" s="60"/>
      <c r="ERL16" s="60"/>
      <c r="ERM16" s="60"/>
      <c r="ERN16" s="60"/>
      <c r="ERO16" s="60"/>
      <c r="ERP16" s="60"/>
      <c r="ERQ16" s="60"/>
      <c r="ERR16" s="60"/>
      <c r="ERS16" s="60"/>
      <c r="ERT16" s="60"/>
      <c r="ERU16" s="60"/>
      <c r="ERV16" s="60"/>
      <c r="ERW16" s="60"/>
      <c r="ERX16" s="60"/>
      <c r="ERY16" s="60"/>
      <c r="ERZ16" s="60"/>
      <c r="ESA16" s="60"/>
      <c r="ESB16" s="60"/>
      <c r="ESC16" s="60"/>
      <c r="ESD16" s="60"/>
      <c r="ESE16" s="60"/>
      <c r="ESF16" s="60"/>
      <c r="ESG16" s="60"/>
      <c r="ESH16" s="60"/>
      <c r="ESI16" s="60"/>
      <c r="ESJ16" s="60"/>
      <c r="ESK16" s="60"/>
      <c r="ESL16" s="60"/>
      <c r="ESM16" s="60"/>
      <c r="ESN16" s="60"/>
      <c r="ESO16" s="60"/>
      <c r="ESP16" s="60"/>
      <c r="ESQ16" s="60"/>
      <c r="ESR16" s="60"/>
      <c r="ESS16" s="60"/>
      <c r="EST16" s="60"/>
      <c r="ESU16" s="60"/>
      <c r="ESV16" s="60"/>
      <c r="ESW16" s="60"/>
      <c r="ESX16" s="60"/>
      <c r="ESY16" s="60"/>
      <c r="ESZ16" s="60"/>
      <c r="ETA16" s="60"/>
      <c r="ETB16" s="60"/>
      <c r="ETC16" s="60"/>
      <c r="ETD16" s="60"/>
      <c r="ETE16" s="60"/>
      <c r="ETF16" s="60"/>
      <c r="ETG16" s="60"/>
      <c r="ETH16" s="60"/>
      <c r="ETI16" s="60"/>
      <c r="ETJ16" s="60"/>
      <c r="ETK16" s="60"/>
      <c r="ETL16" s="60"/>
      <c r="ETM16" s="60"/>
      <c r="ETN16" s="60"/>
      <c r="ETO16" s="60"/>
      <c r="ETP16" s="60"/>
      <c r="ETQ16" s="60"/>
      <c r="ETR16" s="60"/>
      <c r="ETS16" s="60"/>
      <c r="ETT16" s="60"/>
      <c r="ETU16" s="60"/>
      <c r="ETV16" s="60"/>
      <c r="ETW16" s="60"/>
      <c r="ETX16" s="60"/>
      <c r="ETY16" s="60"/>
      <c r="ETZ16" s="60"/>
      <c r="EUA16" s="60"/>
      <c r="EUB16" s="60"/>
      <c r="EUC16" s="60"/>
      <c r="EUD16" s="60"/>
      <c r="EUE16" s="60"/>
      <c r="EUF16" s="60"/>
      <c r="EUG16" s="60"/>
      <c r="EUH16" s="60"/>
      <c r="EUI16" s="60"/>
      <c r="EUJ16" s="60"/>
      <c r="EUK16" s="60"/>
      <c r="EUL16" s="60"/>
      <c r="EUM16" s="60"/>
      <c r="EUN16" s="60"/>
      <c r="EUO16" s="60"/>
      <c r="EUP16" s="60"/>
      <c r="EUQ16" s="60"/>
      <c r="EUR16" s="60"/>
      <c r="EUS16" s="60"/>
      <c r="EUT16" s="60"/>
      <c r="EUU16" s="60"/>
      <c r="EUV16" s="60"/>
      <c r="EUW16" s="60"/>
      <c r="EUX16" s="60"/>
      <c r="EUY16" s="60"/>
      <c r="EUZ16" s="60"/>
      <c r="EVA16" s="60"/>
      <c r="EVB16" s="60"/>
      <c r="EVC16" s="60"/>
      <c r="EVD16" s="60"/>
      <c r="EVE16" s="60"/>
      <c r="EVF16" s="60"/>
      <c r="EVG16" s="60"/>
      <c r="EVH16" s="60"/>
      <c r="EVI16" s="60"/>
      <c r="EVJ16" s="60"/>
      <c r="EVK16" s="60"/>
      <c r="EVL16" s="60"/>
      <c r="EVM16" s="60"/>
      <c r="EVN16" s="60"/>
      <c r="EVO16" s="60"/>
      <c r="EVP16" s="60"/>
      <c r="EVQ16" s="60"/>
      <c r="EVR16" s="60"/>
      <c r="EVS16" s="60"/>
      <c r="EVT16" s="60"/>
      <c r="EVU16" s="60"/>
      <c r="EVV16" s="60"/>
      <c r="EVW16" s="60"/>
      <c r="EVX16" s="60"/>
      <c r="EVY16" s="60"/>
      <c r="EVZ16" s="60"/>
      <c r="EWA16" s="60"/>
      <c r="EWB16" s="60"/>
      <c r="EWC16" s="60"/>
      <c r="EWD16" s="60"/>
      <c r="EWE16" s="60"/>
      <c r="EWF16" s="60"/>
      <c r="EWG16" s="60"/>
      <c r="EWH16" s="60"/>
      <c r="EWI16" s="60"/>
      <c r="EWJ16" s="60"/>
      <c r="EWK16" s="60"/>
      <c r="EWL16" s="60"/>
      <c r="EWM16" s="60"/>
      <c r="EWN16" s="60"/>
      <c r="EWO16" s="60"/>
      <c r="EWP16" s="60"/>
      <c r="EWQ16" s="60"/>
      <c r="EWR16" s="60"/>
      <c r="EWS16" s="60"/>
      <c r="EWT16" s="60"/>
      <c r="EWU16" s="60"/>
      <c r="EWV16" s="60"/>
      <c r="EWW16" s="60"/>
      <c r="EWX16" s="60"/>
      <c r="EWY16" s="60"/>
      <c r="EWZ16" s="60"/>
      <c r="EXA16" s="60"/>
      <c r="EXB16" s="60"/>
      <c r="EXC16" s="60"/>
      <c r="EXD16" s="60"/>
      <c r="EXE16" s="60"/>
      <c r="EXF16" s="60"/>
      <c r="EXG16" s="60"/>
      <c r="EXH16" s="60"/>
      <c r="EXI16" s="60"/>
      <c r="EXJ16" s="60"/>
      <c r="EXK16" s="60"/>
      <c r="EXL16" s="60"/>
      <c r="EXM16" s="60"/>
      <c r="EXN16" s="60"/>
      <c r="EXO16" s="60"/>
      <c r="EXP16" s="60"/>
      <c r="EXQ16" s="60"/>
      <c r="EXR16" s="60"/>
      <c r="EXS16" s="60"/>
      <c r="EXT16" s="60"/>
      <c r="EXU16" s="60"/>
      <c r="EXV16" s="60"/>
      <c r="EXW16" s="60"/>
      <c r="EXX16" s="60"/>
      <c r="EXY16" s="60"/>
      <c r="EXZ16" s="60"/>
      <c r="EYA16" s="60"/>
      <c r="EYB16" s="60"/>
      <c r="EYC16" s="60"/>
      <c r="EYD16" s="60"/>
      <c r="EYE16" s="60"/>
      <c r="EYF16" s="60"/>
      <c r="EYG16" s="60"/>
      <c r="EYH16" s="60"/>
      <c r="EYI16" s="60"/>
      <c r="EYJ16" s="60"/>
      <c r="EYK16" s="60"/>
      <c r="EYL16" s="60"/>
      <c r="EYM16" s="60"/>
      <c r="EYN16" s="60"/>
      <c r="EYO16" s="60"/>
      <c r="EYP16" s="60"/>
      <c r="EYQ16" s="60"/>
      <c r="EYR16" s="60"/>
      <c r="EYS16" s="60"/>
      <c r="EYT16" s="60"/>
      <c r="EYU16" s="60"/>
      <c r="EYV16" s="60"/>
      <c r="EYW16" s="60"/>
      <c r="EYX16" s="60"/>
      <c r="EYY16" s="60"/>
      <c r="EYZ16" s="60"/>
      <c r="EZA16" s="60"/>
      <c r="EZB16" s="60"/>
      <c r="EZC16" s="60"/>
      <c r="EZD16" s="60"/>
      <c r="EZE16" s="60"/>
      <c r="EZF16" s="60"/>
      <c r="EZG16" s="60"/>
      <c r="EZH16" s="60"/>
      <c r="EZI16" s="60"/>
      <c r="EZJ16" s="60"/>
      <c r="EZK16" s="60"/>
      <c r="EZL16" s="60"/>
      <c r="EZM16" s="60"/>
      <c r="EZN16" s="60"/>
      <c r="EZO16" s="60"/>
      <c r="EZP16" s="60"/>
      <c r="EZQ16" s="60"/>
      <c r="EZR16" s="60"/>
      <c r="EZS16" s="60"/>
      <c r="EZT16" s="60"/>
      <c r="EZU16" s="60"/>
      <c r="EZV16" s="60"/>
      <c r="EZW16" s="60"/>
      <c r="EZX16" s="60"/>
      <c r="EZY16" s="60"/>
      <c r="EZZ16" s="60"/>
      <c r="FAA16" s="60"/>
      <c r="FAB16" s="60"/>
      <c r="FAC16" s="60"/>
      <c r="FAD16" s="60"/>
      <c r="FAE16" s="60"/>
      <c r="FAF16" s="60"/>
      <c r="FAG16" s="60"/>
      <c r="FAH16" s="60"/>
      <c r="FAI16" s="60"/>
      <c r="FAJ16" s="60"/>
      <c r="FAK16" s="60"/>
      <c r="FAL16" s="60"/>
      <c r="FAM16" s="60"/>
      <c r="FAN16" s="60"/>
      <c r="FAO16" s="60"/>
      <c r="FAP16" s="60"/>
      <c r="FAQ16" s="60"/>
      <c r="FAR16" s="60"/>
      <c r="FAS16" s="60"/>
      <c r="FAT16" s="60"/>
      <c r="FAU16" s="60"/>
      <c r="FAV16" s="60"/>
      <c r="FAW16" s="60"/>
      <c r="FAX16" s="60"/>
      <c r="FAY16" s="60"/>
      <c r="FAZ16" s="60"/>
      <c r="FBA16" s="60"/>
      <c r="FBB16" s="60"/>
      <c r="FBC16" s="60"/>
      <c r="FBD16" s="60"/>
      <c r="FBE16" s="60"/>
      <c r="FBF16" s="60"/>
      <c r="FBG16" s="60"/>
      <c r="FBH16" s="60"/>
      <c r="FBI16" s="60"/>
      <c r="FBJ16" s="60"/>
      <c r="FBK16" s="60"/>
      <c r="FBL16" s="60"/>
      <c r="FBM16" s="60"/>
      <c r="FBN16" s="60"/>
      <c r="FBO16" s="60"/>
      <c r="FBP16" s="60"/>
      <c r="FBQ16" s="60"/>
      <c r="FBR16" s="60"/>
      <c r="FBS16" s="60"/>
      <c r="FBT16" s="60"/>
      <c r="FBU16" s="60"/>
      <c r="FBV16" s="60"/>
      <c r="FBW16" s="60"/>
      <c r="FBX16" s="60"/>
      <c r="FBY16" s="60"/>
      <c r="FBZ16" s="60"/>
      <c r="FCA16" s="60"/>
      <c r="FCB16" s="60"/>
      <c r="FCC16" s="60"/>
      <c r="FCD16" s="60"/>
      <c r="FCE16" s="60"/>
      <c r="FCF16" s="60"/>
      <c r="FCG16" s="60"/>
      <c r="FCH16" s="60"/>
      <c r="FCI16" s="60"/>
      <c r="FCJ16" s="60"/>
      <c r="FCK16" s="60"/>
      <c r="FCL16" s="60"/>
      <c r="FCM16" s="60"/>
      <c r="FCN16" s="60"/>
      <c r="FCO16" s="60"/>
      <c r="FCP16" s="60"/>
      <c r="FCQ16" s="60"/>
      <c r="FCR16" s="60"/>
      <c r="FCS16" s="60"/>
      <c r="FCT16" s="60"/>
      <c r="FCU16" s="60"/>
      <c r="FCV16" s="60"/>
      <c r="FCW16" s="60"/>
      <c r="FCX16" s="60"/>
      <c r="FCY16" s="60"/>
      <c r="FCZ16" s="60"/>
      <c r="FDA16" s="60"/>
      <c r="FDB16" s="60"/>
      <c r="FDC16" s="60"/>
      <c r="FDD16" s="60"/>
      <c r="FDE16" s="60"/>
      <c r="FDF16" s="60"/>
      <c r="FDG16" s="60"/>
      <c r="FDH16" s="60"/>
      <c r="FDI16" s="60"/>
      <c r="FDJ16" s="60"/>
      <c r="FDK16" s="60"/>
      <c r="FDL16" s="60"/>
      <c r="FDM16" s="60"/>
      <c r="FDN16" s="60"/>
      <c r="FDO16" s="60"/>
      <c r="FDP16" s="60"/>
      <c r="FDQ16" s="60"/>
      <c r="FDR16" s="60"/>
      <c r="FDS16" s="60"/>
      <c r="FDT16" s="60"/>
      <c r="FDU16" s="60"/>
      <c r="FDV16" s="60"/>
      <c r="FDW16" s="60"/>
      <c r="FDX16" s="60"/>
      <c r="FDY16" s="60"/>
      <c r="FDZ16" s="60"/>
      <c r="FEA16" s="60"/>
      <c r="FEB16" s="60"/>
      <c r="FEC16" s="60"/>
      <c r="FED16" s="60"/>
      <c r="FEE16" s="60"/>
      <c r="FEF16" s="60"/>
      <c r="FEG16" s="60"/>
      <c r="FEH16" s="60"/>
      <c r="FEI16" s="60"/>
      <c r="FEJ16" s="60"/>
      <c r="FEK16" s="60"/>
      <c r="FEL16" s="60"/>
      <c r="FEM16" s="60"/>
      <c r="FEN16" s="60"/>
      <c r="FEO16" s="60"/>
      <c r="FEP16" s="60"/>
      <c r="FEQ16" s="60"/>
      <c r="FER16" s="60"/>
      <c r="FES16" s="60"/>
      <c r="FET16" s="60"/>
      <c r="FEU16" s="60"/>
      <c r="FEV16" s="60"/>
      <c r="FEW16" s="60"/>
      <c r="FEX16" s="60"/>
      <c r="FEY16" s="60"/>
      <c r="FEZ16" s="60"/>
      <c r="FFA16" s="60"/>
      <c r="FFB16" s="60"/>
      <c r="FFC16" s="60"/>
      <c r="FFD16" s="60"/>
      <c r="FFE16" s="60"/>
      <c r="FFF16" s="60"/>
      <c r="FFG16" s="60"/>
      <c r="FFH16" s="60"/>
      <c r="FFI16" s="60"/>
      <c r="FFJ16" s="60"/>
      <c r="FFK16" s="60"/>
      <c r="FFL16" s="60"/>
      <c r="FFM16" s="60"/>
      <c r="FFN16" s="60"/>
      <c r="FFO16" s="60"/>
      <c r="FFP16" s="60"/>
      <c r="FFQ16" s="60"/>
      <c r="FFR16" s="60"/>
      <c r="FFS16" s="60"/>
      <c r="FFT16" s="60"/>
      <c r="FFU16" s="60"/>
      <c r="FFV16" s="60"/>
      <c r="FFW16" s="60"/>
      <c r="FFX16" s="60"/>
      <c r="FFY16" s="60"/>
      <c r="FFZ16" s="60"/>
      <c r="FGA16" s="60"/>
      <c r="FGB16" s="60"/>
      <c r="FGC16" s="60"/>
      <c r="FGD16" s="60"/>
      <c r="FGE16" s="60"/>
      <c r="FGF16" s="60"/>
      <c r="FGG16" s="60"/>
      <c r="FGH16" s="60"/>
      <c r="FGI16" s="60"/>
      <c r="FGJ16" s="60"/>
      <c r="FGK16" s="60"/>
      <c r="FGL16" s="60"/>
      <c r="FGM16" s="60"/>
      <c r="FGN16" s="60"/>
      <c r="FGO16" s="60"/>
      <c r="FGP16" s="60"/>
      <c r="FGQ16" s="60"/>
      <c r="FGR16" s="60"/>
      <c r="FGS16" s="60"/>
      <c r="FGT16" s="60"/>
      <c r="FGU16" s="60"/>
      <c r="FGV16" s="60"/>
      <c r="FGW16" s="60"/>
      <c r="FGX16" s="60"/>
      <c r="FGY16" s="60"/>
      <c r="FGZ16" s="60"/>
      <c r="FHA16" s="60"/>
      <c r="FHB16" s="60"/>
      <c r="FHC16" s="60"/>
      <c r="FHD16" s="60"/>
      <c r="FHE16" s="60"/>
      <c r="FHF16" s="60"/>
      <c r="FHG16" s="60"/>
      <c r="FHH16" s="60"/>
      <c r="FHI16" s="60"/>
      <c r="FHJ16" s="60"/>
      <c r="FHK16" s="60"/>
      <c r="FHL16" s="60"/>
      <c r="FHM16" s="60"/>
      <c r="FHN16" s="60"/>
      <c r="FHO16" s="60"/>
      <c r="FHP16" s="60"/>
      <c r="FHQ16" s="60"/>
      <c r="FHR16" s="60"/>
      <c r="FHS16" s="60"/>
      <c r="FHT16" s="60"/>
      <c r="FHU16" s="60"/>
      <c r="FHV16" s="60"/>
      <c r="FHW16" s="60"/>
      <c r="FHX16" s="60"/>
      <c r="FHY16" s="60"/>
      <c r="FHZ16" s="60"/>
      <c r="FIA16" s="60"/>
      <c r="FIB16" s="60"/>
      <c r="FIC16" s="60"/>
      <c r="FID16" s="60"/>
      <c r="FIE16" s="60"/>
      <c r="FIF16" s="60"/>
      <c r="FIG16" s="60"/>
      <c r="FIH16" s="60"/>
      <c r="FII16" s="60"/>
      <c r="FIJ16" s="60"/>
      <c r="FIK16" s="60"/>
      <c r="FIL16" s="60"/>
      <c r="FIM16" s="60"/>
      <c r="FIN16" s="60"/>
      <c r="FIO16" s="60"/>
      <c r="FIP16" s="60"/>
      <c r="FIQ16" s="60"/>
      <c r="FIR16" s="60"/>
      <c r="FIS16" s="60"/>
      <c r="FIT16" s="60"/>
      <c r="FIU16" s="60"/>
      <c r="FIV16" s="60"/>
      <c r="FIW16" s="60"/>
      <c r="FIX16" s="60"/>
      <c r="FIY16" s="60"/>
      <c r="FIZ16" s="60"/>
      <c r="FJA16" s="60"/>
      <c r="FJB16" s="60"/>
      <c r="FJC16" s="60"/>
      <c r="FJD16" s="60"/>
      <c r="FJE16" s="60"/>
      <c r="FJF16" s="60"/>
      <c r="FJG16" s="60"/>
      <c r="FJH16" s="60"/>
      <c r="FJI16" s="60"/>
      <c r="FJJ16" s="60"/>
      <c r="FJK16" s="60"/>
      <c r="FJL16" s="60"/>
      <c r="FJM16" s="60"/>
      <c r="FJN16" s="60"/>
      <c r="FJO16" s="60"/>
      <c r="FJP16" s="60"/>
      <c r="FJQ16" s="60"/>
      <c r="FJR16" s="60"/>
      <c r="FJS16" s="60"/>
      <c r="FJT16" s="60"/>
      <c r="FJU16" s="60"/>
      <c r="FJV16" s="60"/>
      <c r="FJW16" s="60"/>
      <c r="FJX16" s="60"/>
      <c r="FJY16" s="60"/>
      <c r="FJZ16" s="60"/>
      <c r="FKA16" s="60"/>
      <c r="FKB16" s="60"/>
      <c r="FKC16" s="60"/>
      <c r="FKD16" s="60"/>
      <c r="FKE16" s="60"/>
      <c r="FKF16" s="60"/>
      <c r="FKG16" s="60"/>
      <c r="FKH16" s="60"/>
      <c r="FKI16" s="60"/>
      <c r="FKJ16" s="60"/>
      <c r="FKK16" s="60"/>
      <c r="FKL16" s="60"/>
      <c r="FKM16" s="60"/>
      <c r="FKN16" s="60"/>
      <c r="FKO16" s="60"/>
      <c r="FKP16" s="60"/>
      <c r="FKQ16" s="60"/>
      <c r="FKR16" s="60"/>
      <c r="FKS16" s="60"/>
      <c r="FKT16" s="60"/>
      <c r="FKU16" s="60"/>
      <c r="FKV16" s="60"/>
      <c r="FKW16" s="60"/>
      <c r="FKX16" s="60"/>
      <c r="FKY16" s="60"/>
      <c r="FKZ16" s="60"/>
      <c r="FLA16" s="60"/>
      <c r="FLB16" s="60"/>
      <c r="FLC16" s="60"/>
      <c r="FLD16" s="60"/>
      <c r="FLE16" s="60"/>
      <c r="FLF16" s="60"/>
      <c r="FLG16" s="60"/>
      <c r="FLH16" s="60"/>
      <c r="FLI16" s="60"/>
      <c r="FLJ16" s="60"/>
      <c r="FLK16" s="60"/>
      <c r="FLL16" s="60"/>
      <c r="FLM16" s="60"/>
      <c r="FLN16" s="60"/>
      <c r="FLO16" s="60"/>
      <c r="FLP16" s="60"/>
      <c r="FLQ16" s="60"/>
      <c r="FLR16" s="60"/>
      <c r="FLS16" s="60"/>
      <c r="FLT16" s="60"/>
      <c r="FLU16" s="60"/>
      <c r="FLV16" s="60"/>
      <c r="FLW16" s="60"/>
      <c r="FLX16" s="60"/>
      <c r="FLY16" s="60"/>
      <c r="FLZ16" s="60"/>
      <c r="FMA16" s="60"/>
      <c r="FMB16" s="60"/>
      <c r="FMC16" s="60"/>
      <c r="FMD16" s="60"/>
      <c r="FME16" s="60"/>
      <c r="FMF16" s="60"/>
      <c r="FMG16" s="60"/>
      <c r="FMH16" s="60"/>
      <c r="FMI16" s="60"/>
      <c r="FMJ16" s="60"/>
      <c r="FMK16" s="60"/>
      <c r="FML16" s="60"/>
      <c r="FMM16" s="60"/>
      <c r="FMN16" s="60"/>
      <c r="FMO16" s="60"/>
      <c r="FMP16" s="60"/>
      <c r="FMQ16" s="60"/>
      <c r="FMR16" s="60"/>
      <c r="FMS16" s="60"/>
      <c r="FMT16" s="60"/>
      <c r="FMU16" s="60"/>
      <c r="FMV16" s="60"/>
      <c r="FMW16" s="60"/>
      <c r="FMX16" s="60"/>
      <c r="FMY16" s="60"/>
      <c r="FMZ16" s="60"/>
      <c r="FNA16" s="60"/>
      <c r="FNB16" s="60"/>
      <c r="FNC16" s="60"/>
      <c r="FND16" s="60"/>
      <c r="FNE16" s="60"/>
      <c r="FNF16" s="60"/>
      <c r="FNG16" s="60"/>
      <c r="FNH16" s="60"/>
      <c r="FNI16" s="60"/>
      <c r="FNJ16" s="60"/>
      <c r="FNK16" s="60"/>
      <c r="FNL16" s="60"/>
      <c r="FNM16" s="60"/>
      <c r="FNN16" s="60"/>
      <c r="FNO16" s="60"/>
      <c r="FNP16" s="60"/>
      <c r="FNQ16" s="60"/>
      <c r="FNR16" s="60"/>
      <c r="FNS16" s="60"/>
      <c r="FNT16" s="60"/>
      <c r="FNU16" s="60"/>
      <c r="FNV16" s="60"/>
      <c r="FNW16" s="60"/>
      <c r="FNX16" s="60"/>
      <c r="FNY16" s="60"/>
      <c r="FNZ16" s="60"/>
      <c r="FOA16" s="60"/>
      <c r="FOB16" s="60"/>
      <c r="FOC16" s="60"/>
      <c r="FOD16" s="60"/>
      <c r="FOE16" s="60"/>
      <c r="FOF16" s="60"/>
      <c r="FOG16" s="60"/>
      <c r="FOH16" s="60"/>
      <c r="FOI16" s="60"/>
      <c r="FOJ16" s="60"/>
      <c r="FOK16" s="60"/>
      <c r="FOL16" s="60"/>
      <c r="FOM16" s="60"/>
      <c r="FON16" s="60"/>
      <c r="FOO16" s="60"/>
      <c r="FOP16" s="60"/>
      <c r="FOQ16" s="60"/>
      <c r="FOR16" s="60"/>
      <c r="FOS16" s="60"/>
      <c r="FOT16" s="60"/>
      <c r="FOU16" s="60"/>
      <c r="FOV16" s="60"/>
      <c r="FOW16" s="60"/>
      <c r="FOX16" s="60"/>
      <c r="FOY16" s="60"/>
      <c r="FOZ16" s="60"/>
      <c r="FPA16" s="60"/>
      <c r="FPB16" s="60"/>
      <c r="FPC16" s="60"/>
      <c r="FPD16" s="60"/>
      <c r="FPE16" s="60"/>
      <c r="FPF16" s="60"/>
      <c r="FPG16" s="60"/>
      <c r="FPH16" s="60"/>
      <c r="FPI16" s="60"/>
      <c r="FPJ16" s="60"/>
      <c r="FPK16" s="60"/>
      <c r="FPL16" s="60"/>
      <c r="FPM16" s="60"/>
      <c r="FPN16" s="60"/>
      <c r="FPO16" s="60"/>
      <c r="FPP16" s="60"/>
      <c r="FPQ16" s="60"/>
      <c r="FPR16" s="60"/>
      <c r="FPS16" s="60"/>
      <c r="FPT16" s="60"/>
      <c r="FPU16" s="60"/>
      <c r="FPV16" s="60"/>
      <c r="FPW16" s="60"/>
      <c r="FPX16" s="60"/>
      <c r="FPY16" s="60"/>
      <c r="FPZ16" s="60"/>
      <c r="FQA16" s="60"/>
      <c r="FQB16" s="60"/>
      <c r="FQC16" s="60"/>
      <c r="FQD16" s="60"/>
      <c r="FQE16" s="60"/>
      <c r="FQF16" s="60"/>
      <c r="FQG16" s="60"/>
      <c r="FQH16" s="60"/>
      <c r="FQI16" s="60"/>
      <c r="FQJ16" s="60"/>
      <c r="FQK16" s="60"/>
      <c r="FQL16" s="60"/>
      <c r="FQM16" s="60"/>
      <c r="FQN16" s="60"/>
      <c r="FQO16" s="60"/>
      <c r="FQP16" s="60"/>
      <c r="FQQ16" s="60"/>
      <c r="FQR16" s="60"/>
      <c r="FQS16" s="60"/>
      <c r="FQT16" s="60"/>
      <c r="FQU16" s="60"/>
      <c r="FQV16" s="60"/>
      <c r="FQW16" s="60"/>
      <c r="FQX16" s="60"/>
      <c r="FQY16" s="60"/>
      <c r="FQZ16" s="60"/>
      <c r="FRA16" s="60"/>
      <c r="FRB16" s="60"/>
      <c r="FRC16" s="60"/>
      <c r="FRD16" s="60"/>
      <c r="FRE16" s="60"/>
      <c r="FRF16" s="60"/>
      <c r="FRG16" s="60"/>
      <c r="FRH16" s="60"/>
      <c r="FRI16" s="60"/>
      <c r="FRJ16" s="60"/>
      <c r="FRK16" s="60"/>
      <c r="FRL16" s="60"/>
      <c r="FRM16" s="60"/>
      <c r="FRN16" s="60"/>
      <c r="FRO16" s="60"/>
      <c r="FRP16" s="60"/>
      <c r="FRQ16" s="60"/>
      <c r="FRR16" s="60"/>
      <c r="FRS16" s="60"/>
      <c r="FRT16" s="60"/>
      <c r="FRU16" s="60"/>
      <c r="FRV16" s="60"/>
      <c r="FRW16" s="60"/>
      <c r="FRX16" s="60"/>
      <c r="FRY16" s="60"/>
      <c r="FRZ16" s="60"/>
      <c r="FSA16" s="60"/>
      <c r="FSB16" s="60"/>
      <c r="FSC16" s="60"/>
      <c r="FSD16" s="60"/>
      <c r="FSE16" s="60"/>
      <c r="FSF16" s="60"/>
      <c r="FSG16" s="60"/>
      <c r="FSH16" s="60"/>
      <c r="FSI16" s="60"/>
      <c r="FSJ16" s="60"/>
      <c r="FSK16" s="60"/>
      <c r="FSL16" s="60"/>
      <c r="FSM16" s="60"/>
      <c r="FSN16" s="60"/>
      <c r="FSO16" s="60"/>
      <c r="FSP16" s="60"/>
      <c r="FSQ16" s="60"/>
      <c r="FSR16" s="60"/>
      <c r="FSS16" s="60"/>
      <c r="FST16" s="60"/>
      <c r="FSU16" s="60"/>
      <c r="FSV16" s="60"/>
      <c r="FSW16" s="60"/>
      <c r="FSX16" s="60"/>
      <c r="FSY16" s="60"/>
      <c r="FSZ16" s="60"/>
      <c r="FTA16" s="60"/>
      <c r="FTB16" s="60"/>
      <c r="FTC16" s="60"/>
      <c r="FTD16" s="60"/>
      <c r="FTE16" s="60"/>
      <c r="FTF16" s="60"/>
      <c r="FTG16" s="60"/>
      <c r="FTH16" s="60"/>
      <c r="FTI16" s="60"/>
      <c r="FTJ16" s="60"/>
      <c r="FTK16" s="60"/>
      <c r="FTL16" s="60"/>
      <c r="FTM16" s="60"/>
      <c r="FTN16" s="60"/>
      <c r="FTO16" s="60"/>
      <c r="FTP16" s="60"/>
      <c r="FTQ16" s="60"/>
      <c r="FTR16" s="60"/>
      <c r="FTS16" s="60"/>
      <c r="FTT16" s="60"/>
      <c r="FTU16" s="60"/>
      <c r="FTV16" s="60"/>
      <c r="FTW16" s="60"/>
      <c r="FTX16" s="60"/>
      <c r="FTY16" s="60"/>
      <c r="FTZ16" s="60"/>
      <c r="FUA16" s="60"/>
      <c r="FUB16" s="60"/>
      <c r="FUC16" s="60"/>
      <c r="FUD16" s="60"/>
      <c r="FUE16" s="60"/>
      <c r="FUF16" s="60"/>
      <c r="FUG16" s="60"/>
      <c r="FUH16" s="60"/>
      <c r="FUI16" s="60"/>
      <c r="FUJ16" s="60"/>
      <c r="FUK16" s="60"/>
      <c r="FUL16" s="60"/>
      <c r="FUM16" s="60"/>
      <c r="FUN16" s="60"/>
      <c r="FUO16" s="60"/>
      <c r="FUP16" s="60"/>
      <c r="FUQ16" s="60"/>
      <c r="FUR16" s="60"/>
      <c r="FUS16" s="60"/>
      <c r="FUT16" s="60"/>
      <c r="FUU16" s="60"/>
      <c r="FUV16" s="60"/>
      <c r="FUW16" s="60"/>
      <c r="FUX16" s="60"/>
      <c r="FUY16" s="60"/>
      <c r="FUZ16" s="60"/>
      <c r="FVA16" s="60"/>
      <c r="FVB16" s="60"/>
      <c r="FVC16" s="60"/>
      <c r="FVD16" s="60"/>
      <c r="FVE16" s="60"/>
      <c r="FVF16" s="60"/>
      <c r="FVG16" s="60"/>
      <c r="FVH16" s="60"/>
      <c r="FVI16" s="60"/>
      <c r="FVJ16" s="60"/>
      <c r="FVK16" s="60"/>
      <c r="FVL16" s="60"/>
      <c r="FVM16" s="60"/>
      <c r="FVN16" s="60"/>
      <c r="FVO16" s="60"/>
      <c r="FVP16" s="60"/>
      <c r="FVQ16" s="60"/>
      <c r="FVR16" s="60"/>
      <c r="FVS16" s="60"/>
      <c r="FVT16" s="60"/>
      <c r="FVU16" s="60"/>
      <c r="FVV16" s="60"/>
      <c r="FVW16" s="60"/>
      <c r="FVX16" s="60"/>
      <c r="FVY16" s="60"/>
      <c r="FVZ16" s="60"/>
      <c r="FWA16" s="60"/>
      <c r="FWB16" s="60"/>
      <c r="FWC16" s="60"/>
      <c r="FWD16" s="60"/>
      <c r="FWE16" s="60"/>
      <c r="FWF16" s="60"/>
      <c r="FWG16" s="60"/>
      <c r="FWH16" s="60"/>
      <c r="FWI16" s="60"/>
      <c r="FWJ16" s="60"/>
      <c r="FWK16" s="60"/>
      <c r="FWL16" s="60"/>
      <c r="FWM16" s="60"/>
      <c r="FWN16" s="60"/>
      <c r="FWO16" s="60"/>
      <c r="FWP16" s="60"/>
      <c r="FWQ16" s="60"/>
      <c r="FWR16" s="60"/>
      <c r="FWS16" s="60"/>
      <c r="FWT16" s="60"/>
      <c r="FWU16" s="60"/>
      <c r="FWV16" s="60"/>
      <c r="FWW16" s="60"/>
      <c r="FWX16" s="60"/>
      <c r="FWY16" s="60"/>
      <c r="FWZ16" s="60"/>
      <c r="FXA16" s="60"/>
      <c r="FXB16" s="60"/>
      <c r="FXC16" s="60"/>
      <c r="FXD16" s="60"/>
      <c r="FXE16" s="60"/>
      <c r="FXF16" s="60"/>
      <c r="FXG16" s="60"/>
      <c r="FXH16" s="60"/>
      <c r="FXI16" s="60"/>
      <c r="FXJ16" s="60"/>
      <c r="FXK16" s="60"/>
      <c r="FXL16" s="60"/>
      <c r="FXM16" s="60"/>
      <c r="FXN16" s="60"/>
      <c r="FXO16" s="60"/>
      <c r="FXP16" s="60"/>
      <c r="FXQ16" s="60"/>
      <c r="FXR16" s="60"/>
      <c r="FXS16" s="60"/>
      <c r="FXT16" s="60"/>
      <c r="FXU16" s="60"/>
      <c r="FXV16" s="60"/>
      <c r="FXW16" s="60"/>
      <c r="FXX16" s="60"/>
      <c r="FXY16" s="60"/>
      <c r="FXZ16" s="60"/>
      <c r="FYA16" s="60"/>
      <c r="FYB16" s="60"/>
      <c r="FYC16" s="60"/>
      <c r="FYD16" s="60"/>
      <c r="FYE16" s="60"/>
      <c r="FYF16" s="60"/>
      <c r="FYG16" s="60"/>
      <c r="FYH16" s="60"/>
      <c r="FYI16" s="60"/>
      <c r="FYJ16" s="60"/>
      <c r="FYK16" s="60"/>
      <c r="FYL16" s="60"/>
      <c r="FYM16" s="60"/>
      <c r="FYN16" s="60"/>
      <c r="FYO16" s="60"/>
      <c r="FYP16" s="60"/>
      <c r="FYQ16" s="60"/>
      <c r="FYR16" s="60"/>
      <c r="FYS16" s="60"/>
      <c r="FYT16" s="60"/>
      <c r="FYU16" s="60"/>
      <c r="FYV16" s="60"/>
      <c r="FYW16" s="60"/>
      <c r="FYX16" s="60"/>
      <c r="FYY16" s="60"/>
      <c r="FYZ16" s="60"/>
      <c r="FZA16" s="60"/>
      <c r="FZB16" s="60"/>
      <c r="FZC16" s="60"/>
      <c r="FZD16" s="60"/>
      <c r="FZE16" s="60"/>
      <c r="FZF16" s="60"/>
      <c r="FZG16" s="60"/>
      <c r="FZH16" s="60"/>
      <c r="FZI16" s="60"/>
      <c r="FZJ16" s="60"/>
      <c r="FZK16" s="60"/>
      <c r="FZL16" s="60"/>
      <c r="FZM16" s="60"/>
      <c r="FZN16" s="60"/>
      <c r="FZO16" s="60"/>
      <c r="FZP16" s="60"/>
      <c r="FZQ16" s="60"/>
      <c r="FZR16" s="60"/>
      <c r="FZS16" s="60"/>
      <c r="FZT16" s="60"/>
      <c r="FZU16" s="60"/>
      <c r="FZV16" s="60"/>
      <c r="FZW16" s="60"/>
      <c r="FZX16" s="60"/>
      <c r="FZY16" s="60"/>
      <c r="FZZ16" s="60"/>
      <c r="GAA16" s="60"/>
      <c r="GAB16" s="60"/>
      <c r="GAC16" s="60"/>
      <c r="GAD16" s="60"/>
      <c r="GAE16" s="60"/>
      <c r="GAF16" s="60"/>
      <c r="GAG16" s="60"/>
      <c r="GAH16" s="60"/>
      <c r="GAI16" s="60"/>
      <c r="GAJ16" s="60"/>
      <c r="GAK16" s="60"/>
      <c r="GAL16" s="60"/>
      <c r="GAM16" s="60"/>
      <c r="GAN16" s="60"/>
      <c r="GAO16" s="60"/>
      <c r="GAP16" s="60"/>
      <c r="GAQ16" s="60"/>
      <c r="GAR16" s="60"/>
      <c r="GAS16" s="60"/>
      <c r="GAT16" s="60"/>
      <c r="GAU16" s="60"/>
      <c r="GAV16" s="60"/>
      <c r="GAW16" s="60"/>
      <c r="GAX16" s="60"/>
      <c r="GAY16" s="60"/>
      <c r="GAZ16" s="60"/>
      <c r="GBA16" s="60"/>
      <c r="GBB16" s="60"/>
      <c r="GBC16" s="60"/>
      <c r="GBD16" s="60"/>
      <c r="GBE16" s="60"/>
      <c r="GBF16" s="60"/>
      <c r="GBG16" s="60"/>
      <c r="GBH16" s="60"/>
      <c r="GBI16" s="60"/>
      <c r="GBJ16" s="60"/>
      <c r="GBK16" s="60"/>
      <c r="GBL16" s="60"/>
      <c r="GBM16" s="60"/>
      <c r="GBN16" s="60"/>
      <c r="GBO16" s="60"/>
      <c r="GBP16" s="60"/>
      <c r="GBQ16" s="60"/>
      <c r="GBR16" s="60"/>
      <c r="GBS16" s="60"/>
      <c r="GBT16" s="60"/>
      <c r="GBU16" s="60"/>
      <c r="GBV16" s="60"/>
      <c r="GBW16" s="60"/>
      <c r="GBX16" s="60"/>
      <c r="GBY16" s="60"/>
      <c r="GBZ16" s="60"/>
      <c r="GCA16" s="60"/>
      <c r="GCB16" s="60"/>
      <c r="GCC16" s="60"/>
      <c r="GCD16" s="60"/>
      <c r="GCE16" s="60"/>
      <c r="GCF16" s="60"/>
      <c r="GCG16" s="60"/>
      <c r="GCH16" s="60"/>
      <c r="GCI16" s="60"/>
      <c r="GCJ16" s="60"/>
      <c r="GCK16" s="60"/>
      <c r="GCL16" s="60"/>
      <c r="GCM16" s="60"/>
      <c r="GCN16" s="60"/>
      <c r="GCO16" s="60"/>
      <c r="GCP16" s="60"/>
      <c r="GCQ16" s="60"/>
      <c r="GCR16" s="60"/>
      <c r="GCS16" s="60"/>
      <c r="GCT16" s="60"/>
      <c r="GCU16" s="60"/>
      <c r="GCV16" s="60"/>
      <c r="GCW16" s="60"/>
      <c r="GCX16" s="60"/>
      <c r="GCY16" s="60"/>
      <c r="GCZ16" s="60"/>
      <c r="GDA16" s="60"/>
      <c r="GDB16" s="60"/>
      <c r="GDC16" s="60"/>
      <c r="GDD16" s="60"/>
      <c r="GDE16" s="60"/>
      <c r="GDF16" s="60"/>
      <c r="GDG16" s="60"/>
      <c r="GDH16" s="60"/>
      <c r="GDI16" s="60"/>
      <c r="GDJ16" s="60"/>
      <c r="GDK16" s="60"/>
      <c r="GDL16" s="60"/>
      <c r="GDM16" s="60"/>
      <c r="GDN16" s="60"/>
      <c r="GDO16" s="60"/>
      <c r="GDP16" s="60"/>
      <c r="GDQ16" s="60"/>
      <c r="GDR16" s="60"/>
      <c r="GDS16" s="60"/>
      <c r="GDT16" s="60"/>
      <c r="GDU16" s="60"/>
      <c r="GDV16" s="60"/>
      <c r="GDW16" s="60"/>
      <c r="GDX16" s="60"/>
      <c r="GDY16" s="60"/>
      <c r="GDZ16" s="60"/>
      <c r="GEA16" s="60"/>
      <c r="GEB16" s="60"/>
      <c r="GEC16" s="60"/>
      <c r="GED16" s="60"/>
      <c r="GEE16" s="60"/>
      <c r="GEF16" s="60"/>
      <c r="GEG16" s="60"/>
      <c r="GEH16" s="60"/>
      <c r="GEI16" s="60"/>
      <c r="GEJ16" s="60"/>
      <c r="GEK16" s="60"/>
      <c r="GEL16" s="60"/>
      <c r="GEM16" s="60"/>
      <c r="GEN16" s="60"/>
      <c r="GEO16" s="60"/>
      <c r="GEP16" s="60"/>
      <c r="GEQ16" s="60"/>
      <c r="GER16" s="60"/>
      <c r="GES16" s="60"/>
      <c r="GET16" s="60"/>
      <c r="GEU16" s="60"/>
      <c r="GEV16" s="60"/>
      <c r="GEW16" s="60"/>
      <c r="GEX16" s="60"/>
      <c r="GEY16" s="60"/>
      <c r="GEZ16" s="60"/>
      <c r="GFA16" s="60"/>
      <c r="GFB16" s="60"/>
      <c r="GFC16" s="60"/>
      <c r="GFD16" s="60"/>
      <c r="GFE16" s="60"/>
      <c r="GFF16" s="60"/>
      <c r="GFG16" s="60"/>
      <c r="GFH16" s="60"/>
      <c r="GFI16" s="60"/>
      <c r="GFJ16" s="60"/>
      <c r="GFK16" s="60"/>
      <c r="GFL16" s="60"/>
      <c r="GFM16" s="60"/>
      <c r="GFN16" s="60"/>
      <c r="GFO16" s="60"/>
      <c r="GFP16" s="60"/>
      <c r="GFQ16" s="60"/>
      <c r="GFR16" s="60"/>
      <c r="GFS16" s="60"/>
      <c r="GFT16" s="60"/>
      <c r="GFU16" s="60"/>
      <c r="GFV16" s="60"/>
      <c r="GFW16" s="60"/>
      <c r="GFX16" s="60"/>
      <c r="GFY16" s="60"/>
      <c r="GFZ16" s="60"/>
      <c r="GGA16" s="60"/>
      <c r="GGB16" s="60"/>
      <c r="GGC16" s="60"/>
      <c r="GGD16" s="60"/>
      <c r="GGE16" s="60"/>
      <c r="GGF16" s="60"/>
      <c r="GGG16" s="60"/>
      <c r="GGH16" s="60"/>
      <c r="GGI16" s="60"/>
      <c r="GGJ16" s="60"/>
      <c r="GGK16" s="60"/>
      <c r="GGL16" s="60"/>
      <c r="GGM16" s="60"/>
      <c r="GGN16" s="60"/>
      <c r="GGO16" s="60"/>
      <c r="GGP16" s="60"/>
      <c r="GGQ16" s="60"/>
      <c r="GGR16" s="60"/>
      <c r="GGS16" s="60"/>
      <c r="GGT16" s="60"/>
      <c r="GGU16" s="60"/>
      <c r="GGV16" s="60"/>
      <c r="GGW16" s="60"/>
      <c r="GGX16" s="60"/>
      <c r="GGY16" s="60"/>
      <c r="GGZ16" s="60"/>
      <c r="GHA16" s="60"/>
      <c r="GHB16" s="60"/>
      <c r="GHC16" s="60"/>
      <c r="GHD16" s="60"/>
      <c r="GHE16" s="60"/>
      <c r="GHF16" s="60"/>
      <c r="GHG16" s="60"/>
      <c r="GHH16" s="60"/>
      <c r="GHI16" s="60"/>
      <c r="GHJ16" s="60"/>
      <c r="GHK16" s="60"/>
      <c r="GHL16" s="60"/>
      <c r="GHM16" s="60"/>
      <c r="GHN16" s="60"/>
      <c r="GHO16" s="60"/>
      <c r="GHP16" s="60"/>
      <c r="GHQ16" s="60"/>
      <c r="GHR16" s="60"/>
      <c r="GHS16" s="60"/>
      <c r="GHT16" s="60"/>
      <c r="GHU16" s="60"/>
      <c r="GHV16" s="60"/>
      <c r="GHW16" s="60"/>
      <c r="GHX16" s="60"/>
      <c r="GHY16" s="60"/>
      <c r="GHZ16" s="60"/>
      <c r="GIA16" s="60"/>
      <c r="GIB16" s="60"/>
      <c r="GIC16" s="60"/>
      <c r="GID16" s="60"/>
      <c r="GIE16" s="60"/>
      <c r="GIF16" s="60"/>
      <c r="GIG16" s="60"/>
      <c r="GIH16" s="60"/>
      <c r="GII16" s="60"/>
      <c r="GIJ16" s="60"/>
      <c r="GIK16" s="60"/>
      <c r="GIL16" s="60"/>
      <c r="GIM16" s="60"/>
      <c r="GIN16" s="60"/>
      <c r="GIO16" s="60"/>
      <c r="GIP16" s="60"/>
      <c r="GIQ16" s="60"/>
      <c r="GIR16" s="60"/>
      <c r="GIS16" s="60"/>
      <c r="GIT16" s="60"/>
      <c r="GIU16" s="60"/>
      <c r="GIV16" s="60"/>
      <c r="GIW16" s="60"/>
      <c r="GIX16" s="60"/>
      <c r="GIY16" s="60"/>
      <c r="GIZ16" s="60"/>
      <c r="GJA16" s="60"/>
      <c r="GJB16" s="60"/>
      <c r="GJC16" s="60"/>
      <c r="GJD16" s="60"/>
      <c r="GJE16" s="60"/>
      <c r="GJF16" s="60"/>
      <c r="GJG16" s="60"/>
      <c r="GJH16" s="60"/>
      <c r="GJI16" s="60"/>
      <c r="GJJ16" s="60"/>
      <c r="GJK16" s="60"/>
      <c r="GJL16" s="60"/>
      <c r="GJM16" s="60"/>
      <c r="GJN16" s="60"/>
      <c r="GJO16" s="60"/>
      <c r="GJP16" s="60"/>
      <c r="GJQ16" s="60"/>
      <c r="GJR16" s="60"/>
      <c r="GJS16" s="60"/>
      <c r="GJT16" s="60"/>
      <c r="GJU16" s="60"/>
      <c r="GJV16" s="60"/>
      <c r="GJW16" s="60"/>
      <c r="GJX16" s="60"/>
      <c r="GJY16" s="60"/>
      <c r="GJZ16" s="60"/>
      <c r="GKA16" s="60"/>
      <c r="GKB16" s="60"/>
      <c r="GKC16" s="60"/>
      <c r="GKD16" s="60"/>
      <c r="GKE16" s="60"/>
      <c r="GKF16" s="60"/>
      <c r="GKG16" s="60"/>
      <c r="GKH16" s="60"/>
      <c r="GKI16" s="60"/>
      <c r="GKJ16" s="60"/>
      <c r="GKK16" s="60"/>
      <c r="GKL16" s="60"/>
      <c r="GKM16" s="60"/>
      <c r="GKN16" s="60"/>
      <c r="GKO16" s="60"/>
      <c r="GKP16" s="60"/>
      <c r="GKQ16" s="60"/>
      <c r="GKR16" s="60"/>
      <c r="GKS16" s="60"/>
      <c r="GKT16" s="60"/>
      <c r="GKU16" s="60"/>
      <c r="GKV16" s="60"/>
      <c r="GKW16" s="60"/>
      <c r="GKX16" s="60"/>
      <c r="GKY16" s="60"/>
      <c r="GKZ16" s="60"/>
      <c r="GLA16" s="60"/>
      <c r="GLB16" s="60"/>
      <c r="GLC16" s="60"/>
      <c r="GLD16" s="60"/>
      <c r="GLE16" s="60"/>
      <c r="GLF16" s="60"/>
      <c r="GLG16" s="60"/>
      <c r="GLH16" s="60"/>
      <c r="GLI16" s="60"/>
      <c r="GLJ16" s="60"/>
      <c r="GLK16" s="60"/>
      <c r="GLL16" s="60"/>
      <c r="GLM16" s="60"/>
      <c r="GLN16" s="60"/>
      <c r="GLO16" s="60"/>
      <c r="GLP16" s="60"/>
      <c r="GLQ16" s="60"/>
      <c r="GLR16" s="60"/>
      <c r="GLS16" s="60"/>
      <c r="GLT16" s="60"/>
      <c r="GLU16" s="60"/>
      <c r="GLV16" s="60"/>
      <c r="GLW16" s="60"/>
      <c r="GLX16" s="60"/>
      <c r="GLY16" s="60"/>
      <c r="GLZ16" s="60"/>
      <c r="GMA16" s="60"/>
      <c r="GMB16" s="60"/>
      <c r="GMC16" s="60"/>
      <c r="GMD16" s="60"/>
      <c r="GME16" s="60"/>
      <c r="GMF16" s="60"/>
      <c r="GMG16" s="60"/>
      <c r="GMH16" s="60"/>
      <c r="GMI16" s="60"/>
      <c r="GMJ16" s="60"/>
      <c r="GMK16" s="60"/>
      <c r="GML16" s="60"/>
      <c r="GMM16" s="60"/>
      <c r="GMN16" s="60"/>
      <c r="GMO16" s="60"/>
      <c r="GMP16" s="60"/>
      <c r="GMQ16" s="60"/>
      <c r="GMR16" s="60"/>
      <c r="GMS16" s="60"/>
      <c r="GMT16" s="60"/>
      <c r="GMU16" s="60"/>
      <c r="GMV16" s="60"/>
      <c r="GMW16" s="60"/>
      <c r="GMX16" s="60"/>
      <c r="GMY16" s="60"/>
      <c r="GMZ16" s="60"/>
      <c r="GNA16" s="60"/>
      <c r="GNB16" s="60"/>
      <c r="GNC16" s="60"/>
      <c r="GND16" s="60"/>
      <c r="GNE16" s="60"/>
      <c r="GNF16" s="60"/>
      <c r="GNG16" s="60"/>
      <c r="GNH16" s="60"/>
      <c r="GNI16" s="60"/>
      <c r="GNJ16" s="60"/>
      <c r="GNK16" s="60"/>
      <c r="GNL16" s="60"/>
      <c r="GNM16" s="60"/>
      <c r="GNN16" s="60"/>
      <c r="GNO16" s="60"/>
      <c r="GNP16" s="60"/>
      <c r="GNQ16" s="60"/>
      <c r="GNR16" s="60"/>
      <c r="GNS16" s="60"/>
      <c r="GNT16" s="60"/>
      <c r="GNU16" s="60"/>
      <c r="GNV16" s="60"/>
      <c r="GNW16" s="60"/>
      <c r="GNX16" s="60"/>
      <c r="GNY16" s="60"/>
      <c r="GNZ16" s="60"/>
      <c r="GOA16" s="60"/>
      <c r="GOB16" s="60"/>
      <c r="GOC16" s="60"/>
      <c r="GOD16" s="60"/>
      <c r="GOE16" s="60"/>
      <c r="GOF16" s="60"/>
      <c r="GOG16" s="60"/>
      <c r="GOH16" s="60"/>
      <c r="GOI16" s="60"/>
      <c r="GOJ16" s="60"/>
      <c r="GOK16" s="60"/>
      <c r="GOL16" s="60"/>
      <c r="GOM16" s="60"/>
      <c r="GON16" s="60"/>
      <c r="GOO16" s="60"/>
      <c r="GOP16" s="60"/>
      <c r="GOQ16" s="60"/>
      <c r="GOR16" s="60"/>
      <c r="GOS16" s="60"/>
      <c r="GOT16" s="60"/>
      <c r="GOU16" s="60"/>
      <c r="GOV16" s="60"/>
      <c r="GOW16" s="60"/>
      <c r="GOX16" s="60"/>
      <c r="GOY16" s="60"/>
      <c r="GOZ16" s="60"/>
      <c r="GPA16" s="60"/>
      <c r="GPB16" s="60"/>
      <c r="GPC16" s="60"/>
      <c r="GPD16" s="60"/>
      <c r="GPE16" s="60"/>
      <c r="GPF16" s="60"/>
      <c r="GPG16" s="60"/>
      <c r="GPH16" s="60"/>
      <c r="GPI16" s="60"/>
      <c r="GPJ16" s="60"/>
      <c r="GPK16" s="60"/>
      <c r="GPL16" s="60"/>
      <c r="GPM16" s="60"/>
      <c r="GPN16" s="60"/>
      <c r="GPO16" s="60"/>
      <c r="GPP16" s="60"/>
      <c r="GPQ16" s="60"/>
      <c r="GPR16" s="60"/>
      <c r="GPS16" s="60"/>
      <c r="GPT16" s="60"/>
      <c r="GPU16" s="60"/>
      <c r="GPV16" s="60"/>
      <c r="GPW16" s="60"/>
      <c r="GPX16" s="60"/>
      <c r="GPY16" s="60"/>
      <c r="GPZ16" s="60"/>
      <c r="GQA16" s="60"/>
      <c r="GQB16" s="60"/>
      <c r="GQC16" s="60"/>
      <c r="GQD16" s="60"/>
      <c r="GQE16" s="60"/>
      <c r="GQF16" s="60"/>
      <c r="GQG16" s="60"/>
      <c r="GQH16" s="60"/>
      <c r="GQI16" s="60"/>
      <c r="GQJ16" s="60"/>
      <c r="GQK16" s="60"/>
      <c r="GQL16" s="60"/>
      <c r="GQM16" s="60"/>
      <c r="GQN16" s="60"/>
      <c r="GQO16" s="60"/>
      <c r="GQP16" s="60"/>
      <c r="GQQ16" s="60"/>
      <c r="GQR16" s="60"/>
      <c r="GQS16" s="60"/>
      <c r="GQT16" s="60"/>
      <c r="GQU16" s="60"/>
      <c r="GQV16" s="60"/>
      <c r="GQW16" s="60"/>
      <c r="GQX16" s="60"/>
      <c r="GQY16" s="60"/>
      <c r="GQZ16" s="60"/>
      <c r="GRA16" s="60"/>
      <c r="GRB16" s="60"/>
      <c r="GRC16" s="60"/>
      <c r="GRD16" s="60"/>
      <c r="GRE16" s="60"/>
      <c r="GRF16" s="60"/>
      <c r="GRG16" s="60"/>
      <c r="GRH16" s="60"/>
      <c r="GRI16" s="60"/>
      <c r="GRJ16" s="60"/>
      <c r="GRK16" s="60"/>
      <c r="GRL16" s="60"/>
      <c r="GRM16" s="60"/>
      <c r="GRN16" s="60"/>
      <c r="GRO16" s="60"/>
      <c r="GRP16" s="60"/>
      <c r="GRQ16" s="60"/>
      <c r="GRR16" s="60"/>
      <c r="GRS16" s="60"/>
      <c r="GRT16" s="60"/>
      <c r="GRU16" s="60"/>
      <c r="GRV16" s="60"/>
      <c r="GRW16" s="60"/>
      <c r="GRX16" s="60"/>
      <c r="GRY16" s="60"/>
      <c r="GRZ16" s="60"/>
      <c r="GSA16" s="60"/>
      <c r="GSB16" s="60"/>
      <c r="GSC16" s="60"/>
      <c r="GSD16" s="60"/>
      <c r="GSE16" s="60"/>
      <c r="GSF16" s="60"/>
      <c r="GSG16" s="60"/>
      <c r="GSH16" s="60"/>
      <c r="GSI16" s="60"/>
      <c r="GSJ16" s="60"/>
      <c r="GSK16" s="60"/>
      <c r="GSL16" s="60"/>
      <c r="GSM16" s="60"/>
      <c r="GSN16" s="60"/>
      <c r="GSO16" s="60"/>
      <c r="GSP16" s="60"/>
      <c r="GSQ16" s="60"/>
      <c r="GSR16" s="60"/>
      <c r="GSS16" s="60"/>
      <c r="GST16" s="60"/>
      <c r="GSU16" s="60"/>
      <c r="GSV16" s="60"/>
      <c r="GSW16" s="60"/>
      <c r="GSX16" s="60"/>
      <c r="GSY16" s="60"/>
      <c r="GSZ16" s="60"/>
      <c r="GTA16" s="60"/>
      <c r="GTB16" s="60"/>
      <c r="GTC16" s="60"/>
      <c r="GTD16" s="60"/>
      <c r="GTE16" s="60"/>
      <c r="GTF16" s="60"/>
      <c r="GTG16" s="60"/>
      <c r="GTH16" s="60"/>
      <c r="GTI16" s="60"/>
      <c r="GTJ16" s="60"/>
      <c r="GTK16" s="60"/>
      <c r="GTL16" s="60"/>
      <c r="GTM16" s="60"/>
      <c r="GTN16" s="60"/>
      <c r="GTO16" s="60"/>
      <c r="GTP16" s="60"/>
      <c r="GTQ16" s="60"/>
      <c r="GTR16" s="60"/>
      <c r="GTS16" s="60"/>
      <c r="GTT16" s="60"/>
      <c r="GTU16" s="60"/>
      <c r="GTV16" s="60"/>
      <c r="GTW16" s="60"/>
      <c r="GTX16" s="60"/>
      <c r="GTY16" s="60"/>
      <c r="GTZ16" s="60"/>
      <c r="GUA16" s="60"/>
      <c r="GUB16" s="60"/>
      <c r="GUC16" s="60"/>
      <c r="GUD16" s="60"/>
      <c r="GUE16" s="60"/>
      <c r="GUF16" s="60"/>
      <c r="GUG16" s="60"/>
      <c r="GUH16" s="60"/>
      <c r="GUI16" s="60"/>
      <c r="GUJ16" s="60"/>
      <c r="GUK16" s="60"/>
      <c r="GUL16" s="60"/>
      <c r="GUM16" s="60"/>
      <c r="GUN16" s="60"/>
      <c r="GUO16" s="60"/>
      <c r="GUP16" s="60"/>
      <c r="GUQ16" s="60"/>
      <c r="GUR16" s="60"/>
      <c r="GUS16" s="60"/>
      <c r="GUT16" s="60"/>
      <c r="GUU16" s="60"/>
      <c r="GUV16" s="60"/>
      <c r="GUW16" s="60"/>
      <c r="GUX16" s="60"/>
      <c r="GUY16" s="60"/>
      <c r="GUZ16" s="60"/>
      <c r="GVA16" s="60"/>
      <c r="GVB16" s="60"/>
      <c r="GVC16" s="60"/>
      <c r="GVD16" s="60"/>
      <c r="GVE16" s="60"/>
      <c r="GVF16" s="60"/>
      <c r="GVG16" s="60"/>
      <c r="GVH16" s="60"/>
      <c r="GVI16" s="60"/>
      <c r="GVJ16" s="60"/>
      <c r="GVK16" s="60"/>
      <c r="GVL16" s="60"/>
      <c r="GVM16" s="60"/>
      <c r="GVN16" s="60"/>
      <c r="GVO16" s="60"/>
      <c r="GVP16" s="60"/>
      <c r="GVQ16" s="60"/>
      <c r="GVR16" s="60"/>
      <c r="GVS16" s="60"/>
      <c r="GVT16" s="60"/>
      <c r="GVU16" s="60"/>
      <c r="GVV16" s="60"/>
      <c r="GVW16" s="60"/>
      <c r="GVX16" s="60"/>
      <c r="GVY16" s="60"/>
      <c r="GVZ16" s="60"/>
      <c r="GWA16" s="60"/>
      <c r="GWB16" s="60"/>
      <c r="GWC16" s="60"/>
      <c r="GWD16" s="60"/>
      <c r="GWE16" s="60"/>
      <c r="GWF16" s="60"/>
      <c r="GWG16" s="60"/>
      <c r="GWH16" s="60"/>
      <c r="GWI16" s="60"/>
      <c r="GWJ16" s="60"/>
      <c r="GWK16" s="60"/>
      <c r="GWL16" s="60"/>
      <c r="GWM16" s="60"/>
      <c r="GWN16" s="60"/>
      <c r="GWO16" s="60"/>
      <c r="GWP16" s="60"/>
      <c r="GWQ16" s="60"/>
      <c r="GWR16" s="60"/>
      <c r="GWS16" s="60"/>
      <c r="GWT16" s="60"/>
      <c r="GWU16" s="60"/>
      <c r="GWV16" s="60"/>
      <c r="GWW16" s="60"/>
      <c r="GWX16" s="60"/>
      <c r="GWY16" s="60"/>
      <c r="GWZ16" s="60"/>
      <c r="GXA16" s="60"/>
      <c r="GXB16" s="60"/>
      <c r="GXC16" s="60"/>
      <c r="GXD16" s="60"/>
      <c r="GXE16" s="60"/>
      <c r="GXF16" s="60"/>
      <c r="GXG16" s="60"/>
      <c r="GXH16" s="60"/>
      <c r="GXI16" s="60"/>
      <c r="GXJ16" s="60"/>
      <c r="GXK16" s="60"/>
      <c r="GXL16" s="60"/>
      <c r="GXM16" s="60"/>
      <c r="GXN16" s="60"/>
      <c r="GXO16" s="60"/>
      <c r="GXP16" s="60"/>
      <c r="GXQ16" s="60"/>
      <c r="GXR16" s="60"/>
      <c r="GXS16" s="60"/>
      <c r="GXT16" s="60"/>
      <c r="GXU16" s="60"/>
      <c r="GXV16" s="60"/>
      <c r="GXW16" s="60"/>
      <c r="GXX16" s="60"/>
      <c r="GXY16" s="60"/>
      <c r="GXZ16" s="60"/>
      <c r="GYA16" s="60"/>
      <c r="GYB16" s="60"/>
      <c r="GYC16" s="60"/>
      <c r="GYD16" s="60"/>
      <c r="GYE16" s="60"/>
      <c r="GYF16" s="60"/>
      <c r="GYG16" s="60"/>
      <c r="GYH16" s="60"/>
      <c r="GYI16" s="60"/>
      <c r="GYJ16" s="60"/>
      <c r="GYK16" s="60"/>
      <c r="GYL16" s="60"/>
      <c r="GYM16" s="60"/>
      <c r="GYN16" s="60"/>
      <c r="GYO16" s="60"/>
      <c r="GYP16" s="60"/>
      <c r="GYQ16" s="60"/>
      <c r="GYR16" s="60"/>
      <c r="GYS16" s="60"/>
      <c r="GYT16" s="60"/>
      <c r="GYU16" s="60"/>
      <c r="GYV16" s="60"/>
      <c r="GYW16" s="60"/>
      <c r="GYX16" s="60"/>
      <c r="GYY16" s="60"/>
      <c r="GYZ16" s="60"/>
      <c r="GZA16" s="60"/>
      <c r="GZB16" s="60"/>
      <c r="GZC16" s="60"/>
      <c r="GZD16" s="60"/>
      <c r="GZE16" s="60"/>
      <c r="GZF16" s="60"/>
      <c r="GZG16" s="60"/>
      <c r="GZH16" s="60"/>
      <c r="GZI16" s="60"/>
      <c r="GZJ16" s="60"/>
      <c r="GZK16" s="60"/>
      <c r="GZL16" s="60"/>
      <c r="GZM16" s="60"/>
      <c r="GZN16" s="60"/>
      <c r="GZO16" s="60"/>
      <c r="GZP16" s="60"/>
      <c r="GZQ16" s="60"/>
      <c r="GZR16" s="60"/>
      <c r="GZS16" s="60"/>
      <c r="GZT16" s="60"/>
      <c r="GZU16" s="60"/>
      <c r="GZV16" s="60"/>
      <c r="GZW16" s="60"/>
      <c r="GZX16" s="60"/>
      <c r="GZY16" s="60"/>
      <c r="GZZ16" s="60"/>
      <c r="HAA16" s="60"/>
      <c r="HAB16" s="60"/>
      <c r="HAC16" s="60"/>
      <c r="HAD16" s="60"/>
      <c r="HAE16" s="60"/>
      <c r="HAF16" s="60"/>
      <c r="HAG16" s="60"/>
      <c r="HAH16" s="60"/>
      <c r="HAI16" s="60"/>
      <c r="HAJ16" s="60"/>
      <c r="HAK16" s="60"/>
      <c r="HAL16" s="60"/>
      <c r="HAM16" s="60"/>
      <c r="HAN16" s="60"/>
      <c r="HAO16" s="60"/>
      <c r="HAP16" s="60"/>
      <c r="HAQ16" s="60"/>
      <c r="HAR16" s="60"/>
      <c r="HAS16" s="60"/>
      <c r="HAT16" s="60"/>
      <c r="HAU16" s="60"/>
      <c r="HAV16" s="60"/>
      <c r="HAW16" s="60"/>
      <c r="HAX16" s="60"/>
      <c r="HAY16" s="60"/>
      <c r="HAZ16" s="60"/>
      <c r="HBA16" s="60"/>
      <c r="HBB16" s="60"/>
      <c r="HBC16" s="60"/>
      <c r="HBD16" s="60"/>
      <c r="HBE16" s="60"/>
      <c r="HBF16" s="60"/>
      <c r="HBG16" s="60"/>
      <c r="HBH16" s="60"/>
      <c r="HBI16" s="60"/>
      <c r="HBJ16" s="60"/>
      <c r="HBK16" s="60"/>
      <c r="HBL16" s="60"/>
      <c r="HBM16" s="60"/>
      <c r="HBN16" s="60"/>
      <c r="HBO16" s="60"/>
      <c r="HBP16" s="60"/>
      <c r="HBQ16" s="60"/>
      <c r="HBR16" s="60"/>
      <c r="HBS16" s="60"/>
      <c r="HBT16" s="60"/>
      <c r="HBU16" s="60"/>
      <c r="HBV16" s="60"/>
      <c r="HBW16" s="60"/>
      <c r="HBX16" s="60"/>
      <c r="HBY16" s="60"/>
      <c r="HBZ16" s="60"/>
      <c r="HCA16" s="60"/>
      <c r="HCB16" s="60"/>
      <c r="HCC16" s="60"/>
      <c r="HCD16" s="60"/>
      <c r="HCE16" s="60"/>
      <c r="HCF16" s="60"/>
      <c r="HCG16" s="60"/>
      <c r="HCH16" s="60"/>
      <c r="HCI16" s="60"/>
      <c r="HCJ16" s="60"/>
      <c r="HCK16" s="60"/>
      <c r="HCL16" s="60"/>
      <c r="HCM16" s="60"/>
      <c r="HCN16" s="60"/>
      <c r="HCO16" s="60"/>
      <c r="HCP16" s="60"/>
      <c r="HCQ16" s="60"/>
      <c r="HCR16" s="60"/>
      <c r="HCS16" s="60"/>
      <c r="HCT16" s="60"/>
      <c r="HCU16" s="60"/>
      <c r="HCV16" s="60"/>
      <c r="HCW16" s="60"/>
      <c r="HCX16" s="60"/>
      <c r="HCY16" s="60"/>
      <c r="HCZ16" s="60"/>
      <c r="HDA16" s="60"/>
      <c r="HDB16" s="60"/>
      <c r="HDC16" s="60"/>
      <c r="HDD16" s="60"/>
      <c r="HDE16" s="60"/>
      <c r="HDF16" s="60"/>
      <c r="HDG16" s="60"/>
      <c r="HDH16" s="60"/>
      <c r="HDI16" s="60"/>
      <c r="HDJ16" s="60"/>
      <c r="HDK16" s="60"/>
      <c r="HDL16" s="60"/>
      <c r="HDM16" s="60"/>
      <c r="HDN16" s="60"/>
      <c r="HDO16" s="60"/>
      <c r="HDP16" s="60"/>
      <c r="HDQ16" s="60"/>
      <c r="HDR16" s="60"/>
      <c r="HDS16" s="60"/>
      <c r="HDT16" s="60"/>
      <c r="HDU16" s="60"/>
      <c r="HDV16" s="60"/>
      <c r="HDW16" s="60"/>
      <c r="HDX16" s="60"/>
      <c r="HDY16" s="60"/>
      <c r="HDZ16" s="60"/>
      <c r="HEA16" s="60"/>
      <c r="HEB16" s="60"/>
      <c r="HEC16" s="60"/>
      <c r="HED16" s="60"/>
      <c r="HEE16" s="60"/>
      <c r="HEF16" s="60"/>
      <c r="HEG16" s="60"/>
      <c r="HEH16" s="60"/>
      <c r="HEI16" s="60"/>
      <c r="HEJ16" s="60"/>
      <c r="HEK16" s="60"/>
      <c r="HEL16" s="60"/>
      <c r="HEM16" s="60"/>
      <c r="HEN16" s="60"/>
      <c r="HEO16" s="60"/>
      <c r="HEP16" s="60"/>
      <c r="HEQ16" s="60"/>
      <c r="HER16" s="60"/>
      <c r="HES16" s="60"/>
      <c r="HET16" s="60"/>
      <c r="HEU16" s="60"/>
      <c r="HEV16" s="60"/>
      <c r="HEW16" s="60"/>
      <c r="HEX16" s="60"/>
      <c r="HEY16" s="60"/>
      <c r="HEZ16" s="60"/>
      <c r="HFA16" s="60"/>
      <c r="HFB16" s="60"/>
      <c r="HFC16" s="60"/>
      <c r="HFD16" s="60"/>
      <c r="HFE16" s="60"/>
      <c r="HFF16" s="60"/>
      <c r="HFG16" s="60"/>
      <c r="HFH16" s="60"/>
      <c r="HFI16" s="60"/>
      <c r="HFJ16" s="60"/>
      <c r="HFK16" s="60"/>
      <c r="HFL16" s="60"/>
      <c r="HFM16" s="60"/>
      <c r="HFN16" s="60"/>
      <c r="HFO16" s="60"/>
      <c r="HFP16" s="60"/>
      <c r="HFQ16" s="60"/>
      <c r="HFR16" s="60"/>
      <c r="HFS16" s="60"/>
      <c r="HFT16" s="60"/>
      <c r="HFU16" s="60"/>
      <c r="HFV16" s="60"/>
      <c r="HFW16" s="60"/>
      <c r="HFX16" s="60"/>
      <c r="HFY16" s="60"/>
      <c r="HFZ16" s="60"/>
      <c r="HGA16" s="60"/>
      <c r="HGB16" s="60"/>
      <c r="HGC16" s="60"/>
      <c r="HGD16" s="60"/>
      <c r="HGE16" s="60"/>
      <c r="HGF16" s="60"/>
      <c r="HGG16" s="60"/>
      <c r="HGH16" s="60"/>
      <c r="HGI16" s="60"/>
      <c r="HGJ16" s="60"/>
      <c r="HGK16" s="60"/>
      <c r="HGL16" s="60"/>
      <c r="HGM16" s="60"/>
      <c r="HGN16" s="60"/>
      <c r="HGO16" s="60"/>
      <c r="HGP16" s="60"/>
      <c r="HGQ16" s="60"/>
      <c r="HGR16" s="60"/>
      <c r="HGS16" s="60"/>
      <c r="HGT16" s="60"/>
      <c r="HGU16" s="60"/>
      <c r="HGV16" s="60"/>
      <c r="HGW16" s="60"/>
      <c r="HGX16" s="60"/>
      <c r="HGY16" s="60"/>
      <c r="HGZ16" s="60"/>
      <c r="HHA16" s="60"/>
      <c r="HHB16" s="60"/>
      <c r="HHC16" s="60"/>
      <c r="HHD16" s="60"/>
      <c r="HHE16" s="60"/>
      <c r="HHF16" s="60"/>
      <c r="HHG16" s="60"/>
      <c r="HHH16" s="60"/>
      <c r="HHI16" s="60"/>
      <c r="HHJ16" s="60"/>
      <c r="HHK16" s="60"/>
      <c r="HHL16" s="60"/>
      <c r="HHM16" s="60"/>
      <c r="HHN16" s="60"/>
      <c r="HHO16" s="60"/>
      <c r="HHP16" s="60"/>
      <c r="HHQ16" s="60"/>
      <c r="HHR16" s="60"/>
      <c r="HHS16" s="60"/>
      <c r="HHT16" s="60"/>
      <c r="HHU16" s="60"/>
      <c r="HHV16" s="60"/>
      <c r="HHW16" s="60"/>
      <c r="HHX16" s="60"/>
      <c r="HHY16" s="60"/>
      <c r="HHZ16" s="60"/>
      <c r="HIA16" s="60"/>
      <c r="HIB16" s="60"/>
      <c r="HIC16" s="60"/>
      <c r="HID16" s="60"/>
      <c r="HIE16" s="60"/>
      <c r="HIF16" s="60"/>
      <c r="HIG16" s="60"/>
      <c r="HIH16" s="60"/>
      <c r="HII16" s="60"/>
      <c r="HIJ16" s="60"/>
      <c r="HIK16" s="60"/>
      <c r="HIL16" s="60"/>
      <c r="HIM16" s="60"/>
      <c r="HIN16" s="60"/>
      <c r="HIO16" s="60"/>
      <c r="HIP16" s="60"/>
      <c r="HIQ16" s="60"/>
      <c r="HIR16" s="60"/>
      <c r="HIS16" s="60"/>
      <c r="HIT16" s="60"/>
      <c r="HIU16" s="60"/>
      <c r="HIV16" s="60"/>
      <c r="HIW16" s="60"/>
      <c r="HIX16" s="60"/>
      <c r="HIY16" s="60"/>
      <c r="HIZ16" s="60"/>
      <c r="HJA16" s="60"/>
      <c r="HJB16" s="60"/>
      <c r="HJC16" s="60"/>
      <c r="HJD16" s="60"/>
      <c r="HJE16" s="60"/>
      <c r="HJF16" s="60"/>
      <c r="HJG16" s="60"/>
      <c r="HJH16" s="60"/>
      <c r="HJI16" s="60"/>
      <c r="HJJ16" s="60"/>
      <c r="HJK16" s="60"/>
      <c r="HJL16" s="60"/>
      <c r="HJM16" s="60"/>
      <c r="HJN16" s="60"/>
      <c r="HJO16" s="60"/>
      <c r="HJP16" s="60"/>
      <c r="HJQ16" s="60"/>
      <c r="HJR16" s="60"/>
      <c r="HJS16" s="60"/>
      <c r="HJT16" s="60"/>
      <c r="HJU16" s="60"/>
      <c r="HJV16" s="60"/>
      <c r="HJW16" s="60"/>
      <c r="HJX16" s="60"/>
      <c r="HJY16" s="60"/>
      <c r="HJZ16" s="60"/>
      <c r="HKA16" s="60"/>
      <c r="HKB16" s="60"/>
      <c r="HKC16" s="60"/>
      <c r="HKD16" s="60"/>
      <c r="HKE16" s="60"/>
      <c r="HKF16" s="60"/>
      <c r="HKG16" s="60"/>
      <c r="HKH16" s="60"/>
      <c r="HKI16" s="60"/>
      <c r="HKJ16" s="60"/>
      <c r="HKK16" s="60"/>
      <c r="HKL16" s="60"/>
      <c r="HKM16" s="60"/>
      <c r="HKN16" s="60"/>
      <c r="HKO16" s="60"/>
      <c r="HKP16" s="60"/>
      <c r="HKQ16" s="60"/>
      <c r="HKR16" s="60"/>
      <c r="HKS16" s="60"/>
      <c r="HKT16" s="60"/>
      <c r="HKU16" s="60"/>
      <c r="HKV16" s="60"/>
      <c r="HKW16" s="60"/>
      <c r="HKX16" s="60"/>
      <c r="HKY16" s="60"/>
      <c r="HKZ16" s="60"/>
      <c r="HLA16" s="60"/>
      <c r="HLB16" s="60"/>
      <c r="HLC16" s="60"/>
      <c r="HLD16" s="60"/>
      <c r="HLE16" s="60"/>
      <c r="HLF16" s="60"/>
      <c r="HLG16" s="60"/>
      <c r="HLH16" s="60"/>
      <c r="HLI16" s="60"/>
      <c r="HLJ16" s="60"/>
      <c r="HLK16" s="60"/>
      <c r="HLL16" s="60"/>
      <c r="HLM16" s="60"/>
      <c r="HLN16" s="60"/>
      <c r="HLO16" s="60"/>
      <c r="HLP16" s="60"/>
      <c r="HLQ16" s="60"/>
      <c r="HLR16" s="60"/>
      <c r="HLS16" s="60"/>
      <c r="HLT16" s="60"/>
      <c r="HLU16" s="60"/>
      <c r="HLV16" s="60"/>
      <c r="HLW16" s="60"/>
      <c r="HLX16" s="60"/>
      <c r="HLY16" s="60"/>
      <c r="HLZ16" s="60"/>
      <c r="HMA16" s="60"/>
      <c r="HMB16" s="60"/>
      <c r="HMC16" s="60"/>
      <c r="HMD16" s="60"/>
      <c r="HME16" s="60"/>
      <c r="HMF16" s="60"/>
      <c r="HMG16" s="60"/>
      <c r="HMH16" s="60"/>
      <c r="HMI16" s="60"/>
      <c r="HMJ16" s="60"/>
      <c r="HMK16" s="60"/>
      <c r="HML16" s="60"/>
      <c r="HMM16" s="60"/>
      <c r="HMN16" s="60"/>
      <c r="HMO16" s="60"/>
      <c r="HMP16" s="60"/>
      <c r="HMQ16" s="60"/>
      <c r="HMR16" s="60"/>
      <c r="HMS16" s="60"/>
      <c r="HMT16" s="60"/>
      <c r="HMU16" s="60"/>
      <c r="HMV16" s="60"/>
      <c r="HMW16" s="60"/>
      <c r="HMX16" s="60"/>
      <c r="HMY16" s="60"/>
      <c r="HMZ16" s="60"/>
      <c r="HNA16" s="60"/>
      <c r="HNB16" s="60"/>
      <c r="HNC16" s="60"/>
      <c r="HND16" s="60"/>
      <c r="HNE16" s="60"/>
      <c r="HNF16" s="60"/>
      <c r="HNG16" s="60"/>
      <c r="HNH16" s="60"/>
      <c r="HNI16" s="60"/>
      <c r="HNJ16" s="60"/>
      <c r="HNK16" s="60"/>
      <c r="HNL16" s="60"/>
      <c r="HNM16" s="60"/>
      <c r="HNN16" s="60"/>
      <c r="HNO16" s="60"/>
      <c r="HNP16" s="60"/>
      <c r="HNQ16" s="60"/>
      <c r="HNR16" s="60"/>
      <c r="HNS16" s="60"/>
      <c r="HNT16" s="60"/>
      <c r="HNU16" s="60"/>
      <c r="HNV16" s="60"/>
      <c r="HNW16" s="60"/>
      <c r="HNX16" s="60"/>
      <c r="HNY16" s="60"/>
      <c r="HNZ16" s="60"/>
      <c r="HOA16" s="60"/>
      <c r="HOB16" s="60"/>
      <c r="HOC16" s="60"/>
      <c r="HOD16" s="60"/>
      <c r="HOE16" s="60"/>
      <c r="HOF16" s="60"/>
      <c r="HOG16" s="60"/>
      <c r="HOH16" s="60"/>
      <c r="HOI16" s="60"/>
      <c r="HOJ16" s="60"/>
      <c r="HOK16" s="60"/>
      <c r="HOL16" s="60"/>
      <c r="HOM16" s="60"/>
      <c r="HON16" s="60"/>
      <c r="HOO16" s="60"/>
      <c r="HOP16" s="60"/>
      <c r="HOQ16" s="60"/>
      <c r="HOR16" s="60"/>
      <c r="HOS16" s="60"/>
      <c r="HOT16" s="60"/>
      <c r="HOU16" s="60"/>
      <c r="HOV16" s="60"/>
      <c r="HOW16" s="60"/>
      <c r="HOX16" s="60"/>
      <c r="HOY16" s="60"/>
      <c r="HOZ16" s="60"/>
      <c r="HPA16" s="60"/>
      <c r="HPB16" s="60"/>
      <c r="HPC16" s="60"/>
      <c r="HPD16" s="60"/>
      <c r="HPE16" s="60"/>
      <c r="HPF16" s="60"/>
      <c r="HPG16" s="60"/>
      <c r="HPH16" s="60"/>
      <c r="HPI16" s="60"/>
      <c r="HPJ16" s="60"/>
      <c r="HPK16" s="60"/>
      <c r="HPL16" s="60"/>
      <c r="HPM16" s="60"/>
      <c r="HPN16" s="60"/>
      <c r="HPO16" s="60"/>
      <c r="HPP16" s="60"/>
      <c r="HPQ16" s="60"/>
      <c r="HPR16" s="60"/>
      <c r="HPS16" s="60"/>
      <c r="HPT16" s="60"/>
      <c r="HPU16" s="60"/>
      <c r="HPV16" s="60"/>
      <c r="HPW16" s="60"/>
      <c r="HPX16" s="60"/>
      <c r="HPY16" s="60"/>
      <c r="HPZ16" s="60"/>
      <c r="HQA16" s="60"/>
      <c r="HQB16" s="60"/>
      <c r="HQC16" s="60"/>
      <c r="HQD16" s="60"/>
      <c r="HQE16" s="60"/>
      <c r="HQF16" s="60"/>
      <c r="HQG16" s="60"/>
      <c r="HQH16" s="60"/>
      <c r="HQI16" s="60"/>
      <c r="HQJ16" s="60"/>
      <c r="HQK16" s="60"/>
      <c r="HQL16" s="60"/>
      <c r="HQM16" s="60"/>
      <c r="HQN16" s="60"/>
      <c r="HQO16" s="60"/>
      <c r="HQP16" s="60"/>
      <c r="HQQ16" s="60"/>
      <c r="HQR16" s="60"/>
      <c r="HQS16" s="60"/>
      <c r="HQT16" s="60"/>
      <c r="HQU16" s="60"/>
      <c r="HQV16" s="60"/>
      <c r="HQW16" s="60"/>
      <c r="HQX16" s="60"/>
      <c r="HQY16" s="60"/>
      <c r="HQZ16" s="60"/>
      <c r="HRA16" s="60"/>
      <c r="HRB16" s="60"/>
      <c r="HRC16" s="60"/>
      <c r="HRD16" s="60"/>
      <c r="HRE16" s="60"/>
      <c r="HRF16" s="60"/>
      <c r="HRG16" s="60"/>
      <c r="HRH16" s="60"/>
      <c r="HRI16" s="60"/>
      <c r="HRJ16" s="60"/>
      <c r="HRK16" s="60"/>
      <c r="HRL16" s="60"/>
      <c r="HRM16" s="60"/>
      <c r="HRN16" s="60"/>
      <c r="HRO16" s="60"/>
      <c r="HRP16" s="60"/>
      <c r="HRQ16" s="60"/>
      <c r="HRR16" s="60"/>
      <c r="HRS16" s="60"/>
      <c r="HRT16" s="60"/>
      <c r="HRU16" s="60"/>
      <c r="HRV16" s="60"/>
      <c r="HRW16" s="60"/>
      <c r="HRX16" s="60"/>
      <c r="HRY16" s="60"/>
      <c r="HRZ16" s="60"/>
      <c r="HSA16" s="60"/>
      <c r="HSB16" s="60"/>
      <c r="HSC16" s="60"/>
      <c r="HSD16" s="60"/>
      <c r="HSE16" s="60"/>
      <c r="HSF16" s="60"/>
      <c r="HSG16" s="60"/>
      <c r="HSH16" s="60"/>
      <c r="HSI16" s="60"/>
      <c r="HSJ16" s="60"/>
      <c r="HSK16" s="60"/>
      <c r="HSL16" s="60"/>
      <c r="HSM16" s="60"/>
      <c r="HSN16" s="60"/>
      <c r="HSO16" s="60"/>
      <c r="HSP16" s="60"/>
      <c r="HSQ16" s="60"/>
      <c r="HSR16" s="60"/>
      <c r="HSS16" s="60"/>
      <c r="HST16" s="60"/>
      <c r="HSU16" s="60"/>
      <c r="HSV16" s="60"/>
      <c r="HSW16" s="60"/>
      <c r="HSX16" s="60"/>
      <c r="HSY16" s="60"/>
      <c r="HSZ16" s="60"/>
      <c r="HTA16" s="60"/>
      <c r="HTB16" s="60"/>
      <c r="HTC16" s="60"/>
      <c r="HTD16" s="60"/>
      <c r="HTE16" s="60"/>
      <c r="HTF16" s="60"/>
      <c r="HTG16" s="60"/>
      <c r="HTH16" s="60"/>
      <c r="HTI16" s="60"/>
      <c r="HTJ16" s="60"/>
      <c r="HTK16" s="60"/>
      <c r="HTL16" s="60"/>
      <c r="HTM16" s="60"/>
      <c r="HTN16" s="60"/>
      <c r="HTO16" s="60"/>
      <c r="HTP16" s="60"/>
      <c r="HTQ16" s="60"/>
      <c r="HTR16" s="60"/>
      <c r="HTS16" s="60"/>
      <c r="HTT16" s="60"/>
      <c r="HTU16" s="60"/>
      <c r="HTV16" s="60"/>
      <c r="HTW16" s="60"/>
      <c r="HTX16" s="60"/>
      <c r="HTY16" s="60"/>
      <c r="HTZ16" s="60"/>
      <c r="HUA16" s="60"/>
      <c r="HUB16" s="60"/>
      <c r="HUC16" s="60"/>
      <c r="HUD16" s="60"/>
      <c r="HUE16" s="60"/>
      <c r="HUF16" s="60"/>
      <c r="HUG16" s="60"/>
      <c r="HUH16" s="60"/>
      <c r="HUI16" s="60"/>
      <c r="HUJ16" s="60"/>
      <c r="HUK16" s="60"/>
      <c r="HUL16" s="60"/>
      <c r="HUM16" s="60"/>
      <c r="HUN16" s="60"/>
      <c r="HUO16" s="60"/>
      <c r="HUP16" s="60"/>
      <c r="HUQ16" s="60"/>
      <c r="HUR16" s="60"/>
      <c r="HUS16" s="60"/>
      <c r="HUT16" s="60"/>
      <c r="HUU16" s="60"/>
      <c r="HUV16" s="60"/>
      <c r="HUW16" s="60"/>
      <c r="HUX16" s="60"/>
      <c r="HUY16" s="60"/>
      <c r="HUZ16" s="60"/>
      <c r="HVA16" s="60"/>
      <c r="HVB16" s="60"/>
      <c r="HVC16" s="60"/>
      <c r="HVD16" s="60"/>
      <c r="HVE16" s="60"/>
      <c r="HVF16" s="60"/>
      <c r="HVG16" s="60"/>
      <c r="HVH16" s="60"/>
      <c r="HVI16" s="60"/>
      <c r="HVJ16" s="60"/>
      <c r="HVK16" s="60"/>
      <c r="HVL16" s="60"/>
      <c r="HVM16" s="60"/>
      <c r="HVN16" s="60"/>
      <c r="HVO16" s="60"/>
      <c r="HVP16" s="60"/>
      <c r="HVQ16" s="60"/>
      <c r="HVR16" s="60"/>
      <c r="HVS16" s="60"/>
      <c r="HVT16" s="60"/>
      <c r="HVU16" s="60"/>
      <c r="HVV16" s="60"/>
      <c r="HVW16" s="60"/>
      <c r="HVX16" s="60"/>
      <c r="HVY16" s="60"/>
      <c r="HVZ16" s="60"/>
      <c r="HWA16" s="60"/>
      <c r="HWB16" s="60"/>
      <c r="HWC16" s="60"/>
      <c r="HWD16" s="60"/>
      <c r="HWE16" s="60"/>
      <c r="HWF16" s="60"/>
      <c r="HWG16" s="60"/>
      <c r="HWH16" s="60"/>
      <c r="HWI16" s="60"/>
      <c r="HWJ16" s="60"/>
      <c r="HWK16" s="60"/>
      <c r="HWL16" s="60"/>
      <c r="HWM16" s="60"/>
      <c r="HWN16" s="60"/>
      <c r="HWO16" s="60"/>
      <c r="HWP16" s="60"/>
      <c r="HWQ16" s="60"/>
      <c r="HWR16" s="60"/>
      <c r="HWS16" s="60"/>
      <c r="HWT16" s="60"/>
      <c r="HWU16" s="60"/>
      <c r="HWV16" s="60"/>
      <c r="HWW16" s="60"/>
      <c r="HWX16" s="60"/>
      <c r="HWY16" s="60"/>
      <c r="HWZ16" s="60"/>
      <c r="HXA16" s="60"/>
      <c r="HXB16" s="60"/>
      <c r="HXC16" s="60"/>
      <c r="HXD16" s="60"/>
      <c r="HXE16" s="60"/>
      <c r="HXF16" s="60"/>
      <c r="HXG16" s="60"/>
      <c r="HXH16" s="60"/>
      <c r="HXI16" s="60"/>
      <c r="HXJ16" s="60"/>
      <c r="HXK16" s="60"/>
      <c r="HXL16" s="60"/>
      <c r="HXM16" s="60"/>
      <c r="HXN16" s="60"/>
      <c r="HXO16" s="60"/>
      <c r="HXP16" s="60"/>
      <c r="HXQ16" s="60"/>
      <c r="HXR16" s="60"/>
      <c r="HXS16" s="60"/>
      <c r="HXT16" s="60"/>
      <c r="HXU16" s="60"/>
      <c r="HXV16" s="60"/>
      <c r="HXW16" s="60"/>
      <c r="HXX16" s="60"/>
      <c r="HXY16" s="60"/>
      <c r="HXZ16" s="60"/>
      <c r="HYA16" s="60"/>
      <c r="HYB16" s="60"/>
      <c r="HYC16" s="60"/>
      <c r="HYD16" s="60"/>
      <c r="HYE16" s="60"/>
      <c r="HYF16" s="60"/>
      <c r="HYG16" s="60"/>
      <c r="HYH16" s="60"/>
      <c r="HYI16" s="60"/>
      <c r="HYJ16" s="60"/>
      <c r="HYK16" s="60"/>
      <c r="HYL16" s="60"/>
      <c r="HYM16" s="60"/>
      <c r="HYN16" s="60"/>
      <c r="HYO16" s="60"/>
      <c r="HYP16" s="60"/>
      <c r="HYQ16" s="60"/>
      <c r="HYR16" s="60"/>
      <c r="HYS16" s="60"/>
      <c r="HYT16" s="60"/>
      <c r="HYU16" s="60"/>
      <c r="HYV16" s="60"/>
      <c r="HYW16" s="60"/>
      <c r="HYX16" s="60"/>
      <c r="HYY16" s="60"/>
      <c r="HYZ16" s="60"/>
      <c r="HZA16" s="60"/>
      <c r="HZB16" s="60"/>
      <c r="HZC16" s="60"/>
      <c r="HZD16" s="60"/>
      <c r="HZE16" s="60"/>
      <c r="HZF16" s="60"/>
      <c r="HZG16" s="60"/>
      <c r="HZH16" s="60"/>
      <c r="HZI16" s="60"/>
      <c r="HZJ16" s="60"/>
      <c r="HZK16" s="60"/>
      <c r="HZL16" s="60"/>
      <c r="HZM16" s="60"/>
      <c r="HZN16" s="60"/>
      <c r="HZO16" s="60"/>
      <c r="HZP16" s="60"/>
      <c r="HZQ16" s="60"/>
      <c r="HZR16" s="60"/>
      <c r="HZS16" s="60"/>
      <c r="HZT16" s="60"/>
      <c r="HZU16" s="60"/>
      <c r="HZV16" s="60"/>
      <c r="HZW16" s="60"/>
      <c r="HZX16" s="60"/>
      <c r="HZY16" s="60"/>
      <c r="HZZ16" s="60"/>
      <c r="IAA16" s="60"/>
      <c r="IAB16" s="60"/>
      <c r="IAC16" s="60"/>
      <c r="IAD16" s="60"/>
      <c r="IAE16" s="60"/>
      <c r="IAF16" s="60"/>
      <c r="IAG16" s="60"/>
      <c r="IAH16" s="60"/>
      <c r="IAI16" s="60"/>
      <c r="IAJ16" s="60"/>
      <c r="IAK16" s="60"/>
      <c r="IAL16" s="60"/>
      <c r="IAM16" s="60"/>
      <c r="IAN16" s="60"/>
      <c r="IAO16" s="60"/>
      <c r="IAP16" s="60"/>
      <c r="IAQ16" s="60"/>
      <c r="IAR16" s="60"/>
      <c r="IAS16" s="60"/>
      <c r="IAT16" s="60"/>
      <c r="IAU16" s="60"/>
      <c r="IAV16" s="60"/>
      <c r="IAW16" s="60"/>
      <c r="IAX16" s="60"/>
      <c r="IAY16" s="60"/>
      <c r="IAZ16" s="60"/>
      <c r="IBA16" s="60"/>
      <c r="IBB16" s="60"/>
      <c r="IBC16" s="60"/>
      <c r="IBD16" s="60"/>
      <c r="IBE16" s="60"/>
      <c r="IBF16" s="60"/>
      <c r="IBG16" s="60"/>
      <c r="IBH16" s="60"/>
      <c r="IBI16" s="60"/>
      <c r="IBJ16" s="60"/>
      <c r="IBK16" s="60"/>
      <c r="IBL16" s="60"/>
      <c r="IBM16" s="60"/>
      <c r="IBN16" s="60"/>
      <c r="IBO16" s="60"/>
      <c r="IBP16" s="60"/>
      <c r="IBQ16" s="60"/>
      <c r="IBR16" s="60"/>
      <c r="IBS16" s="60"/>
      <c r="IBT16" s="60"/>
      <c r="IBU16" s="60"/>
      <c r="IBV16" s="60"/>
      <c r="IBW16" s="60"/>
      <c r="IBX16" s="60"/>
      <c r="IBY16" s="60"/>
      <c r="IBZ16" s="60"/>
      <c r="ICA16" s="60"/>
      <c r="ICB16" s="60"/>
      <c r="ICC16" s="60"/>
      <c r="ICD16" s="60"/>
      <c r="ICE16" s="60"/>
      <c r="ICF16" s="60"/>
      <c r="ICG16" s="60"/>
      <c r="ICH16" s="60"/>
      <c r="ICI16" s="60"/>
      <c r="ICJ16" s="60"/>
      <c r="ICK16" s="60"/>
      <c r="ICL16" s="60"/>
      <c r="ICM16" s="60"/>
      <c r="ICN16" s="60"/>
      <c r="ICO16" s="60"/>
      <c r="ICP16" s="60"/>
      <c r="ICQ16" s="60"/>
      <c r="ICR16" s="60"/>
      <c r="ICS16" s="60"/>
      <c r="ICT16" s="60"/>
      <c r="ICU16" s="60"/>
      <c r="ICV16" s="60"/>
      <c r="ICW16" s="60"/>
      <c r="ICX16" s="60"/>
      <c r="ICY16" s="60"/>
      <c r="ICZ16" s="60"/>
      <c r="IDA16" s="60"/>
      <c r="IDB16" s="60"/>
      <c r="IDC16" s="60"/>
      <c r="IDD16" s="60"/>
      <c r="IDE16" s="60"/>
      <c r="IDF16" s="60"/>
      <c r="IDG16" s="60"/>
      <c r="IDH16" s="60"/>
      <c r="IDI16" s="60"/>
      <c r="IDJ16" s="60"/>
      <c r="IDK16" s="60"/>
      <c r="IDL16" s="60"/>
      <c r="IDM16" s="60"/>
      <c r="IDN16" s="60"/>
      <c r="IDO16" s="60"/>
      <c r="IDP16" s="60"/>
      <c r="IDQ16" s="60"/>
      <c r="IDR16" s="60"/>
      <c r="IDS16" s="60"/>
      <c r="IDT16" s="60"/>
      <c r="IDU16" s="60"/>
      <c r="IDV16" s="60"/>
      <c r="IDW16" s="60"/>
      <c r="IDX16" s="60"/>
      <c r="IDY16" s="60"/>
      <c r="IDZ16" s="60"/>
      <c r="IEA16" s="60"/>
      <c r="IEB16" s="60"/>
      <c r="IEC16" s="60"/>
      <c r="IED16" s="60"/>
      <c r="IEE16" s="60"/>
      <c r="IEF16" s="60"/>
      <c r="IEG16" s="60"/>
      <c r="IEH16" s="60"/>
      <c r="IEI16" s="60"/>
      <c r="IEJ16" s="60"/>
      <c r="IEK16" s="60"/>
      <c r="IEL16" s="60"/>
      <c r="IEM16" s="60"/>
      <c r="IEN16" s="60"/>
      <c r="IEO16" s="60"/>
      <c r="IEP16" s="60"/>
      <c r="IEQ16" s="60"/>
      <c r="IER16" s="60"/>
      <c r="IES16" s="60"/>
      <c r="IET16" s="60"/>
      <c r="IEU16" s="60"/>
      <c r="IEV16" s="60"/>
      <c r="IEW16" s="60"/>
      <c r="IEX16" s="60"/>
      <c r="IEY16" s="60"/>
      <c r="IEZ16" s="60"/>
      <c r="IFA16" s="60"/>
      <c r="IFB16" s="60"/>
      <c r="IFC16" s="60"/>
      <c r="IFD16" s="60"/>
      <c r="IFE16" s="60"/>
      <c r="IFF16" s="60"/>
      <c r="IFG16" s="60"/>
      <c r="IFH16" s="60"/>
      <c r="IFI16" s="60"/>
      <c r="IFJ16" s="60"/>
      <c r="IFK16" s="60"/>
      <c r="IFL16" s="60"/>
      <c r="IFM16" s="60"/>
      <c r="IFN16" s="60"/>
      <c r="IFO16" s="60"/>
      <c r="IFP16" s="60"/>
      <c r="IFQ16" s="60"/>
      <c r="IFR16" s="60"/>
      <c r="IFS16" s="60"/>
      <c r="IFT16" s="60"/>
      <c r="IFU16" s="60"/>
      <c r="IFV16" s="60"/>
      <c r="IFW16" s="60"/>
      <c r="IFX16" s="60"/>
      <c r="IFY16" s="60"/>
      <c r="IFZ16" s="60"/>
      <c r="IGA16" s="60"/>
      <c r="IGB16" s="60"/>
      <c r="IGC16" s="60"/>
      <c r="IGD16" s="60"/>
      <c r="IGE16" s="60"/>
      <c r="IGF16" s="60"/>
      <c r="IGG16" s="60"/>
      <c r="IGH16" s="60"/>
      <c r="IGI16" s="60"/>
      <c r="IGJ16" s="60"/>
      <c r="IGK16" s="60"/>
      <c r="IGL16" s="60"/>
      <c r="IGM16" s="60"/>
      <c r="IGN16" s="60"/>
      <c r="IGO16" s="60"/>
      <c r="IGP16" s="60"/>
      <c r="IGQ16" s="60"/>
      <c r="IGR16" s="60"/>
      <c r="IGS16" s="60"/>
      <c r="IGT16" s="60"/>
      <c r="IGU16" s="60"/>
      <c r="IGV16" s="60"/>
      <c r="IGW16" s="60"/>
      <c r="IGX16" s="60"/>
      <c r="IGY16" s="60"/>
      <c r="IGZ16" s="60"/>
      <c r="IHA16" s="60"/>
      <c r="IHB16" s="60"/>
      <c r="IHC16" s="60"/>
      <c r="IHD16" s="60"/>
      <c r="IHE16" s="60"/>
      <c r="IHF16" s="60"/>
      <c r="IHG16" s="60"/>
      <c r="IHH16" s="60"/>
      <c r="IHI16" s="60"/>
      <c r="IHJ16" s="60"/>
      <c r="IHK16" s="60"/>
      <c r="IHL16" s="60"/>
      <c r="IHM16" s="60"/>
      <c r="IHN16" s="60"/>
      <c r="IHO16" s="60"/>
      <c r="IHP16" s="60"/>
      <c r="IHQ16" s="60"/>
      <c r="IHR16" s="60"/>
      <c r="IHS16" s="60"/>
      <c r="IHT16" s="60"/>
      <c r="IHU16" s="60"/>
      <c r="IHV16" s="60"/>
      <c r="IHW16" s="60"/>
      <c r="IHX16" s="60"/>
      <c r="IHY16" s="60"/>
      <c r="IHZ16" s="60"/>
      <c r="IIA16" s="60"/>
      <c r="IIB16" s="60"/>
      <c r="IIC16" s="60"/>
      <c r="IID16" s="60"/>
      <c r="IIE16" s="60"/>
      <c r="IIF16" s="60"/>
      <c r="IIG16" s="60"/>
      <c r="IIH16" s="60"/>
      <c r="III16" s="60"/>
      <c r="IIJ16" s="60"/>
      <c r="IIK16" s="60"/>
      <c r="IIL16" s="60"/>
      <c r="IIM16" s="60"/>
      <c r="IIN16" s="60"/>
      <c r="IIO16" s="60"/>
      <c r="IIP16" s="60"/>
      <c r="IIQ16" s="60"/>
      <c r="IIR16" s="60"/>
      <c r="IIS16" s="60"/>
      <c r="IIT16" s="60"/>
      <c r="IIU16" s="60"/>
      <c r="IIV16" s="60"/>
      <c r="IIW16" s="60"/>
      <c r="IIX16" s="60"/>
      <c r="IIY16" s="60"/>
      <c r="IIZ16" s="60"/>
      <c r="IJA16" s="60"/>
      <c r="IJB16" s="60"/>
      <c r="IJC16" s="60"/>
      <c r="IJD16" s="60"/>
      <c r="IJE16" s="60"/>
      <c r="IJF16" s="60"/>
      <c r="IJG16" s="60"/>
      <c r="IJH16" s="60"/>
      <c r="IJI16" s="60"/>
      <c r="IJJ16" s="60"/>
      <c r="IJK16" s="60"/>
      <c r="IJL16" s="60"/>
      <c r="IJM16" s="60"/>
      <c r="IJN16" s="60"/>
      <c r="IJO16" s="60"/>
      <c r="IJP16" s="60"/>
      <c r="IJQ16" s="60"/>
      <c r="IJR16" s="60"/>
      <c r="IJS16" s="60"/>
      <c r="IJT16" s="60"/>
      <c r="IJU16" s="60"/>
      <c r="IJV16" s="60"/>
      <c r="IJW16" s="60"/>
      <c r="IJX16" s="60"/>
      <c r="IJY16" s="60"/>
      <c r="IJZ16" s="60"/>
      <c r="IKA16" s="60"/>
      <c r="IKB16" s="60"/>
      <c r="IKC16" s="60"/>
      <c r="IKD16" s="60"/>
      <c r="IKE16" s="60"/>
      <c r="IKF16" s="60"/>
      <c r="IKG16" s="60"/>
      <c r="IKH16" s="60"/>
      <c r="IKI16" s="60"/>
      <c r="IKJ16" s="60"/>
      <c r="IKK16" s="60"/>
      <c r="IKL16" s="60"/>
      <c r="IKM16" s="60"/>
      <c r="IKN16" s="60"/>
      <c r="IKO16" s="60"/>
      <c r="IKP16" s="60"/>
      <c r="IKQ16" s="60"/>
      <c r="IKR16" s="60"/>
      <c r="IKS16" s="60"/>
      <c r="IKT16" s="60"/>
      <c r="IKU16" s="60"/>
      <c r="IKV16" s="60"/>
      <c r="IKW16" s="60"/>
      <c r="IKX16" s="60"/>
      <c r="IKY16" s="60"/>
      <c r="IKZ16" s="60"/>
      <c r="ILA16" s="60"/>
      <c r="ILB16" s="60"/>
      <c r="ILC16" s="60"/>
      <c r="ILD16" s="60"/>
      <c r="ILE16" s="60"/>
      <c r="ILF16" s="60"/>
      <c r="ILG16" s="60"/>
      <c r="ILH16" s="60"/>
      <c r="ILI16" s="60"/>
      <c r="ILJ16" s="60"/>
      <c r="ILK16" s="60"/>
      <c r="ILL16" s="60"/>
      <c r="ILM16" s="60"/>
      <c r="ILN16" s="60"/>
      <c r="ILO16" s="60"/>
      <c r="ILP16" s="60"/>
      <c r="ILQ16" s="60"/>
      <c r="ILR16" s="60"/>
      <c r="ILS16" s="60"/>
      <c r="ILT16" s="60"/>
      <c r="ILU16" s="60"/>
      <c r="ILV16" s="60"/>
      <c r="ILW16" s="60"/>
      <c r="ILX16" s="60"/>
      <c r="ILY16" s="60"/>
      <c r="ILZ16" s="60"/>
      <c r="IMA16" s="60"/>
      <c r="IMB16" s="60"/>
      <c r="IMC16" s="60"/>
      <c r="IMD16" s="60"/>
      <c r="IME16" s="60"/>
      <c r="IMF16" s="60"/>
      <c r="IMG16" s="60"/>
      <c r="IMH16" s="60"/>
      <c r="IMI16" s="60"/>
      <c r="IMJ16" s="60"/>
      <c r="IMK16" s="60"/>
      <c r="IML16" s="60"/>
      <c r="IMM16" s="60"/>
      <c r="IMN16" s="60"/>
      <c r="IMO16" s="60"/>
      <c r="IMP16" s="60"/>
      <c r="IMQ16" s="60"/>
      <c r="IMR16" s="60"/>
      <c r="IMS16" s="60"/>
      <c r="IMT16" s="60"/>
      <c r="IMU16" s="60"/>
      <c r="IMV16" s="60"/>
      <c r="IMW16" s="60"/>
      <c r="IMX16" s="60"/>
      <c r="IMY16" s="60"/>
      <c r="IMZ16" s="60"/>
      <c r="INA16" s="60"/>
      <c r="INB16" s="60"/>
      <c r="INC16" s="60"/>
      <c r="IND16" s="60"/>
      <c r="INE16" s="60"/>
      <c r="INF16" s="60"/>
      <c r="ING16" s="60"/>
      <c r="INH16" s="60"/>
      <c r="INI16" s="60"/>
      <c r="INJ16" s="60"/>
      <c r="INK16" s="60"/>
      <c r="INL16" s="60"/>
      <c r="INM16" s="60"/>
      <c r="INN16" s="60"/>
      <c r="INO16" s="60"/>
      <c r="INP16" s="60"/>
      <c r="INQ16" s="60"/>
      <c r="INR16" s="60"/>
      <c r="INS16" s="60"/>
      <c r="INT16" s="60"/>
      <c r="INU16" s="60"/>
      <c r="INV16" s="60"/>
      <c r="INW16" s="60"/>
      <c r="INX16" s="60"/>
      <c r="INY16" s="60"/>
      <c r="INZ16" s="60"/>
      <c r="IOA16" s="60"/>
      <c r="IOB16" s="60"/>
      <c r="IOC16" s="60"/>
      <c r="IOD16" s="60"/>
      <c r="IOE16" s="60"/>
      <c r="IOF16" s="60"/>
      <c r="IOG16" s="60"/>
      <c r="IOH16" s="60"/>
      <c r="IOI16" s="60"/>
      <c r="IOJ16" s="60"/>
      <c r="IOK16" s="60"/>
      <c r="IOL16" s="60"/>
      <c r="IOM16" s="60"/>
      <c r="ION16" s="60"/>
      <c r="IOO16" s="60"/>
      <c r="IOP16" s="60"/>
      <c r="IOQ16" s="60"/>
      <c r="IOR16" s="60"/>
      <c r="IOS16" s="60"/>
      <c r="IOT16" s="60"/>
      <c r="IOU16" s="60"/>
      <c r="IOV16" s="60"/>
      <c r="IOW16" s="60"/>
      <c r="IOX16" s="60"/>
      <c r="IOY16" s="60"/>
      <c r="IOZ16" s="60"/>
      <c r="IPA16" s="60"/>
      <c r="IPB16" s="60"/>
      <c r="IPC16" s="60"/>
      <c r="IPD16" s="60"/>
      <c r="IPE16" s="60"/>
      <c r="IPF16" s="60"/>
      <c r="IPG16" s="60"/>
      <c r="IPH16" s="60"/>
      <c r="IPI16" s="60"/>
      <c r="IPJ16" s="60"/>
      <c r="IPK16" s="60"/>
      <c r="IPL16" s="60"/>
      <c r="IPM16" s="60"/>
      <c r="IPN16" s="60"/>
      <c r="IPO16" s="60"/>
      <c r="IPP16" s="60"/>
      <c r="IPQ16" s="60"/>
      <c r="IPR16" s="60"/>
      <c r="IPS16" s="60"/>
      <c r="IPT16" s="60"/>
      <c r="IPU16" s="60"/>
      <c r="IPV16" s="60"/>
      <c r="IPW16" s="60"/>
      <c r="IPX16" s="60"/>
      <c r="IPY16" s="60"/>
      <c r="IPZ16" s="60"/>
      <c r="IQA16" s="60"/>
      <c r="IQB16" s="60"/>
      <c r="IQC16" s="60"/>
      <c r="IQD16" s="60"/>
      <c r="IQE16" s="60"/>
      <c r="IQF16" s="60"/>
      <c r="IQG16" s="60"/>
      <c r="IQH16" s="60"/>
      <c r="IQI16" s="60"/>
      <c r="IQJ16" s="60"/>
      <c r="IQK16" s="60"/>
      <c r="IQL16" s="60"/>
      <c r="IQM16" s="60"/>
      <c r="IQN16" s="60"/>
      <c r="IQO16" s="60"/>
      <c r="IQP16" s="60"/>
      <c r="IQQ16" s="60"/>
      <c r="IQR16" s="60"/>
      <c r="IQS16" s="60"/>
      <c r="IQT16" s="60"/>
      <c r="IQU16" s="60"/>
      <c r="IQV16" s="60"/>
      <c r="IQW16" s="60"/>
      <c r="IQX16" s="60"/>
      <c r="IQY16" s="60"/>
      <c r="IQZ16" s="60"/>
      <c r="IRA16" s="60"/>
      <c r="IRB16" s="60"/>
      <c r="IRC16" s="60"/>
      <c r="IRD16" s="60"/>
      <c r="IRE16" s="60"/>
      <c r="IRF16" s="60"/>
      <c r="IRG16" s="60"/>
      <c r="IRH16" s="60"/>
      <c r="IRI16" s="60"/>
      <c r="IRJ16" s="60"/>
      <c r="IRK16" s="60"/>
      <c r="IRL16" s="60"/>
      <c r="IRM16" s="60"/>
      <c r="IRN16" s="60"/>
      <c r="IRO16" s="60"/>
      <c r="IRP16" s="60"/>
      <c r="IRQ16" s="60"/>
      <c r="IRR16" s="60"/>
      <c r="IRS16" s="60"/>
      <c r="IRT16" s="60"/>
      <c r="IRU16" s="60"/>
      <c r="IRV16" s="60"/>
      <c r="IRW16" s="60"/>
      <c r="IRX16" s="60"/>
      <c r="IRY16" s="60"/>
      <c r="IRZ16" s="60"/>
      <c r="ISA16" s="60"/>
      <c r="ISB16" s="60"/>
      <c r="ISC16" s="60"/>
      <c r="ISD16" s="60"/>
      <c r="ISE16" s="60"/>
      <c r="ISF16" s="60"/>
      <c r="ISG16" s="60"/>
      <c r="ISH16" s="60"/>
      <c r="ISI16" s="60"/>
      <c r="ISJ16" s="60"/>
      <c r="ISK16" s="60"/>
      <c r="ISL16" s="60"/>
      <c r="ISM16" s="60"/>
      <c r="ISN16" s="60"/>
      <c r="ISO16" s="60"/>
      <c r="ISP16" s="60"/>
      <c r="ISQ16" s="60"/>
      <c r="ISR16" s="60"/>
      <c r="ISS16" s="60"/>
      <c r="IST16" s="60"/>
      <c r="ISU16" s="60"/>
      <c r="ISV16" s="60"/>
      <c r="ISW16" s="60"/>
      <c r="ISX16" s="60"/>
      <c r="ISY16" s="60"/>
      <c r="ISZ16" s="60"/>
      <c r="ITA16" s="60"/>
      <c r="ITB16" s="60"/>
      <c r="ITC16" s="60"/>
      <c r="ITD16" s="60"/>
      <c r="ITE16" s="60"/>
      <c r="ITF16" s="60"/>
      <c r="ITG16" s="60"/>
      <c r="ITH16" s="60"/>
      <c r="ITI16" s="60"/>
      <c r="ITJ16" s="60"/>
      <c r="ITK16" s="60"/>
      <c r="ITL16" s="60"/>
      <c r="ITM16" s="60"/>
      <c r="ITN16" s="60"/>
      <c r="ITO16" s="60"/>
      <c r="ITP16" s="60"/>
      <c r="ITQ16" s="60"/>
      <c r="ITR16" s="60"/>
      <c r="ITS16" s="60"/>
      <c r="ITT16" s="60"/>
      <c r="ITU16" s="60"/>
      <c r="ITV16" s="60"/>
      <c r="ITW16" s="60"/>
      <c r="ITX16" s="60"/>
      <c r="ITY16" s="60"/>
      <c r="ITZ16" s="60"/>
      <c r="IUA16" s="60"/>
      <c r="IUB16" s="60"/>
      <c r="IUC16" s="60"/>
      <c r="IUD16" s="60"/>
      <c r="IUE16" s="60"/>
      <c r="IUF16" s="60"/>
      <c r="IUG16" s="60"/>
      <c r="IUH16" s="60"/>
      <c r="IUI16" s="60"/>
      <c r="IUJ16" s="60"/>
      <c r="IUK16" s="60"/>
      <c r="IUL16" s="60"/>
      <c r="IUM16" s="60"/>
      <c r="IUN16" s="60"/>
      <c r="IUO16" s="60"/>
      <c r="IUP16" s="60"/>
      <c r="IUQ16" s="60"/>
      <c r="IUR16" s="60"/>
      <c r="IUS16" s="60"/>
      <c r="IUT16" s="60"/>
      <c r="IUU16" s="60"/>
      <c r="IUV16" s="60"/>
      <c r="IUW16" s="60"/>
      <c r="IUX16" s="60"/>
      <c r="IUY16" s="60"/>
      <c r="IUZ16" s="60"/>
      <c r="IVA16" s="60"/>
      <c r="IVB16" s="60"/>
      <c r="IVC16" s="60"/>
      <c r="IVD16" s="60"/>
      <c r="IVE16" s="60"/>
      <c r="IVF16" s="60"/>
      <c r="IVG16" s="60"/>
      <c r="IVH16" s="60"/>
      <c r="IVI16" s="60"/>
      <c r="IVJ16" s="60"/>
      <c r="IVK16" s="60"/>
      <c r="IVL16" s="60"/>
      <c r="IVM16" s="60"/>
      <c r="IVN16" s="60"/>
      <c r="IVO16" s="60"/>
      <c r="IVP16" s="60"/>
      <c r="IVQ16" s="60"/>
      <c r="IVR16" s="60"/>
      <c r="IVS16" s="60"/>
      <c r="IVT16" s="60"/>
      <c r="IVU16" s="60"/>
      <c r="IVV16" s="60"/>
      <c r="IVW16" s="60"/>
      <c r="IVX16" s="60"/>
      <c r="IVY16" s="60"/>
      <c r="IVZ16" s="60"/>
      <c r="IWA16" s="60"/>
      <c r="IWB16" s="60"/>
      <c r="IWC16" s="60"/>
      <c r="IWD16" s="60"/>
      <c r="IWE16" s="60"/>
      <c r="IWF16" s="60"/>
      <c r="IWG16" s="60"/>
      <c r="IWH16" s="60"/>
      <c r="IWI16" s="60"/>
      <c r="IWJ16" s="60"/>
      <c r="IWK16" s="60"/>
      <c r="IWL16" s="60"/>
      <c r="IWM16" s="60"/>
      <c r="IWN16" s="60"/>
      <c r="IWO16" s="60"/>
      <c r="IWP16" s="60"/>
      <c r="IWQ16" s="60"/>
      <c r="IWR16" s="60"/>
      <c r="IWS16" s="60"/>
      <c r="IWT16" s="60"/>
      <c r="IWU16" s="60"/>
      <c r="IWV16" s="60"/>
      <c r="IWW16" s="60"/>
      <c r="IWX16" s="60"/>
      <c r="IWY16" s="60"/>
      <c r="IWZ16" s="60"/>
      <c r="IXA16" s="60"/>
      <c r="IXB16" s="60"/>
      <c r="IXC16" s="60"/>
      <c r="IXD16" s="60"/>
      <c r="IXE16" s="60"/>
      <c r="IXF16" s="60"/>
      <c r="IXG16" s="60"/>
      <c r="IXH16" s="60"/>
      <c r="IXI16" s="60"/>
      <c r="IXJ16" s="60"/>
      <c r="IXK16" s="60"/>
      <c r="IXL16" s="60"/>
      <c r="IXM16" s="60"/>
      <c r="IXN16" s="60"/>
      <c r="IXO16" s="60"/>
      <c r="IXP16" s="60"/>
      <c r="IXQ16" s="60"/>
      <c r="IXR16" s="60"/>
      <c r="IXS16" s="60"/>
      <c r="IXT16" s="60"/>
      <c r="IXU16" s="60"/>
      <c r="IXV16" s="60"/>
      <c r="IXW16" s="60"/>
      <c r="IXX16" s="60"/>
      <c r="IXY16" s="60"/>
      <c r="IXZ16" s="60"/>
      <c r="IYA16" s="60"/>
      <c r="IYB16" s="60"/>
      <c r="IYC16" s="60"/>
      <c r="IYD16" s="60"/>
      <c r="IYE16" s="60"/>
      <c r="IYF16" s="60"/>
      <c r="IYG16" s="60"/>
      <c r="IYH16" s="60"/>
      <c r="IYI16" s="60"/>
      <c r="IYJ16" s="60"/>
      <c r="IYK16" s="60"/>
      <c r="IYL16" s="60"/>
      <c r="IYM16" s="60"/>
      <c r="IYN16" s="60"/>
      <c r="IYO16" s="60"/>
      <c r="IYP16" s="60"/>
      <c r="IYQ16" s="60"/>
      <c r="IYR16" s="60"/>
      <c r="IYS16" s="60"/>
      <c r="IYT16" s="60"/>
      <c r="IYU16" s="60"/>
      <c r="IYV16" s="60"/>
      <c r="IYW16" s="60"/>
      <c r="IYX16" s="60"/>
      <c r="IYY16" s="60"/>
      <c r="IYZ16" s="60"/>
      <c r="IZA16" s="60"/>
      <c r="IZB16" s="60"/>
      <c r="IZC16" s="60"/>
      <c r="IZD16" s="60"/>
      <c r="IZE16" s="60"/>
      <c r="IZF16" s="60"/>
      <c r="IZG16" s="60"/>
      <c r="IZH16" s="60"/>
      <c r="IZI16" s="60"/>
      <c r="IZJ16" s="60"/>
      <c r="IZK16" s="60"/>
      <c r="IZL16" s="60"/>
      <c r="IZM16" s="60"/>
      <c r="IZN16" s="60"/>
      <c r="IZO16" s="60"/>
      <c r="IZP16" s="60"/>
      <c r="IZQ16" s="60"/>
      <c r="IZR16" s="60"/>
      <c r="IZS16" s="60"/>
      <c r="IZT16" s="60"/>
      <c r="IZU16" s="60"/>
      <c r="IZV16" s="60"/>
      <c r="IZW16" s="60"/>
      <c r="IZX16" s="60"/>
      <c r="IZY16" s="60"/>
      <c r="IZZ16" s="60"/>
      <c r="JAA16" s="60"/>
      <c r="JAB16" s="60"/>
      <c r="JAC16" s="60"/>
      <c r="JAD16" s="60"/>
      <c r="JAE16" s="60"/>
      <c r="JAF16" s="60"/>
      <c r="JAG16" s="60"/>
      <c r="JAH16" s="60"/>
      <c r="JAI16" s="60"/>
      <c r="JAJ16" s="60"/>
      <c r="JAK16" s="60"/>
      <c r="JAL16" s="60"/>
      <c r="JAM16" s="60"/>
      <c r="JAN16" s="60"/>
      <c r="JAO16" s="60"/>
      <c r="JAP16" s="60"/>
      <c r="JAQ16" s="60"/>
      <c r="JAR16" s="60"/>
      <c r="JAS16" s="60"/>
      <c r="JAT16" s="60"/>
      <c r="JAU16" s="60"/>
      <c r="JAV16" s="60"/>
      <c r="JAW16" s="60"/>
      <c r="JAX16" s="60"/>
      <c r="JAY16" s="60"/>
      <c r="JAZ16" s="60"/>
      <c r="JBA16" s="60"/>
      <c r="JBB16" s="60"/>
      <c r="JBC16" s="60"/>
      <c r="JBD16" s="60"/>
      <c r="JBE16" s="60"/>
      <c r="JBF16" s="60"/>
      <c r="JBG16" s="60"/>
      <c r="JBH16" s="60"/>
      <c r="JBI16" s="60"/>
      <c r="JBJ16" s="60"/>
      <c r="JBK16" s="60"/>
      <c r="JBL16" s="60"/>
      <c r="JBM16" s="60"/>
      <c r="JBN16" s="60"/>
      <c r="JBO16" s="60"/>
      <c r="JBP16" s="60"/>
      <c r="JBQ16" s="60"/>
      <c r="JBR16" s="60"/>
      <c r="JBS16" s="60"/>
      <c r="JBT16" s="60"/>
      <c r="JBU16" s="60"/>
      <c r="JBV16" s="60"/>
      <c r="JBW16" s="60"/>
      <c r="JBX16" s="60"/>
      <c r="JBY16" s="60"/>
      <c r="JBZ16" s="60"/>
      <c r="JCA16" s="60"/>
      <c r="JCB16" s="60"/>
      <c r="JCC16" s="60"/>
      <c r="JCD16" s="60"/>
      <c r="JCE16" s="60"/>
      <c r="JCF16" s="60"/>
      <c r="JCG16" s="60"/>
      <c r="JCH16" s="60"/>
      <c r="JCI16" s="60"/>
      <c r="JCJ16" s="60"/>
      <c r="JCK16" s="60"/>
      <c r="JCL16" s="60"/>
      <c r="JCM16" s="60"/>
      <c r="JCN16" s="60"/>
      <c r="JCO16" s="60"/>
      <c r="JCP16" s="60"/>
      <c r="JCQ16" s="60"/>
      <c r="JCR16" s="60"/>
      <c r="JCS16" s="60"/>
      <c r="JCT16" s="60"/>
      <c r="JCU16" s="60"/>
      <c r="JCV16" s="60"/>
      <c r="JCW16" s="60"/>
      <c r="JCX16" s="60"/>
      <c r="JCY16" s="60"/>
      <c r="JCZ16" s="60"/>
      <c r="JDA16" s="60"/>
      <c r="JDB16" s="60"/>
      <c r="JDC16" s="60"/>
      <c r="JDD16" s="60"/>
      <c r="JDE16" s="60"/>
      <c r="JDF16" s="60"/>
      <c r="JDG16" s="60"/>
      <c r="JDH16" s="60"/>
      <c r="JDI16" s="60"/>
      <c r="JDJ16" s="60"/>
      <c r="JDK16" s="60"/>
      <c r="JDL16" s="60"/>
      <c r="JDM16" s="60"/>
      <c r="JDN16" s="60"/>
      <c r="JDO16" s="60"/>
      <c r="JDP16" s="60"/>
      <c r="JDQ16" s="60"/>
      <c r="JDR16" s="60"/>
      <c r="JDS16" s="60"/>
      <c r="JDT16" s="60"/>
      <c r="JDU16" s="60"/>
      <c r="JDV16" s="60"/>
      <c r="JDW16" s="60"/>
      <c r="JDX16" s="60"/>
      <c r="JDY16" s="60"/>
      <c r="JDZ16" s="60"/>
      <c r="JEA16" s="60"/>
      <c r="JEB16" s="60"/>
      <c r="JEC16" s="60"/>
      <c r="JED16" s="60"/>
      <c r="JEE16" s="60"/>
      <c r="JEF16" s="60"/>
      <c r="JEG16" s="60"/>
      <c r="JEH16" s="60"/>
      <c r="JEI16" s="60"/>
      <c r="JEJ16" s="60"/>
      <c r="JEK16" s="60"/>
      <c r="JEL16" s="60"/>
      <c r="JEM16" s="60"/>
      <c r="JEN16" s="60"/>
      <c r="JEO16" s="60"/>
      <c r="JEP16" s="60"/>
      <c r="JEQ16" s="60"/>
      <c r="JER16" s="60"/>
      <c r="JES16" s="60"/>
      <c r="JET16" s="60"/>
      <c r="JEU16" s="60"/>
      <c r="JEV16" s="60"/>
      <c r="JEW16" s="60"/>
      <c r="JEX16" s="60"/>
      <c r="JEY16" s="60"/>
      <c r="JEZ16" s="60"/>
      <c r="JFA16" s="60"/>
      <c r="JFB16" s="60"/>
      <c r="JFC16" s="60"/>
      <c r="JFD16" s="60"/>
      <c r="JFE16" s="60"/>
      <c r="JFF16" s="60"/>
      <c r="JFG16" s="60"/>
      <c r="JFH16" s="60"/>
      <c r="JFI16" s="60"/>
      <c r="JFJ16" s="60"/>
      <c r="JFK16" s="60"/>
      <c r="JFL16" s="60"/>
      <c r="JFM16" s="60"/>
      <c r="JFN16" s="60"/>
      <c r="JFO16" s="60"/>
      <c r="JFP16" s="60"/>
      <c r="JFQ16" s="60"/>
      <c r="JFR16" s="60"/>
      <c r="JFS16" s="60"/>
      <c r="JFT16" s="60"/>
      <c r="JFU16" s="60"/>
      <c r="JFV16" s="60"/>
      <c r="JFW16" s="60"/>
      <c r="JFX16" s="60"/>
      <c r="JFY16" s="60"/>
      <c r="JFZ16" s="60"/>
      <c r="JGA16" s="60"/>
      <c r="JGB16" s="60"/>
      <c r="JGC16" s="60"/>
      <c r="JGD16" s="60"/>
      <c r="JGE16" s="60"/>
      <c r="JGF16" s="60"/>
      <c r="JGG16" s="60"/>
      <c r="JGH16" s="60"/>
      <c r="JGI16" s="60"/>
      <c r="JGJ16" s="60"/>
      <c r="JGK16" s="60"/>
      <c r="JGL16" s="60"/>
      <c r="JGM16" s="60"/>
      <c r="JGN16" s="60"/>
      <c r="JGO16" s="60"/>
      <c r="JGP16" s="60"/>
      <c r="JGQ16" s="60"/>
      <c r="JGR16" s="60"/>
      <c r="JGS16" s="60"/>
      <c r="JGT16" s="60"/>
      <c r="JGU16" s="60"/>
      <c r="JGV16" s="60"/>
      <c r="JGW16" s="60"/>
      <c r="JGX16" s="60"/>
      <c r="JGY16" s="60"/>
      <c r="JGZ16" s="60"/>
      <c r="JHA16" s="60"/>
      <c r="JHB16" s="60"/>
      <c r="JHC16" s="60"/>
      <c r="JHD16" s="60"/>
      <c r="JHE16" s="60"/>
      <c r="JHF16" s="60"/>
      <c r="JHG16" s="60"/>
      <c r="JHH16" s="60"/>
      <c r="JHI16" s="60"/>
      <c r="JHJ16" s="60"/>
      <c r="JHK16" s="60"/>
      <c r="JHL16" s="60"/>
      <c r="JHM16" s="60"/>
      <c r="JHN16" s="60"/>
      <c r="JHO16" s="60"/>
      <c r="JHP16" s="60"/>
      <c r="JHQ16" s="60"/>
      <c r="JHR16" s="60"/>
      <c r="JHS16" s="60"/>
      <c r="JHT16" s="60"/>
      <c r="JHU16" s="60"/>
      <c r="JHV16" s="60"/>
      <c r="JHW16" s="60"/>
      <c r="JHX16" s="60"/>
      <c r="JHY16" s="60"/>
      <c r="JHZ16" s="60"/>
      <c r="JIA16" s="60"/>
      <c r="JIB16" s="60"/>
      <c r="JIC16" s="60"/>
      <c r="JID16" s="60"/>
      <c r="JIE16" s="60"/>
      <c r="JIF16" s="60"/>
      <c r="JIG16" s="60"/>
      <c r="JIH16" s="60"/>
      <c r="JII16" s="60"/>
      <c r="JIJ16" s="60"/>
      <c r="JIK16" s="60"/>
      <c r="JIL16" s="60"/>
      <c r="JIM16" s="60"/>
      <c r="JIN16" s="60"/>
      <c r="JIO16" s="60"/>
      <c r="JIP16" s="60"/>
      <c r="JIQ16" s="60"/>
      <c r="JIR16" s="60"/>
      <c r="JIS16" s="60"/>
      <c r="JIT16" s="60"/>
      <c r="JIU16" s="60"/>
      <c r="JIV16" s="60"/>
      <c r="JIW16" s="60"/>
      <c r="JIX16" s="60"/>
      <c r="JIY16" s="60"/>
      <c r="JIZ16" s="60"/>
      <c r="JJA16" s="60"/>
      <c r="JJB16" s="60"/>
      <c r="JJC16" s="60"/>
      <c r="JJD16" s="60"/>
      <c r="JJE16" s="60"/>
      <c r="JJF16" s="60"/>
      <c r="JJG16" s="60"/>
      <c r="JJH16" s="60"/>
      <c r="JJI16" s="60"/>
      <c r="JJJ16" s="60"/>
      <c r="JJK16" s="60"/>
      <c r="JJL16" s="60"/>
      <c r="JJM16" s="60"/>
      <c r="JJN16" s="60"/>
      <c r="JJO16" s="60"/>
      <c r="JJP16" s="60"/>
      <c r="JJQ16" s="60"/>
      <c r="JJR16" s="60"/>
      <c r="JJS16" s="60"/>
      <c r="JJT16" s="60"/>
      <c r="JJU16" s="60"/>
      <c r="JJV16" s="60"/>
      <c r="JJW16" s="60"/>
      <c r="JJX16" s="60"/>
      <c r="JJY16" s="60"/>
      <c r="JJZ16" s="60"/>
      <c r="JKA16" s="60"/>
      <c r="JKB16" s="60"/>
      <c r="JKC16" s="60"/>
      <c r="JKD16" s="60"/>
      <c r="JKE16" s="60"/>
      <c r="JKF16" s="60"/>
      <c r="JKG16" s="60"/>
      <c r="JKH16" s="60"/>
      <c r="JKI16" s="60"/>
      <c r="JKJ16" s="60"/>
      <c r="JKK16" s="60"/>
      <c r="JKL16" s="60"/>
      <c r="JKM16" s="60"/>
      <c r="JKN16" s="60"/>
      <c r="JKO16" s="60"/>
      <c r="JKP16" s="60"/>
      <c r="JKQ16" s="60"/>
      <c r="JKR16" s="60"/>
      <c r="JKS16" s="60"/>
      <c r="JKT16" s="60"/>
      <c r="JKU16" s="60"/>
      <c r="JKV16" s="60"/>
      <c r="JKW16" s="60"/>
      <c r="JKX16" s="60"/>
      <c r="JKY16" s="60"/>
      <c r="JKZ16" s="60"/>
      <c r="JLA16" s="60"/>
      <c r="JLB16" s="60"/>
      <c r="JLC16" s="60"/>
      <c r="JLD16" s="60"/>
      <c r="JLE16" s="60"/>
      <c r="JLF16" s="60"/>
      <c r="JLG16" s="60"/>
      <c r="JLH16" s="60"/>
      <c r="JLI16" s="60"/>
      <c r="JLJ16" s="60"/>
      <c r="JLK16" s="60"/>
      <c r="JLL16" s="60"/>
      <c r="JLM16" s="60"/>
      <c r="JLN16" s="60"/>
      <c r="JLO16" s="60"/>
      <c r="JLP16" s="60"/>
      <c r="JLQ16" s="60"/>
      <c r="JLR16" s="60"/>
      <c r="JLS16" s="60"/>
      <c r="JLT16" s="60"/>
      <c r="JLU16" s="60"/>
      <c r="JLV16" s="60"/>
      <c r="JLW16" s="60"/>
      <c r="JLX16" s="60"/>
      <c r="JLY16" s="60"/>
      <c r="JLZ16" s="60"/>
      <c r="JMA16" s="60"/>
      <c r="JMB16" s="60"/>
      <c r="JMC16" s="60"/>
      <c r="JMD16" s="60"/>
      <c r="JME16" s="60"/>
      <c r="JMF16" s="60"/>
      <c r="JMG16" s="60"/>
      <c r="JMH16" s="60"/>
      <c r="JMI16" s="60"/>
      <c r="JMJ16" s="60"/>
      <c r="JMK16" s="60"/>
      <c r="JML16" s="60"/>
      <c r="JMM16" s="60"/>
      <c r="JMN16" s="60"/>
      <c r="JMO16" s="60"/>
      <c r="JMP16" s="60"/>
      <c r="JMQ16" s="60"/>
      <c r="JMR16" s="60"/>
      <c r="JMS16" s="60"/>
      <c r="JMT16" s="60"/>
      <c r="JMU16" s="60"/>
      <c r="JMV16" s="60"/>
      <c r="JMW16" s="60"/>
      <c r="JMX16" s="60"/>
      <c r="JMY16" s="60"/>
      <c r="JMZ16" s="60"/>
      <c r="JNA16" s="60"/>
      <c r="JNB16" s="60"/>
      <c r="JNC16" s="60"/>
      <c r="JND16" s="60"/>
      <c r="JNE16" s="60"/>
      <c r="JNF16" s="60"/>
      <c r="JNG16" s="60"/>
      <c r="JNH16" s="60"/>
      <c r="JNI16" s="60"/>
      <c r="JNJ16" s="60"/>
      <c r="JNK16" s="60"/>
      <c r="JNL16" s="60"/>
      <c r="JNM16" s="60"/>
      <c r="JNN16" s="60"/>
      <c r="JNO16" s="60"/>
      <c r="JNP16" s="60"/>
      <c r="JNQ16" s="60"/>
      <c r="JNR16" s="60"/>
      <c r="JNS16" s="60"/>
      <c r="JNT16" s="60"/>
      <c r="JNU16" s="60"/>
      <c r="JNV16" s="60"/>
      <c r="JNW16" s="60"/>
      <c r="JNX16" s="60"/>
      <c r="JNY16" s="60"/>
      <c r="JNZ16" s="60"/>
      <c r="JOA16" s="60"/>
      <c r="JOB16" s="60"/>
      <c r="JOC16" s="60"/>
      <c r="JOD16" s="60"/>
      <c r="JOE16" s="60"/>
      <c r="JOF16" s="60"/>
      <c r="JOG16" s="60"/>
      <c r="JOH16" s="60"/>
      <c r="JOI16" s="60"/>
      <c r="JOJ16" s="60"/>
      <c r="JOK16" s="60"/>
      <c r="JOL16" s="60"/>
      <c r="JOM16" s="60"/>
      <c r="JON16" s="60"/>
      <c r="JOO16" s="60"/>
      <c r="JOP16" s="60"/>
      <c r="JOQ16" s="60"/>
      <c r="JOR16" s="60"/>
      <c r="JOS16" s="60"/>
      <c r="JOT16" s="60"/>
      <c r="JOU16" s="60"/>
      <c r="JOV16" s="60"/>
      <c r="JOW16" s="60"/>
      <c r="JOX16" s="60"/>
      <c r="JOY16" s="60"/>
      <c r="JOZ16" s="60"/>
      <c r="JPA16" s="60"/>
      <c r="JPB16" s="60"/>
      <c r="JPC16" s="60"/>
      <c r="JPD16" s="60"/>
      <c r="JPE16" s="60"/>
      <c r="JPF16" s="60"/>
      <c r="JPG16" s="60"/>
      <c r="JPH16" s="60"/>
      <c r="JPI16" s="60"/>
      <c r="JPJ16" s="60"/>
      <c r="JPK16" s="60"/>
      <c r="JPL16" s="60"/>
      <c r="JPM16" s="60"/>
      <c r="JPN16" s="60"/>
      <c r="JPO16" s="60"/>
      <c r="JPP16" s="60"/>
      <c r="JPQ16" s="60"/>
      <c r="JPR16" s="60"/>
      <c r="JPS16" s="60"/>
      <c r="JPT16" s="60"/>
      <c r="JPU16" s="60"/>
      <c r="JPV16" s="60"/>
      <c r="JPW16" s="60"/>
      <c r="JPX16" s="60"/>
      <c r="JPY16" s="60"/>
      <c r="JPZ16" s="60"/>
      <c r="JQA16" s="60"/>
      <c r="JQB16" s="60"/>
      <c r="JQC16" s="60"/>
      <c r="JQD16" s="60"/>
      <c r="JQE16" s="60"/>
      <c r="JQF16" s="60"/>
      <c r="JQG16" s="60"/>
      <c r="JQH16" s="60"/>
      <c r="JQI16" s="60"/>
      <c r="JQJ16" s="60"/>
      <c r="JQK16" s="60"/>
      <c r="JQL16" s="60"/>
      <c r="JQM16" s="60"/>
      <c r="JQN16" s="60"/>
      <c r="JQO16" s="60"/>
      <c r="JQP16" s="60"/>
      <c r="JQQ16" s="60"/>
      <c r="JQR16" s="60"/>
      <c r="JQS16" s="60"/>
      <c r="JQT16" s="60"/>
      <c r="JQU16" s="60"/>
      <c r="JQV16" s="60"/>
      <c r="JQW16" s="60"/>
      <c r="JQX16" s="60"/>
      <c r="JQY16" s="60"/>
      <c r="JQZ16" s="60"/>
      <c r="JRA16" s="60"/>
      <c r="JRB16" s="60"/>
      <c r="JRC16" s="60"/>
      <c r="JRD16" s="60"/>
      <c r="JRE16" s="60"/>
      <c r="JRF16" s="60"/>
      <c r="JRG16" s="60"/>
      <c r="JRH16" s="60"/>
      <c r="JRI16" s="60"/>
      <c r="JRJ16" s="60"/>
      <c r="JRK16" s="60"/>
      <c r="JRL16" s="60"/>
      <c r="JRM16" s="60"/>
      <c r="JRN16" s="60"/>
      <c r="JRO16" s="60"/>
      <c r="JRP16" s="60"/>
      <c r="JRQ16" s="60"/>
      <c r="JRR16" s="60"/>
      <c r="JRS16" s="60"/>
      <c r="JRT16" s="60"/>
      <c r="JRU16" s="60"/>
      <c r="JRV16" s="60"/>
      <c r="JRW16" s="60"/>
      <c r="JRX16" s="60"/>
      <c r="JRY16" s="60"/>
      <c r="JRZ16" s="60"/>
      <c r="JSA16" s="60"/>
      <c r="JSB16" s="60"/>
      <c r="JSC16" s="60"/>
      <c r="JSD16" s="60"/>
      <c r="JSE16" s="60"/>
      <c r="JSF16" s="60"/>
      <c r="JSG16" s="60"/>
      <c r="JSH16" s="60"/>
      <c r="JSI16" s="60"/>
      <c r="JSJ16" s="60"/>
      <c r="JSK16" s="60"/>
      <c r="JSL16" s="60"/>
      <c r="JSM16" s="60"/>
      <c r="JSN16" s="60"/>
      <c r="JSO16" s="60"/>
      <c r="JSP16" s="60"/>
      <c r="JSQ16" s="60"/>
      <c r="JSR16" s="60"/>
      <c r="JSS16" s="60"/>
      <c r="JST16" s="60"/>
      <c r="JSU16" s="60"/>
      <c r="JSV16" s="60"/>
      <c r="JSW16" s="60"/>
      <c r="JSX16" s="60"/>
      <c r="JSY16" s="60"/>
      <c r="JSZ16" s="60"/>
      <c r="JTA16" s="60"/>
      <c r="JTB16" s="60"/>
      <c r="JTC16" s="60"/>
      <c r="JTD16" s="60"/>
      <c r="JTE16" s="60"/>
      <c r="JTF16" s="60"/>
      <c r="JTG16" s="60"/>
      <c r="JTH16" s="60"/>
      <c r="JTI16" s="60"/>
      <c r="JTJ16" s="60"/>
      <c r="JTK16" s="60"/>
      <c r="JTL16" s="60"/>
      <c r="JTM16" s="60"/>
      <c r="JTN16" s="60"/>
      <c r="JTO16" s="60"/>
      <c r="JTP16" s="60"/>
      <c r="JTQ16" s="60"/>
      <c r="JTR16" s="60"/>
      <c r="JTS16" s="60"/>
      <c r="JTT16" s="60"/>
      <c r="JTU16" s="60"/>
      <c r="JTV16" s="60"/>
      <c r="JTW16" s="60"/>
      <c r="JTX16" s="60"/>
      <c r="JTY16" s="60"/>
      <c r="JTZ16" s="60"/>
      <c r="JUA16" s="60"/>
      <c r="JUB16" s="60"/>
      <c r="JUC16" s="60"/>
      <c r="JUD16" s="60"/>
      <c r="JUE16" s="60"/>
      <c r="JUF16" s="60"/>
      <c r="JUG16" s="60"/>
      <c r="JUH16" s="60"/>
      <c r="JUI16" s="60"/>
      <c r="JUJ16" s="60"/>
      <c r="JUK16" s="60"/>
      <c r="JUL16" s="60"/>
      <c r="JUM16" s="60"/>
      <c r="JUN16" s="60"/>
      <c r="JUO16" s="60"/>
      <c r="JUP16" s="60"/>
      <c r="JUQ16" s="60"/>
      <c r="JUR16" s="60"/>
      <c r="JUS16" s="60"/>
      <c r="JUT16" s="60"/>
      <c r="JUU16" s="60"/>
      <c r="JUV16" s="60"/>
      <c r="JUW16" s="60"/>
      <c r="JUX16" s="60"/>
      <c r="JUY16" s="60"/>
      <c r="JUZ16" s="60"/>
      <c r="JVA16" s="60"/>
      <c r="JVB16" s="60"/>
      <c r="JVC16" s="60"/>
      <c r="JVD16" s="60"/>
      <c r="JVE16" s="60"/>
      <c r="JVF16" s="60"/>
      <c r="JVG16" s="60"/>
      <c r="JVH16" s="60"/>
      <c r="JVI16" s="60"/>
      <c r="JVJ16" s="60"/>
      <c r="JVK16" s="60"/>
      <c r="JVL16" s="60"/>
      <c r="JVM16" s="60"/>
      <c r="JVN16" s="60"/>
      <c r="JVO16" s="60"/>
      <c r="JVP16" s="60"/>
      <c r="JVQ16" s="60"/>
      <c r="JVR16" s="60"/>
      <c r="JVS16" s="60"/>
      <c r="JVT16" s="60"/>
      <c r="JVU16" s="60"/>
      <c r="JVV16" s="60"/>
      <c r="JVW16" s="60"/>
      <c r="JVX16" s="60"/>
      <c r="JVY16" s="60"/>
      <c r="JVZ16" s="60"/>
      <c r="JWA16" s="60"/>
      <c r="JWB16" s="60"/>
      <c r="JWC16" s="60"/>
      <c r="JWD16" s="60"/>
      <c r="JWE16" s="60"/>
      <c r="JWF16" s="60"/>
      <c r="JWG16" s="60"/>
      <c r="JWH16" s="60"/>
      <c r="JWI16" s="60"/>
      <c r="JWJ16" s="60"/>
      <c r="JWK16" s="60"/>
      <c r="JWL16" s="60"/>
      <c r="JWM16" s="60"/>
      <c r="JWN16" s="60"/>
      <c r="JWO16" s="60"/>
      <c r="JWP16" s="60"/>
      <c r="JWQ16" s="60"/>
      <c r="JWR16" s="60"/>
      <c r="JWS16" s="60"/>
      <c r="JWT16" s="60"/>
      <c r="JWU16" s="60"/>
      <c r="JWV16" s="60"/>
      <c r="JWW16" s="60"/>
      <c r="JWX16" s="60"/>
      <c r="JWY16" s="60"/>
      <c r="JWZ16" s="60"/>
      <c r="JXA16" s="60"/>
      <c r="JXB16" s="60"/>
      <c r="JXC16" s="60"/>
      <c r="JXD16" s="60"/>
      <c r="JXE16" s="60"/>
      <c r="JXF16" s="60"/>
      <c r="JXG16" s="60"/>
      <c r="JXH16" s="60"/>
      <c r="JXI16" s="60"/>
      <c r="JXJ16" s="60"/>
      <c r="JXK16" s="60"/>
      <c r="JXL16" s="60"/>
      <c r="JXM16" s="60"/>
      <c r="JXN16" s="60"/>
      <c r="JXO16" s="60"/>
      <c r="JXP16" s="60"/>
      <c r="JXQ16" s="60"/>
      <c r="JXR16" s="60"/>
      <c r="JXS16" s="60"/>
      <c r="JXT16" s="60"/>
      <c r="JXU16" s="60"/>
      <c r="JXV16" s="60"/>
      <c r="JXW16" s="60"/>
      <c r="JXX16" s="60"/>
      <c r="JXY16" s="60"/>
      <c r="JXZ16" s="60"/>
      <c r="JYA16" s="60"/>
      <c r="JYB16" s="60"/>
      <c r="JYC16" s="60"/>
      <c r="JYD16" s="60"/>
      <c r="JYE16" s="60"/>
      <c r="JYF16" s="60"/>
      <c r="JYG16" s="60"/>
      <c r="JYH16" s="60"/>
      <c r="JYI16" s="60"/>
      <c r="JYJ16" s="60"/>
      <c r="JYK16" s="60"/>
      <c r="JYL16" s="60"/>
      <c r="JYM16" s="60"/>
      <c r="JYN16" s="60"/>
      <c r="JYO16" s="60"/>
      <c r="JYP16" s="60"/>
      <c r="JYQ16" s="60"/>
      <c r="JYR16" s="60"/>
      <c r="JYS16" s="60"/>
      <c r="JYT16" s="60"/>
      <c r="JYU16" s="60"/>
      <c r="JYV16" s="60"/>
      <c r="JYW16" s="60"/>
      <c r="JYX16" s="60"/>
      <c r="JYY16" s="60"/>
      <c r="JYZ16" s="60"/>
      <c r="JZA16" s="60"/>
      <c r="JZB16" s="60"/>
      <c r="JZC16" s="60"/>
      <c r="JZD16" s="60"/>
      <c r="JZE16" s="60"/>
      <c r="JZF16" s="60"/>
      <c r="JZG16" s="60"/>
      <c r="JZH16" s="60"/>
      <c r="JZI16" s="60"/>
      <c r="JZJ16" s="60"/>
      <c r="JZK16" s="60"/>
      <c r="JZL16" s="60"/>
      <c r="JZM16" s="60"/>
      <c r="JZN16" s="60"/>
      <c r="JZO16" s="60"/>
      <c r="JZP16" s="60"/>
      <c r="JZQ16" s="60"/>
      <c r="JZR16" s="60"/>
      <c r="JZS16" s="60"/>
      <c r="JZT16" s="60"/>
      <c r="JZU16" s="60"/>
      <c r="JZV16" s="60"/>
      <c r="JZW16" s="60"/>
      <c r="JZX16" s="60"/>
      <c r="JZY16" s="60"/>
      <c r="JZZ16" s="60"/>
      <c r="KAA16" s="60"/>
      <c r="KAB16" s="60"/>
      <c r="KAC16" s="60"/>
      <c r="KAD16" s="60"/>
      <c r="KAE16" s="60"/>
      <c r="KAF16" s="60"/>
      <c r="KAG16" s="60"/>
      <c r="KAH16" s="60"/>
      <c r="KAI16" s="60"/>
      <c r="KAJ16" s="60"/>
      <c r="KAK16" s="60"/>
      <c r="KAL16" s="60"/>
      <c r="KAM16" s="60"/>
      <c r="KAN16" s="60"/>
      <c r="KAO16" s="60"/>
      <c r="KAP16" s="60"/>
      <c r="KAQ16" s="60"/>
      <c r="KAR16" s="60"/>
      <c r="KAS16" s="60"/>
      <c r="KAT16" s="60"/>
      <c r="KAU16" s="60"/>
      <c r="KAV16" s="60"/>
      <c r="KAW16" s="60"/>
      <c r="KAX16" s="60"/>
      <c r="KAY16" s="60"/>
      <c r="KAZ16" s="60"/>
      <c r="KBA16" s="60"/>
      <c r="KBB16" s="60"/>
      <c r="KBC16" s="60"/>
      <c r="KBD16" s="60"/>
      <c r="KBE16" s="60"/>
      <c r="KBF16" s="60"/>
      <c r="KBG16" s="60"/>
      <c r="KBH16" s="60"/>
      <c r="KBI16" s="60"/>
      <c r="KBJ16" s="60"/>
      <c r="KBK16" s="60"/>
      <c r="KBL16" s="60"/>
      <c r="KBM16" s="60"/>
      <c r="KBN16" s="60"/>
      <c r="KBO16" s="60"/>
      <c r="KBP16" s="60"/>
      <c r="KBQ16" s="60"/>
      <c r="KBR16" s="60"/>
      <c r="KBS16" s="60"/>
      <c r="KBT16" s="60"/>
      <c r="KBU16" s="60"/>
      <c r="KBV16" s="60"/>
      <c r="KBW16" s="60"/>
      <c r="KBX16" s="60"/>
      <c r="KBY16" s="60"/>
      <c r="KBZ16" s="60"/>
      <c r="KCA16" s="60"/>
      <c r="KCB16" s="60"/>
      <c r="KCC16" s="60"/>
      <c r="KCD16" s="60"/>
      <c r="KCE16" s="60"/>
      <c r="KCF16" s="60"/>
      <c r="KCG16" s="60"/>
      <c r="KCH16" s="60"/>
      <c r="KCI16" s="60"/>
      <c r="KCJ16" s="60"/>
      <c r="KCK16" s="60"/>
      <c r="KCL16" s="60"/>
      <c r="KCM16" s="60"/>
      <c r="KCN16" s="60"/>
      <c r="KCO16" s="60"/>
      <c r="KCP16" s="60"/>
      <c r="KCQ16" s="60"/>
      <c r="KCR16" s="60"/>
      <c r="KCS16" s="60"/>
      <c r="KCT16" s="60"/>
      <c r="KCU16" s="60"/>
      <c r="KCV16" s="60"/>
      <c r="KCW16" s="60"/>
      <c r="KCX16" s="60"/>
      <c r="KCY16" s="60"/>
      <c r="KCZ16" s="60"/>
      <c r="KDA16" s="60"/>
      <c r="KDB16" s="60"/>
      <c r="KDC16" s="60"/>
      <c r="KDD16" s="60"/>
      <c r="KDE16" s="60"/>
      <c r="KDF16" s="60"/>
      <c r="KDG16" s="60"/>
      <c r="KDH16" s="60"/>
      <c r="KDI16" s="60"/>
      <c r="KDJ16" s="60"/>
      <c r="KDK16" s="60"/>
      <c r="KDL16" s="60"/>
      <c r="KDM16" s="60"/>
      <c r="KDN16" s="60"/>
      <c r="KDO16" s="60"/>
      <c r="KDP16" s="60"/>
      <c r="KDQ16" s="60"/>
      <c r="KDR16" s="60"/>
      <c r="KDS16" s="60"/>
      <c r="KDT16" s="60"/>
      <c r="KDU16" s="60"/>
      <c r="KDV16" s="60"/>
      <c r="KDW16" s="60"/>
      <c r="KDX16" s="60"/>
      <c r="KDY16" s="60"/>
      <c r="KDZ16" s="60"/>
      <c r="KEA16" s="60"/>
      <c r="KEB16" s="60"/>
      <c r="KEC16" s="60"/>
      <c r="KED16" s="60"/>
      <c r="KEE16" s="60"/>
      <c r="KEF16" s="60"/>
      <c r="KEG16" s="60"/>
      <c r="KEH16" s="60"/>
      <c r="KEI16" s="60"/>
      <c r="KEJ16" s="60"/>
      <c r="KEK16" s="60"/>
      <c r="KEL16" s="60"/>
      <c r="KEM16" s="60"/>
      <c r="KEN16" s="60"/>
      <c r="KEO16" s="60"/>
      <c r="KEP16" s="60"/>
      <c r="KEQ16" s="60"/>
      <c r="KER16" s="60"/>
      <c r="KES16" s="60"/>
      <c r="KET16" s="60"/>
      <c r="KEU16" s="60"/>
      <c r="KEV16" s="60"/>
      <c r="KEW16" s="60"/>
      <c r="KEX16" s="60"/>
      <c r="KEY16" s="60"/>
      <c r="KEZ16" s="60"/>
      <c r="KFA16" s="60"/>
      <c r="KFB16" s="60"/>
      <c r="KFC16" s="60"/>
      <c r="KFD16" s="60"/>
      <c r="KFE16" s="60"/>
      <c r="KFF16" s="60"/>
      <c r="KFG16" s="60"/>
      <c r="KFH16" s="60"/>
      <c r="KFI16" s="60"/>
      <c r="KFJ16" s="60"/>
      <c r="KFK16" s="60"/>
      <c r="KFL16" s="60"/>
      <c r="KFM16" s="60"/>
      <c r="KFN16" s="60"/>
      <c r="KFO16" s="60"/>
      <c r="KFP16" s="60"/>
      <c r="KFQ16" s="60"/>
      <c r="KFR16" s="60"/>
      <c r="KFS16" s="60"/>
      <c r="KFT16" s="60"/>
      <c r="KFU16" s="60"/>
      <c r="KFV16" s="60"/>
      <c r="KFW16" s="60"/>
      <c r="KFX16" s="60"/>
      <c r="KFY16" s="60"/>
      <c r="KFZ16" s="60"/>
      <c r="KGA16" s="60"/>
      <c r="KGB16" s="60"/>
      <c r="KGC16" s="60"/>
      <c r="KGD16" s="60"/>
      <c r="KGE16" s="60"/>
      <c r="KGF16" s="60"/>
      <c r="KGG16" s="60"/>
      <c r="KGH16" s="60"/>
      <c r="KGI16" s="60"/>
      <c r="KGJ16" s="60"/>
      <c r="KGK16" s="60"/>
      <c r="KGL16" s="60"/>
      <c r="KGM16" s="60"/>
      <c r="KGN16" s="60"/>
      <c r="KGO16" s="60"/>
      <c r="KGP16" s="60"/>
      <c r="KGQ16" s="60"/>
      <c r="KGR16" s="60"/>
      <c r="KGS16" s="60"/>
      <c r="KGT16" s="60"/>
      <c r="KGU16" s="60"/>
      <c r="KGV16" s="60"/>
      <c r="KGW16" s="60"/>
      <c r="KGX16" s="60"/>
      <c r="KGY16" s="60"/>
      <c r="KGZ16" s="60"/>
      <c r="KHA16" s="60"/>
      <c r="KHB16" s="60"/>
      <c r="KHC16" s="60"/>
      <c r="KHD16" s="60"/>
      <c r="KHE16" s="60"/>
      <c r="KHF16" s="60"/>
      <c r="KHG16" s="60"/>
      <c r="KHH16" s="60"/>
      <c r="KHI16" s="60"/>
      <c r="KHJ16" s="60"/>
      <c r="KHK16" s="60"/>
      <c r="KHL16" s="60"/>
      <c r="KHM16" s="60"/>
      <c r="KHN16" s="60"/>
      <c r="KHO16" s="60"/>
      <c r="KHP16" s="60"/>
      <c r="KHQ16" s="60"/>
      <c r="KHR16" s="60"/>
      <c r="KHS16" s="60"/>
      <c r="KHT16" s="60"/>
      <c r="KHU16" s="60"/>
      <c r="KHV16" s="60"/>
      <c r="KHW16" s="60"/>
      <c r="KHX16" s="60"/>
      <c r="KHY16" s="60"/>
      <c r="KHZ16" s="60"/>
      <c r="KIA16" s="60"/>
      <c r="KIB16" s="60"/>
      <c r="KIC16" s="60"/>
      <c r="KID16" s="60"/>
      <c r="KIE16" s="60"/>
      <c r="KIF16" s="60"/>
      <c r="KIG16" s="60"/>
      <c r="KIH16" s="60"/>
      <c r="KII16" s="60"/>
      <c r="KIJ16" s="60"/>
      <c r="KIK16" s="60"/>
      <c r="KIL16" s="60"/>
      <c r="KIM16" s="60"/>
      <c r="KIN16" s="60"/>
      <c r="KIO16" s="60"/>
      <c r="KIP16" s="60"/>
      <c r="KIQ16" s="60"/>
      <c r="KIR16" s="60"/>
      <c r="KIS16" s="60"/>
      <c r="KIT16" s="60"/>
      <c r="KIU16" s="60"/>
      <c r="KIV16" s="60"/>
      <c r="KIW16" s="60"/>
      <c r="KIX16" s="60"/>
      <c r="KIY16" s="60"/>
      <c r="KIZ16" s="60"/>
      <c r="KJA16" s="60"/>
      <c r="KJB16" s="60"/>
      <c r="KJC16" s="60"/>
      <c r="KJD16" s="60"/>
      <c r="KJE16" s="60"/>
      <c r="KJF16" s="60"/>
      <c r="KJG16" s="60"/>
      <c r="KJH16" s="60"/>
      <c r="KJI16" s="60"/>
      <c r="KJJ16" s="60"/>
      <c r="KJK16" s="60"/>
      <c r="KJL16" s="60"/>
      <c r="KJM16" s="60"/>
      <c r="KJN16" s="60"/>
      <c r="KJO16" s="60"/>
      <c r="KJP16" s="60"/>
      <c r="KJQ16" s="60"/>
      <c r="KJR16" s="60"/>
      <c r="KJS16" s="60"/>
      <c r="KJT16" s="60"/>
      <c r="KJU16" s="60"/>
      <c r="KJV16" s="60"/>
      <c r="KJW16" s="60"/>
      <c r="KJX16" s="60"/>
      <c r="KJY16" s="60"/>
      <c r="KJZ16" s="60"/>
      <c r="KKA16" s="60"/>
      <c r="KKB16" s="60"/>
      <c r="KKC16" s="60"/>
      <c r="KKD16" s="60"/>
      <c r="KKE16" s="60"/>
      <c r="KKF16" s="60"/>
      <c r="KKG16" s="60"/>
      <c r="KKH16" s="60"/>
      <c r="KKI16" s="60"/>
      <c r="KKJ16" s="60"/>
      <c r="KKK16" s="60"/>
      <c r="KKL16" s="60"/>
      <c r="KKM16" s="60"/>
      <c r="KKN16" s="60"/>
      <c r="KKO16" s="60"/>
      <c r="KKP16" s="60"/>
      <c r="KKQ16" s="60"/>
      <c r="KKR16" s="60"/>
      <c r="KKS16" s="60"/>
      <c r="KKT16" s="60"/>
      <c r="KKU16" s="60"/>
      <c r="KKV16" s="60"/>
      <c r="KKW16" s="60"/>
      <c r="KKX16" s="60"/>
      <c r="KKY16" s="60"/>
      <c r="KKZ16" s="60"/>
      <c r="KLA16" s="60"/>
      <c r="KLB16" s="60"/>
      <c r="KLC16" s="60"/>
      <c r="KLD16" s="60"/>
      <c r="KLE16" s="60"/>
      <c r="KLF16" s="60"/>
      <c r="KLG16" s="60"/>
      <c r="KLH16" s="60"/>
      <c r="KLI16" s="60"/>
      <c r="KLJ16" s="60"/>
      <c r="KLK16" s="60"/>
      <c r="KLL16" s="60"/>
      <c r="KLM16" s="60"/>
      <c r="KLN16" s="60"/>
      <c r="KLO16" s="60"/>
      <c r="KLP16" s="60"/>
      <c r="KLQ16" s="60"/>
      <c r="KLR16" s="60"/>
      <c r="KLS16" s="60"/>
      <c r="KLT16" s="60"/>
      <c r="KLU16" s="60"/>
      <c r="KLV16" s="60"/>
      <c r="KLW16" s="60"/>
      <c r="KLX16" s="60"/>
      <c r="KLY16" s="60"/>
      <c r="KLZ16" s="60"/>
      <c r="KMA16" s="60"/>
      <c r="KMB16" s="60"/>
      <c r="KMC16" s="60"/>
      <c r="KMD16" s="60"/>
      <c r="KME16" s="60"/>
      <c r="KMF16" s="60"/>
      <c r="KMG16" s="60"/>
      <c r="KMH16" s="60"/>
      <c r="KMI16" s="60"/>
      <c r="KMJ16" s="60"/>
      <c r="KMK16" s="60"/>
      <c r="KML16" s="60"/>
      <c r="KMM16" s="60"/>
      <c r="KMN16" s="60"/>
      <c r="KMO16" s="60"/>
      <c r="KMP16" s="60"/>
      <c r="KMQ16" s="60"/>
      <c r="KMR16" s="60"/>
      <c r="KMS16" s="60"/>
      <c r="KMT16" s="60"/>
      <c r="KMU16" s="60"/>
      <c r="KMV16" s="60"/>
      <c r="KMW16" s="60"/>
      <c r="KMX16" s="60"/>
      <c r="KMY16" s="60"/>
      <c r="KMZ16" s="60"/>
      <c r="KNA16" s="60"/>
      <c r="KNB16" s="60"/>
      <c r="KNC16" s="60"/>
      <c r="KND16" s="60"/>
      <c r="KNE16" s="60"/>
      <c r="KNF16" s="60"/>
      <c r="KNG16" s="60"/>
      <c r="KNH16" s="60"/>
      <c r="KNI16" s="60"/>
      <c r="KNJ16" s="60"/>
      <c r="KNK16" s="60"/>
      <c r="KNL16" s="60"/>
      <c r="KNM16" s="60"/>
      <c r="KNN16" s="60"/>
      <c r="KNO16" s="60"/>
      <c r="KNP16" s="60"/>
      <c r="KNQ16" s="60"/>
      <c r="KNR16" s="60"/>
      <c r="KNS16" s="60"/>
      <c r="KNT16" s="60"/>
      <c r="KNU16" s="60"/>
      <c r="KNV16" s="60"/>
      <c r="KNW16" s="60"/>
      <c r="KNX16" s="60"/>
      <c r="KNY16" s="60"/>
      <c r="KNZ16" s="60"/>
      <c r="KOA16" s="60"/>
      <c r="KOB16" s="60"/>
      <c r="KOC16" s="60"/>
      <c r="KOD16" s="60"/>
      <c r="KOE16" s="60"/>
      <c r="KOF16" s="60"/>
      <c r="KOG16" s="60"/>
      <c r="KOH16" s="60"/>
      <c r="KOI16" s="60"/>
      <c r="KOJ16" s="60"/>
      <c r="KOK16" s="60"/>
      <c r="KOL16" s="60"/>
      <c r="KOM16" s="60"/>
      <c r="KON16" s="60"/>
      <c r="KOO16" s="60"/>
      <c r="KOP16" s="60"/>
      <c r="KOQ16" s="60"/>
      <c r="KOR16" s="60"/>
      <c r="KOS16" s="60"/>
      <c r="KOT16" s="60"/>
      <c r="KOU16" s="60"/>
      <c r="KOV16" s="60"/>
      <c r="KOW16" s="60"/>
      <c r="KOX16" s="60"/>
      <c r="KOY16" s="60"/>
      <c r="KOZ16" s="60"/>
      <c r="KPA16" s="60"/>
      <c r="KPB16" s="60"/>
      <c r="KPC16" s="60"/>
      <c r="KPD16" s="60"/>
      <c r="KPE16" s="60"/>
      <c r="KPF16" s="60"/>
      <c r="KPG16" s="60"/>
      <c r="KPH16" s="60"/>
      <c r="KPI16" s="60"/>
      <c r="KPJ16" s="60"/>
      <c r="KPK16" s="60"/>
      <c r="KPL16" s="60"/>
      <c r="KPM16" s="60"/>
      <c r="KPN16" s="60"/>
      <c r="KPO16" s="60"/>
      <c r="KPP16" s="60"/>
      <c r="KPQ16" s="60"/>
      <c r="KPR16" s="60"/>
      <c r="KPS16" s="60"/>
      <c r="KPT16" s="60"/>
      <c r="KPU16" s="60"/>
      <c r="KPV16" s="60"/>
      <c r="KPW16" s="60"/>
      <c r="KPX16" s="60"/>
      <c r="KPY16" s="60"/>
      <c r="KPZ16" s="60"/>
      <c r="KQA16" s="60"/>
      <c r="KQB16" s="60"/>
      <c r="KQC16" s="60"/>
      <c r="KQD16" s="60"/>
      <c r="KQE16" s="60"/>
      <c r="KQF16" s="60"/>
      <c r="KQG16" s="60"/>
      <c r="KQH16" s="60"/>
      <c r="KQI16" s="60"/>
      <c r="KQJ16" s="60"/>
      <c r="KQK16" s="60"/>
      <c r="KQL16" s="60"/>
      <c r="KQM16" s="60"/>
      <c r="KQN16" s="60"/>
      <c r="KQO16" s="60"/>
      <c r="KQP16" s="60"/>
      <c r="KQQ16" s="60"/>
      <c r="KQR16" s="60"/>
      <c r="KQS16" s="60"/>
      <c r="KQT16" s="60"/>
      <c r="KQU16" s="60"/>
      <c r="KQV16" s="60"/>
      <c r="KQW16" s="60"/>
      <c r="KQX16" s="60"/>
      <c r="KQY16" s="60"/>
      <c r="KQZ16" s="60"/>
      <c r="KRA16" s="60"/>
      <c r="KRB16" s="60"/>
      <c r="KRC16" s="60"/>
      <c r="KRD16" s="60"/>
      <c r="KRE16" s="60"/>
      <c r="KRF16" s="60"/>
      <c r="KRG16" s="60"/>
      <c r="KRH16" s="60"/>
      <c r="KRI16" s="60"/>
      <c r="KRJ16" s="60"/>
      <c r="KRK16" s="60"/>
      <c r="KRL16" s="60"/>
      <c r="KRM16" s="60"/>
      <c r="KRN16" s="60"/>
      <c r="KRO16" s="60"/>
      <c r="KRP16" s="60"/>
      <c r="KRQ16" s="60"/>
      <c r="KRR16" s="60"/>
      <c r="KRS16" s="60"/>
      <c r="KRT16" s="60"/>
      <c r="KRU16" s="60"/>
      <c r="KRV16" s="60"/>
      <c r="KRW16" s="60"/>
      <c r="KRX16" s="60"/>
      <c r="KRY16" s="60"/>
      <c r="KRZ16" s="60"/>
      <c r="KSA16" s="60"/>
      <c r="KSB16" s="60"/>
      <c r="KSC16" s="60"/>
      <c r="KSD16" s="60"/>
      <c r="KSE16" s="60"/>
      <c r="KSF16" s="60"/>
      <c r="KSG16" s="60"/>
      <c r="KSH16" s="60"/>
      <c r="KSI16" s="60"/>
      <c r="KSJ16" s="60"/>
      <c r="KSK16" s="60"/>
      <c r="KSL16" s="60"/>
      <c r="KSM16" s="60"/>
      <c r="KSN16" s="60"/>
      <c r="KSO16" s="60"/>
      <c r="KSP16" s="60"/>
      <c r="KSQ16" s="60"/>
      <c r="KSR16" s="60"/>
      <c r="KSS16" s="60"/>
      <c r="KST16" s="60"/>
      <c r="KSU16" s="60"/>
      <c r="KSV16" s="60"/>
      <c r="KSW16" s="60"/>
      <c r="KSX16" s="60"/>
      <c r="KSY16" s="60"/>
      <c r="KSZ16" s="60"/>
      <c r="KTA16" s="60"/>
      <c r="KTB16" s="60"/>
      <c r="KTC16" s="60"/>
      <c r="KTD16" s="60"/>
      <c r="KTE16" s="60"/>
      <c r="KTF16" s="60"/>
      <c r="KTG16" s="60"/>
      <c r="KTH16" s="60"/>
      <c r="KTI16" s="60"/>
      <c r="KTJ16" s="60"/>
      <c r="KTK16" s="60"/>
      <c r="KTL16" s="60"/>
      <c r="KTM16" s="60"/>
      <c r="KTN16" s="60"/>
      <c r="KTO16" s="60"/>
      <c r="KTP16" s="60"/>
      <c r="KTQ16" s="60"/>
      <c r="KTR16" s="60"/>
      <c r="KTS16" s="60"/>
      <c r="KTT16" s="60"/>
      <c r="KTU16" s="60"/>
      <c r="KTV16" s="60"/>
      <c r="KTW16" s="60"/>
      <c r="KTX16" s="60"/>
      <c r="KTY16" s="60"/>
      <c r="KTZ16" s="60"/>
      <c r="KUA16" s="60"/>
      <c r="KUB16" s="60"/>
      <c r="KUC16" s="60"/>
      <c r="KUD16" s="60"/>
      <c r="KUE16" s="60"/>
      <c r="KUF16" s="60"/>
      <c r="KUG16" s="60"/>
      <c r="KUH16" s="60"/>
      <c r="KUI16" s="60"/>
      <c r="KUJ16" s="60"/>
      <c r="KUK16" s="60"/>
      <c r="KUL16" s="60"/>
      <c r="KUM16" s="60"/>
      <c r="KUN16" s="60"/>
      <c r="KUO16" s="60"/>
      <c r="KUP16" s="60"/>
      <c r="KUQ16" s="60"/>
      <c r="KUR16" s="60"/>
      <c r="KUS16" s="60"/>
      <c r="KUT16" s="60"/>
      <c r="KUU16" s="60"/>
      <c r="KUV16" s="60"/>
      <c r="KUW16" s="60"/>
      <c r="KUX16" s="60"/>
      <c r="KUY16" s="60"/>
      <c r="KUZ16" s="60"/>
      <c r="KVA16" s="60"/>
      <c r="KVB16" s="60"/>
      <c r="KVC16" s="60"/>
      <c r="KVD16" s="60"/>
      <c r="KVE16" s="60"/>
      <c r="KVF16" s="60"/>
      <c r="KVG16" s="60"/>
      <c r="KVH16" s="60"/>
      <c r="KVI16" s="60"/>
      <c r="KVJ16" s="60"/>
      <c r="KVK16" s="60"/>
      <c r="KVL16" s="60"/>
      <c r="KVM16" s="60"/>
      <c r="KVN16" s="60"/>
      <c r="KVO16" s="60"/>
      <c r="KVP16" s="60"/>
      <c r="KVQ16" s="60"/>
      <c r="KVR16" s="60"/>
      <c r="KVS16" s="60"/>
      <c r="KVT16" s="60"/>
      <c r="KVU16" s="60"/>
      <c r="KVV16" s="60"/>
      <c r="KVW16" s="60"/>
      <c r="KVX16" s="60"/>
      <c r="KVY16" s="60"/>
      <c r="KVZ16" s="60"/>
      <c r="KWA16" s="60"/>
      <c r="KWB16" s="60"/>
      <c r="KWC16" s="60"/>
      <c r="KWD16" s="60"/>
      <c r="KWE16" s="60"/>
      <c r="KWF16" s="60"/>
      <c r="KWG16" s="60"/>
      <c r="KWH16" s="60"/>
      <c r="KWI16" s="60"/>
      <c r="KWJ16" s="60"/>
      <c r="KWK16" s="60"/>
      <c r="KWL16" s="60"/>
      <c r="KWM16" s="60"/>
      <c r="KWN16" s="60"/>
      <c r="KWO16" s="60"/>
      <c r="KWP16" s="60"/>
      <c r="KWQ16" s="60"/>
      <c r="KWR16" s="60"/>
      <c r="KWS16" s="60"/>
      <c r="KWT16" s="60"/>
      <c r="KWU16" s="60"/>
      <c r="KWV16" s="60"/>
      <c r="KWW16" s="60"/>
      <c r="KWX16" s="60"/>
      <c r="KWY16" s="60"/>
      <c r="KWZ16" s="60"/>
      <c r="KXA16" s="60"/>
      <c r="KXB16" s="60"/>
      <c r="KXC16" s="60"/>
      <c r="KXD16" s="60"/>
      <c r="KXE16" s="60"/>
      <c r="KXF16" s="60"/>
      <c r="KXG16" s="60"/>
      <c r="KXH16" s="60"/>
      <c r="KXI16" s="60"/>
      <c r="KXJ16" s="60"/>
      <c r="KXK16" s="60"/>
      <c r="KXL16" s="60"/>
      <c r="KXM16" s="60"/>
      <c r="KXN16" s="60"/>
      <c r="KXO16" s="60"/>
      <c r="KXP16" s="60"/>
      <c r="KXQ16" s="60"/>
      <c r="KXR16" s="60"/>
      <c r="KXS16" s="60"/>
      <c r="KXT16" s="60"/>
      <c r="KXU16" s="60"/>
      <c r="KXV16" s="60"/>
      <c r="KXW16" s="60"/>
      <c r="KXX16" s="60"/>
      <c r="KXY16" s="60"/>
      <c r="KXZ16" s="60"/>
      <c r="KYA16" s="60"/>
      <c r="KYB16" s="60"/>
      <c r="KYC16" s="60"/>
      <c r="KYD16" s="60"/>
      <c r="KYE16" s="60"/>
      <c r="KYF16" s="60"/>
      <c r="KYG16" s="60"/>
      <c r="KYH16" s="60"/>
      <c r="KYI16" s="60"/>
      <c r="KYJ16" s="60"/>
      <c r="KYK16" s="60"/>
      <c r="KYL16" s="60"/>
      <c r="KYM16" s="60"/>
      <c r="KYN16" s="60"/>
      <c r="KYO16" s="60"/>
      <c r="KYP16" s="60"/>
      <c r="KYQ16" s="60"/>
      <c r="KYR16" s="60"/>
      <c r="KYS16" s="60"/>
      <c r="KYT16" s="60"/>
      <c r="KYU16" s="60"/>
      <c r="KYV16" s="60"/>
      <c r="KYW16" s="60"/>
      <c r="KYX16" s="60"/>
      <c r="KYY16" s="60"/>
      <c r="KYZ16" s="60"/>
      <c r="KZA16" s="60"/>
      <c r="KZB16" s="60"/>
      <c r="KZC16" s="60"/>
      <c r="KZD16" s="60"/>
      <c r="KZE16" s="60"/>
      <c r="KZF16" s="60"/>
      <c r="KZG16" s="60"/>
      <c r="KZH16" s="60"/>
      <c r="KZI16" s="60"/>
      <c r="KZJ16" s="60"/>
      <c r="KZK16" s="60"/>
      <c r="KZL16" s="60"/>
      <c r="KZM16" s="60"/>
      <c r="KZN16" s="60"/>
      <c r="KZO16" s="60"/>
      <c r="KZP16" s="60"/>
      <c r="KZQ16" s="60"/>
      <c r="KZR16" s="60"/>
      <c r="KZS16" s="60"/>
      <c r="KZT16" s="60"/>
      <c r="KZU16" s="60"/>
      <c r="KZV16" s="60"/>
      <c r="KZW16" s="60"/>
      <c r="KZX16" s="60"/>
      <c r="KZY16" s="60"/>
      <c r="KZZ16" s="60"/>
      <c r="LAA16" s="60"/>
      <c r="LAB16" s="60"/>
      <c r="LAC16" s="60"/>
      <c r="LAD16" s="60"/>
      <c r="LAE16" s="60"/>
      <c r="LAF16" s="60"/>
      <c r="LAG16" s="60"/>
      <c r="LAH16" s="60"/>
      <c r="LAI16" s="60"/>
      <c r="LAJ16" s="60"/>
      <c r="LAK16" s="60"/>
      <c r="LAL16" s="60"/>
      <c r="LAM16" s="60"/>
      <c r="LAN16" s="60"/>
      <c r="LAO16" s="60"/>
      <c r="LAP16" s="60"/>
      <c r="LAQ16" s="60"/>
      <c r="LAR16" s="60"/>
      <c r="LAS16" s="60"/>
      <c r="LAT16" s="60"/>
      <c r="LAU16" s="60"/>
      <c r="LAV16" s="60"/>
      <c r="LAW16" s="60"/>
      <c r="LAX16" s="60"/>
      <c r="LAY16" s="60"/>
      <c r="LAZ16" s="60"/>
      <c r="LBA16" s="60"/>
      <c r="LBB16" s="60"/>
      <c r="LBC16" s="60"/>
      <c r="LBD16" s="60"/>
      <c r="LBE16" s="60"/>
      <c r="LBF16" s="60"/>
      <c r="LBG16" s="60"/>
      <c r="LBH16" s="60"/>
      <c r="LBI16" s="60"/>
      <c r="LBJ16" s="60"/>
      <c r="LBK16" s="60"/>
      <c r="LBL16" s="60"/>
      <c r="LBM16" s="60"/>
      <c r="LBN16" s="60"/>
      <c r="LBO16" s="60"/>
      <c r="LBP16" s="60"/>
      <c r="LBQ16" s="60"/>
      <c r="LBR16" s="60"/>
      <c r="LBS16" s="60"/>
      <c r="LBT16" s="60"/>
      <c r="LBU16" s="60"/>
      <c r="LBV16" s="60"/>
      <c r="LBW16" s="60"/>
      <c r="LBX16" s="60"/>
      <c r="LBY16" s="60"/>
      <c r="LBZ16" s="60"/>
      <c r="LCA16" s="60"/>
      <c r="LCB16" s="60"/>
      <c r="LCC16" s="60"/>
      <c r="LCD16" s="60"/>
      <c r="LCE16" s="60"/>
      <c r="LCF16" s="60"/>
      <c r="LCG16" s="60"/>
      <c r="LCH16" s="60"/>
      <c r="LCI16" s="60"/>
      <c r="LCJ16" s="60"/>
      <c r="LCK16" s="60"/>
      <c r="LCL16" s="60"/>
      <c r="LCM16" s="60"/>
      <c r="LCN16" s="60"/>
      <c r="LCO16" s="60"/>
      <c r="LCP16" s="60"/>
      <c r="LCQ16" s="60"/>
      <c r="LCR16" s="60"/>
      <c r="LCS16" s="60"/>
      <c r="LCT16" s="60"/>
      <c r="LCU16" s="60"/>
      <c r="LCV16" s="60"/>
      <c r="LCW16" s="60"/>
      <c r="LCX16" s="60"/>
      <c r="LCY16" s="60"/>
      <c r="LCZ16" s="60"/>
      <c r="LDA16" s="60"/>
      <c r="LDB16" s="60"/>
      <c r="LDC16" s="60"/>
      <c r="LDD16" s="60"/>
      <c r="LDE16" s="60"/>
      <c r="LDF16" s="60"/>
      <c r="LDG16" s="60"/>
      <c r="LDH16" s="60"/>
      <c r="LDI16" s="60"/>
      <c r="LDJ16" s="60"/>
      <c r="LDK16" s="60"/>
      <c r="LDL16" s="60"/>
      <c r="LDM16" s="60"/>
      <c r="LDN16" s="60"/>
      <c r="LDO16" s="60"/>
      <c r="LDP16" s="60"/>
      <c r="LDQ16" s="60"/>
      <c r="LDR16" s="60"/>
      <c r="LDS16" s="60"/>
      <c r="LDT16" s="60"/>
      <c r="LDU16" s="60"/>
      <c r="LDV16" s="60"/>
      <c r="LDW16" s="60"/>
      <c r="LDX16" s="60"/>
      <c r="LDY16" s="60"/>
      <c r="LDZ16" s="60"/>
      <c r="LEA16" s="60"/>
      <c r="LEB16" s="60"/>
      <c r="LEC16" s="60"/>
      <c r="LED16" s="60"/>
      <c r="LEE16" s="60"/>
      <c r="LEF16" s="60"/>
      <c r="LEG16" s="60"/>
      <c r="LEH16" s="60"/>
      <c r="LEI16" s="60"/>
      <c r="LEJ16" s="60"/>
      <c r="LEK16" s="60"/>
      <c r="LEL16" s="60"/>
      <c r="LEM16" s="60"/>
      <c r="LEN16" s="60"/>
      <c r="LEO16" s="60"/>
      <c r="LEP16" s="60"/>
      <c r="LEQ16" s="60"/>
      <c r="LER16" s="60"/>
      <c r="LES16" s="60"/>
      <c r="LET16" s="60"/>
      <c r="LEU16" s="60"/>
      <c r="LEV16" s="60"/>
      <c r="LEW16" s="60"/>
      <c r="LEX16" s="60"/>
      <c r="LEY16" s="60"/>
      <c r="LEZ16" s="60"/>
      <c r="LFA16" s="60"/>
      <c r="LFB16" s="60"/>
      <c r="LFC16" s="60"/>
      <c r="LFD16" s="60"/>
      <c r="LFE16" s="60"/>
      <c r="LFF16" s="60"/>
      <c r="LFG16" s="60"/>
      <c r="LFH16" s="60"/>
      <c r="LFI16" s="60"/>
      <c r="LFJ16" s="60"/>
      <c r="LFK16" s="60"/>
      <c r="LFL16" s="60"/>
      <c r="LFM16" s="60"/>
      <c r="LFN16" s="60"/>
      <c r="LFO16" s="60"/>
      <c r="LFP16" s="60"/>
      <c r="LFQ16" s="60"/>
      <c r="LFR16" s="60"/>
      <c r="LFS16" s="60"/>
      <c r="LFT16" s="60"/>
      <c r="LFU16" s="60"/>
      <c r="LFV16" s="60"/>
      <c r="LFW16" s="60"/>
      <c r="LFX16" s="60"/>
      <c r="LFY16" s="60"/>
      <c r="LFZ16" s="60"/>
      <c r="LGA16" s="60"/>
      <c r="LGB16" s="60"/>
      <c r="LGC16" s="60"/>
      <c r="LGD16" s="60"/>
      <c r="LGE16" s="60"/>
      <c r="LGF16" s="60"/>
      <c r="LGG16" s="60"/>
      <c r="LGH16" s="60"/>
      <c r="LGI16" s="60"/>
      <c r="LGJ16" s="60"/>
      <c r="LGK16" s="60"/>
      <c r="LGL16" s="60"/>
      <c r="LGM16" s="60"/>
      <c r="LGN16" s="60"/>
      <c r="LGO16" s="60"/>
      <c r="LGP16" s="60"/>
      <c r="LGQ16" s="60"/>
      <c r="LGR16" s="60"/>
      <c r="LGS16" s="60"/>
      <c r="LGT16" s="60"/>
      <c r="LGU16" s="60"/>
      <c r="LGV16" s="60"/>
      <c r="LGW16" s="60"/>
      <c r="LGX16" s="60"/>
      <c r="LGY16" s="60"/>
      <c r="LGZ16" s="60"/>
      <c r="LHA16" s="60"/>
      <c r="LHB16" s="60"/>
      <c r="LHC16" s="60"/>
      <c r="LHD16" s="60"/>
      <c r="LHE16" s="60"/>
      <c r="LHF16" s="60"/>
      <c r="LHG16" s="60"/>
      <c r="LHH16" s="60"/>
      <c r="LHI16" s="60"/>
      <c r="LHJ16" s="60"/>
      <c r="LHK16" s="60"/>
      <c r="LHL16" s="60"/>
      <c r="LHM16" s="60"/>
      <c r="LHN16" s="60"/>
      <c r="LHO16" s="60"/>
      <c r="LHP16" s="60"/>
      <c r="LHQ16" s="60"/>
      <c r="LHR16" s="60"/>
      <c r="LHS16" s="60"/>
      <c r="LHT16" s="60"/>
      <c r="LHU16" s="60"/>
      <c r="LHV16" s="60"/>
      <c r="LHW16" s="60"/>
      <c r="LHX16" s="60"/>
      <c r="LHY16" s="60"/>
      <c r="LHZ16" s="60"/>
      <c r="LIA16" s="60"/>
      <c r="LIB16" s="60"/>
      <c r="LIC16" s="60"/>
      <c r="LID16" s="60"/>
      <c r="LIE16" s="60"/>
      <c r="LIF16" s="60"/>
      <c r="LIG16" s="60"/>
      <c r="LIH16" s="60"/>
      <c r="LII16" s="60"/>
      <c r="LIJ16" s="60"/>
      <c r="LIK16" s="60"/>
      <c r="LIL16" s="60"/>
      <c r="LIM16" s="60"/>
      <c r="LIN16" s="60"/>
      <c r="LIO16" s="60"/>
      <c r="LIP16" s="60"/>
      <c r="LIQ16" s="60"/>
      <c r="LIR16" s="60"/>
      <c r="LIS16" s="60"/>
      <c r="LIT16" s="60"/>
      <c r="LIU16" s="60"/>
      <c r="LIV16" s="60"/>
      <c r="LIW16" s="60"/>
      <c r="LIX16" s="60"/>
      <c r="LIY16" s="60"/>
      <c r="LIZ16" s="60"/>
      <c r="LJA16" s="60"/>
      <c r="LJB16" s="60"/>
      <c r="LJC16" s="60"/>
      <c r="LJD16" s="60"/>
      <c r="LJE16" s="60"/>
      <c r="LJF16" s="60"/>
      <c r="LJG16" s="60"/>
      <c r="LJH16" s="60"/>
      <c r="LJI16" s="60"/>
      <c r="LJJ16" s="60"/>
      <c r="LJK16" s="60"/>
      <c r="LJL16" s="60"/>
      <c r="LJM16" s="60"/>
      <c r="LJN16" s="60"/>
      <c r="LJO16" s="60"/>
      <c r="LJP16" s="60"/>
      <c r="LJQ16" s="60"/>
      <c r="LJR16" s="60"/>
      <c r="LJS16" s="60"/>
      <c r="LJT16" s="60"/>
      <c r="LJU16" s="60"/>
      <c r="LJV16" s="60"/>
      <c r="LJW16" s="60"/>
      <c r="LJX16" s="60"/>
      <c r="LJY16" s="60"/>
      <c r="LJZ16" s="60"/>
      <c r="LKA16" s="60"/>
      <c r="LKB16" s="60"/>
      <c r="LKC16" s="60"/>
      <c r="LKD16" s="60"/>
      <c r="LKE16" s="60"/>
      <c r="LKF16" s="60"/>
      <c r="LKG16" s="60"/>
      <c r="LKH16" s="60"/>
      <c r="LKI16" s="60"/>
      <c r="LKJ16" s="60"/>
      <c r="LKK16" s="60"/>
      <c r="LKL16" s="60"/>
      <c r="LKM16" s="60"/>
      <c r="LKN16" s="60"/>
      <c r="LKO16" s="60"/>
      <c r="LKP16" s="60"/>
      <c r="LKQ16" s="60"/>
      <c r="LKR16" s="60"/>
      <c r="LKS16" s="60"/>
      <c r="LKT16" s="60"/>
      <c r="LKU16" s="60"/>
      <c r="LKV16" s="60"/>
      <c r="LKW16" s="60"/>
      <c r="LKX16" s="60"/>
      <c r="LKY16" s="60"/>
      <c r="LKZ16" s="60"/>
      <c r="LLA16" s="60"/>
      <c r="LLB16" s="60"/>
      <c r="LLC16" s="60"/>
      <c r="LLD16" s="60"/>
      <c r="LLE16" s="60"/>
      <c r="LLF16" s="60"/>
      <c r="LLG16" s="60"/>
      <c r="LLH16" s="60"/>
      <c r="LLI16" s="60"/>
      <c r="LLJ16" s="60"/>
      <c r="LLK16" s="60"/>
      <c r="LLL16" s="60"/>
      <c r="LLM16" s="60"/>
      <c r="LLN16" s="60"/>
      <c r="LLO16" s="60"/>
      <c r="LLP16" s="60"/>
      <c r="LLQ16" s="60"/>
      <c r="LLR16" s="60"/>
      <c r="LLS16" s="60"/>
      <c r="LLT16" s="60"/>
      <c r="LLU16" s="60"/>
      <c r="LLV16" s="60"/>
      <c r="LLW16" s="60"/>
      <c r="LLX16" s="60"/>
      <c r="LLY16" s="60"/>
      <c r="LLZ16" s="60"/>
      <c r="LMA16" s="60"/>
      <c r="LMB16" s="60"/>
      <c r="LMC16" s="60"/>
      <c r="LMD16" s="60"/>
      <c r="LME16" s="60"/>
      <c r="LMF16" s="60"/>
      <c r="LMG16" s="60"/>
      <c r="LMH16" s="60"/>
      <c r="LMI16" s="60"/>
      <c r="LMJ16" s="60"/>
      <c r="LMK16" s="60"/>
      <c r="LML16" s="60"/>
      <c r="LMM16" s="60"/>
      <c r="LMN16" s="60"/>
      <c r="LMO16" s="60"/>
      <c r="LMP16" s="60"/>
      <c r="LMQ16" s="60"/>
      <c r="LMR16" s="60"/>
      <c r="LMS16" s="60"/>
      <c r="LMT16" s="60"/>
      <c r="LMU16" s="60"/>
      <c r="LMV16" s="60"/>
      <c r="LMW16" s="60"/>
      <c r="LMX16" s="60"/>
      <c r="LMY16" s="60"/>
      <c r="LMZ16" s="60"/>
      <c r="LNA16" s="60"/>
      <c r="LNB16" s="60"/>
      <c r="LNC16" s="60"/>
      <c r="LND16" s="60"/>
      <c r="LNE16" s="60"/>
      <c r="LNF16" s="60"/>
      <c r="LNG16" s="60"/>
      <c r="LNH16" s="60"/>
      <c r="LNI16" s="60"/>
      <c r="LNJ16" s="60"/>
      <c r="LNK16" s="60"/>
      <c r="LNL16" s="60"/>
      <c r="LNM16" s="60"/>
      <c r="LNN16" s="60"/>
      <c r="LNO16" s="60"/>
      <c r="LNP16" s="60"/>
      <c r="LNQ16" s="60"/>
      <c r="LNR16" s="60"/>
      <c r="LNS16" s="60"/>
      <c r="LNT16" s="60"/>
      <c r="LNU16" s="60"/>
      <c r="LNV16" s="60"/>
      <c r="LNW16" s="60"/>
      <c r="LNX16" s="60"/>
      <c r="LNY16" s="60"/>
      <c r="LNZ16" s="60"/>
      <c r="LOA16" s="60"/>
      <c r="LOB16" s="60"/>
      <c r="LOC16" s="60"/>
      <c r="LOD16" s="60"/>
      <c r="LOE16" s="60"/>
      <c r="LOF16" s="60"/>
      <c r="LOG16" s="60"/>
      <c r="LOH16" s="60"/>
      <c r="LOI16" s="60"/>
      <c r="LOJ16" s="60"/>
      <c r="LOK16" s="60"/>
      <c r="LOL16" s="60"/>
      <c r="LOM16" s="60"/>
      <c r="LON16" s="60"/>
      <c r="LOO16" s="60"/>
      <c r="LOP16" s="60"/>
      <c r="LOQ16" s="60"/>
      <c r="LOR16" s="60"/>
      <c r="LOS16" s="60"/>
      <c r="LOT16" s="60"/>
      <c r="LOU16" s="60"/>
      <c r="LOV16" s="60"/>
      <c r="LOW16" s="60"/>
      <c r="LOX16" s="60"/>
      <c r="LOY16" s="60"/>
      <c r="LOZ16" s="60"/>
      <c r="LPA16" s="60"/>
      <c r="LPB16" s="60"/>
      <c r="LPC16" s="60"/>
      <c r="LPD16" s="60"/>
      <c r="LPE16" s="60"/>
      <c r="LPF16" s="60"/>
      <c r="LPG16" s="60"/>
      <c r="LPH16" s="60"/>
      <c r="LPI16" s="60"/>
      <c r="LPJ16" s="60"/>
      <c r="LPK16" s="60"/>
      <c r="LPL16" s="60"/>
      <c r="LPM16" s="60"/>
      <c r="LPN16" s="60"/>
      <c r="LPO16" s="60"/>
      <c r="LPP16" s="60"/>
      <c r="LPQ16" s="60"/>
      <c r="LPR16" s="60"/>
      <c r="LPS16" s="60"/>
      <c r="LPT16" s="60"/>
      <c r="LPU16" s="60"/>
      <c r="LPV16" s="60"/>
      <c r="LPW16" s="60"/>
      <c r="LPX16" s="60"/>
      <c r="LPY16" s="60"/>
      <c r="LPZ16" s="60"/>
      <c r="LQA16" s="60"/>
      <c r="LQB16" s="60"/>
      <c r="LQC16" s="60"/>
      <c r="LQD16" s="60"/>
      <c r="LQE16" s="60"/>
      <c r="LQF16" s="60"/>
      <c r="LQG16" s="60"/>
      <c r="LQH16" s="60"/>
      <c r="LQI16" s="60"/>
      <c r="LQJ16" s="60"/>
      <c r="LQK16" s="60"/>
      <c r="LQL16" s="60"/>
      <c r="LQM16" s="60"/>
      <c r="LQN16" s="60"/>
      <c r="LQO16" s="60"/>
      <c r="LQP16" s="60"/>
      <c r="LQQ16" s="60"/>
      <c r="LQR16" s="60"/>
      <c r="LQS16" s="60"/>
      <c r="LQT16" s="60"/>
      <c r="LQU16" s="60"/>
      <c r="LQV16" s="60"/>
      <c r="LQW16" s="60"/>
      <c r="LQX16" s="60"/>
      <c r="LQY16" s="60"/>
      <c r="LQZ16" s="60"/>
      <c r="LRA16" s="60"/>
      <c r="LRB16" s="60"/>
      <c r="LRC16" s="60"/>
      <c r="LRD16" s="60"/>
      <c r="LRE16" s="60"/>
      <c r="LRF16" s="60"/>
      <c r="LRG16" s="60"/>
      <c r="LRH16" s="60"/>
      <c r="LRI16" s="60"/>
      <c r="LRJ16" s="60"/>
      <c r="LRK16" s="60"/>
      <c r="LRL16" s="60"/>
      <c r="LRM16" s="60"/>
      <c r="LRN16" s="60"/>
      <c r="LRO16" s="60"/>
      <c r="LRP16" s="60"/>
      <c r="LRQ16" s="60"/>
      <c r="LRR16" s="60"/>
      <c r="LRS16" s="60"/>
      <c r="LRT16" s="60"/>
      <c r="LRU16" s="60"/>
      <c r="LRV16" s="60"/>
      <c r="LRW16" s="60"/>
      <c r="LRX16" s="60"/>
      <c r="LRY16" s="60"/>
      <c r="LRZ16" s="60"/>
      <c r="LSA16" s="60"/>
      <c r="LSB16" s="60"/>
      <c r="LSC16" s="60"/>
      <c r="LSD16" s="60"/>
      <c r="LSE16" s="60"/>
      <c r="LSF16" s="60"/>
      <c r="LSG16" s="60"/>
      <c r="LSH16" s="60"/>
      <c r="LSI16" s="60"/>
      <c r="LSJ16" s="60"/>
      <c r="LSK16" s="60"/>
      <c r="LSL16" s="60"/>
      <c r="LSM16" s="60"/>
      <c r="LSN16" s="60"/>
      <c r="LSO16" s="60"/>
      <c r="LSP16" s="60"/>
      <c r="LSQ16" s="60"/>
      <c r="LSR16" s="60"/>
      <c r="LSS16" s="60"/>
      <c r="LST16" s="60"/>
      <c r="LSU16" s="60"/>
      <c r="LSV16" s="60"/>
      <c r="LSW16" s="60"/>
      <c r="LSX16" s="60"/>
      <c r="LSY16" s="60"/>
      <c r="LSZ16" s="60"/>
      <c r="LTA16" s="60"/>
      <c r="LTB16" s="60"/>
      <c r="LTC16" s="60"/>
      <c r="LTD16" s="60"/>
      <c r="LTE16" s="60"/>
      <c r="LTF16" s="60"/>
      <c r="LTG16" s="60"/>
      <c r="LTH16" s="60"/>
      <c r="LTI16" s="60"/>
      <c r="LTJ16" s="60"/>
      <c r="LTK16" s="60"/>
      <c r="LTL16" s="60"/>
      <c r="LTM16" s="60"/>
      <c r="LTN16" s="60"/>
      <c r="LTO16" s="60"/>
      <c r="LTP16" s="60"/>
      <c r="LTQ16" s="60"/>
      <c r="LTR16" s="60"/>
      <c r="LTS16" s="60"/>
      <c r="LTT16" s="60"/>
      <c r="LTU16" s="60"/>
      <c r="LTV16" s="60"/>
      <c r="LTW16" s="60"/>
      <c r="LTX16" s="60"/>
      <c r="LTY16" s="60"/>
      <c r="LTZ16" s="60"/>
      <c r="LUA16" s="60"/>
      <c r="LUB16" s="60"/>
      <c r="LUC16" s="60"/>
      <c r="LUD16" s="60"/>
      <c r="LUE16" s="60"/>
      <c r="LUF16" s="60"/>
      <c r="LUG16" s="60"/>
      <c r="LUH16" s="60"/>
      <c r="LUI16" s="60"/>
      <c r="LUJ16" s="60"/>
      <c r="LUK16" s="60"/>
      <c r="LUL16" s="60"/>
      <c r="LUM16" s="60"/>
      <c r="LUN16" s="60"/>
      <c r="LUO16" s="60"/>
      <c r="LUP16" s="60"/>
      <c r="LUQ16" s="60"/>
      <c r="LUR16" s="60"/>
      <c r="LUS16" s="60"/>
      <c r="LUT16" s="60"/>
      <c r="LUU16" s="60"/>
      <c r="LUV16" s="60"/>
      <c r="LUW16" s="60"/>
      <c r="LUX16" s="60"/>
      <c r="LUY16" s="60"/>
      <c r="LUZ16" s="60"/>
      <c r="LVA16" s="60"/>
      <c r="LVB16" s="60"/>
      <c r="LVC16" s="60"/>
      <c r="LVD16" s="60"/>
      <c r="LVE16" s="60"/>
      <c r="LVF16" s="60"/>
      <c r="LVG16" s="60"/>
      <c r="LVH16" s="60"/>
      <c r="LVI16" s="60"/>
      <c r="LVJ16" s="60"/>
      <c r="LVK16" s="60"/>
      <c r="LVL16" s="60"/>
      <c r="LVM16" s="60"/>
      <c r="LVN16" s="60"/>
      <c r="LVO16" s="60"/>
      <c r="LVP16" s="60"/>
      <c r="LVQ16" s="60"/>
      <c r="LVR16" s="60"/>
      <c r="LVS16" s="60"/>
      <c r="LVT16" s="60"/>
      <c r="LVU16" s="60"/>
      <c r="LVV16" s="60"/>
      <c r="LVW16" s="60"/>
      <c r="LVX16" s="60"/>
      <c r="LVY16" s="60"/>
      <c r="LVZ16" s="60"/>
      <c r="LWA16" s="60"/>
      <c r="LWB16" s="60"/>
      <c r="LWC16" s="60"/>
      <c r="LWD16" s="60"/>
      <c r="LWE16" s="60"/>
      <c r="LWF16" s="60"/>
      <c r="LWG16" s="60"/>
      <c r="LWH16" s="60"/>
      <c r="LWI16" s="60"/>
      <c r="LWJ16" s="60"/>
      <c r="LWK16" s="60"/>
      <c r="LWL16" s="60"/>
      <c r="LWM16" s="60"/>
      <c r="LWN16" s="60"/>
      <c r="LWO16" s="60"/>
      <c r="LWP16" s="60"/>
      <c r="LWQ16" s="60"/>
      <c r="LWR16" s="60"/>
      <c r="LWS16" s="60"/>
      <c r="LWT16" s="60"/>
      <c r="LWU16" s="60"/>
      <c r="LWV16" s="60"/>
      <c r="LWW16" s="60"/>
      <c r="LWX16" s="60"/>
      <c r="LWY16" s="60"/>
      <c r="LWZ16" s="60"/>
      <c r="LXA16" s="60"/>
      <c r="LXB16" s="60"/>
      <c r="LXC16" s="60"/>
      <c r="LXD16" s="60"/>
      <c r="LXE16" s="60"/>
      <c r="LXF16" s="60"/>
      <c r="LXG16" s="60"/>
      <c r="LXH16" s="60"/>
      <c r="LXI16" s="60"/>
      <c r="LXJ16" s="60"/>
      <c r="LXK16" s="60"/>
      <c r="LXL16" s="60"/>
      <c r="LXM16" s="60"/>
      <c r="LXN16" s="60"/>
      <c r="LXO16" s="60"/>
      <c r="LXP16" s="60"/>
      <c r="LXQ16" s="60"/>
      <c r="LXR16" s="60"/>
      <c r="LXS16" s="60"/>
      <c r="LXT16" s="60"/>
      <c r="LXU16" s="60"/>
      <c r="LXV16" s="60"/>
      <c r="LXW16" s="60"/>
      <c r="LXX16" s="60"/>
      <c r="LXY16" s="60"/>
      <c r="LXZ16" s="60"/>
      <c r="LYA16" s="60"/>
      <c r="LYB16" s="60"/>
      <c r="LYC16" s="60"/>
      <c r="LYD16" s="60"/>
      <c r="LYE16" s="60"/>
      <c r="LYF16" s="60"/>
      <c r="LYG16" s="60"/>
      <c r="LYH16" s="60"/>
      <c r="LYI16" s="60"/>
      <c r="LYJ16" s="60"/>
      <c r="LYK16" s="60"/>
      <c r="LYL16" s="60"/>
      <c r="LYM16" s="60"/>
      <c r="LYN16" s="60"/>
      <c r="LYO16" s="60"/>
      <c r="LYP16" s="60"/>
      <c r="LYQ16" s="60"/>
      <c r="LYR16" s="60"/>
      <c r="LYS16" s="60"/>
      <c r="LYT16" s="60"/>
      <c r="LYU16" s="60"/>
      <c r="LYV16" s="60"/>
      <c r="LYW16" s="60"/>
      <c r="LYX16" s="60"/>
      <c r="LYY16" s="60"/>
      <c r="LYZ16" s="60"/>
      <c r="LZA16" s="60"/>
      <c r="LZB16" s="60"/>
      <c r="LZC16" s="60"/>
      <c r="LZD16" s="60"/>
      <c r="LZE16" s="60"/>
      <c r="LZF16" s="60"/>
      <c r="LZG16" s="60"/>
      <c r="LZH16" s="60"/>
      <c r="LZI16" s="60"/>
      <c r="LZJ16" s="60"/>
      <c r="LZK16" s="60"/>
      <c r="LZL16" s="60"/>
      <c r="LZM16" s="60"/>
      <c r="LZN16" s="60"/>
      <c r="LZO16" s="60"/>
      <c r="LZP16" s="60"/>
      <c r="LZQ16" s="60"/>
      <c r="LZR16" s="60"/>
      <c r="LZS16" s="60"/>
      <c r="LZT16" s="60"/>
      <c r="LZU16" s="60"/>
      <c r="LZV16" s="60"/>
      <c r="LZW16" s="60"/>
      <c r="LZX16" s="60"/>
      <c r="LZY16" s="60"/>
      <c r="LZZ16" s="60"/>
      <c r="MAA16" s="60"/>
      <c r="MAB16" s="60"/>
      <c r="MAC16" s="60"/>
      <c r="MAD16" s="60"/>
      <c r="MAE16" s="60"/>
      <c r="MAF16" s="60"/>
      <c r="MAG16" s="60"/>
      <c r="MAH16" s="60"/>
      <c r="MAI16" s="60"/>
      <c r="MAJ16" s="60"/>
      <c r="MAK16" s="60"/>
      <c r="MAL16" s="60"/>
      <c r="MAM16" s="60"/>
      <c r="MAN16" s="60"/>
      <c r="MAO16" s="60"/>
      <c r="MAP16" s="60"/>
      <c r="MAQ16" s="60"/>
      <c r="MAR16" s="60"/>
      <c r="MAS16" s="60"/>
      <c r="MAT16" s="60"/>
      <c r="MAU16" s="60"/>
      <c r="MAV16" s="60"/>
      <c r="MAW16" s="60"/>
      <c r="MAX16" s="60"/>
      <c r="MAY16" s="60"/>
      <c r="MAZ16" s="60"/>
      <c r="MBA16" s="60"/>
      <c r="MBB16" s="60"/>
      <c r="MBC16" s="60"/>
      <c r="MBD16" s="60"/>
      <c r="MBE16" s="60"/>
      <c r="MBF16" s="60"/>
      <c r="MBG16" s="60"/>
      <c r="MBH16" s="60"/>
      <c r="MBI16" s="60"/>
      <c r="MBJ16" s="60"/>
      <c r="MBK16" s="60"/>
      <c r="MBL16" s="60"/>
      <c r="MBM16" s="60"/>
      <c r="MBN16" s="60"/>
      <c r="MBO16" s="60"/>
      <c r="MBP16" s="60"/>
      <c r="MBQ16" s="60"/>
      <c r="MBR16" s="60"/>
      <c r="MBS16" s="60"/>
      <c r="MBT16" s="60"/>
      <c r="MBU16" s="60"/>
      <c r="MBV16" s="60"/>
      <c r="MBW16" s="60"/>
      <c r="MBX16" s="60"/>
      <c r="MBY16" s="60"/>
      <c r="MBZ16" s="60"/>
      <c r="MCA16" s="60"/>
      <c r="MCB16" s="60"/>
      <c r="MCC16" s="60"/>
      <c r="MCD16" s="60"/>
      <c r="MCE16" s="60"/>
      <c r="MCF16" s="60"/>
      <c r="MCG16" s="60"/>
      <c r="MCH16" s="60"/>
      <c r="MCI16" s="60"/>
      <c r="MCJ16" s="60"/>
      <c r="MCK16" s="60"/>
      <c r="MCL16" s="60"/>
      <c r="MCM16" s="60"/>
      <c r="MCN16" s="60"/>
      <c r="MCO16" s="60"/>
      <c r="MCP16" s="60"/>
      <c r="MCQ16" s="60"/>
      <c r="MCR16" s="60"/>
      <c r="MCS16" s="60"/>
      <c r="MCT16" s="60"/>
      <c r="MCU16" s="60"/>
      <c r="MCV16" s="60"/>
      <c r="MCW16" s="60"/>
      <c r="MCX16" s="60"/>
      <c r="MCY16" s="60"/>
      <c r="MCZ16" s="60"/>
      <c r="MDA16" s="60"/>
      <c r="MDB16" s="60"/>
      <c r="MDC16" s="60"/>
      <c r="MDD16" s="60"/>
      <c r="MDE16" s="60"/>
      <c r="MDF16" s="60"/>
      <c r="MDG16" s="60"/>
      <c r="MDH16" s="60"/>
      <c r="MDI16" s="60"/>
      <c r="MDJ16" s="60"/>
      <c r="MDK16" s="60"/>
      <c r="MDL16" s="60"/>
      <c r="MDM16" s="60"/>
      <c r="MDN16" s="60"/>
      <c r="MDO16" s="60"/>
      <c r="MDP16" s="60"/>
      <c r="MDQ16" s="60"/>
      <c r="MDR16" s="60"/>
      <c r="MDS16" s="60"/>
      <c r="MDT16" s="60"/>
      <c r="MDU16" s="60"/>
      <c r="MDV16" s="60"/>
      <c r="MDW16" s="60"/>
      <c r="MDX16" s="60"/>
      <c r="MDY16" s="60"/>
      <c r="MDZ16" s="60"/>
      <c r="MEA16" s="60"/>
      <c r="MEB16" s="60"/>
      <c r="MEC16" s="60"/>
      <c r="MED16" s="60"/>
      <c r="MEE16" s="60"/>
      <c r="MEF16" s="60"/>
      <c r="MEG16" s="60"/>
      <c r="MEH16" s="60"/>
      <c r="MEI16" s="60"/>
      <c r="MEJ16" s="60"/>
      <c r="MEK16" s="60"/>
      <c r="MEL16" s="60"/>
      <c r="MEM16" s="60"/>
      <c r="MEN16" s="60"/>
      <c r="MEO16" s="60"/>
      <c r="MEP16" s="60"/>
      <c r="MEQ16" s="60"/>
      <c r="MER16" s="60"/>
      <c r="MES16" s="60"/>
      <c r="MET16" s="60"/>
      <c r="MEU16" s="60"/>
      <c r="MEV16" s="60"/>
      <c r="MEW16" s="60"/>
      <c r="MEX16" s="60"/>
      <c r="MEY16" s="60"/>
      <c r="MEZ16" s="60"/>
      <c r="MFA16" s="60"/>
      <c r="MFB16" s="60"/>
      <c r="MFC16" s="60"/>
      <c r="MFD16" s="60"/>
      <c r="MFE16" s="60"/>
      <c r="MFF16" s="60"/>
      <c r="MFG16" s="60"/>
      <c r="MFH16" s="60"/>
      <c r="MFI16" s="60"/>
      <c r="MFJ16" s="60"/>
      <c r="MFK16" s="60"/>
      <c r="MFL16" s="60"/>
      <c r="MFM16" s="60"/>
      <c r="MFN16" s="60"/>
      <c r="MFO16" s="60"/>
      <c r="MFP16" s="60"/>
      <c r="MFQ16" s="60"/>
      <c r="MFR16" s="60"/>
      <c r="MFS16" s="60"/>
      <c r="MFT16" s="60"/>
      <c r="MFU16" s="60"/>
      <c r="MFV16" s="60"/>
      <c r="MFW16" s="60"/>
      <c r="MFX16" s="60"/>
      <c r="MFY16" s="60"/>
      <c r="MFZ16" s="60"/>
      <c r="MGA16" s="60"/>
      <c r="MGB16" s="60"/>
      <c r="MGC16" s="60"/>
      <c r="MGD16" s="60"/>
      <c r="MGE16" s="60"/>
      <c r="MGF16" s="60"/>
      <c r="MGG16" s="60"/>
      <c r="MGH16" s="60"/>
      <c r="MGI16" s="60"/>
      <c r="MGJ16" s="60"/>
      <c r="MGK16" s="60"/>
      <c r="MGL16" s="60"/>
      <c r="MGM16" s="60"/>
      <c r="MGN16" s="60"/>
      <c r="MGO16" s="60"/>
      <c r="MGP16" s="60"/>
      <c r="MGQ16" s="60"/>
      <c r="MGR16" s="60"/>
      <c r="MGS16" s="60"/>
      <c r="MGT16" s="60"/>
      <c r="MGU16" s="60"/>
      <c r="MGV16" s="60"/>
      <c r="MGW16" s="60"/>
      <c r="MGX16" s="60"/>
      <c r="MGY16" s="60"/>
      <c r="MGZ16" s="60"/>
      <c r="MHA16" s="60"/>
      <c r="MHB16" s="60"/>
      <c r="MHC16" s="60"/>
      <c r="MHD16" s="60"/>
      <c r="MHE16" s="60"/>
      <c r="MHF16" s="60"/>
      <c r="MHG16" s="60"/>
      <c r="MHH16" s="60"/>
      <c r="MHI16" s="60"/>
      <c r="MHJ16" s="60"/>
      <c r="MHK16" s="60"/>
      <c r="MHL16" s="60"/>
      <c r="MHM16" s="60"/>
      <c r="MHN16" s="60"/>
      <c r="MHO16" s="60"/>
      <c r="MHP16" s="60"/>
      <c r="MHQ16" s="60"/>
      <c r="MHR16" s="60"/>
      <c r="MHS16" s="60"/>
      <c r="MHT16" s="60"/>
      <c r="MHU16" s="60"/>
      <c r="MHV16" s="60"/>
      <c r="MHW16" s="60"/>
      <c r="MHX16" s="60"/>
      <c r="MHY16" s="60"/>
      <c r="MHZ16" s="60"/>
      <c r="MIA16" s="60"/>
      <c r="MIB16" s="60"/>
      <c r="MIC16" s="60"/>
      <c r="MID16" s="60"/>
      <c r="MIE16" s="60"/>
      <c r="MIF16" s="60"/>
      <c r="MIG16" s="60"/>
      <c r="MIH16" s="60"/>
      <c r="MII16" s="60"/>
      <c r="MIJ16" s="60"/>
      <c r="MIK16" s="60"/>
      <c r="MIL16" s="60"/>
      <c r="MIM16" s="60"/>
      <c r="MIN16" s="60"/>
      <c r="MIO16" s="60"/>
      <c r="MIP16" s="60"/>
      <c r="MIQ16" s="60"/>
      <c r="MIR16" s="60"/>
      <c r="MIS16" s="60"/>
      <c r="MIT16" s="60"/>
      <c r="MIU16" s="60"/>
      <c r="MIV16" s="60"/>
      <c r="MIW16" s="60"/>
      <c r="MIX16" s="60"/>
      <c r="MIY16" s="60"/>
      <c r="MIZ16" s="60"/>
      <c r="MJA16" s="60"/>
      <c r="MJB16" s="60"/>
      <c r="MJC16" s="60"/>
      <c r="MJD16" s="60"/>
      <c r="MJE16" s="60"/>
      <c r="MJF16" s="60"/>
      <c r="MJG16" s="60"/>
      <c r="MJH16" s="60"/>
      <c r="MJI16" s="60"/>
      <c r="MJJ16" s="60"/>
      <c r="MJK16" s="60"/>
      <c r="MJL16" s="60"/>
      <c r="MJM16" s="60"/>
      <c r="MJN16" s="60"/>
      <c r="MJO16" s="60"/>
      <c r="MJP16" s="60"/>
      <c r="MJQ16" s="60"/>
      <c r="MJR16" s="60"/>
      <c r="MJS16" s="60"/>
      <c r="MJT16" s="60"/>
      <c r="MJU16" s="60"/>
      <c r="MJV16" s="60"/>
      <c r="MJW16" s="60"/>
      <c r="MJX16" s="60"/>
      <c r="MJY16" s="60"/>
      <c r="MJZ16" s="60"/>
      <c r="MKA16" s="60"/>
      <c r="MKB16" s="60"/>
      <c r="MKC16" s="60"/>
      <c r="MKD16" s="60"/>
      <c r="MKE16" s="60"/>
      <c r="MKF16" s="60"/>
      <c r="MKG16" s="60"/>
      <c r="MKH16" s="60"/>
      <c r="MKI16" s="60"/>
      <c r="MKJ16" s="60"/>
      <c r="MKK16" s="60"/>
      <c r="MKL16" s="60"/>
      <c r="MKM16" s="60"/>
      <c r="MKN16" s="60"/>
      <c r="MKO16" s="60"/>
      <c r="MKP16" s="60"/>
      <c r="MKQ16" s="60"/>
      <c r="MKR16" s="60"/>
      <c r="MKS16" s="60"/>
      <c r="MKT16" s="60"/>
      <c r="MKU16" s="60"/>
      <c r="MKV16" s="60"/>
      <c r="MKW16" s="60"/>
      <c r="MKX16" s="60"/>
      <c r="MKY16" s="60"/>
      <c r="MKZ16" s="60"/>
      <c r="MLA16" s="60"/>
      <c r="MLB16" s="60"/>
      <c r="MLC16" s="60"/>
      <c r="MLD16" s="60"/>
      <c r="MLE16" s="60"/>
      <c r="MLF16" s="60"/>
      <c r="MLG16" s="60"/>
      <c r="MLH16" s="60"/>
      <c r="MLI16" s="60"/>
      <c r="MLJ16" s="60"/>
      <c r="MLK16" s="60"/>
      <c r="MLL16" s="60"/>
      <c r="MLM16" s="60"/>
      <c r="MLN16" s="60"/>
      <c r="MLO16" s="60"/>
      <c r="MLP16" s="60"/>
      <c r="MLQ16" s="60"/>
      <c r="MLR16" s="60"/>
      <c r="MLS16" s="60"/>
      <c r="MLT16" s="60"/>
      <c r="MLU16" s="60"/>
      <c r="MLV16" s="60"/>
      <c r="MLW16" s="60"/>
      <c r="MLX16" s="60"/>
      <c r="MLY16" s="60"/>
      <c r="MLZ16" s="60"/>
      <c r="MMA16" s="60"/>
      <c r="MMB16" s="60"/>
      <c r="MMC16" s="60"/>
      <c r="MMD16" s="60"/>
      <c r="MME16" s="60"/>
      <c r="MMF16" s="60"/>
      <c r="MMG16" s="60"/>
      <c r="MMH16" s="60"/>
      <c r="MMI16" s="60"/>
      <c r="MMJ16" s="60"/>
      <c r="MMK16" s="60"/>
      <c r="MML16" s="60"/>
      <c r="MMM16" s="60"/>
      <c r="MMN16" s="60"/>
      <c r="MMO16" s="60"/>
      <c r="MMP16" s="60"/>
      <c r="MMQ16" s="60"/>
      <c r="MMR16" s="60"/>
      <c r="MMS16" s="60"/>
      <c r="MMT16" s="60"/>
      <c r="MMU16" s="60"/>
      <c r="MMV16" s="60"/>
      <c r="MMW16" s="60"/>
      <c r="MMX16" s="60"/>
      <c r="MMY16" s="60"/>
      <c r="MMZ16" s="60"/>
      <c r="MNA16" s="60"/>
      <c r="MNB16" s="60"/>
      <c r="MNC16" s="60"/>
      <c r="MND16" s="60"/>
      <c r="MNE16" s="60"/>
      <c r="MNF16" s="60"/>
      <c r="MNG16" s="60"/>
      <c r="MNH16" s="60"/>
      <c r="MNI16" s="60"/>
      <c r="MNJ16" s="60"/>
      <c r="MNK16" s="60"/>
      <c r="MNL16" s="60"/>
      <c r="MNM16" s="60"/>
      <c r="MNN16" s="60"/>
      <c r="MNO16" s="60"/>
      <c r="MNP16" s="60"/>
      <c r="MNQ16" s="60"/>
      <c r="MNR16" s="60"/>
      <c r="MNS16" s="60"/>
      <c r="MNT16" s="60"/>
      <c r="MNU16" s="60"/>
      <c r="MNV16" s="60"/>
      <c r="MNW16" s="60"/>
      <c r="MNX16" s="60"/>
      <c r="MNY16" s="60"/>
      <c r="MNZ16" s="60"/>
      <c r="MOA16" s="60"/>
      <c r="MOB16" s="60"/>
      <c r="MOC16" s="60"/>
      <c r="MOD16" s="60"/>
      <c r="MOE16" s="60"/>
      <c r="MOF16" s="60"/>
      <c r="MOG16" s="60"/>
      <c r="MOH16" s="60"/>
      <c r="MOI16" s="60"/>
      <c r="MOJ16" s="60"/>
      <c r="MOK16" s="60"/>
      <c r="MOL16" s="60"/>
      <c r="MOM16" s="60"/>
      <c r="MON16" s="60"/>
      <c r="MOO16" s="60"/>
      <c r="MOP16" s="60"/>
      <c r="MOQ16" s="60"/>
      <c r="MOR16" s="60"/>
      <c r="MOS16" s="60"/>
      <c r="MOT16" s="60"/>
      <c r="MOU16" s="60"/>
      <c r="MOV16" s="60"/>
      <c r="MOW16" s="60"/>
      <c r="MOX16" s="60"/>
      <c r="MOY16" s="60"/>
      <c r="MOZ16" s="60"/>
      <c r="MPA16" s="60"/>
      <c r="MPB16" s="60"/>
      <c r="MPC16" s="60"/>
      <c r="MPD16" s="60"/>
      <c r="MPE16" s="60"/>
      <c r="MPF16" s="60"/>
      <c r="MPG16" s="60"/>
      <c r="MPH16" s="60"/>
      <c r="MPI16" s="60"/>
      <c r="MPJ16" s="60"/>
      <c r="MPK16" s="60"/>
      <c r="MPL16" s="60"/>
      <c r="MPM16" s="60"/>
      <c r="MPN16" s="60"/>
      <c r="MPO16" s="60"/>
      <c r="MPP16" s="60"/>
      <c r="MPQ16" s="60"/>
      <c r="MPR16" s="60"/>
      <c r="MPS16" s="60"/>
      <c r="MPT16" s="60"/>
      <c r="MPU16" s="60"/>
      <c r="MPV16" s="60"/>
      <c r="MPW16" s="60"/>
      <c r="MPX16" s="60"/>
      <c r="MPY16" s="60"/>
      <c r="MPZ16" s="60"/>
      <c r="MQA16" s="60"/>
      <c r="MQB16" s="60"/>
      <c r="MQC16" s="60"/>
      <c r="MQD16" s="60"/>
      <c r="MQE16" s="60"/>
      <c r="MQF16" s="60"/>
      <c r="MQG16" s="60"/>
      <c r="MQH16" s="60"/>
      <c r="MQI16" s="60"/>
      <c r="MQJ16" s="60"/>
      <c r="MQK16" s="60"/>
      <c r="MQL16" s="60"/>
      <c r="MQM16" s="60"/>
      <c r="MQN16" s="60"/>
      <c r="MQO16" s="60"/>
      <c r="MQP16" s="60"/>
      <c r="MQQ16" s="60"/>
      <c r="MQR16" s="60"/>
      <c r="MQS16" s="60"/>
      <c r="MQT16" s="60"/>
      <c r="MQU16" s="60"/>
      <c r="MQV16" s="60"/>
      <c r="MQW16" s="60"/>
      <c r="MQX16" s="60"/>
      <c r="MQY16" s="60"/>
      <c r="MQZ16" s="60"/>
      <c r="MRA16" s="60"/>
      <c r="MRB16" s="60"/>
      <c r="MRC16" s="60"/>
      <c r="MRD16" s="60"/>
      <c r="MRE16" s="60"/>
      <c r="MRF16" s="60"/>
      <c r="MRG16" s="60"/>
      <c r="MRH16" s="60"/>
      <c r="MRI16" s="60"/>
      <c r="MRJ16" s="60"/>
      <c r="MRK16" s="60"/>
      <c r="MRL16" s="60"/>
      <c r="MRM16" s="60"/>
      <c r="MRN16" s="60"/>
      <c r="MRO16" s="60"/>
      <c r="MRP16" s="60"/>
      <c r="MRQ16" s="60"/>
      <c r="MRR16" s="60"/>
      <c r="MRS16" s="60"/>
      <c r="MRT16" s="60"/>
      <c r="MRU16" s="60"/>
      <c r="MRV16" s="60"/>
      <c r="MRW16" s="60"/>
      <c r="MRX16" s="60"/>
      <c r="MRY16" s="60"/>
      <c r="MRZ16" s="60"/>
      <c r="MSA16" s="60"/>
      <c r="MSB16" s="60"/>
      <c r="MSC16" s="60"/>
      <c r="MSD16" s="60"/>
      <c r="MSE16" s="60"/>
      <c r="MSF16" s="60"/>
      <c r="MSG16" s="60"/>
      <c r="MSH16" s="60"/>
      <c r="MSI16" s="60"/>
      <c r="MSJ16" s="60"/>
      <c r="MSK16" s="60"/>
      <c r="MSL16" s="60"/>
      <c r="MSM16" s="60"/>
      <c r="MSN16" s="60"/>
      <c r="MSO16" s="60"/>
      <c r="MSP16" s="60"/>
      <c r="MSQ16" s="60"/>
      <c r="MSR16" s="60"/>
      <c r="MSS16" s="60"/>
      <c r="MST16" s="60"/>
      <c r="MSU16" s="60"/>
      <c r="MSV16" s="60"/>
      <c r="MSW16" s="60"/>
      <c r="MSX16" s="60"/>
      <c r="MSY16" s="60"/>
      <c r="MSZ16" s="60"/>
      <c r="MTA16" s="60"/>
      <c r="MTB16" s="60"/>
      <c r="MTC16" s="60"/>
      <c r="MTD16" s="60"/>
      <c r="MTE16" s="60"/>
      <c r="MTF16" s="60"/>
      <c r="MTG16" s="60"/>
      <c r="MTH16" s="60"/>
      <c r="MTI16" s="60"/>
      <c r="MTJ16" s="60"/>
      <c r="MTK16" s="60"/>
      <c r="MTL16" s="60"/>
      <c r="MTM16" s="60"/>
      <c r="MTN16" s="60"/>
      <c r="MTO16" s="60"/>
      <c r="MTP16" s="60"/>
      <c r="MTQ16" s="60"/>
      <c r="MTR16" s="60"/>
      <c r="MTS16" s="60"/>
      <c r="MTT16" s="60"/>
      <c r="MTU16" s="60"/>
      <c r="MTV16" s="60"/>
      <c r="MTW16" s="60"/>
      <c r="MTX16" s="60"/>
      <c r="MTY16" s="60"/>
      <c r="MTZ16" s="60"/>
      <c r="MUA16" s="60"/>
      <c r="MUB16" s="60"/>
      <c r="MUC16" s="60"/>
      <c r="MUD16" s="60"/>
      <c r="MUE16" s="60"/>
      <c r="MUF16" s="60"/>
      <c r="MUG16" s="60"/>
      <c r="MUH16" s="60"/>
      <c r="MUI16" s="60"/>
      <c r="MUJ16" s="60"/>
      <c r="MUK16" s="60"/>
      <c r="MUL16" s="60"/>
      <c r="MUM16" s="60"/>
      <c r="MUN16" s="60"/>
      <c r="MUO16" s="60"/>
      <c r="MUP16" s="60"/>
      <c r="MUQ16" s="60"/>
      <c r="MUR16" s="60"/>
      <c r="MUS16" s="60"/>
      <c r="MUT16" s="60"/>
      <c r="MUU16" s="60"/>
      <c r="MUV16" s="60"/>
      <c r="MUW16" s="60"/>
      <c r="MUX16" s="60"/>
      <c r="MUY16" s="60"/>
      <c r="MUZ16" s="60"/>
      <c r="MVA16" s="60"/>
      <c r="MVB16" s="60"/>
      <c r="MVC16" s="60"/>
      <c r="MVD16" s="60"/>
      <c r="MVE16" s="60"/>
      <c r="MVF16" s="60"/>
      <c r="MVG16" s="60"/>
      <c r="MVH16" s="60"/>
      <c r="MVI16" s="60"/>
      <c r="MVJ16" s="60"/>
      <c r="MVK16" s="60"/>
      <c r="MVL16" s="60"/>
      <c r="MVM16" s="60"/>
      <c r="MVN16" s="60"/>
      <c r="MVO16" s="60"/>
      <c r="MVP16" s="60"/>
      <c r="MVQ16" s="60"/>
      <c r="MVR16" s="60"/>
      <c r="MVS16" s="60"/>
      <c r="MVT16" s="60"/>
      <c r="MVU16" s="60"/>
      <c r="MVV16" s="60"/>
      <c r="MVW16" s="60"/>
      <c r="MVX16" s="60"/>
      <c r="MVY16" s="60"/>
      <c r="MVZ16" s="60"/>
      <c r="MWA16" s="60"/>
      <c r="MWB16" s="60"/>
      <c r="MWC16" s="60"/>
      <c r="MWD16" s="60"/>
      <c r="MWE16" s="60"/>
      <c r="MWF16" s="60"/>
      <c r="MWG16" s="60"/>
      <c r="MWH16" s="60"/>
      <c r="MWI16" s="60"/>
      <c r="MWJ16" s="60"/>
      <c r="MWK16" s="60"/>
      <c r="MWL16" s="60"/>
      <c r="MWM16" s="60"/>
      <c r="MWN16" s="60"/>
      <c r="MWO16" s="60"/>
      <c r="MWP16" s="60"/>
      <c r="MWQ16" s="60"/>
      <c r="MWR16" s="60"/>
      <c r="MWS16" s="60"/>
      <c r="MWT16" s="60"/>
      <c r="MWU16" s="60"/>
      <c r="MWV16" s="60"/>
      <c r="MWW16" s="60"/>
      <c r="MWX16" s="60"/>
      <c r="MWY16" s="60"/>
      <c r="MWZ16" s="60"/>
      <c r="MXA16" s="60"/>
      <c r="MXB16" s="60"/>
      <c r="MXC16" s="60"/>
      <c r="MXD16" s="60"/>
      <c r="MXE16" s="60"/>
      <c r="MXF16" s="60"/>
      <c r="MXG16" s="60"/>
      <c r="MXH16" s="60"/>
      <c r="MXI16" s="60"/>
      <c r="MXJ16" s="60"/>
      <c r="MXK16" s="60"/>
      <c r="MXL16" s="60"/>
      <c r="MXM16" s="60"/>
      <c r="MXN16" s="60"/>
      <c r="MXO16" s="60"/>
      <c r="MXP16" s="60"/>
      <c r="MXQ16" s="60"/>
      <c r="MXR16" s="60"/>
      <c r="MXS16" s="60"/>
      <c r="MXT16" s="60"/>
      <c r="MXU16" s="60"/>
      <c r="MXV16" s="60"/>
      <c r="MXW16" s="60"/>
      <c r="MXX16" s="60"/>
      <c r="MXY16" s="60"/>
      <c r="MXZ16" s="60"/>
      <c r="MYA16" s="60"/>
      <c r="MYB16" s="60"/>
      <c r="MYC16" s="60"/>
      <c r="MYD16" s="60"/>
      <c r="MYE16" s="60"/>
      <c r="MYF16" s="60"/>
      <c r="MYG16" s="60"/>
      <c r="MYH16" s="60"/>
      <c r="MYI16" s="60"/>
      <c r="MYJ16" s="60"/>
      <c r="MYK16" s="60"/>
      <c r="MYL16" s="60"/>
      <c r="MYM16" s="60"/>
      <c r="MYN16" s="60"/>
      <c r="MYO16" s="60"/>
      <c r="MYP16" s="60"/>
      <c r="MYQ16" s="60"/>
      <c r="MYR16" s="60"/>
      <c r="MYS16" s="60"/>
      <c r="MYT16" s="60"/>
      <c r="MYU16" s="60"/>
      <c r="MYV16" s="60"/>
      <c r="MYW16" s="60"/>
      <c r="MYX16" s="60"/>
      <c r="MYY16" s="60"/>
      <c r="MYZ16" s="60"/>
      <c r="MZA16" s="60"/>
      <c r="MZB16" s="60"/>
      <c r="MZC16" s="60"/>
      <c r="MZD16" s="60"/>
      <c r="MZE16" s="60"/>
      <c r="MZF16" s="60"/>
      <c r="MZG16" s="60"/>
      <c r="MZH16" s="60"/>
      <c r="MZI16" s="60"/>
      <c r="MZJ16" s="60"/>
      <c r="MZK16" s="60"/>
      <c r="MZL16" s="60"/>
      <c r="MZM16" s="60"/>
      <c r="MZN16" s="60"/>
      <c r="MZO16" s="60"/>
      <c r="MZP16" s="60"/>
      <c r="MZQ16" s="60"/>
      <c r="MZR16" s="60"/>
      <c r="MZS16" s="60"/>
      <c r="MZT16" s="60"/>
      <c r="MZU16" s="60"/>
      <c r="MZV16" s="60"/>
      <c r="MZW16" s="60"/>
      <c r="MZX16" s="60"/>
      <c r="MZY16" s="60"/>
      <c r="MZZ16" s="60"/>
      <c r="NAA16" s="60"/>
      <c r="NAB16" s="60"/>
      <c r="NAC16" s="60"/>
      <c r="NAD16" s="60"/>
      <c r="NAE16" s="60"/>
      <c r="NAF16" s="60"/>
      <c r="NAG16" s="60"/>
      <c r="NAH16" s="60"/>
      <c r="NAI16" s="60"/>
      <c r="NAJ16" s="60"/>
      <c r="NAK16" s="60"/>
      <c r="NAL16" s="60"/>
      <c r="NAM16" s="60"/>
      <c r="NAN16" s="60"/>
      <c r="NAO16" s="60"/>
      <c r="NAP16" s="60"/>
      <c r="NAQ16" s="60"/>
      <c r="NAR16" s="60"/>
      <c r="NAS16" s="60"/>
      <c r="NAT16" s="60"/>
      <c r="NAU16" s="60"/>
      <c r="NAV16" s="60"/>
      <c r="NAW16" s="60"/>
      <c r="NAX16" s="60"/>
      <c r="NAY16" s="60"/>
      <c r="NAZ16" s="60"/>
      <c r="NBA16" s="60"/>
      <c r="NBB16" s="60"/>
      <c r="NBC16" s="60"/>
      <c r="NBD16" s="60"/>
      <c r="NBE16" s="60"/>
      <c r="NBF16" s="60"/>
      <c r="NBG16" s="60"/>
      <c r="NBH16" s="60"/>
      <c r="NBI16" s="60"/>
      <c r="NBJ16" s="60"/>
      <c r="NBK16" s="60"/>
      <c r="NBL16" s="60"/>
      <c r="NBM16" s="60"/>
      <c r="NBN16" s="60"/>
      <c r="NBO16" s="60"/>
      <c r="NBP16" s="60"/>
      <c r="NBQ16" s="60"/>
      <c r="NBR16" s="60"/>
      <c r="NBS16" s="60"/>
      <c r="NBT16" s="60"/>
      <c r="NBU16" s="60"/>
      <c r="NBV16" s="60"/>
      <c r="NBW16" s="60"/>
      <c r="NBX16" s="60"/>
      <c r="NBY16" s="60"/>
      <c r="NBZ16" s="60"/>
      <c r="NCA16" s="60"/>
      <c r="NCB16" s="60"/>
      <c r="NCC16" s="60"/>
      <c r="NCD16" s="60"/>
      <c r="NCE16" s="60"/>
      <c r="NCF16" s="60"/>
      <c r="NCG16" s="60"/>
      <c r="NCH16" s="60"/>
      <c r="NCI16" s="60"/>
      <c r="NCJ16" s="60"/>
      <c r="NCK16" s="60"/>
      <c r="NCL16" s="60"/>
      <c r="NCM16" s="60"/>
      <c r="NCN16" s="60"/>
      <c r="NCO16" s="60"/>
      <c r="NCP16" s="60"/>
      <c r="NCQ16" s="60"/>
      <c r="NCR16" s="60"/>
      <c r="NCS16" s="60"/>
      <c r="NCT16" s="60"/>
      <c r="NCU16" s="60"/>
      <c r="NCV16" s="60"/>
      <c r="NCW16" s="60"/>
      <c r="NCX16" s="60"/>
      <c r="NCY16" s="60"/>
      <c r="NCZ16" s="60"/>
      <c r="NDA16" s="60"/>
      <c r="NDB16" s="60"/>
      <c r="NDC16" s="60"/>
      <c r="NDD16" s="60"/>
      <c r="NDE16" s="60"/>
      <c r="NDF16" s="60"/>
      <c r="NDG16" s="60"/>
      <c r="NDH16" s="60"/>
      <c r="NDI16" s="60"/>
      <c r="NDJ16" s="60"/>
      <c r="NDK16" s="60"/>
      <c r="NDL16" s="60"/>
      <c r="NDM16" s="60"/>
      <c r="NDN16" s="60"/>
      <c r="NDO16" s="60"/>
      <c r="NDP16" s="60"/>
      <c r="NDQ16" s="60"/>
      <c r="NDR16" s="60"/>
      <c r="NDS16" s="60"/>
      <c r="NDT16" s="60"/>
      <c r="NDU16" s="60"/>
      <c r="NDV16" s="60"/>
      <c r="NDW16" s="60"/>
      <c r="NDX16" s="60"/>
      <c r="NDY16" s="60"/>
      <c r="NDZ16" s="60"/>
      <c r="NEA16" s="60"/>
      <c r="NEB16" s="60"/>
      <c r="NEC16" s="60"/>
      <c r="NED16" s="60"/>
      <c r="NEE16" s="60"/>
      <c r="NEF16" s="60"/>
      <c r="NEG16" s="60"/>
      <c r="NEH16" s="60"/>
      <c r="NEI16" s="60"/>
      <c r="NEJ16" s="60"/>
      <c r="NEK16" s="60"/>
      <c r="NEL16" s="60"/>
      <c r="NEM16" s="60"/>
      <c r="NEN16" s="60"/>
      <c r="NEO16" s="60"/>
      <c r="NEP16" s="60"/>
      <c r="NEQ16" s="60"/>
      <c r="NER16" s="60"/>
      <c r="NES16" s="60"/>
      <c r="NET16" s="60"/>
      <c r="NEU16" s="60"/>
      <c r="NEV16" s="60"/>
      <c r="NEW16" s="60"/>
      <c r="NEX16" s="60"/>
      <c r="NEY16" s="60"/>
      <c r="NEZ16" s="60"/>
      <c r="NFA16" s="60"/>
      <c r="NFB16" s="60"/>
      <c r="NFC16" s="60"/>
      <c r="NFD16" s="60"/>
      <c r="NFE16" s="60"/>
      <c r="NFF16" s="60"/>
      <c r="NFG16" s="60"/>
      <c r="NFH16" s="60"/>
      <c r="NFI16" s="60"/>
      <c r="NFJ16" s="60"/>
      <c r="NFK16" s="60"/>
      <c r="NFL16" s="60"/>
      <c r="NFM16" s="60"/>
      <c r="NFN16" s="60"/>
      <c r="NFO16" s="60"/>
      <c r="NFP16" s="60"/>
      <c r="NFQ16" s="60"/>
      <c r="NFR16" s="60"/>
      <c r="NFS16" s="60"/>
      <c r="NFT16" s="60"/>
      <c r="NFU16" s="60"/>
      <c r="NFV16" s="60"/>
      <c r="NFW16" s="60"/>
      <c r="NFX16" s="60"/>
      <c r="NFY16" s="60"/>
      <c r="NFZ16" s="60"/>
      <c r="NGA16" s="60"/>
      <c r="NGB16" s="60"/>
      <c r="NGC16" s="60"/>
      <c r="NGD16" s="60"/>
      <c r="NGE16" s="60"/>
      <c r="NGF16" s="60"/>
      <c r="NGG16" s="60"/>
      <c r="NGH16" s="60"/>
      <c r="NGI16" s="60"/>
      <c r="NGJ16" s="60"/>
      <c r="NGK16" s="60"/>
      <c r="NGL16" s="60"/>
      <c r="NGM16" s="60"/>
      <c r="NGN16" s="60"/>
      <c r="NGO16" s="60"/>
      <c r="NGP16" s="60"/>
      <c r="NGQ16" s="60"/>
      <c r="NGR16" s="60"/>
      <c r="NGS16" s="60"/>
      <c r="NGT16" s="60"/>
      <c r="NGU16" s="60"/>
      <c r="NGV16" s="60"/>
      <c r="NGW16" s="60"/>
      <c r="NGX16" s="60"/>
      <c r="NGY16" s="60"/>
      <c r="NGZ16" s="60"/>
      <c r="NHA16" s="60"/>
      <c r="NHB16" s="60"/>
      <c r="NHC16" s="60"/>
      <c r="NHD16" s="60"/>
      <c r="NHE16" s="60"/>
      <c r="NHF16" s="60"/>
      <c r="NHG16" s="60"/>
      <c r="NHH16" s="60"/>
      <c r="NHI16" s="60"/>
      <c r="NHJ16" s="60"/>
      <c r="NHK16" s="60"/>
      <c r="NHL16" s="60"/>
      <c r="NHM16" s="60"/>
      <c r="NHN16" s="60"/>
      <c r="NHO16" s="60"/>
      <c r="NHP16" s="60"/>
      <c r="NHQ16" s="60"/>
      <c r="NHR16" s="60"/>
      <c r="NHS16" s="60"/>
      <c r="NHT16" s="60"/>
      <c r="NHU16" s="60"/>
      <c r="NHV16" s="60"/>
      <c r="NHW16" s="60"/>
      <c r="NHX16" s="60"/>
      <c r="NHY16" s="60"/>
      <c r="NHZ16" s="60"/>
      <c r="NIA16" s="60"/>
      <c r="NIB16" s="60"/>
      <c r="NIC16" s="60"/>
      <c r="NID16" s="60"/>
      <c r="NIE16" s="60"/>
      <c r="NIF16" s="60"/>
      <c r="NIG16" s="60"/>
      <c r="NIH16" s="60"/>
      <c r="NII16" s="60"/>
      <c r="NIJ16" s="60"/>
      <c r="NIK16" s="60"/>
      <c r="NIL16" s="60"/>
      <c r="NIM16" s="60"/>
      <c r="NIN16" s="60"/>
      <c r="NIO16" s="60"/>
      <c r="NIP16" s="60"/>
      <c r="NIQ16" s="60"/>
      <c r="NIR16" s="60"/>
      <c r="NIS16" s="60"/>
      <c r="NIT16" s="60"/>
      <c r="NIU16" s="60"/>
      <c r="NIV16" s="60"/>
      <c r="NIW16" s="60"/>
      <c r="NIX16" s="60"/>
      <c r="NIY16" s="60"/>
      <c r="NIZ16" s="60"/>
      <c r="NJA16" s="60"/>
      <c r="NJB16" s="60"/>
      <c r="NJC16" s="60"/>
      <c r="NJD16" s="60"/>
      <c r="NJE16" s="60"/>
      <c r="NJF16" s="60"/>
      <c r="NJG16" s="60"/>
      <c r="NJH16" s="60"/>
      <c r="NJI16" s="60"/>
      <c r="NJJ16" s="60"/>
      <c r="NJK16" s="60"/>
      <c r="NJL16" s="60"/>
      <c r="NJM16" s="60"/>
      <c r="NJN16" s="60"/>
      <c r="NJO16" s="60"/>
      <c r="NJP16" s="60"/>
      <c r="NJQ16" s="60"/>
      <c r="NJR16" s="60"/>
      <c r="NJS16" s="60"/>
      <c r="NJT16" s="60"/>
      <c r="NJU16" s="60"/>
      <c r="NJV16" s="60"/>
      <c r="NJW16" s="60"/>
      <c r="NJX16" s="60"/>
      <c r="NJY16" s="60"/>
      <c r="NJZ16" s="60"/>
      <c r="NKA16" s="60"/>
      <c r="NKB16" s="60"/>
      <c r="NKC16" s="60"/>
      <c r="NKD16" s="60"/>
      <c r="NKE16" s="60"/>
      <c r="NKF16" s="60"/>
      <c r="NKG16" s="60"/>
      <c r="NKH16" s="60"/>
      <c r="NKI16" s="60"/>
      <c r="NKJ16" s="60"/>
      <c r="NKK16" s="60"/>
      <c r="NKL16" s="60"/>
      <c r="NKM16" s="60"/>
      <c r="NKN16" s="60"/>
      <c r="NKO16" s="60"/>
      <c r="NKP16" s="60"/>
      <c r="NKQ16" s="60"/>
      <c r="NKR16" s="60"/>
      <c r="NKS16" s="60"/>
      <c r="NKT16" s="60"/>
      <c r="NKU16" s="60"/>
      <c r="NKV16" s="60"/>
      <c r="NKW16" s="60"/>
      <c r="NKX16" s="60"/>
      <c r="NKY16" s="60"/>
      <c r="NKZ16" s="60"/>
      <c r="NLA16" s="60"/>
      <c r="NLB16" s="60"/>
      <c r="NLC16" s="60"/>
      <c r="NLD16" s="60"/>
      <c r="NLE16" s="60"/>
      <c r="NLF16" s="60"/>
      <c r="NLG16" s="60"/>
      <c r="NLH16" s="60"/>
      <c r="NLI16" s="60"/>
      <c r="NLJ16" s="60"/>
      <c r="NLK16" s="60"/>
      <c r="NLL16" s="60"/>
      <c r="NLM16" s="60"/>
      <c r="NLN16" s="60"/>
      <c r="NLO16" s="60"/>
      <c r="NLP16" s="60"/>
      <c r="NLQ16" s="60"/>
      <c r="NLR16" s="60"/>
      <c r="NLS16" s="60"/>
      <c r="NLT16" s="60"/>
      <c r="NLU16" s="60"/>
      <c r="NLV16" s="60"/>
      <c r="NLW16" s="60"/>
      <c r="NLX16" s="60"/>
      <c r="NLY16" s="60"/>
      <c r="NLZ16" s="60"/>
      <c r="NMA16" s="60"/>
      <c r="NMB16" s="60"/>
      <c r="NMC16" s="60"/>
      <c r="NMD16" s="60"/>
      <c r="NME16" s="60"/>
      <c r="NMF16" s="60"/>
      <c r="NMG16" s="60"/>
      <c r="NMH16" s="60"/>
      <c r="NMI16" s="60"/>
      <c r="NMJ16" s="60"/>
      <c r="NMK16" s="60"/>
      <c r="NML16" s="60"/>
      <c r="NMM16" s="60"/>
      <c r="NMN16" s="60"/>
      <c r="NMO16" s="60"/>
      <c r="NMP16" s="60"/>
      <c r="NMQ16" s="60"/>
      <c r="NMR16" s="60"/>
      <c r="NMS16" s="60"/>
      <c r="NMT16" s="60"/>
      <c r="NMU16" s="60"/>
      <c r="NMV16" s="60"/>
      <c r="NMW16" s="60"/>
      <c r="NMX16" s="60"/>
      <c r="NMY16" s="60"/>
      <c r="NMZ16" s="60"/>
      <c r="NNA16" s="60"/>
      <c r="NNB16" s="60"/>
      <c r="NNC16" s="60"/>
      <c r="NND16" s="60"/>
      <c r="NNE16" s="60"/>
      <c r="NNF16" s="60"/>
      <c r="NNG16" s="60"/>
      <c r="NNH16" s="60"/>
      <c r="NNI16" s="60"/>
      <c r="NNJ16" s="60"/>
      <c r="NNK16" s="60"/>
      <c r="NNL16" s="60"/>
      <c r="NNM16" s="60"/>
      <c r="NNN16" s="60"/>
      <c r="NNO16" s="60"/>
      <c r="NNP16" s="60"/>
      <c r="NNQ16" s="60"/>
      <c r="NNR16" s="60"/>
      <c r="NNS16" s="60"/>
      <c r="NNT16" s="60"/>
      <c r="NNU16" s="60"/>
      <c r="NNV16" s="60"/>
      <c r="NNW16" s="60"/>
      <c r="NNX16" s="60"/>
      <c r="NNY16" s="60"/>
      <c r="NNZ16" s="60"/>
      <c r="NOA16" s="60"/>
      <c r="NOB16" s="60"/>
      <c r="NOC16" s="60"/>
      <c r="NOD16" s="60"/>
      <c r="NOE16" s="60"/>
      <c r="NOF16" s="60"/>
      <c r="NOG16" s="60"/>
      <c r="NOH16" s="60"/>
      <c r="NOI16" s="60"/>
      <c r="NOJ16" s="60"/>
      <c r="NOK16" s="60"/>
      <c r="NOL16" s="60"/>
      <c r="NOM16" s="60"/>
      <c r="NON16" s="60"/>
      <c r="NOO16" s="60"/>
      <c r="NOP16" s="60"/>
      <c r="NOQ16" s="60"/>
      <c r="NOR16" s="60"/>
      <c r="NOS16" s="60"/>
      <c r="NOT16" s="60"/>
      <c r="NOU16" s="60"/>
      <c r="NOV16" s="60"/>
      <c r="NOW16" s="60"/>
      <c r="NOX16" s="60"/>
      <c r="NOY16" s="60"/>
      <c r="NOZ16" s="60"/>
      <c r="NPA16" s="60"/>
      <c r="NPB16" s="60"/>
      <c r="NPC16" s="60"/>
      <c r="NPD16" s="60"/>
      <c r="NPE16" s="60"/>
      <c r="NPF16" s="60"/>
      <c r="NPG16" s="60"/>
      <c r="NPH16" s="60"/>
      <c r="NPI16" s="60"/>
      <c r="NPJ16" s="60"/>
      <c r="NPK16" s="60"/>
      <c r="NPL16" s="60"/>
      <c r="NPM16" s="60"/>
      <c r="NPN16" s="60"/>
      <c r="NPO16" s="60"/>
      <c r="NPP16" s="60"/>
      <c r="NPQ16" s="60"/>
      <c r="NPR16" s="60"/>
      <c r="NPS16" s="60"/>
      <c r="NPT16" s="60"/>
      <c r="NPU16" s="60"/>
      <c r="NPV16" s="60"/>
      <c r="NPW16" s="60"/>
      <c r="NPX16" s="60"/>
      <c r="NPY16" s="60"/>
      <c r="NPZ16" s="60"/>
      <c r="NQA16" s="60"/>
      <c r="NQB16" s="60"/>
      <c r="NQC16" s="60"/>
      <c r="NQD16" s="60"/>
      <c r="NQE16" s="60"/>
      <c r="NQF16" s="60"/>
      <c r="NQG16" s="60"/>
      <c r="NQH16" s="60"/>
      <c r="NQI16" s="60"/>
      <c r="NQJ16" s="60"/>
      <c r="NQK16" s="60"/>
      <c r="NQL16" s="60"/>
      <c r="NQM16" s="60"/>
      <c r="NQN16" s="60"/>
      <c r="NQO16" s="60"/>
      <c r="NQP16" s="60"/>
      <c r="NQQ16" s="60"/>
      <c r="NQR16" s="60"/>
      <c r="NQS16" s="60"/>
      <c r="NQT16" s="60"/>
      <c r="NQU16" s="60"/>
      <c r="NQV16" s="60"/>
      <c r="NQW16" s="60"/>
      <c r="NQX16" s="60"/>
      <c r="NQY16" s="60"/>
      <c r="NQZ16" s="60"/>
      <c r="NRA16" s="60"/>
      <c r="NRB16" s="60"/>
      <c r="NRC16" s="60"/>
      <c r="NRD16" s="60"/>
      <c r="NRE16" s="60"/>
      <c r="NRF16" s="60"/>
      <c r="NRG16" s="60"/>
      <c r="NRH16" s="60"/>
      <c r="NRI16" s="60"/>
      <c r="NRJ16" s="60"/>
      <c r="NRK16" s="60"/>
      <c r="NRL16" s="60"/>
      <c r="NRM16" s="60"/>
      <c r="NRN16" s="60"/>
      <c r="NRO16" s="60"/>
      <c r="NRP16" s="60"/>
      <c r="NRQ16" s="60"/>
      <c r="NRR16" s="60"/>
      <c r="NRS16" s="60"/>
      <c r="NRT16" s="60"/>
      <c r="NRU16" s="60"/>
      <c r="NRV16" s="60"/>
      <c r="NRW16" s="60"/>
      <c r="NRX16" s="60"/>
      <c r="NRY16" s="60"/>
      <c r="NRZ16" s="60"/>
      <c r="NSA16" s="60"/>
      <c r="NSB16" s="60"/>
      <c r="NSC16" s="60"/>
      <c r="NSD16" s="60"/>
      <c r="NSE16" s="60"/>
      <c r="NSF16" s="60"/>
      <c r="NSG16" s="60"/>
      <c r="NSH16" s="60"/>
      <c r="NSI16" s="60"/>
      <c r="NSJ16" s="60"/>
      <c r="NSK16" s="60"/>
      <c r="NSL16" s="60"/>
      <c r="NSM16" s="60"/>
      <c r="NSN16" s="60"/>
      <c r="NSO16" s="60"/>
      <c r="NSP16" s="60"/>
      <c r="NSQ16" s="60"/>
      <c r="NSR16" s="60"/>
      <c r="NSS16" s="60"/>
      <c r="NST16" s="60"/>
      <c r="NSU16" s="60"/>
      <c r="NSV16" s="60"/>
      <c r="NSW16" s="60"/>
      <c r="NSX16" s="60"/>
      <c r="NSY16" s="60"/>
      <c r="NSZ16" s="60"/>
      <c r="NTA16" s="60"/>
      <c r="NTB16" s="60"/>
      <c r="NTC16" s="60"/>
      <c r="NTD16" s="60"/>
      <c r="NTE16" s="60"/>
      <c r="NTF16" s="60"/>
      <c r="NTG16" s="60"/>
      <c r="NTH16" s="60"/>
      <c r="NTI16" s="60"/>
      <c r="NTJ16" s="60"/>
      <c r="NTK16" s="60"/>
      <c r="NTL16" s="60"/>
      <c r="NTM16" s="60"/>
      <c r="NTN16" s="60"/>
      <c r="NTO16" s="60"/>
      <c r="NTP16" s="60"/>
      <c r="NTQ16" s="60"/>
      <c r="NTR16" s="60"/>
      <c r="NTS16" s="60"/>
      <c r="NTT16" s="60"/>
      <c r="NTU16" s="60"/>
      <c r="NTV16" s="60"/>
      <c r="NTW16" s="60"/>
      <c r="NTX16" s="60"/>
      <c r="NTY16" s="60"/>
      <c r="NTZ16" s="60"/>
      <c r="NUA16" s="60"/>
      <c r="NUB16" s="60"/>
      <c r="NUC16" s="60"/>
      <c r="NUD16" s="60"/>
      <c r="NUE16" s="60"/>
      <c r="NUF16" s="60"/>
      <c r="NUG16" s="60"/>
      <c r="NUH16" s="60"/>
      <c r="NUI16" s="60"/>
      <c r="NUJ16" s="60"/>
      <c r="NUK16" s="60"/>
      <c r="NUL16" s="60"/>
      <c r="NUM16" s="60"/>
      <c r="NUN16" s="60"/>
      <c r="NUO16" s="60"/>
      <c r="NUP16" s="60"/>
      <c r="NUQ16" s="60"/>
      <c r="NUR16" s="60"/>
      <c r="NUS16" s="60"/>
      <c r="NUT16" s="60"/>
      <c r="NUU16" s="60"/>
      <c r="NUV16" s="60"/>
      <c r="NUW16" s="60"/>
      <c r="NUX16" s="60"/>
      <c r="NUY16" s="60"/>
      <c r="NUZ16" s="60"/>
      <c r="NVA16" s="60"/>
      <c r="NVB16" s="60"/>
      <c r="NVC16" s="60"/>
      <c r="NVD16" s="60"/>
      <c r="NVE16" s="60"/>
      <c r="NVF16" s="60"/>
      <c r="NVG16" s="60"/>
      <c r="NVH16" s="60"/>
      <c r="NVI16" s="60"/>
      <c r="NVJ16" s="60"/>
      <c r="NVK16" s="60"/>
      <c r="NVL16" s="60"/>
      <c r="NVM16" s="60"/>
      <c r="NVN16" s="60"/>
      <c r="NVO16" s="60"/>
      <c r="NVP16" s="60"/>
      <c r="NVQ16" s="60"/>
      <c r="NVR16" s="60"/>
      <c r="NVS16" s="60"/>
      <c r="NVT16" s="60"/>
      <c r="NVU16" s="60"/>
      <c r="NVV16" s="60"/>
      <c r="NVW16" s="60"/>
      <c r="NVX16" s="60"/>
      <c r="NVY16" s="60"/>
      <c r="NVZ16" s="60"/>
      <c r="NWA16" s="60"/>
      <c r="NWB16" s="60"/>
      <c r="NWC16" s="60"/>
      <c r="NWD16" s="60"/>
      <c r="NWE16" s="60"/>
      <c r="NWF16" s="60"/>
      <c r="NWG16" s="60"/>
      <c r="NWH16" s="60"/>
      <c r="NWI16" s="60"/>
      <c r="NWJ16" s="60"/>
      <c r="NWK16" s="60"/>
      <c r="NWL16" s="60"/>
      <c r="NWM16" s="60"/>
      <c r="NWN16" s="60"/>
      <c r="NWO16" s="60"/>
      <c r="NWP16" s="60"/>
      <c r="NWQ16" s="60"/>
      <c r="NWR16" s="60"/>
      <c r="NWS16" s="60"/>
      <c r="NWT16" s="60"/>
      <c r="NWU16" s="60"/>
      <c r="NWV16" s="60"/>
      <c r="NWW16" s="60"/>
      <c r="NWX16" s="60"/>
      <c r="NWY16" s="60"/>
      <c r="NWZ16" s="60"/>
      <c r="NXA16" s="60"/>
      <c r="NXB16" s="60"/>
      <c r="NXC16" s="60"/>
      <c r="NXD16" s="60"/>
      <c r="NXE16" s="60"/>
      <c r="NXF16" s="60"/>
      <c r="NXG16" s="60"/>
      <c r="NXH16" s="60"/>
      <c r="NXI16" s="60"/>
      <c r="NXJ16" s="60"/>
      <c r="NXK16" s="60"/>
      <c r="NXL16" s="60"/>
      <c r="NXM16" s="60"/>
      <c r="NXN16" s="60"/>
      <c r="NXO16" s="60"/>
      <c r="NXP16" s="60"/>
      <c r="NXQ16" s="60"/>
      <c r="NXR16" s="60"/>
      <c r="NXS16" s="60"/>
      <c r="NXT16" s="60"/>
      <c r="NXU16" s="60"/>
      <c r="NXV16" s="60"/>
      <c r="NXW16" s="60"/>
      <c r="NXX16" s="60"/>
      <c r="NXY16" s="60"/>
      <c r="NXZ16" s="60"/>
      <c r="NYA16" s="60"/>
      <c r="NYB16" s="60"/>
      <c r="NYC16" s="60"/>
      <c r="NYD16" s="60"/>
      <c r="NYE16" s="60"/>
      <c r="NYF16" s="60"/>
      <c r="NYG16" s="60"/>
      <c r="NYH16" s="60"/>
      <c r="NYI16" s="60"/>
      <c r="NYJ16" s="60"/>
      <c r="NYK16" s="60"/>
      <c r="NYL16" s="60"/>
      <c r="NYM16" s="60"/>
      <c r="NYN16" s="60"/>
      <c r="NYO16" s="60"/>
      <c r="NYP16" s="60"/>
      <c r="NYQ16" s="60"/>
      <c r="NYR16" s="60"/>
      <c r="NYS16" s="60"/>
      <c r="NYT16" s="60"/>
      <c r="NYU16" s="60"/>
      <c r="NYV16" s="60"/>
      <c r="NYW16" s="60"/>
      <c r="NYX16" s="60"/>
      <c r="NYY16" s="60"/>
      <c r="NYZ16" s="60"/>
      <c r="NZA16" s="60"/>
      <c r="NZB16" s="60"/>
      <c r="NZC16" s="60"/>
      <c r="NZD16" s="60"/>
      <c r="NZE16" s="60"/>
      <c r="NZF16" s="60"/>
      <c r="NZG16" s="60"/>
      <c r="NZH16" s="60"/>
      <c r="NZI16" s="60"/>
      <c r="NZJ16" s="60"/>
      <c r="NZK16" s="60"/>
      <c r="NZL16" s="60"/>
      <c r="NZM16" s="60"/>
      <c r="NZN16" s="60"/>
      <c r="NZO16" s="60"/>
      <c r="NZP16" s="60"/>
      <c r="NZQ16" s="60"/>
      <c r="NZR16" s="60"/>
      <c r="NZS16" s="60"/>
      <c r="NZT16" s="60"/>
      <c r="NZU16" s="60"/>
      <c r="NZV16" s="60"/>
      <c r="NZW16" s="60"/>
      <c r="NZX16" s="60"/>
      <c r="NZY16" s="60"/>
      <c r="NZZ16" s="60"/>
      <c r="OAA16" s="60"/>
      <c r="OAB16" s="60"/>
      <c r="OAC16" s="60"/>
      <c r="OAD16" s="60"/>
      <c r="OAE16" s="60"/>
      <c r="OAF16" s="60"/>
      <c r="OAG16" s="60"/>
      <c r="OAH16" s="60"/>
      <c r="OAI16" s="60"/>
      <c r="OAJ16" s="60"/>
      <c r="OAK16" s="60"/>
      <c r="OAL16" s="60"/>
      <c r="OAM16" s="60"/>
      <c r="OAN16" s="60"/>
      <c r="OAO16" s="60"/>
      <c r="OAP16" s="60"/>
      <c r="OAQ16" s="60"/>
      <c r="OAR16" s="60"/>
      <c r="OAS16" s="60"/>
      <c r="OAT16" s="60"/>
      <c r="OAU16" s="60"/>
      <c r="OAV16" s="60"/>
      <c r="OAW16" s="60"/>
      <c r="OAX16" s="60"/>
      <c r="OAY16" s="60"/>
      <c r="OAZ16" s="60"/>
      <c r="OBA16" s="60"/>
      <c r="OBB16" s="60"/>
      <c r="OBC16" s="60"/>
      <c r="OBD16" s="60"/>
      <c r="OBE16" s="60"/>
      <c r="OBF16" s="60"/>
      <c r="OBG16" s="60"/>
      <c r="OBH16" s="60"/>
      <c r="OBI16" s="60"/>
      <c r="OBJ16" s="60"/>
      <c r="OBK16" s="60"/>
      <c r="OBL16" s="60"/>
      <c r="OBM16" s="60"/>
      <c r="OBN16" s="60"/>
      <c r="OBO16" s="60"/>
      <c r="OBP16" s="60"/>
      <c r="OBQ16" s="60"/>
      <c r="OBR16" s="60"/>
      <c r="OBS16" s="60"/>
      <c r="OBT16" s="60"/>
      <c r="OBU16" s="60"/>
      <c r="OBV16" s="60"/>
      <c r="OBW16" s="60"/>
      <c r="OBX16" s="60"/>
      <c r="OBY16" s="60"/>
      <c r="OBZ16" s="60"/>
      <c r="OCA16" s="60"/>
      <c r="OCB16" s="60"/>
      <c r="OCC16" s="60"/>
      <c r="OCD16" s="60"/>
      <c r="OCE16" s="60"/>
      <c r="OCF16" s="60"/>
      <c r="OCG16" s="60"/>
      <c r="OCH16" s="60"/>
      <c r="OCI16" s="60"/>
      <c r="OCJ16" s="60"/>
      <c r="OCK16" s="60"/>
      <c r="OCL16" s="60"/>
      <c r="OCM16" s="60"/>
      <c r="OCN16" s="60"/>
      <c r="OCO16" s="60"/>
      <c r="OCP16" s="60"/>
      <c r="OCQ16" s="60"/>
      <c r="OCR16" s="60"/>
      <c r="OCS16" s="60"/>
      <c r="OCT16" s="60"/>
      <c r="OCU16" s="60"/>
      <c r="OCV16" s="60"/>
      <c r="OCW16" s="60"/>
      <c r="OCX16" s="60"/>
      <c r="OCY16" s="60"/>
      <c r="OCZ16" s="60"/>
      <c r="ODA16" s="60"/>
      <c r="ODB16" s="60"/>
      <c r="ODC16" s="60"/>
      <c r="ODD16" s="60"/>
      <c r="ODE16" s="60"/>
      <c r="ODF16" s="60"/>
      <c r="ODG16" s="60"/>
      <c r="ODH16" s="60"/>
      <c r="ODI16" s="60"/>
      <c r="ODJ16" s="60"/>
      <c r="ODK16" s="60"/>
      <c r="ODL16" s="60"/>
      <c r="ODM16" s="60"/>
      <c r="ODN16" s="60"/>
      <c r="ODO16" s="60"/>
      <c r="ODP16" s="60"/>
      <c r="ODQ16" s="60"/>
      <c r="ODR16" s="60"/>
      <c r="ODS16" s="60"/>
      <c r="ODT16" s="60"/>
      <c r="ODU16" s="60"/>
      <c r="ODV16" s="60"/>
      <c r="ODW16" s="60"/>
      <c r="ODX16" s="60"/>
      <c r="ODY16" s="60"/>
      <c r="ODZ16" s="60"/>
      <c r="OEA16" s="60"/>
      <c r="OEB16" s="60"/>
      <c r="OEC16" s="60"/>
      <c r="OED16" s="60"/>
      <c r="OEE16" s="60"/>
      <c r="OEF16" s="60"/>
      <c r="OEG16" s="60"/>
      <c r="OEH16" s="60"/>
      <c r="OEI16" s="60"/>
      <c r="OEJ16" s="60"/>
      <c r="OEK16" s="60"/>
      <c r="OEL16" s="60"/>
      <c r="OEM16" s="60"/>
      <c r="OEN16" s="60"/>
      <c r="OEO16" s="60"/>
      <c r="OEP16" s="60"/>
      <c r="OEQ16" s="60"/>
      <c r="OER16" s="60"/>
      <c r="OES16" s="60"/>
      <c r="OET16" s="60"/>
      <c r="OEU16" s="60"/>
      <c r="OEV16" s="60"/>
      <c r="OEW16" s="60"/>
      <c r="OEX16" s="60"/>
      <c r="OEY16" s="60"/>
      <c r="OEZ16" s="60"/>
      <c r="OFA16" s="60"/>
      <c r="OFB16" s="60"/>
      <c r="OFC16" s="60"/>
      <c r="OFD16" s="60"/>
      <c r="OFE16" s="60"/>
      <c r="OFF16" s="60"/>
      <c r="OFG16" s="60"/>
      <c r="OFH16" s="60"/>
      <c r="OFI16" s="60"/>
      <c r="OFJ16" s="60"/>
      <c r="OFK16" s="60"/>
      <c r="OFL16" s="60"/>
      <c r="OFM16" s="60"/>
      <c r="OFN16" s="60"/>
      <c r="OFO16" s="60"/>
      <c r="OFP16" s="60"/>
      <c r="OFQ16" s="60"/>
      <c r="OFR16" s="60"/>
      <c r="OFS16" s="60"/>
      <c r="OFT16" s="60"/>
      <c r="OFU16" s="60"/>
      <c r="OFV16" s="60"/>
      <c r="OFW16" s="60"/>
      <c r="OFX16" s="60"/>
      <c r="OFY16" s="60"/>
      <c r="OFZ16" s="60"/>
      <c r="OGA16" s="60"/>
      <c r="OGB16" s="60"/>
      <c r="OGC16" s="60"/>
      <c r="OGD16" s="60"/>
      <c r="OGE16" s="60"/>
      <c r="OGF16" s="60"/>
      <c r="OGG16" s="60"/>
      <c r="OGH16" s="60"/>
      <c r="OGI16" s="60"/>
      <c r="OGJ16" s="60"/>
      <c r="OGK16" s="60"/>
      <c r="OGL16" s="60"/>
      <c r="OGM16" s="60"/>
      <c r="OGN16" s="60"/>
      <c r="OGO16" s="60"/>
      <c r="OGP16" s="60"/>
      <c r="OGQ16" s="60"/>
      <c r="OGR16" s="60"/>
      <c r="OGS16" s="60"/>
      <c r="OGT16" s="60"/>
      <c r="OGU16" s="60"/>
      <c r="OGV16" s="60"/>
      <c r="OGW16" s="60"/>
      <c r="OGX16" s="60"/>
      <c r="OGY16" s="60"/>
      <c r="OGZ16" s="60"/>
      <c r="OHA16" s="60"/>
      <c r="OHB16" s="60"/>
      <c r="OHC16" s="60"/>
      <c r="OHD16" s="60"/>
      <c r="OHE16" s="60"/>
      <c r="OHF16" s="60"/>
      <c r="OHG16" s="60"/>
      <c r="OHH16" s="60"/>
      <c r="OHI16" s="60"/>
      <c r="OHJ16" s="60"/>
      <c r="OHK16" s="60"/>
      <c r="OHL16" s="60"/>
      <c r="OHM16" s="60"/>
      <c r="OHN16" s="60"/>
      <c r="OHO16" s="60"/>
      <c r="OHP16" s="60"/>
      <c r="OHQ16" s="60"/>
      <c r="OHR16" s="60"/>
      <c r="OHS16" s="60"/>
      <c r="OHT16" s="60"/>
      <c r="OHU16" s="60"/>
      <c r="OHV16" s="60"/>
      <c r="OHW16" s="60"/>
      <c r="OHX16" s="60"/>
      <c r="OHY16" s="60"/>
      <c r="OHZ16" s="60"/>
      <c r="OIA16" s="60"/>
      <c r="OIB16" s="60"/>
      <c r="OIC16" s="60"/>
      <c r="OID16" s="60"/>
      <c r="OIE16" s="60"/>
      <c r="OIF16" s="60"/>
      <c r="OIG16" s="60"/>
      <c r="OIH16" s="60"/>
      <c r="OII16" s="60"/>
      <c r="OIJ16" s="60"/>
      <c r="OIK16" s="60"/>
      <c r="OIL16" s="60"/>
      <c r="OIM16" s="60"/>
      <c r="OIN16" s="60"/>
      <c r="OIO16" s="60"/>
      <c r="OIP16" s="60"/>
      <c r="OIQ16" s="60"/>
      <c r="OIR16" s="60"/>
      <c r="OIS16" s="60"/>
      <c r="OIT16" s="60"/>
      <c r="OIU16" s="60"/>
      <c r="OIV16" s="60"/>
      <c r="OIW16" s="60"/>
      <c r="OIX16" s="60"/>
      <c r="OIY16" s="60"/>
      <c r="OIZ16" s="60"/>
      <c r="OJA16" s="60"/>
      <c r="OJB16" s="60"/>
      <c r="OJC16" s="60"/>
      <c r="OJD16" s="60"/>
      <c r="OJE16" s="60"/>
      <c r="OJF16" s="60"/>
      <c r="OJG16" s="60"/>
      <c r="OJH16" s="60"/>
      <c r="OJI16" s="60"/>
      <c r="OJJ16" s="60"/>
      <c r="OJK16" s="60"/>
      <c r="OJL16" s="60"/>
      <c r="OJM16" s="60"/>
      <c r="OJN16" s="60"/>
      <c r="OJO16" s="60"/>
      <c r="OJP16" s="60"/>
      <c r="OJQ16" s="60"/>
      <c r="OJR16" s="60"/>
      <c r="OJS16" s="60"/>
      <c r="OJT16" s="60"/>
      <c r="OJU16" s="60"/>
      <c r="OJV16" s="60"/>
      <c r="OJW16" s="60"/>
      <c r="OJX16" s="60"/>
      <c r="OJY16" s="60"/>
      <c r="OJZ16" s="60"/>
      <c r="OKA16" s="60"/>
      <c r="OKB16" s="60"/>
      <c r="OKC16" s="60"/>
      <c r="OKD16" s="60"/>
      <c r="OKE16" s="60"/>
      <c r="OKF16" s="60"/>
      <c r="OKG16" s="60"/>
      <c r="OKH16" s="60"/>
      <c r="OKI16" s="60"/>
      <c r="OKJ16" s="60"/>
      <c r="OKK16" s="60"/>
      <c r="OKL16" s="60"/>
      <c r="OKM16" s="60"/>
      <c r="OKN16" s="60"/>
      <c r="OKO16" s="60"/>
      <c r="OKP16" s="60"/>
      <c r="OKQ16" s="60"/>
      <c r="OKR16" s="60"/>
      <c r="OKS16" s="60"/>
      <c r="OKT16" s="60"/>
      <c r="OKU16" s="60"/>
      <c r="OKV16" s="60"/>
      <c r="OKW16" s="60"/>
      <c r="OKX16" s="60"/>
      <c r="OKY16" s="60"/>
      <c r="OKZ16" s="60"/>
      <c r="OLA16" s="60"/>
      <c r="OLB16" s="60"/>
      <c r="OLC16" s="60"/>
      <c r="OLD16" s="60"/>
      <c r="OLE16" s="60"/>
      <c r="OLF16" s="60"/>
      <c r="OLG16" s="60"/>
      <c r="OLH16" s="60"/>
      <c r="OLI16" s="60"/>
      <c r="OLJ16" s="60"/>
      <c r="OLK16" s="60"/>
      <c r="OLL16" s="60"/>
      <c r="OLM16" s="60"/>
      <c r="OLN16" s="60"/>
      <c r="OLO16" s="60"/>
      <c r="OLP16" s="60"/>
      <c r="OLQ16" s="60"/>
      <c r="OLR16" s="60"/>
      <c r="OLS16" s="60"/>
      <c r="OLT16" s="60"/>
      <c r="OLU16" s="60"/>
      <c r="OLV16" s="60"/>
      <c r="OLW16" s="60"/>
      <c r="OLX16" s="60"/>
      <c r="OLY16" s="60"/>
      <c r="OLZ16" s="60"/>
      <c r="OMA16" s="60"/>
      <c r="OMB16" s="60"/>
      <c r="OMC16" s="60"/>
      <c r="OMD16" s="60"/>
      <c r="OME16" s="60"/>
      <c r="OMF16" s="60"/>
      <c r="OMG16" s="60"/>
      <c r="OMH16" s="60"/>
      <c r="OMI16" s="60"/>
      <c r="OMJ16" s="60"/>
      <c r="OMK16" s="60"/>
      <c r="OML16" s="60"/>
      <c r="OMM16" s="60"/>
      <c r="OMN16" s="60"/>
      <c r="OMO16" s="60"/>
      <c r="OMP16" s="60"/>
      <c r="OMQ16" s="60"/>
      <c r="OMR16" s="60"/>
      <c r="OMS16" s="60"/>
      <c r="OMT16" s="60"/>
      <c r="OMU16" s="60"/>
      <c r="OMV16" s="60"/>
      <c r="OMW16" s="60"/>
      <c r="OMX16" s="60"/>
      <c r="OMY16" s="60"/>
      <c r="OMZ16" s="60"/>
      <c r="ONA16" s="60"/>
      <c r="ONB16" s="60"/>
      <c r="ONC16" s="60"/>
      <c r="OND16" s="60"/>
      <c r="ONE16" s="60"/>
      <c r="ONF16" s="60"/>
      <c r="ONG16" s="60"/>
      <c r="ONH16" s="60"/>
      <c r="ONI16" s="60"/>
      <c r="ONJ16" s="60"/>
      <c r="ONK16" s="60"/>
      <c r="ONL16" s="60"/>
      <c r="ONM16" s="60"/>
      <c r="ONN16" s="60"/>
      <c r="ONO16" s="60"/>
      <c r="ONP16" s="60"/>
      <c r="ONQ16" s="60"/>
      <c r="ONR16" s="60"/>
      <c r="ONS16" s="60"/>
      <c r="ONT16" s="60"/>
      <c r="ONU16" s="60"/>
      <c r="ONV16" s="60"/>
      <c r="ONW16" s="60"/>
      <c r="ONX16" s="60"/>
      <c r="ONY16" s="60"/>
      <c r="ONZ16" s="60"/>
      <c r="OOA16" s="60"/>
      <c r="OOB16" s="60"/>
      <c r="OOC16" s="60"/>
      <c r="OOD16" s="60"/>
      <c r="OOE16" s="60"/>
      <c r="OOF16" s="60"/>
      <c r="OOG16" s="60"/>
      <c r="OOH16" s="60"/>
      <c r="OOI16" s="60"/>
      <c r="OOJ16" s="60"/>
      <c r="OOK16" s="60"/>
      <c r="OOL16" s="60"/>
      <c r="OOM16" s="60"/>
      <c r="OON16" s="60"/>
      <c r="OOO16" s="60"/>
      <c r="OOP16" s="60"/>
      <c r="OOQ16" s="60"/>
      <c r="OOR16" s="60"/>
      <c r="OOS16" s="60"/>
      <c r="OOT16" s="60"/>
      <c r="OOU16" s="60"/>
      <c r="OOV16" s="60"/>
      <c r="OOW16" s="60"/>
      <c r="OOX16" s="60"/>
      <c r="OOY16" s="60"/>
      <c r="OOZ16" s="60"/>
      <c r="OPA16" s="60"/>
      <c r="OPB16" s="60"/>
      <c r="OPC16" s="60"/>
      <c r="OPD16" s="60"/>
      <c r="OPE16" s="60"/>
      <c r="OPF16" s="60"/>
      <c r="OPG16" s="60"/>
      <c r="OPH16" s="60"/>
      <c r="OPI16" s="60"/>
      <c r="OPJ16" s="60"/>
      <c r="OPK16" s="60"/>
      <c r="OPL16" s="60"/>
      <c r="OPM16" s="60"/>
      <c r="OPN16" s="60"/>
      <c r="OPO16" s="60"/>
      <c r="OPP16" s="60"/>
      <c r="OPQ16" s="60"/>
      <c r="OPR16" s="60"/>
      <c r="OPS16" s="60"/>
      <c r="OPT16" s="60"/>
      <c r="OPU16" s="60"/>
      <c r="OPV16" s="60"/>
      <c r="OPW16" s="60"/>
      <c r="OPX16" s="60"/>
      <c r="OPY16" s="60"/>
      <c r="OPZ16" s="60"/>
      <c r="OQA16" s="60"/>
      <c r="OQB16" s="60"/>
      <c r="OQC16" s="60"/>
      <c r="OQD16" s="60"/>
      <c r="OQE16" s="60"/>
      <c r="OQF16" s="60"/>
      <c r="OQG16" s="60"/>
      <c r="OQH16" s="60"/>
      <c r="OQI16" s="60"/>
      <c r="OQJ16" s="60"/>
      <c r="OQK16" s="60"/>
      <c r="OQL16" s="60"/>
      <c r="OQM16" s="60"/>
      <c r="OQN16" s="60"/>
      <c r="OQO16" s="60"/>
      <c r="OQP16" s="60"/>
      <c r="OQQ16" s="60"/>
      <c r="OQR16" s="60"/>
      <c r="OQS16" s="60"/>
      <c r="OQT16" s="60"/>
      <c r="OQU16" s="60"/>
      <c r="OQV16" s="60"/>
      <c r="OQW16" s="60"/>
      <c r="OQX16" s="60"/>
      <c r="OQY16" s="60"/>
      <c r="OQZ16" s="60"/>
      <c r="ORA16" s="60"/>
      <c r="ORB16" s="60"/>
      <c r="ORC16" s="60"/>
      <c r="ORD16" s="60"/>
      <c r="ORE16" s="60"/>
      <c r="ORF16" s="60"/>
      <c r="ORG16" s="60"/>
      <c r="ORH16" s="60"/>
      <c r="ORI16" s="60"/>
      <c r="ORJ16" s="60"/>
      <c r="ORK16" s="60"/>
      <c r="ORL16" s="60"/>
      <c r="ORM16" s="60"/>
      <c r="ORN16" s="60"/>
      <c r="ORO16" s="60"/>
      <c r="ORP16" s="60"/>
      <c r="ORQ16" s="60"/>
      <c r="ORR16" s="60"/>
      <c r="ORS16" s="60"/>
      <c r="ORT16" s="60"/>
      <c r="ORU16" s="60"/>
      <c r="ORV16" s="60"/>
      <c r="ORW16" s="60"/>
      <c r="ORX16" s="60"/>
      <c r="ORY16" s="60"/>
      <c r="ORZ16" s="60"/>
      <c r="OSA16" s="60"/>
      <c r="OSB16" s="60"/>
      <c r="OSC16" s="60"/>
      <c r="OSD16" s="60"/>
      <c r="OSE16" s="60"/>
      <c r="OSF16" s="60"/>
      <c r="OSG16" s="60"/>
      <c r="OSH16" s="60"/>
      <c r="OSI16" s="60"/>
      <c r="OSJ16" s="60"/>
      <c r="OSK16" s="60"/>
      <c r="OSL16" s="60"/>
      <c r="OSM16" s="60"/>
      <c r="OSN16" s="60"/>
      <c r="OSO16" s="60"/>
      <c r="OSP16" s="60"/>
      <c r="OSQ16" s="60"/>
      <c r="OSR16" s="60"/>
      <c r="OSS16" s="60"/>
      <c r="OST16" s="60"/>
      <c r="OSU16" s="60"/>
      <c r="OSV16" s="60"/>
      <c r="OSW16" s="60"/>
      <c r="OSX16" s="60"/>
      <c r="OSY16" s="60"/>
      <c r="OSZ16" s="60"/>
      <c r="OTA16" s="60"/>
      <c r="OTB16" s="60"/>
      <c r="OTC16" s="60"/>
      <c r="OTD16" s="60"/>
      <c r="OTE16" s="60"/>
      <c r="OTF16" s="60"/>
      <c r="OTG16" s="60"/>
      <c r="OTH16" s="60"/>
      <c r="OTI16" s="60"/>
      <c r="OTJ16" s="60"/>
      <c r="OTK16" s="60"/>
      <c r="OTL16" s="60"/>
      <c r="OTM16" s="60"/>
      <c r="OTN16" s="60"/>
      <c r="OTO16" s="60"/>
      <c r="OTP16" s="60"/>
      <c r="OTQ16" s="60"/>
      <c r="OTR16" s="60"/>
      <c r="OTS16" s="60"/>
      <c r="OTT16" s="60"/>
      <c r="OTU16" s="60"/>
      <c r="OTV16" s="60"/>
      <c r="OTW16" s="60"/>
      <c r="OTX16" s="60"/>
      <c r="OTY16" s="60"/>
      <c r="OTZ16" s="60"/>
      <c r="OUA16" s="60"/>
      <c r="OUB16" s="60"/>
      <c r="OUC16" s="60"/>
      <c r="OUD16" s="60"/>
      <c r="OUE16" s="60"/>
      <c r="OUF16" s="60"/>
      <c r="OUG16" s="60"/>
      <c r="OUH16" s="60"/>
      <c r="OUI16" s="60"/>
      <c r="OUJ16" s="60"/>
      <c r="OUK16" s="60"/>
      <c r="OUL16" s="60"/>
      <c r="OUM16" s="60"/>
      <c r="OUN16" s="60"/>
      <c r="OUO16" s="60"/>
      <c r="OUP16" s="60"/>
      <c r="OUQ16" s="60"/>
      <c r="OUR16" s="60"/>
      <c r="OUS16" s="60"/>
      <c r="OUT16" s="60"/>
      <c r="OUU16" s="60"/>
      <c r="OUV16" s="60"/>
      <c r="OUW16" s="60"/>
      <c r="OUX16" s="60"/>
      <c r="OUY16" s="60"/>
      <c r="OUZ16" s="60"/>
      <c r="OVA16" s="60"/>
      <c r="OVB16" s="60"/>
      <c r="OVC16" s="60"/>
      <c r="OVD16" s="60"/>
      <c r="OVE16" s="60"/>
      <c r="OVF16" s="60"/>
      <c r="OVG16" s="60"/>
      <c r="OVH16" s="60"/>
      <c r="OVI16" s="60"/>
      <c r="OVJ16" s="60"/>
      <c r="OVK16" s="60"/>
      <c r="OVL16" s="60"/>
      <c r="OVM16" s="60"/>
      <c r="OVN16" s="60"/>
      <c r="OVO16" s="60"/>
      <c r="OVP16" s="60"/>
      <c r="OVQ16" s="60"/>
      <c r="OVR16" s="60"/>
      <c r="OVS16" s="60"/>
      <c r="OVT16" s="60"/>
      <c r="OVU16" s="60"/>
      <c r="OVV16" s="60"/>
      <c r="OVW16" s="60"/>
      <c r="OVX16" s="60"/>
      <c r="OVY16" s="60"/>
      <c r="OVZ16" s="60"/>
      <c r="OWA16" s="60"/>
      <c r="OWB16" s="60"/>
      <c r="OWC16" s="60"/>
      <c r="OWD16" s="60"/>
      <c r="OWE16" s="60"/>
      <c r="OWF16" s="60"/>
      <c r="OWG16" s="60"/>
      <c r="OWH16" s="60"/>
      <c r="OWI16" s="60"/>
      <c r="OWJ16" s="60"/>
      <c r="OWK16" s="60"/>
      <c r="OWL16" s="60"/>
      <c r="OWM16" s="60"/>
      <c r="OWN16" s="60"/>
      <c r="OWO16" s="60"/>
      <c r="OWP16" s="60"/>
      <c r="OWQ16" s="60"/>
      <c r="OWR16" s="60"/>
      <c r="OWS16" s="60"/>
      <c r="OWT16" s="60"/>
      <c r="OWU16" s="60"/>
      <c r="OWV16" s="60"/>
      <c r="OWW16" s="60"/>
      <c r="OWX16" s="60"/>
      <c r="OWY16" s="60"/>
      <c r="OWZ16" s="60"/>
      <c r="OXA16" s="60"/>
      <c r="OXB16" s="60"/>
      <c r="OXC16" s="60"/>
      <c r="OXD16" s="60"/>
      <c r="OXE16" s="60"/>
      <c r="OXF16" s="60"/>
      <c r="OXG16" s="60"/>
      <c r="OXH16" s="60"/>
      <c r="OXI16" s="60"/>
      <c r="OXJ16" s="60"/>
      <c r="OXK16" s="60"/>
      <c r="OXL16" s="60"/>
      <c r="OXM16" s="60"/>
      <c r="OXN16" s="60"/>
      <c r="OXO16" s="60"/>
      <c r="OXP16" s="60"/>
      <c r="OXQ16" s="60"/>
      <c r="OXR16" s="60"/>
      <c r="OXS16" s="60"/>
      <c r="OXT16" s="60"/>
      <c r="OXU16" s="60"/>
      <c r="OXV16" s="60"/>
      <c r="OXW16" s="60"/>
      <c r="OXX16" s="60"/>
      <c r="OXY16" s="60"/>
      <c r="OXZ16" s="60"/>
      <c r="OYA16" s="60"/>
      <c r="OYB16" s="60"/>
      <c r="OYC16" s="60"/>
      <c r="OYD16" s="60"/>
      <c r="OYE16" s="60"/>
      <c r="OYF16" s="60"/>
      <c r="OYG16" s="60"/>
      <c r="OYH16" s="60"/>
      <c r="OYI16" s="60"/>
      <c r="OYJ16" s="60"/>
      <c r="OYK16" s="60"/>
      <c r="OYL16" s="60"/>
      <c r="OYM16" s="60"/>
      <c r="OYN16" s="60"/>
      <c r="OYO16" s="60"/>
      <c r="OYP16" s="60"/>
      <c r="OYQ16" s="60"/>
      <c r="OYR16" s="60"/>
      <c r="OYS16" s="60"/>
      <c r="OYT16" s="60"/>
      <c r="OYU16" s="60"/>
      <c r="OYV16" s="60"/>
      <c r="OYW16" s="60"/>
      <c r="OYX16" s="60"/>
      <c r="OYY16" s="60"/>
      <c r="OYZ16" s="60"/>
      <c r="OZA16" s="60"/>
      <c r="OZB16" s="60"/>
      <c r="OZC16" s="60"/>
      <c r="OZD16" s="60"/>
      <c r="OZE16" s="60"/>
      <c r="OZF16" s="60"/>
      <c r="OZG16" s="60"/>
      <c r="OZH16" s="60"/>
      <c r="OZI16" s="60"/>
      <c r="OZJ16" s="60"/>
      <c r="OZK16" s="60"/>
      <c r="OZL16" s="60"/>
      <c r="OZM16" s="60"/>
      <c r="OZN16" s="60"/>
      <c r="OZO16" s="60"/>
      <c r="OZP16" s="60"/>
      <c r="OZQ16" s="60"/>
      <c r="OZR16" s="60"/>
      <c r="OZS16" s="60"/>
      <c r="OZT16" s="60"/>
      <c r="OZU16" s="60"/>
      <c r="OZV16" s="60"/>
      <c r="OZW16" s="60"/>
      <c r="OZX16" s="60"/>
      <c r="OZY16" s="60"/>
      <c r="OZZ16" s="60"/>
      <c r="PAA16" s="60"/>
      <c r="PAB16" s="60"/>
      <c r="PAC16" s="60"/>
      <c r="PAD16" s="60"/>
      <c r="PAE16" s="60"/>
      <c r="PAF16" s="60"/>
      <c r="PAG16" s="60"/>
      <c r="PAH16" s="60"/>
      <c r="PAI16" s="60"/>
      <c r="PAJ16" s="60"/>
      <c r="PAK16" s="60"/>
      <c r="PAL16" s="60"/>
      <c r="PAM16" s="60"/>
      <c r="PAN16" s="60"/>
      <c r="PAO16" s="60"/>
      <c r="PAP16" s="60"/>
      <c r="PAQ16" s="60"/>
      <c r="PAR16" s="60"/>
      <c r="PAS16" s="60"/>
      <c r="PAT16" s="60"/>
      <c r="PAU16" s="60"/>
      <c r="PAV16" s="60"/>
      <c r="PAW16" s="60"/>
      <c r="PAX16" s="60"/>
      <c r="PAY16" s="60"/>
      <c r="PAZ16" s="60"/>
      <c r="PBA16" s="60"/>
      <c r="PBB16" s="60"/>
      <c r="PBC16" s="60"/>
      <c r="PBD16" s="60"/>
      <c r="PBE16" s="60"/>
      <c r="PBF16" s="60"/>
      <c r="PBG16" s="60"/>
      <c r="PBH16" s="60"/>
      <c r="PBI16" s="60"/>
      <c r="PBJ16" s="60"/>
      <c r="PBK16" s="60"/>
      <c r="PBL16" s="60"/>
      <c r="PBM16" s="60"/>
      <c r="PBN16" s="60"/>
      <c r="PBO16" s="60"/>
      <c r="PBP16" s="60"/>
      <c r="PBQ16" s="60"/>
      <c r="PBR16" s="60"/>
      <c r="PBS16" s="60"/>
      <c r="PBT16" s="60"/>
      <c r="PBU16" s="60"/>
      <c r="PBV16" s="60"/>
      <c r="PBW16" s="60"/>
      <c r="PBX16" s="60"/>
      <c r="PBY16" s="60"/>
      <c r="PBZ16" s="60"/>
      <c r="PCA16" s="60"/>
      <c r="PCB16" s="60"/>
      <c r="PCC16" s="60"/>
      <c r="PCD16" s="60"/>
      <c r="PCE16" s="60"/>
      <c r="PCF16" s="60"/>
      <c r="PCG16" s="60"/>
      <c r="PCH16" s="60"/>
      <c r="PCI16" s="60"/>
      <c r="PCJ16" s="60"/>
      <c r="PCK16" s="60"/>
      <c r="PCL16" s="60"/>
      <c r="PCM16" s="60"/>
      <c r="PCN16" s="60"/>
      <c r="PCO16" s="60"/>
      <c r="PCP16" s="60"/>
      <c r="PCQ16" s="60"/>
      <c r="PCR16" s="60"/>
      <c r="PCS16" s="60"/>
      <c r="PCT16" s="60"/>
      <c r="PCU16" s="60"/>
      <c r="PCV16" s="60"/>
      <c r="PCW16" s="60"/>
      <c r="PCX16" s="60"/>
      <c r="PCY16" s="60"/>
      <c r="PCZ16" s="60"/>
      <c r="PDA16" s="60"/>
      <c r="PDB16" s="60"/>
      <c r="PDC16" s="60"/>
      <c r="PDD16" s="60"/>
      <c r="PDE16" s="60"/>
      <c r="PDF16" s="60"/>
      <c r="PDG16" s="60"/>
      <c r="PDH16" s="60"/>
      <c r="PDI16" s="60"/>
      <c r="PDJ16" s="60"/>
      <c r="PDK16" s="60"/>
      <c r="PDL16" s="60"/>
      <c r="PDM16" s="60"/>
      <c r="PDN16" s="60"/>
      <c r="PDO16" s="60"/>
      <c r="PDP16" s="60"/>
      <c r="PDQ16" s="60"/>
      <c r="PDR16" s="60"/>
      <c r="PDS16" s="60"/>
      <c r="PDT16" s="60"/>
      <c r="PDU16" s="60"/>
      <c r="PDV16" s="60"/>
      <c r="PDW16" s="60"/>
      <c r="PDX16" s="60"/>
      <c r="PDY16" s="60"/>
      <c r="PDZ16" s="60"/>
      <c r="PEA16" s="60"/>
      <c r="PEB16" s="60"/>
      <c r="PEC16" s="60"/>
      <c r="PED16" s="60"/>
      <c r="PEE16" s="60"/>
      <c r="PEF16" s="60"/>
      <c r="PEG16" s="60"/>
      <c r="PEH16" s="60"/>
      <c r="PEI16" s="60"/>
      <c r="PEJ16" s="60"/>
      <c r="PEK16" s="60"/>
      <c r="PEL16" s="60"/>
      <c r="PEM16" s="60"/>
      <c r="PEN16" s="60"/>
      <c r="PEO16" s="60"/>
      <c r="PEP16" s="60"/>
      <c r="PEQ16" s="60"/>
      <c r="PER16" s="60"/>
      <c r="PES16" s="60"/>
      <c r="PET16" s="60"/>
      <c r="PEU16" s="60"/>
      <c r="PEV16" s="60"/>
      <c r="PEW16" s="60"/>
      <c r="PEX16" s="60"/>
      <c r="PEY16" s="60"/>
      <c r="PEZ16" s="60"/>
      <c r="PFA16" s="60"/>
      <c r="PFB16" s="60"/>
      <c r="PFC16" s="60"/>
      <c r="PFD16" s="60"/>
      <c r="PFE16" s="60"/>
      <c r="PFF16" s="60"/>
      <c r="PFG16" s="60"/>
      <c r="PFH16" s="60"/>
      <c r="PFI16" s="60"/>
      <c r="PFJ16" s="60"/>
      <c r="PFK16" s="60"/>
      <c r="PFL16" s="60"/>
      <c r="PFM16" s="60"/>
      <c r="PFN16" s="60"/>
      <c r="PFO16" s="60"/>
      <c r="PFP16" s="60"/>
      <c r="PFQ16" s="60"/>
      <c r="PFR16" s="60"/>
      <c r="PFS16" s="60"/>
      <c r="PFT16" s="60"/>
      <c r="PFU16" s="60"/>
      <c r="PFV16" s="60"/>
      <c r="PFW16" s="60"/>
      <c r="PFX16" s="60"/>
      <c r="PFY16" s="60"/>
      <c r="PFZ16" s="60"/>
      <c r="PGA16" s="60"/>
      <c r="PGB16" s="60"/>
      <c r="PGC16" s="60"/>
      <c r="PGD16" s="60"/>
      <c r="PGE16" s="60"/>
      <c r="PGF16" s="60"/>
      <c r="PGG16" s="60"/>
      <c r="PGH16" s="60"/>
      <c r="PGI16" s="60"/>
      <c r="PGJ16" s="60"/>
      <c r="PGK16" s="60"/>
      <c r="PGL16" s="60"/>
      <c r="PGM16" s="60"/>
      <c r="PGN16" s="60"/>
      <c r="PGO16" s="60"/>
      <c r="PGP16" s="60"/>
      <c r="PGQ16" s="60"/>
      <c r="PGR16" s="60"/>
      <c r="PGS16" s="60"/>
      <c r="PGT16" s="60"/>
      <c r="PGU16" s="60"/>
      <c r="PGV16" s="60"/>
      <c r="PGW16" s="60"/>
      <c r="PGX16" s="60"/>
      <c r="PGY16" s="60"/>
      <c r="PGZ16" s="60"/>
      <c r="PHA16" s="60"/>
      <c r="PHB16" s="60"/>
      <c r="PHC16" s="60"/>
      <c r="PHD16" s="60"/>
      <c r="PHE16" s="60"/>
      <c r="PHF16" s="60"/>
      <c r="PHG16" s="60"/>
      <c r="PHH16" s="60"/>
      <c r="PHI16" s="60"/>
      <c r="PHJ16" s="60"/>
      <c r="PHK16" s="60"/>
      <c r="PHL16" s="60"/>
      <c r="PHM16" s="60"/>
      <c r="PHN16" s="60"/>
      <c r="PHO16" s="60"/>
      <c r="PHP16" s="60"/>
      <c r="PHQ16" s="60"/>
      <c r="PHR16" s="60"/>
      <c r="PHS16" s="60"/>
      <c r="PHT16" s="60"/>
      <c r="PHU16" s="60"/>
      <c r="PHV16" s="60"/>
      <c r="PHW16" s="60"/>
      <c r="PHX16" s="60"/>
      <c r="PHY16" s="60"/>
      <c r="PHZ16" s="60"/>
      <c r="PIA16" s="60"/>
      <c r="PIB16" s="60"/>
      <c r="PIC16" s="60"/>
      <c r="PID16" s="60"/>
      <c r="PIE16" s="60"/>
      <c r="PIF16" s="60"/>
      <c r="PIG16" s="60"/>
      <c r="PIH16" s="60"/>
      <c r="PII16" s="60"/>
      <c r="PIJ16" s="60"/>
      <c r="PIK16" s="60"/>
      <c r="PIL16" s="60"/>
      <c r="PIM16" s="60"/>
      <c r="PIN16" s="60"/>
      <c r="PIO16" s="60"/>
      <c r="PIP16" s="60"/>
      <c r="PIQ16" s="60"/>
      <c r="PIR16" s="60"/>
      <c r="PIS16" s="60"/>
      <c r="PIT16" s="60"/>
      <c r="PIU16" s="60"/>
      <c r="PIV16" s="60"/>
      <c r="PIW16" s="60"/>
      <c r="PIX16" s="60"/>
      <c r="PIY16" s="60"/>
      <c r="PIZ16" s="60"/>
      <c r="PJA16" s="60"/>
      <c r="PJB16" s="60"/>
      <c r="PJC16" s="60"/>
      <c r="PJD16" s="60"/>
      <c r="PJE16" s="60"/>
      <c r="PJF16" s="60"/>
      <c r="PJG16" s="60"/>
      <c r="PJH16" s="60"/>
      <c r="PJI16" s="60"/>
      <c r="PJJ16" s="60"/>
      <c r="PJK16" s="60"/>
      <c r="PJL16" s="60"/>
      <c r="PJM16" s="60"/>
      <c r="PJN16" s="60"/>
      <c r="PJO16" s="60"/>
      <c r="PJP16" s="60"/>
      <c r="PJQ16" s="60"/>
      <c r="PJR16" s="60"/>
      <c r="PJS16" s="60"/>
      <c r="PJT16" s="60"/>
      <c r="PJU16" s="60"/>
      <c r="PJV16" s="60"/>
      <c r="PJW16" s="60"/>
      <c r="PJX16" s="60"/>
      <c r="PJY16" s="60"/>
      <c r="PJZ16" s="60"/>
      <c r="PKA16" s="60"/>
      <c r="PKB16" s="60"/>
      <c r="PKC16" s="60"/>
      <c r="PKD16" s="60"/>
      <c r="PKE16" s="60"/>
      <c r="PKF16" s="60"/>
      <c r="PKG16" s="60"/>
      <c r="PKH16" s="60"/>
      <c r="PKI16" s="60"/>
      <c r="PKJ16" s="60"/>
      <c r="PKK16" s="60"/>
      <c r="PKL16" s="60"/>
      <c r="PKM16" s="60"/>
      <c r="PKN16" s="60"/>
      <c r="PKO16" s="60"/>
      <c r="PKP16" s="60"/>
      <c r="PKQ16" s="60"/>
      <c r="PKR16" s="60"/>
      <c r="PKS16" s="60"/>
      <c r="PKT16" s="60"/>
      <c r="PKU16" s="60"/>
      <c r="PKV16" s="60"/>
      <c r="PKW16" s="60"/>
      <c r="PKX16" s="60"/>
      <c r="PKY16" s="60"/>
      <c r="PKZ16" s="60"/>
      <c r="PLA16" s="60"/>
      <c r="PLB16" s="60"/>
      <c r="PLC16" s="60"/>
      <c r="PLD16" s="60"/>
      <c r="PLE16" s="60"/>
      <c r="PLF16" s="60"/>
      <c r="PLG16" s="60"/>
      <c r="PLH16" s="60"/>
      <c r="PLI16" s="60"/>
      <c r="PLJ16" s="60"/>
      <c r="PLK16" s="60"/>
      <c r="PLL16" s="60"/>
      <c r="PLM16" s="60"/>
      <c r="PLN16" s="60"/>
      <c r="PLO16" s="60"/>
      <c r="PLP16" s="60"/>
      <c r="PLQ16" s="60"/>
      <c r="PLR16" s="60"/>
      <c r="PLS16" s="60"/>
      <c r="PLT16" s="60"/>
      <c r="PLU16" s="60"/>
      <c r="PLV16" s="60"/>
      <c r="PLW16" s="60"/>
      <c r="PLX16" s="60"/>
      <c r="PLY16" s="60"/>
      <c r="PLZ16" s="60"/>
      <c r="PMA16" s="60"/>
      <c r="PMB16" s="60"/>
      <c r="PMC16" s="60"/>
      <c r="PMD16" s="60"/>
      <c r="PME16" s="60"/>
      <c r="PMF16" s="60"/>
      <c r="PMG16" s="60"/>
      <c r="PMH16" s="60"/>
      <c r="PMI16" s="60"/>
      <c r="PMJ16" s="60"/>
      <c r="PMK16" s="60"/>
      <c r="PML16" s="60"/>
      <c r="PMM16" s="60"/>
      <c r="PMN16" s="60"/>
      <c r="PMO16" s="60"/>
      <c r="PMP16" s="60"/>
      <c r="PMQ16" s="60"/>
      <c r="PMR16" s="60"/>
      <c r="PMS16" s="60"/>
      <c r="PMT16" s="60"/>
      <c r="PMU16" s="60"/>
      <c r="PMV16" s="60"/>
      <c r="PMW16" s="60"/>
      <c r="PMX16" s="60"/>
      <c r="PMY16" s="60"/>
      <c r="PMZ16" s="60"/>
      <c r="PNA16" s="60"/>
      <c r="PNB16" s="60"/>
      <c r="PNC16" s="60"/>
      <c r="PND16" s="60"/>
      <c r="PNE16" s="60"/>
      <c r="PNF16" s="60"/>
      <c r="PNG16" s="60"/>
      <c r="PNH16" s="60"/>
      <c r="PNI16" s="60"/>
      <c r="PNJ16" s="60"/>
      <c r="PNK16" s="60"/>
      <c r="PNL16" s="60"/>
      <c r="PNM16" s="60"/>
      <c r="PNN16" s="60"/>
      <c r="PNO16" s="60"/>
      <c r="PNP16" s="60"/>
      <c r="PNQ16" s="60"/>
      <c r="PNR16" s="60"/>
      <c r="PNS16" s="60"/>
      <c r="PNT16" s="60"/>
      <c r="PNU16" s="60"/>
      <c r="PNV16" s="60"/>
      <c r="PNW16" s="60"/>
      <c r="PNX16" s="60"/>
      <c r="PNY16" s="60"/>
      <c r="PNZ16" s="60"/>
      <c r="POA16" s="60"/>
      <c r="POB16" s="60"/>
      <c r="POC16" s="60"/>
      <c r="POD16" s="60"/>
      <c r="POE16" s="60"/>
      <c r="POF16" s="60"/>
      <c r="POG16" s="60"/>
      <c r="POH16" s="60"/>
      <c r="POI16" s="60"/>
      <c r="POJ16" s="60"/>
      <c r="POK16" s="60"/>
      <c r="POL16" s="60"/>
      <c r="POM16" s="60"/>
      <c r="PON16" s="60"/>
      <c r="POO16" s="60"/>
      <c r="POP16" s="60"/>
      <c r="POQ16" s="60"/>
      <c r="POR16" s="60"/>
      <c r="POS16" s="60"/>
      <c r="POT16" s="60"/>
      <c r="POU16" s="60"/>
      <c r="POV16" s="60"/>
      <c r="POW16" s="60"/>
      <c r="POX16" s="60"/>
      <c r="POY16" s="60"/>
      <c r="POZ16" s="60"/>
      <c r="PPA16" s="60"/>
      <c r="PPB16" s="60"/>
      <c r="PPC16" s="60"/>
      <c r="PPD16" s="60"/>
      <c r="PPE16" s="60"/>
      <c r="PPF16" s="60"/>
      <c r="PPG16" s="60"/>
      <c r="PPH16" s="60"/>
      <c r="PPI16" s="60"/>
      <c r="PPJ16" s="60"/>
      <c r="PPK16" s="60"/>
      <c r="PPL16" s="60"/>
      <c r="PPM16" s="60"/>
      <c r="PPN16" s="60"/>
      <c r="PPO16" s="60"/>
      <c r="PPP16" s="60"/>
      <c r="PPQ16" s="60"/>
      <c r="PPR16" s="60"/>
      <c r="PPS16" s="60"/>
      <c r="PPT16" s="60"/>
      <c r="PPU16" s="60"/>
      <c r="PPV16" s="60"/>
      <c r="PPW16" s="60"/>
      <c r="PPX16" s="60"/>
      <c r="PPY16" s="60"/>
      <c r="PPZ16" s="60"/>
      <c r="PQA16" s="60"/>
      <c r="PQB16" s="60"/>
      <c r="PQC16" s="60"/>
      <c r="PQD16" s="60"/>
      <c r="PQE16" s="60"/>
      <c r="PQF16" s="60"/>
      <c r="PQG16" s="60"/>
      <c r="PQH16" s="60"/>
      <c r="PQI16" s="60"/>
      <c r="PQJ16" s="60"/>
      <c r="PQK16" s="60"/>
      <c r="PQL16" s="60"/>
      <c r="PQM16" s="60"/>
      <c r="PQN16" s="60"/>
      <c r="PQO16" s="60"/>
      <c r="PQP16" s="60"/>
      <c r="PQQ16" s="60"/>
      <c r="PQR16" s="60"/>
      <c r="PQS16" s="60"/>
      <c r="PQT16" s="60"/>
      <c r="PQU16" s="60"/>
      <c r="PQV16" s="60"/>
      <c r="PQW16" s="60"/>
      <c r="PQX16" s="60"/>
      <c r="PQY16" s="60"/>
      <c r="PQZ16" s="60"/>
      <c r="PRA16" s="60"/>
      <c r="PRB16" s="60"/>
      <c r="PRC16" s="60"/>
      <c r="PRD16" s="60"/>
      <c r="PRE16" s="60"/>
      <c r="PRF16" s="60"/>
      <c r="PRG16" s="60"/>
      <c r="PRH16" s="60"/>
      <c r="PRI16" s="60"/>
      <c r="PRJ16" s="60"/>
      <c r="PRK16" s="60"/>
      <c r="PRL16" s="60"/>
      <c r="PRM16" s="60"/>
      <c r="PRN16" s="60"/>
      <c r="PRO16" s="60"/>
      <c r="PRP16" s="60"/>
      <c r="PRQ16" s="60"/>
      <c r="PRR16" s="60"/>
      <c r="PRS16" s="60"/>
      <c r="PRT16" s="60"/>
      <c r="PRU16" s="60"/>
      <c r="PRV16" s="60"/>
      <c r="PRW16" s="60"/>
      <c r="PRX16" s="60"/>
      <c r="PRY16" s="60"/>
      <c r="PRZ16" s="60"/>
      <c r="PSA16" s="60"/>
      <c r="PSB16" s="60"/>
      <c r="PSC16" s="60"/>
      <c r="PSD16" s="60"/>
      <c r="PSE16" s="60"/>
      <c r="PSF16" s="60"/>
      <c r="PSG16" s="60"/>
      <c r="PSH16" s="60"/>
      <c r="PSI16" s="60"/>
      <c r="PSJ16" s="60"/>
      <c r="PSK16" s="60"/>
      <c r="PSL16" s="60"/>
      <c r="PSM16" s="60"/>
      <c r="PSN16" s="60"/>
      <c r="PSO16" s="60"/>
      <c r="PSP16" s="60"/>
      <c r="PSQ16" s="60"/>
      <c r="PSR16" s="60"/>
      <c r="PSS16" s="60"/>
      <c r="PST16" s="60"/>
      <c r="PSU16" s="60"/>
      <c r="PSV16" s="60"/>
      <c r="PSW16" s="60"/>
      <c r="PSX16" s="60"/>
      <c r="PSY16" s="60"/>
      <c r="PSZ16" s="60"/>
      <c r="PTA16" s="60"/>
      <c r="PTB16" s="60"/>
      <c r="PTC16" s="60"/>
      <c r="PTD16" s="60"/>
      <c r="PTE16" s="60"/>
      <c r="PTF16" s="60"/>
      <c r="PTG16" s="60"/>
      <c r="PTH16" s="60"/>
      <c r="PTI16" s="60"/>
      <c r="PTJ16" s="60"/>
      <c r="PTK16" s="60"/>
      <c r="PTL16" s="60"/>
      <c r="PTM16" s="60"/>
      <c r="PTN16" s="60"/>
      <c r="PTO16" s="60"/>
      <c r="PTP16" s="60"/>
      <c r="PTQ16" s="60"/>
      <c r="PTR16" s="60"/>
      <c r="PTS16" s="60"/>
      <c r="PTT16" s="60"/>
      <c r="PTU16" s="60"/>
      <c r="PTV16" s="60"/>
      <c r="PTW16" s="60"/>
      <c r="PTX16" s="60"/>
      <c r="PTY16" s="60"/>
      <c r="PTZ16" s="60"/>
      <c r="PUA16" s="60"/>
      <c r="PUB16" s="60"/>
      <c r="PUC16" s="60"/>
      <c r="PUD16" s="60"/>
      <c r="PUE16" s="60"/>
      <c r="PUF16" s="60"/>
      <c r="PUG16" s="60"/>
      <c r="PUH16" s="60"/>
      <c r="PUI16" s="60"/>
      <c r="PUJ16" s="60"/>
      <c r="PUK16" s="60"/>
      <c r="PUL16" s="60"/>
      <c r="PUM16" s="60"/>
      <c r="PUN16" s="60"/>
      <c r="PUO16" s="60"/>
      <c r="PUP16" s="60"/>
      <c r="PUQ16" s="60"/>
      <c r="PUR16" s="60"/>
      <c r="PUS16" s="60"/>
      <c r="PUT16" s="60"/>
      <c r="PUU16" s="60"/>
      <c r="PUV16" s="60"/>
      <c r="PUW16" s="60"/>
      <c r="PUX16" s="60"/>
      <c r="PUY16" s="60"/>
      <c r="PUZ16" s="60"/>
      <c r="PVA16" s="60"/>
      <c r="PVB16" s="60"/>
      <c r="PVC16" s="60"/>
      <c r="PVD16" s="60"/>
      <c r="PVE16" s="60"/>
      <c r="PVF16" s="60"/>
      <c r="PVG16" s="60"/>
      <c r="PVH16" s="60"/>
      <c r="PVI16" s="60"/>
      <c r="PVJ16" s="60"/>
      <c r="PVK16" s="60"/>
      <c r="PVL16" s="60"/>
      <c r="PVM16" s="60"/>
      <c r="PVN16" s="60"/>
      <c r="PVO16" s="60"/>
      <c r="PVP16" s="60"/>
      <c r="PVQ16" s="60"/>
      <c r="PVR16" s="60"/>
      <c r="PVS16" s="60"/>
      <c r="PVT16" s="60"/>
      <c r="PVU16" s="60"/>
      <c r="PVV16" s="60"/>
      <c r="PVW16" s="60"/>
      <c r="PVX16" s="60"/>
      <c r="PVY16" s="60"/>
      <c r="PVZ16" s="60"/>
      <c r="PWA16" s="60"/>
      <c r="PWB16" s="60"/>
      <c r="PWC16" s="60"/>
      <c r="PWD16" s="60"/>
      <c r="PWE16" s="60"/>
      <c r="PWF16" s="60"/>
      <c r="PWG16" s="60"/>
      <c r="PWH16" s="60"/>
      <c r="PWI16" s="60"/>
      <c r="PWJ16" s="60"/>
      <c r="PWK16" s="60"/>
      <c r="PWL16" s="60"/>
      <c r="PWM16" s="60"/>
      <c r="PWN16" s="60"/>
      <c r="PWO16" s="60"/>
      <c r="PWP16" s="60"/>
      <c r="PWQ16" s="60"/>
      <c r="PWR16" s="60"/>
      <c r="PWS16" s="60"/>
      <c r="PWT16" s="60"/>
      <c r="PWU16" s="60"/>
      <c r="PWV16" s="60"/>
      <c r="PWW16" s="60"/>
      <c r="PWX16" s="60"/>
      <c r="PWY16" s="60"/>
      <c r="PWZ16" s="60"/>
      <c r="PXA16" s="60"/>
      <c r="PXB16" s="60"/>
      <c r="PXC16" s="60"/>
      <c r="PXD16" s="60"/>
      <c r="PXE16" s="60"/>
      <c r="PXF16" s="60"/>
      <c r="PXG16" s="60"/>
      <c r="PXH16" s="60"/>
      <c r="PXI16" s="60"/>
      <c r="PXJ16" s="60"/>
      <c r="PXK16" s="60"/>
      <c r="PXL16" s="60"/>
      <c r="PXM16" s="60"/>
      <c r="PXN16" s="60"/>
      <c r="PXO16" s="60"/>
      <c r="PXP16" s="60"/>
      <c r="PXQ16" s="60"/>
      <c r="PXR16" s="60"/>
      <c r="PXS16" s="60"/>
      <c r="PXT16" s="60"/>
      <c r="PXU16" s="60"/>
      <c r="PXV16" s="60"/>
      <c r="PXW16" s="60"/>
      <c r="PXX16" s="60"/>
      <c r="PXY16" s="60"/>
      <c r="PXZ16" s="60"/>
      <c r="PYA16" s="60"/>
      <c r="PYB16" s="60"/>
      <c r="PYC16" s="60"/>
      <c r="PYD16" s="60"/>
      <c r="PYE16" s="60"/>
      <c r="PYF16" s="60"/>
      <c r="PYG16" s="60"/>
      <c r="PYH16" s="60"/>
      <c r="PYI16" s="60"/>
      <c r="PYJ16" s="60"/>
      <c r="PYK16" s="60"/>
      <c r="PYL16" s="60"/>
      <c r="PYM16" s="60"/>
      <c r="PYN16" s="60"/>
      <c r="PYO16" s="60"/>
      <c r="PYP16" s="60"/>
      <c r="PYQ16" s="60"/>
      <c r="PYR16" s="60"/>
      <c r="PYS16" s="60"/>
      <c r="PYT16" s="60"/>
      <c r="PYU16" s="60"/>
      <c r="PYV16" s="60"/>
      <c r="PYW16" s="60"/>
      <c r="PYX16" s="60"/>
      <c r="PYY16" s="60"/>
      <c r="PYZ16" s="60"/>
      <c r="PZA16" s="60"/>
      <c r="PZB16" s="60"/>
      <c r="PZC16" s="60"/>
      <c r="PZD16" s="60"/>
      <c r="PZE16" s="60"/>
      <c r="PZF16" s="60"/>
      <c r="PZG16" s="60"/>
      <c r="PZH16" s="60"/>
      <c r="PZI16" s="60"/>
      <c r="PZJ16" s="60"/>
      <c r="PZK16" s="60"/>
      <c r="PZL16" s="60"/>
      <c r="PZM16" s="60"/>
      <c r="PZN16" s="60"/>
      <c r="PZO16" s="60"/>
      <c r="PZP16" s="60"/>
      <c r="PZQ16" s="60"/>
      <c r="PZR16" s="60"/>
      <c r="PZS16" s="60"/>
      <c r="PZT16" s="60"/>
      <c r="PZU16" s="60"/>
      <c r="PZV16" s="60"/>
      <c r="PZW16" s="60"/>
      <c r="PZX16" s="60"/>
      <c r="PZY16" s="60"/>
      <c r="PZZ16" s="60"/>
      <c r="QAA16" s="60"/>
      <c r="QAB16" s="60"/>
      <c r="QAC16" s="60"/>
      <c r="QAD16" s="60"/>
      <c r="QAE16" s="60"/>
      <c r="QAF16" s="60"/>
      <c r="QAG16" s="60"/>
      <c r="QAH16" s="60"/>
      <c r="QAI16" s="60"/>
      <c r="QAJ16" s="60"/>
      <c r="QAK16" s="60"/>
      <c r="QAL16" s="60"/>
      <c r="QAM16" s="60"/>
      <c r="QAN16" s="60"/>
      <c r="QAO16" s="60"/>
      <c r="QAP16" s="60"/>
      <c r="QAQ16" s="60"/>
      <c r="QAR16" s="60"/>
      <c r="QAS16" s="60"/>
      <c r="QAT16" s="60"/>
      <c r="QAU16" s="60"/>
      <c r="QAV16" s="60"/>
      <c r="QAW16" s="60"/>
      <c r="QAX16" s="60"/>
      <c r="QAY16" s="60"/>
      <c r="QAZ16" s="60"/>
      <c r="QBA16" s="60"/>
      <c r="QBB16" s="60"/>
      <c r="QBC16" s="60"/>
      <c r="QBD16" s="60"/>
      <c r="QBE16" s="60"/>
      <c r="QBF16" s="60"/>
      <c r="QBG16" s="60"/>
      <c r="QBH16" s="60"/>
      <c r="QBI16" s="60"/>
      <c r="QBJ16" s="60"/>
      <c r="QBK16" s="60"/>
      <c r="QBL16" s="60"/>
      <c r="QBM16" s="60"/>
      <c r="QBN16" s="60"/>
      <c r="QBO16" s="60"/>
      <c r="QBP16" s="60"/>
      <c r="QBQ16" s="60"/>
      <c r="QBR16" s="60"/>
      <c r="QBS16" s="60"/>
      <c r="QBT16" s="60"/>
      <c r="QBU16" s="60"/>
      <c r="QBV16" s="60"/>
      <c r="QBW16" s="60"/>
      <c r="QBX16" s="60"/>
      <c r="QBY16" s="60"/>
      <c r="QBZ16" s="60"/>
      <c r="QCA16" s="60"/>
      <c r="QCB16" s="60"/>
      <c r="QCC16" s="60"/>
      <c r="QCD16" s="60"/>
      <c r="QCE16" s="60"/>
      <c r="QCF16" s="60"/>
      <c r="QCG16" s="60"/>
      <c r="QCH16" s="60"/>
      <c r="QCI16" s="60"/>
      <c r="QCJ16" s="60"/>
      <c r="QCK16" s="60"/>
      <c r="QCL16" s="60"/>
      <c r="QCM16" s="60"/>
      <c r="QCN16" s="60"/>
      <c r="QCO16" s="60"/>
      <c r="QCP16" s="60"/>
      <c r="QCQ16" s="60"/>
      <c r="QCR16" s="60"/>
      <c r="QCS16" s="60"/>
      <c r="QCT16" s="60"/>
      <c r="QCU16" s="60"/>
      <c r="QCV16" s="60"/>
      <c r="QCW16" s="60"/>
      <c r="QCX16" s="60"/>
      <c r="QCY16" s="60"/>
      <c r="QCZ16" s="60"/>
      <c r="QDA16" s="60"/>
      <c r="QDB16" s="60"/>
      <c r="QDC16" s="60"/>
      <c r="QDD16" s="60"/>
      <c r="QDE16" s="60"/>
      <c r="QDF16" s="60"/>
      <c r="QDG16" s="60"/>
      <c r="QDH16" s="60"/>
      <c r="QDI16" s="60"/>
      <c r="QDJ16" s="60"/>
      <c r="QDK16" s="60"/>
      <c r="QDL16" s="60"/>
      <c r="QDM16" s="60"/>
      <c r="QDN16" s="60"/>
      <c r="QDO16" s="60"/>
      <c r="QDP16" s="60"/>
      <c r="QDQ16" s="60"/>
      <c r="QDR16" s="60"/>
      <c r="QDS16" s="60"/>
      <c r="QDT16" s="60"/>
      <c r="QDU16" s="60"/>
      <c r="QDV16" s="60"/>
      <c r="QDW16" s="60"/>
      <c r="QDX16" s="60"/>
      <c r="QDY16" s="60"/>
      <c r="QDZ16" s="60"/>
      <c r="QEA16" s="60"/>
      <c r="QEB16" s="60"/>
      <c r="QEC16" s="60"/>
      <c r="QED16" s="60"/>
      <c r="QEE16" s="60"/>
      <c r="QEF16" s="60"/>
      <c r="QEG16" s="60"/>
      <c r="QEH16" s="60"/>
      <c r="QEI16" s="60"/>
      <c r="QEJ16" s="60"/>
      <c r="QEK16" s="60"/>
      <c r="QEL16" s="60"/>
      <c r="QEM16" s="60"/>
      <c r="QEN16" s="60"/>
      <c r="QEO16" s="60"/>
      <c r="QEP16" s="60"/>
      <c r="QEQ16" s="60"/>
      <c r="QER16" s="60"/>
      <c r="QES16" s="60"/>
      <c r="QET16" s="60"/>
      <c r="QEU16" s="60"/>
      <c r="QEV16" s="60"/>
      <c r="QEW16" s="60"/>
      <c r="QEX16" s="60"/>
      <c r="QEY16" s="60"/>
      <c r="QEZ16" s="60"/>
      <c r="QFA16" s="60"/>
      <c r="QFB16" s="60"/>
      <c r="QFC16" s="60"/>
      <c r="QFD16" s="60"/>
      <c r="QFE16" s="60"/>
      <c r="QFF16" s="60"/>
      <c r="QFG16" s="60"/>
      <c r="QFH16" s="60"/>
      <c r="QFI16" s="60"/>
      <c r="QFJ16" s="60"/>
      <c r="QFK16" s="60"/>
      <c r="QFL16" s="60"/>
      <c r="QFM16" s="60"/>
      <c r="QFN16" s="60"/>
      <c r="QFO16" s="60"/>
      <c r="QFP16" s="60"/>
      <c r="QFQ16" s="60"/>
      <c r="QFR16" s="60"/>
      <c r="QFS16" s="60"/>
      <c r="QFT16" s="60"/>
      <c r="QFU16" s="60"/>
      <c r="QFV16" s="60"/>
      <c r="QFW16" s="60"/>
      <c r="QFX16" s="60"/>
      <c r="QFY16" s="60"/>
      <c r="QFZ16" s="60"/>
      <c r="QGA16" s="60"/>
      <c r="QGB16" s="60"/>
      <c r="QGC16" s="60"/>
      <c r="QGD16" s="60"/>
      <c r="QGE16" s="60"/>
      <c r="QGF16" s="60"/>
      <c r="QGG16" s="60"/>
      <c r="QGH16" s="60"/>
      <c r="QGI16" s="60"/>
      <c r="QGJ16" s="60"/>
      <c r="QGK16" s="60"/>
      <c r="QGL16" s="60"/>
      <c r="QGM16" s="60"/>
      <c r="QGN16" s="60"/>
      <c r="QGO16" s="60"/>
      <c r="QGP16" s="60"/>
      <c r="QGQ16" s="60"/>
      <c r="QGR16" s="60"/>
      <c r="QGS16" s="60"/>
      <c r="QGT16" s="60"/>
      <c r="QGU16" s="60"/>
      <c r="QGV16" s="60"/>
      <c r="QGW16" s="60"/>
      <c r="QGX16" s="60"/>
      <c r="QGY16" s="60"/>
      <c r="QGZ16" s="60"/>
      <c r="QHA16" s="60"/>
      <c r="QHB16" s="60"/>
      <c r="QHC16" s="60"/>
      <c r="QHD16" s="60"/>
      <c r="QHE16" s="60"/>
      <c r="QHF16" s="60"/>
      <c r="QHG16" s="60"/>
      <c r="QHH16" s="60"/>
      <c r="QHI16" s="60"/>
      <c r="QHJ16" s="60"/>
      <c r="QHK16" s="60"/>
      <c r="QHL16" s="60"/>
      <c r="QHM16" s="60"/>
      <c r="QHN16" s="60"/>
      <c r="QHO16" s="60"/>
      <c r="QHP16" s="60"/>
      <c r="QHQ16" s="60"/>
      <c r="QHR16" s="60"/>
      <c r="QHS16" s="60"/>
      <c r="QHT16" s="60"/>
      <c r="QHU16" s="60"/>
      <c r="QHV16" s="60"/>
      <c r="QHW16" s="60"/>
      <c r="QHX16" s="60"/>
      <c r="QHY16" s="60"/>
      <c r="QHZ16" s="60"/>
      <c r="QIA16" s="60"/>
      <c r="QIB16" s="60"/>
      <c r="QIC16" s="60"/>
      <c r="QID16" s="60"/>
      <c r="QIE16" s="60"/>
      <c r="QIF16" s="60"/>
      <c r="QIG16" s="60"/>
      <c r="QIH16" s="60"/>
      <c r="QII16" s="60"/>
      <c r="QIJ16" s="60"/>
      <c r="QIK16" s="60"/>
      <c r="QIL16" s="60"/>
      <c r="QIM16" s="60"/>
      <c r="QIN16" s="60"/>
      <c r="QIO16" s="60"/>
      <c r="QIP16" s="60"/>
      <c r="QIQ16" s="60"/>
      <c r="QIR16" s="60"/>
      <c r="QIS16" s="60"/>
      <c r="QIT16" s="60"/>
      <c r="QIU16" s="60"/>
      <c r="QIV16" s="60"/>
      <c r="QIW16" s="60"/>
      <c r="QIX16" s="60"/>
      <c r="QIY16" s="60"/>
      <c r="QIZ16" s="60"/>
      <c r="QJA16" s="60"/>
      <c r="QJB16" s="60"/>
      <c r="QJC16" s="60"/>
      <c r="QJD16" s="60"/>
      <c r="QJE16" s="60"/>
      <c r="QJF16" s="60"/>
      <c r="QJG16" s="60"/>
      <c r="QJH16" s="60"/>
      <c r="QJI16" s="60"/>
      <c r="QJJ16" s="60"/>
      <c r="QJK16" s="60"/>
      <c r="QJL16" s="60"/>
      <c r="QJM16" s="60"/>
      <c r="QJN16" s="60"/>
      <c r="QJO16" s="60"/>
      <c r="QJP16" s="60"/>
      <c r="QJQ16" s="60"/>
      <c r="QJR16" s="60"/>
      <c r="QJS16" s="60"/>
      <c r="QJT16" s="60"/>
      <c r="QJU16" s="60"/>
      <c r="QJV16" s="60"/>
      <c r="QJW16" s="60"/>
      <c r="QJX16" s="60"/>
      <c r="QJY16" s="60"/>
      <c r="QJZ16" s="60"/>
      <c r="QKA16" s="60"/>
      <c r="QKB16" s="60"/>
      <c r="QKC16" s="60"/>
      <c r="QKD16" s="60"/>
      <c r="QKE16" s="60"/>
      <c r="QKF16" s="60"/>
      <c r="QKG16" s="60"/>
      <c r="QKH16" s="60"/>
      <c r="QKI16" s="60"/>
      <c r="QKJ16" s="60"/>
      <c r="QKK16" s="60"/>
      <c r="QKL16" s="60"/>
      <c r="QKM16" s="60"/>
      <c r="QKN16" s="60"/>
      <c r="QKO16" s="60"/>
      <c r="QKP16" s="60"/>
      <c r="QKQ16" s="60"/>
      <c r="QKR16" s="60"/>
      <c r="QKS16" s="60"/>
      <c r="QKT16" s="60"/>
      <c r="QKU16" s="60"/>
      <c r="QKV16" s="60"/>
      <c r="QKW16" s="60"/>
      <c r="QKX16" s="60"/>
      <c r="QKY16" s="60"/>
      <c r="QKZ16" s="60"/>
      <c r="QLA16" s="60"/>
      <c r="QLB16" s="60"/>
      <c r="QLC16" s="60"/>
      <c r="QLD16" s="60"/>
      <c r="QLE16" s="60"/>
      <c r="QLF16" s="60"/>
      <c r="QLG16" s="60"/>
      <c r="QLH16" s="60"/>
      <c r="QLI16" s="60"/>
      <c r="QLJ16" s="60"/>
      <c r="QLK16" s="60"/>
      <c r="QLL16" s="60"/>
      <c r="QLM16" s="60"/>
      <c r="QLN16" s="60"/>
      <c r="QLO16" s="60"/>
      <c r="QLP16" s="60"/>
      <c r="QLQ16" s="60"/>
      <c r="QLR16" s="60"/>
      <c r="QLS16" s="60"/>
      <c r="QLT16" s="60"/>
      <c r="QLU16" s="60"/>
      <c r="QLV16" s="60"/>
      <c r="QLW16" s="60"/>
      <c r="QLX16" s="60"/>
      <c r="QLY16" s="60"/>
      <c r="QLZ16" s="60"/>
      <c r="QMA16" s="60"/>
      <c r="QMB16" s="60"/>
      <c r="QMC16" s="60"/>
      <c r="QMD16" s="60"/>
      <c r="QME16" s="60"/>
      <c r="QMF16" s="60"/>
      <c r="QMG16" s="60"/>
      <c r="QMH16" s="60"/>
      <c r="QMI16" s="60"/>
      <c r="QMJ16" s="60"/>
      <c r="QMK16" s="60"/>
      <c r="QML16" s="60"/>
      <c r="QMM16" s="60"/>
      <c r="QMN16" s="60"/>
      <c r="QMO16" s="60"/>
      <c r="QMP16" s="60"/>
      <c r="QMQ16" s="60"/>
      <c r="QMR16" s="60"/>
      <c r="QMS16" s="60"/>
      <c r="QMT16" s="60"/>
      <c r="QMU16" s="60"/>
      <c r="QMV16" s="60"/>
      <c r="QMW16" s="60"/>
      <c r="QMX16" s="60"/>
      <c r="QMY16" s="60"/>
      <c r="QMZ16" s="60"/>
      <c r="QNA16" s="60"/>
      <c r="QNB16" s="60"/>
      <c r="QNC16" s="60"/>
      <c r="QND16" s="60"/>
      <c r="QNE16" s="60"/>
      <c r="QNF16" s="60"/>
      <c r="QNG16" s="60"/>
      <c r="QNH16" s="60"/>
      <c r="QNI16" s="60"/>
      <c r="QNJ16" s="60"/>
      <c r="QNK16" s="60"/>
      <c r="QNL16" s="60"/>
      <c r="QNM16" s="60"/>
      <c r="QNN16" s="60"/>
      <c r="QNO16" s="60"/>
      <c r="QNP16" s="60"/>
      <c r="QNQ16" s="60"/>
      <c r="QNR16" s="60"/>
      <c r="QNS16" s="60"/>
      <c r="QNT16" s="60"/>
      <c r="QNU16" s="60"/>
      <c r="QNV16" s="60"/>
      <c r="QNW16" s="60"/>
      <c r="QNX16" s="60"/>
      <c r="QNY16" s="60"/>
      <c r="QNZ16" s="60"/>
      <c r="QOA16" s="60"/>
      <c r="QOB16" s="60"/>
      <c r="QOC16" s="60"/>
      <c r="QOD16" s="60"/>
      <c r="QOE16" s="60"/>
      <c r="QOF16" s="60"/>
      <c r="QOG16" s="60"/>
      <c r="QOH16" s="60"/>
      <c r="QOI16" s="60"/>
      <c r="QOJ16" s="60"/>
      <c r="QOK16" s="60"/>
      <c r="QOL16" s="60"/>
      <c r="QOM16" s="60"/>
      <c r="QON16" s="60"/>
      <c r="QOO16" s="60"/>
      <c r="QOP16" s="60"/>
      <c r="QOQ16" s="60"/>
      <c r="QOR16" s="60"/>
      <c r="QOS16" s="60"/>
      <c r="QOT16" s="60"/>
      <c r="QOU16" s="60"/>
      <c r="QOV16" s="60"/>
      <c r="QOW16" s="60"/>
      <c r="QOX16" s="60"/>
      <c r="QOY16" s="60"/>
      <c r="QOZ16" s="60"/>
      <c r="QPA16" s="60"/>
      <c r="QPB16" s="60"/>
      <c r="QPC16" s="60"/>
      <c r="QPD16" s="60"/>
      <c r="QPE16" s="60"/>
      <c r="QPF16" s="60"/>
      <c r="QPG16" s="60"/>
      <c r="QPH16" s="60"/>
      <c r="QPI16" s="60"/>
      <c r="QPJ16" s="60"/>
      <c r="QPK16" s="60"/>
      <c r="QPL16" s="60"/>
      <c r="QPM16" s="60"/>
      <c r="QPN16" s="60"/>
      <c r="QPO16" s="60"/>
      <c r="QPP16" s="60"/>
      <c r="QPQ16" s="60"/>
      <c r="QPR16" s="60"/>
      <c r="QPS16" s="60"/>
      <c r="QPT16" s="60"/>
      <c r="QPU16" s="60"/>
      <c r="QPV16" s="60"/>
      <c r="QPW16" s="60"/>
      <c r="QPX16" s="60"/>
      <c r="QPY16" s="60"/>
      <c r="QPZ16" s="60"/>
      <c r="QQA16" s="60"/>
      <c r="QQB16" s="60"/>
      <c r="QQC16" s="60"/>
      <c r="QQD16" s="60"/>
      <c r="QQE16" s="60"/>
      <c r="QQF16" s="60"/>
      <c r="QQG16" s="60"/>
      <c r="QQH16" s="60"/>
      <c r="QQI16" s="60"/>
      <c r="QQJ16" s="60"/>
      <c r="QQK16" s="60"/>
      <c r="QQL16" s="60"/>
      <c r="QQM16" s="60"/>
      <c r="QQN16" s="60"/>
      <c r="QQO16" s="60"/>
      <c r="QQP16" s="60"/>
      <c r="QQQ16" s="60"/>
      <c r="QQR16" s="60"/>
      <c r="QQS16" s="60"/>
      <c r="QQT16" s="60"/>
      <c r="QQU16" s="60"/>
      <c r="QQV16" s="60"/>
      <c r="QQW16" s="60"/>
      <c r="QQX16" s="60"/>
      <c r="QQY16" s="60"/>
      <c r="QQZ16" s="60"/>
      <c r="QRA16" s="60"/>
      <c r="QRB16" s="60"/>
      <c r="QRC16" s="60"/>
      <c r="QRD16" s="60"/>
      <c r="QRE16" s="60"/>
      <c r="QRF16" s="60"/>
      <c r="QRG16" s="60"/>
      <c r="QRH16" s="60"/>
      <c r="QRI16" s="60"/>
      <c r="QRJ16" s="60"/>
      <c r="QRK16" s="60"/>
      <c r="QRL16" s="60"/>
      <c r="QRM16" s="60"/>
      <c r="QRN16" s="60"/>
      <c r="QRO16" s="60"/>
      <c r="QRP16" s="60"/>
      <c r="QRQ16" s="60"/>
      <c r="QRR16" s="60"/>
      <c r="QRS16" s="60"/>
      <c r="QRT16" s="60"/>
      <c r="QRU16" s="60"/>
      <c r="QRV16" s="60"/>
      <c r="QRW16" s="60"/>
      <c r="QRX16" s="60"/>
      <c r="QRY16" s="60"/>
      <c r="QRZ16" s="60"/>
      <c r="QSA16" s="60"/>
      <c r="QSB16" s="60"/>
      <c r="QSC16" s="60"/>
      <c r="QSD16" s="60"/>
      <c r="QSE16" s="60"/>
      <c r="QSF16" s="60"/>
      <c r="QSG16" s="60"/>
      <c r="QSH16" s="60"/>
      <c r="QSI16" s="60"/>
      <c r="QSJ16" s="60"/>
      <c r="QSK16" s="60"/>
      <c r="QSL16" s="60"/>
      <c r="QSM16" s="60"/>
      <c r="QSN16" s="60"/>
      <c r="QSO16" s="60"/>
      <c r="QSP16" s="60"/>
      <c r="QSQ16" s="60"/>
      <c r="QSR16" s="60"/>
      <c r="QSS16" s="60"/>
      <c r="QST16" s="60"/>
      <c r="QSU16" s="60"/>
      <c r="QSV16" s="60"/>
      <c r="QSW16" s="60"/>
      <c r="QSX16" s="60"/>
      <c r="QSY16" s="60"/>
      <c r="QSZ16" s="60"/>
      <c r="QTA16" s="60"/>
      <c r="QTB16" s="60"/>
      <c r="QTC16" s="60"/>
      <c r="QTD16" s="60"/>
      <c r="QTE16" s="60"/>
      <c r="QTF16" s="60"/>
      <c r="QTG16" s="60"/>
      <c r="QTH16" s="60"/>
      <c r="QTI16" s="60"/>
      <c r="QTJ16" s="60"/>
      <c r="QTK16" s="60"/>
      <c r="QTL16" s="60"/>
      <c r="QTM16" s="60"/>
      <c r="QTN16" s="60"/>
      <c r="QTO16" s="60"/>
      <c r="QTP16" s="60"/>
      <c r="QTQ16" s="60"/>
      <c r="QTR16" s="60"/>
      <c r="QTS16" s="60"/>
      <c r="QTT16" s="60"/>
      <c r="QTU16" s="60"/>
      <c r="QTV16" s="60"/>
      <c r="QTW16" s="60"/>
      <c r="QTX16" s="60"/>
      <c r="QTY16" s="60"/>
      <c r="QTZ16" s="60"/>
      <c r="QUA16" s="60"/>
      <c r="QUB16" s="60"/>
      <c r="QUC16" s="60"/>
      <c r="QUD16" s="60"/>
      <c r="QUE16" s="60"/>
      <c r="QUF16" s="60"/>
      <c r="QUG16" s="60"/>
      <c r="QUH16" s="60"/>
      <c r="QUI16" s="60"/>
      <c r="QUJ16" s="60"/>
      <c r="QUK16" s="60"/>
      <c r="QUL16" s="60"/>
      <c r="QUM16" s="60"/>
      <c r="QUN16" s="60"/>
      <c r="QUO16" s="60"/>
      <c r="QUP16" s="60"/>
      <c r="QUQ16" s="60"/>
      <c r="QUR16" s="60"/>
      <c r="QUS16" s="60"/>
      <c r="QUT16" s="60"/>
      <c r="QUU16" s="60"/>
      <c r="QUV16" s="60"/>
      <c r="QUW16" s="60"/>
      <c r="QUX16" s="60"/>
      <c r="QUY16" s="60"/>
      <c r="QUZ16" s="60"/>
      <c r="QVA16" s="60"/>
      <c r="QVB16" s="60"/>
      <c r="QVC16" s="60"/>
      <c r="QVD16" s="60"/>
      <c r="QVE16" s="60"/>
      <c r="QVF16" s="60"/>
      <c r="QVG16" s="60"/>
      <c r="QVH16" s="60"/>
      <c r="QVI16" s="60"/>
      <c r="QVJ16" s="60"/>
      <c r="QVK16" s="60"/>
      <c r="QVL16" s="60"/>
      <c r="QVM16" s="60"/>
      <c r="QVN16" s="60"/>
      <c r="QVO16" s="60"/>
      <c r="QVP16" s="60"/>
      <c r="QVQ16" s="60"/>
      <c r="QVR16" s="60"/>
      <c r="QVS16" s="60"/>
      <c r="QVT16" s="60"/>
      <c r="QVU16" s="60"/>
      <c r="QVV16" s="60"/>
      <c r="QVW16" s="60"/>
      <c r="QVX16" s="60"/>
      <c r="QVY16" s="60"/>
      <c r="QVZ16" s="60"/>
      <c r="QWA16" s="60"/>
      <c r="QWB16" s="60"/>
      <c r="QWC16" s="60"/>
      <c r="QWD16" s="60"/>
      <c r="QWE16" s="60"/>
      <c r="QWF16" s="60"/>
      <c r="QWG16" s="60"/>
      <c r="QWH16" s="60"/>
      <c r="QWI16" s="60"/>
      <c r="QWJ16" s="60"/>
      <c r="QWK16" s="60"/>
      <c r="QWL16" s="60"/>
      <c r="QWM16" s="60"/>
      <c r="QWN16" s="60"/>
      <c r="QWO16" s="60"/>
      <c r="QWP16" s="60"/>
      <c r="QWQ16" s="60"/>
      <c r="QWR16" s="60"/>
      <c r="QWS16" s="60"/>
      <c r="QWT16" s="60"/>
      <c r="QWU16" s="60"/>
      <c r="QWV16" s="60"/>
      <c r="QWW16" s="60"/>
      <c r="QWX16" s="60"/>
      <c r="QWY16" s="60"/>
      <c r="QWZ16" s="60"/>
      <c r="QXA16" s="60"/>
      <c r="QXB16" s="60"/>
      <c r="QXC16" s="60"/>
      <c r="QXD16" s="60"/>
      <c r="QXE16" s="60"/>
      <c r="QXF16" s="60"/>
      <c r="QXG16" s="60"/>
      <c r="QXH16" s="60"/>
      <c r="QXI16" s="60"/>
      <c r="QXJ16" s="60"/>
      <c r="QXK16" s="60"/>
      <c r="QXL16" s="60"/>
      <c r="QXM16" s="60"/>
      <c r="QXN16" s="60"/>
      <c r="QXO16" s="60"/>
      <c r="QXP16" s="60"/>
      <c r="QXQ16" s="60"/>
      <c r="QXR16" s="60"/>
      <c r="QXS16" s="60"/>
      <c r="QXT16" s="60"/>
      <c r="QXU16" s="60"/>
      <c r="QXV16" s="60"/>
      <c r="QXW16" s="60"/>
      <c r="QXX16" s="60"/>
      <c r="QXY16" s="60"/>
      <c r="QXZ16" s="60"/>
      <c r="QYA16" s="60"/>
      <c r="QYB16" s="60"/>
      <c r="QYC16" s="60"/>
      <c r="QYD16" s="60"/>
      <c r="QYE16" s="60"/>
      <c r="QYF16" s="60"/>
      <c r="QYG16" s="60"/>
      <c r="QYH16" s="60"/>
      <c r="QYI16" s="60"/>
      <c r="QYJ16" s="60"/>
      <c r="QYK16" s="60"/>
      <c r="QYL16" s="60"/>
      <c r="QYM16" s="60"/>
      <c r="QYN16" s="60"/>
      <c r="QYO16" s="60"/>
      <c r="QYP16" s="60"/>
      <c r="QYQ16" s="60"/>
      <c r="QYR16" s="60"/>
      <c r="QYS16" s="60"/>
      <c r="QYT16" s="60"/>
      <c r="QYU16" s="60"/>
      <c r="QYV16" s="60"/>
      <c r="QYW16" s="60"/>
      <c r="QYX16" s="60"/>
      <c r="QYY16" s="60"/>
      <c r="QYZ16" s="60"/>
      <c r="QZA16" s="60"/>
      <c r="QZB16" s="60"/>
      <c r="QZC16" s="60"/>
      <c r="QZD16" s="60"/>
      <c r="QZE16" s="60"/>
      <c r="QZF16" s="60"/>
      <c r="QZG16" s="60"/>
      <c r="QZH16" s="60"/>
      <c r="QZI16" s="60"/>
      <c r="QZJ16" s="60"/>
      <c r="QZK16" s="60"/>
      <c r="QZL16" s="60"/>
      <c r="QZM16" s="60"/>
      <c r="QZN16" s="60"/>
      <c r="QZO16" s="60"/>
      <c r="QZP16" s="60"/>
      <c r="QZQ16" s="60"/>
      <c r="QZR16" s="60"/>
      <c r="QZS16" s="60"/>
      <c r="QZT16" s="60"/>
      <c r="QZU16" s="60"/>
      <c r="QZV16" s="60"/>
      <c r="QZW16" s="60"/>
      <c r="QZX16" s="60"/>
      <c r="QZY16" s="60"/>
      <c r="QZZ16" s="60"/>
      <c r="RAA16" s="60"/>
      <c r="RAB16" s="60"/>
      <c r="RAC16" s="60"/>
      <c r="RAD16" s="60"/>
      <c r="RAE16" s="60"/>
      <c r="RAF16" s="60"/>
      <c r="RAG16" s="60"/>
      <c r="RAH16" s="60"/>
      <c r="RAI16" s="60"/>
      <c r="RAJ16" s="60"/>
      <c r="RAK16" s="60"/>
      <c r="RAL16" s="60"/>
      <c r="RAM16" s="60"/>
      <c r="RAN16" s="60"/>
      <c r="RAO16" s="60"/>
      <c r="RAP16" s="60"/>
      <c r="RAQ16" s="60"/>
      <c r="RAR16" s="60"/>
      <c r="RAS16" s="60"/>
      <c r="RAT16" s="60"/>
      <c r="RAU16" s="60"/>
      <c r="RAV16" s="60"/>
      <c r="RAW16" s="60"/>
      <c r="RAX16" s="60"/>
      <c r="RAY16" s="60"/>
      <c r="RAZ16" s="60"/>
      <c r="RBA16" s="60"/>
      <c r="RBB16" s="60"/>
      <c r="RBC16" s="60"/>
      <c r="RBD16" s="60"/>
      <c r="RBE16" s="60"/>
      <c r="RBF16" s="60"/>
      <c r="RBG16" s="60"/>
      <c r="RBH16" s="60"/>
      <c r="RBI16" s="60"/>
      <c r="RBJ16" s="60"/>
      <c r="RBK16" s="60"/>
      <c r="RBL16" s="60"/>
      <c r="RBM16" s="60"/>
      <c r="RBN16" s="60"/>
      <c r="RBO16" s="60"/>
      <c r="RBP16" s="60"/>
      <c r="RBQ16" s="60"/>
      <c r="RBR16" s="60"/>
      <c r="RBS16" s="60"/>
      <c r="RBT16" s="60"/>
      <c r="RBU16" s="60"/>
      <c r="RBV16" s="60"/>
      <c r="RBW16" s="60"/>
      <c r="RBX16" s="60"/>
      <c r="RBY16" s="60"/>
      <c r="RBZ16" s="60"/>
      <c r="RCA16" s="60"/>
      <c r="RCB16" s="60"/>
      <c r="RCC16" s="60"/>
      <c r="RCD16" s="60"/>
      <c r="RCE16" s="60"/>
      <c r="RCF16" s="60"/>
      <c r="RCG16" s="60"/>
      <c r="RCH16" s="60"/>
      <c r="RCI16" s="60"/>
      <c r="RCJ16" s="60"/>
      <c r="RCK16" s="60"/>
      <c r="RCL16" s="60"/>
      <c r="RCM16" s="60"/>
      <c r="RCN16" s="60"/>
      <c r="RCO16" s="60"/>
      <c r="RCP16" s="60"/>
      <c r="RCQ16" s="60"/>
      <c r="RCR16" s="60"/>
      <c r="RCS16" s="60"/>
      <c r="RCT16" s="60"/>
      <c r="RCU16" s="60"/>
      <c r="RCV16" s="60"/>
      <c r="RCW16" s="60"/>
      <c r="RCX16" s="60"/>
      <c r="RCY16" s="60"/>
      <c r="RCZ16" s="60"/>
      <c r="RDA16" s="60"/>
      <c r="RDB16" s="60"/>
      <c r="RDC16" s="60"/>
      <c r="RDD16" s="60"/>
      <c r="RDE16" s="60"/>
      <c r="RDF16" s="60"/>
      <c r="RDG16" s="60"/>
      <c r="RDH16" s="60"/>
      <c r="RDI16" s="60"/>
      <c r="RDJ16" s="60"/>
      <c r="RDK16" s="60"/>
      <c r="RDL16" s="60"/>
      <c r="RDM16" s="60"/>
      <c r="RDN16" s="60"/>
      <c r="RDO16" s="60"/>
      <c r="RDP16" s="60"/>
      <c r="RDQ16" s="60"/>
      <c r="RDR16" s="60"/>
      <c r="RDS16" s="60"/>
      <c r="RDT16" s="60"/>
      <c r="RDU16" s="60"/>
      <c r="RDV16" s="60"/>
      <c r="RDW16" s="60"/>
      <c r="RDX16" s="60"/>
      <c r="RDY16" s="60"/>
      <c r="RDZ16" s="60"/>
      <c r="REA16" s="60"/>
      <c r="REB16" s="60"/>
      <c r="REC16" s="60"/>
      <c r="RED16" s="60"/>
      <c r="REE16" s="60"/>
      <c r="REF16" s="60"/>
      <c r="REG16" s="60"/>
      <c r="REH16" s="60"/>
      <c r="REI16" s="60"/>
      <c r="REJ16" s="60"/>
      <c r="REK16" s="60"/>
      <c r="REL16" s="60"/>
      <c r="REM16" s="60"/>
      <c r="REN16" s="60"/>
      <c r="REO16" s="60"/>
      <c r="REP16" s="60"/>
      <c r="REQ16" s="60"/>
      <c r="RER16" s="60"/>
      <c r="RES16" s="60"/>
      <c r="RET16" s="60"/>
      <c r="REU16" s="60"/>
      <c r="REV16" s="60"/>
      <c r="REW16" s="60"/>
      <c r="REX16" s="60"/>
      <c r="REY16" s="60"/>
      <c r="REZ16" s="60"/>
      <c r="RFA16" s="60"/>
      <c r="RFB16" s="60"/>
      <c r="RFC16" s="60"/>
      <c r="RFD16" s="60"/>
      <c r="RFE16" s="60"/>
      <c r="RFF16" s="60"/>
      <c r="RFG16" s="60"/>
      <c r="RFH16" s="60"/>
      <c r="RFI16" s="60"/>
      <c r="RFJ16" s="60"/>
      <c r="RFK16" s="60"/>
      <c r="RFL16" s="60"/>
      <c r="RFM16" s="60"/>
      <c r="RFN16" s="60"/>
      <c r="RFO16" s="60"/>
      <c r="RFP16" s="60"/>
      <c r="RFQ16" s="60"/>
      <c r="RFR16" s="60"/>
      <c r="RFS16" s="60"/>
      <c r="RFT16" s="60"/>
      <c r="RFU16" s="60"/>
      <c r="RFV16" s="60"/>
      <c r="RFW16" s="60"/>
      <c r="RFX16" s="60"/>
      <c r="RFY16" s="60"/>
      <c r="RFZ16" s="60"/>
      <c r="RGA16" s="60"/>
      <c r="RGB16" s="60"/>
      <c r="RGC16" s="60"/>
      <c r="RGD16" s="60"/>
      <c r="RGE16" s="60"/>
      <c r="RGF16" s="60"/>
      <c r="RGG16" s="60"/>
      <c r="RGH16" s="60"/>
      <c r="RGI16" s="60"/>
      <c r="RGJ16" s="60"/>
      <c r="RGK16" s="60"/>
      <c r="RGL16" s="60"/>
      <c r="RGM16" s="60"/>
      <c r="RGN16" s="60"/>
      <c r="RGO16" s="60"/>
      <c r="RGP16" s="60"/>
      <c r="RGQ16" s="60"/>
      <c r="RGR16" s="60"/>
      <c r="RGS16" s="60"/>
      <c r="RGT16" s="60"/>
      <c r="RGU16" s="60"/>
      <c r="RGV16" s="60"/>
      <c r="RGW16" s="60"/>
      <c r="RGX16" s="60"/>
      <c r="RGY16" s="60"/>
      <c r="RGZ16" s="60"/>
      <c r="RHA16" s="60"/>
      <c r="RHB16" s="60"/>
      <c r="RHC16" s="60"/>
      <c r="RHD16" s="60"/>
      <c r="RHE16" s="60"/>
      <c r="RHF16" s="60"/>
      <c r="RHG16" s="60"/>
      <c r="RHH16" s="60"/>
      <c r="RHI16" s="60"/>
      <c r="RHJ16" s="60"/>
      <c r="RHK16" s="60"/>
      <c r="RHL16" s="60"/>
      <c r="RHM16" s="60"/>
      <c r="RHN16" s="60"/>
      <c r="RHO16" s="60"/>
      <c r="RHP16" s="60"/>
      <c r="RHQ16" s="60"/>
      <c r="RHR16" s="60"/>
      <c r="RHS16" s="60"/>
      <c r="RHT16" s="60"/>
      <c r="RHU16" s="60"/>
      <c r="RHV16" s="60"/>
      <c r="RHW16" s="60"/>
      <c r="RHX16" s="60"/>
      <c r="RHY16" s="60"/>
      <c r="RHZ16" s="60"/>
      <c r="RIA16" s="60"/>
      <c r="RIB16" s="60"/>
      <c r="RIC16" s="60"/>
      <c r="RID16" s="60"/>
      <c r="RIE16" s="60"/>
      <c r="RIF16" s="60"/>
      <c r="RIG16" s="60"/>
      <c r="RIH16" s="60"/>
      <c r="RII16" s="60"/>
      <c r="RIJ16" s="60"/>
      <c r="RIK16" s="60"/>
      <c r="RIL16" s="60"/>
      <c r="RIM16" s="60"/>
      <c r="RIN16" s="60"/>
      <c r="RIO16" s="60"/>
      <c r="RIP16" s="60"/>
      <c r="RIQ16" s="60"/>
      <c r="RIR16" s="60"/>
      <c r="RIS16" s="60"/>
      <c r="RIT16" s="60"/>
      <c r="RIU16" s="60"/>
      <c r="RIV16" s="60"/>
      <c r="RIW16" s="60"/>
      <c r="RIX16" s="60"/>
      <c r="RIY16" s="60"/>
      <c r="RIZ16" s="60"/>
      <c r="RJA16" s="60"/>
      <c r="RJB16" s="60"/>
      <c r="RJC16" s="60"/>
      <c r="RJD16" s="60"/>
      <c r="RJE16" s="60"/>
      <c r="RJF16" s="60"/>
      <c r="RJG16" s="60"/>
      <c r="RJH16" s="60"/>
      <c r="RJI16" s="60"/>
      <c r="RJJ16" s="60"/>
      <c r="RJK16" s="60"/>
      <c r="RJL16" s="60"/>
      <c r="RJM16" s="60"/>
      <c r="RJN16" s="60"/>
      <c r="RJO16" s="60"/>
      <c r="RJP16" s="60"/>
      <c r="RJQ16" s="60"/>
      <c r="RJR16" s="60"/>
      <c r="RJS16" s="60"/>
      <c r="RJT16" s="60"/>
      <c r="RJU16" s="60"/>
      <c r="RJV16" s="60"/>
      <c r="RJW16" s="60"/>
      <c r="RJX16" s="60"/>
      <c r="RJY16" s="60"/>
      <c r="RJZ16" s="60"/>
      <c r="RKA16" s="60"/>
      <c r="RKB16" s="60"/>
      <c r="RKC16" s="60"/>
      <c r="RKD16" s="60"/>
      <c r="RKE16" s="60"/>
      <c r="RKF16" s="60"/>
      <c r="RKG16" s="60"/>
      <c r="RKH16" s="60"/>
      <c r="RKI16" s="60"/>
      <c r="RKJ16" s="60"/>
      <c r="RKK16" s="60"/>
      <c r="RKL16" s="60"/>
      <c r="RKM16" s="60"/>
      <c r="RKN16" s="60"/>
      <c r="RKO16" s="60"/>
      <c r="RKP16" s="60"/>
      <c r="RKQ16" s="60"/>
      <c r="RKR16" s="60"/>
      <c r="RKS16" s="60"/>
      <c r="RKT16" s="60"/>
      <c r="RKU16" s="60"/>
      <c r="RKV16" s="60"/>
      <c r="RKW16" s="60"/>
      <c r="RKX16" s="60"/>
      <c r="RKY16" s="60"/>
      <c r="RKZ16" s="60"/>
      <c r="RLA16" s="60"/>
      <c r="RLB16" s="60"/>
      <c r="RLC16" s="60"/>
      <c r="RLD16" s="60"/>
      <c r="RLE16" s="60"/>
      <c r="RLF16" s="60"/>
      <c r="RLG16" s="60"/>
      <c r="RLH16" s="60"/>
      <c r="RLI16" s="60"/>
      <c r="RLJ16" s="60"/>
      <c r="RLK16" s="60"/>
      <c r="RLL16" s="60"/>
      <c r="RLM16" s="60"/>
      <c r="RLN16" s="60"/>
      <c r="RLO16" s="60"/>
      <c r="RLP16" s="60"/>
      <c r="RLQ16" s="60"/>
      <c r="RLR16" s="60"/>
      <c r="RLS16" s="60"/>
      <c r="RLT16" s="60"/>
      <c r="RLU16" s="60"/>
      <c r="RLV16" s="60"/>
      <c r="RLW16" s="60"/>
      <c r="RLX16" s="60"/>
      <c r="RLY16" s="60"/>
      <c r="RLZ16" s="60"/>
      <c r="RMA16" s="60"/>
      <c r="RMB16" s="60"/>
      <c r="RMC16" s="60"/>
      <c r="RMD16" s="60"/>
      <c r="RME16" s="60"/>
      <c r="RMF16" s="60"/>
      <c r="RMG16" s="60"/>
      <c r="RMH16" s="60"/>
      <c r="RMI16" s="60"/>
      <c r="RMJ16" s="60"/>
      <c r="RMK16" s="60"/>
      <c r="RML16" s="60"/>
      <c r="RMM16" s="60"/>
      <c r="RMN16" s="60"/>
      <c r="RMO16" s="60"/>
      <c r="RMP16" s="60"/>
      <c r="RMQ16" s="60"/>
      <c r="RMR16" s="60"/>
      <c r="RMS16" s="60"/>
      <c r="RMT16" s="60"/>
      <c r="RMU16" s="60"/>
      <c r="RMV16" s="60"/>
      <c r="RMW16" s="60"/>
      <c r="RMX16" s="60"/>
      <c r="RMY16" s="60"/>
      <c r="RMZ16" s="60"/>
      <c r="RNA16" s="60"/>
      <c r="RNB16" s="60"/>
      <c r="RNC16" s="60"/>
      <c r="RND16" s="60"/>
      <c r="RNE16" s="60"/>
      <c r="RNF16" s="60"/>
      <c r="RNG16" s="60"/>
      <c r="RNH16" s="60"/>
      <c r="RNI16" s="60"/>
      <c r="RNJ16" s="60"/>
      <c r="RNK16" s="60"/>
      <c r="RNL16" s="60"/>
      <c r="RNM16" s="60"/>
      <c r="RNN16" s="60"/>
      <c r="RNO16" s="60"/>
      <c r="RNP16" s="60"/>
      <c r="RNQ16" s="60"/>
      <c r="RNR16" s="60"/>
      <c r="RNS16" s="60"/>
      <c r="RNT16" s="60"/>
      <c r="RNU16" s="60"/>
      <c r="RNV16" s="60"/>
      <c r="RNW16" s="60"/>
      <c r="RNX16" s="60"/>
      <c r="RNY16" s="60"/>
      <c r="RNZ16" s="60"/>
      <c r="ROA16" s="60"/>
      <c r="ROB16" s="60"/>
      <c r="ROC16" s="60"/>
      <c r="ROD16" s="60"/>
      <c r="ROE16" s="60"/>
      <c r="ROF16" s="60"/>
      <c r="ROG16" s="60"/>
      <c r="ROH16" s="60"/>
      <c r="ROI16" s="60"/>
      <c r="ROJ16" s="60"/>
      <c r="ROK16" s="60"/>
      <c r="ROL16" s="60"/>
      <c r="ROM16" s="60"/>
      <c r="RON16" s="60"/>
      <c r="ROO16" s="60"/>
      <c r="ROP16" s="60"/>
      <c r="ROQ16" s="60"/>
      <c r="ROR16" s="60"/>
      <c r="ROS16" s="60"/>
      <c r="ROT16" s="60"/>
      <c r="ROU16" s="60"/>
      <c r="ROV16" s="60"/>
      <c r="ROW16" s="60"/>
      <c r="ROX16" s="60"/>
      <c r="ROY16" s="60"/>
      <c r="ROZ16" s="60"/>
      <c r="RPA16" s="60"/>
      <c r="RPB16" s="60"/>
      <c r="RPC16" s="60"/>
      <c r="RPD16" s="60"/>
      <c r="RPE16" s="60"/>
      <c r="RPF16" s="60"/>
      <c r="RPG16" s="60"/>
      <c r="RPH16" s="60"/>
      <c r="RPI16" s="60"/>
      <c r="RPJ16" s="60"/>
      <c r="RPK16" s="60"/>
      <c r="RPL16" s="60"/>
      <c r="RPM16" s="60"/>
      <c r="RPN16" s="60"/>
      <c r="RPO16" s="60"/>
      <c r="RPP16" s="60"/>
      <c r="RPQ16" s="60"/>
      <c r="RPR16" s="60"/>
      <c r="RPS16" s="60"/>
      <c r="RPT16" s="60"/>
      <c r="RPU16" s="60"/>
      <c r="RPV16" s="60"/>
      <c r="RPW16" s="60"/>
      <c r="RPX16" s="60"/>
      <c r="RPY16" s="60"/>
      <c r="RPZ16" s="60"/>
      <c r="RQA16" s="60"/>
      <c r="RQB16" s="60"/>
      <c r="RQC16" s="60"/>
      <c r="RQD16" s="60"/>
      <c r="RQE16" s="60"/>
      <c r="RQF16" s="60"/>
      <c r="RQG16" s="60"/>
      <c r="RQH16" s="60"/>
      <c r="RQI16" s="60"/>
      <c r="RQJ16" s="60"/>
      <c r="RQK16" s="60"/>
      <c r="RQL16" s="60"/>
      <c r="RQM16" s="60"/>
      <c r="RQN16" s="60"/>
      <c r="RQO16" s="60"/>
      <c r="RQP16" s="60"/>
      <c r="RQQ16" s="60"/>
      <c r="RQR16" s="60"/>
      <c r="RQS16" s="60"/>
      <c r="RQT16" s="60"/>
      <c r="RQU16" s="60"/>
      <c r="RQV16" s="60"/>
      <c r="RQW16" s="60"/>
      <c r="RQX16" s="60"/>
      <c r="RQY16" s="60"/>
      <c r="RQZ16" s="60"/>
      <c r="RRA16" s="60"/>
      <c r="RRB16" s="60"/>
      <c r="RRC16" s="60"/>
      <c r="RRD16" s="60"/>
      <c r="RRE16" s="60"/>
      <c r="RRF16" s="60"/>
      <c r="RRG16" s="60"/>
      <c r="RRH16" s="60"/>
      <c r="RRI16" s="60"/>
      <c r="RRJ16" s="60"/>
      <c r="RRK16" s="60"/>
      <c r="RRL16" s="60"/>
      <c r="RRM16" s="60"/>
      <c r="RRN16" s="60"/>
      <c r="RRO16" s="60"/>
      <c r="RRP16" s="60"/>
      <c r="RRQ16" s="60"/>
      <c r="RRR16" s="60"/>
      <c r="RRS16" s="60"/>
      <c r="RRT16" s="60"/>
      <c r="RRU16" s="60"/>
      <c r="RRV16" s="60"/>
      <c r="RRW16" s="60"/>
      <c r="RRX16" s="60"/>
      <c r="RRY16" s="60"/>
      <c r="RRZ16" s="60"/>
      <c r="RSA16" s="60"/>
      <c r="RSB16" s="60"/>
      <c r="RSC16" s="60"/>
      <c r="RSD16" s="60"/>
      <c r="RSE16" s="60"/>
      <c r="RSF16" s="60"/>
      <c r="RSG16" s="60"/>
      <c r="RSH16" s="60"/>
      <c r="RSI16" s="60"/>
      <c r="RSJ16" s="60"/>
      <c r="RSK16" s="60"/>
      <c r="RSL16" s="60"/>
      <c r="RSM16" s="60"/>
      <c r="RSN16" s="60"/>
      <c r="RSO16" s="60"/>
      <c r="RSP16" s="60"/>
      <c r="RSQ16" s="60"/>
      <c r="RSR16" s="60"/>
      <c r="RSS16" s="60"/>
      <c r="RST16" s="60"/>
      <c r="RSU16" s="60"/>
      <c r="RSV16" s="60"/>
      <c r="RSW16" s="60"/>
      <c r="RSX16" s="60"/>
      <c r="RSY16" s="60"/>
      <c r="RSZ16" s="60"/>
      <c r="RTA16" s="60"/>
      <c r="RTB16" s="60"/>
      <c r="RTC16" s="60"/>
      <c r="RTD16" s="60"/>
      <c r="RTE16" s="60"/>
      <c r="RTF16" s="60"/>
      <c r="RTG16" s="60"/>
      <c r="RTH16" s="60"/>
      <c r="RTI16" s="60"/>
      <c r="RTJ16" s="60"/>
      <c r="RTK16" s="60"/>
      <c r="RTL16" s="60"/>
      <c r="RTM16" s="60"/>
      <c r="RTN16" s="60"/>
      <c r="RTO16" s="60"/>
      <c r="RTP16" s="60"/>
      <c r="RTQ16" s="60"/>
      <c r="RTR16" s="60"/>
      <c r="RTS16" s="60"/>
      <c r="RTT16" s="60"/>
      <c r="RTU16" s="60"/>
      <c r="RTV16" s="60"/>
      <c r="RTW16" s="60"/>
      <c r="RTX16" s="60"/>
      <c r="RTY16" s="60"/>
      <c r="RTZ16" s="60"/>
      <c r="RUA16" s="60"/>
      <c r="RUB16" s="60"/>
      <c r="RUC16" s="60"/>
      <c r="RUD16" s="60"/>
      <c r="RUE16" s="60"/>
      <c r="RUF16" s="60"/>
      <c r="RUG16" s="60"/>
      <c r="RUH16" s="60"/>
      <c r="RUI16" s="60"/>
      <c r="RUJ16" s="60"/>
      <c r="RUK16" s="60"/>
      <c r="RUL16" s="60"/>
      <c r="RUM16" s="60"/>
      <c r="RUN16" s="60"/>
      <c r="RUO16" s="60"/>
      <c r="RUP16" s="60"/>
      <c r="RUQ16" s="60"/>
      <c r="RUR16" s="60"/>
      <c r="RUS16" s="60"/>
      <c r="RUT16" s="60"/>
      <c r="RUU16" s="60"/>
      <c r="RUV16" s="60"/>
      <c r="RUW16" s="60"/>
      <c r="RUX16" s="60"/>
      <c r="RUY16" s="60"/>
      <c r="RUZ16" s="60"/>
      <c r="RVA16" s="60"/>
      <c r="RVB16" s="60"/>
      <c r="RVC16" s="60"/>
      <c r="RVD16" s="60"/>
      <c r="RVE16" s="60"/>
      <c r="RVF16" s="60"/>
      <c r="RVG16" s="60"/>
      <c r="RVH16" s="60"/>
      <c r="RVI16" s="60"/>
      <c r="RVJ16" s="60"/>
      <c r="RVK16" s="60"/>
      <c r="RVL16" s="60"/>
      <c r="RVM16" s="60"/>
      <c r="RVN16" s="60"/>
      <c r="RVO16" s="60"/>
      <c r="RVP16" s="60"/>
      <c r="RVQ16" s="60"/>
      <c r="RVR16" s="60"/>
      <c r="RVS16" s="60"/>
      <c r="RVT16" s="60"/>
      <c r="RVU16" s="60"/>
      <c r="RVV16" s="60"/>
      <c r="RVW16" s="60"/>
      <c r="RVX16" s="60"/>
      <c r="RVY16" s="60"/>
      <c r="RVZ16" s="60"/>
      <c r="RWA16" s="60"/>
      <c r="RWB16" s="60"/>
      <c r="RWC16" s="60"/>
      <c r="RWD16" s="60"/>
      <c r="RWE16" s="60"/>
      <c r="RWF16" s="60"/>
      <c r="RWG16" s="60"/>
      <c r="RWH16" s="60"/>
      <c r="RWI16" s="60"/>
      <c r="RWJ16" s="60"/>
      <c r="RWK16" s="60"/>
      <c r="RWL16" s="60"/>
      <c r="RWM16" s="60"/>
      <c r="RWN16" s="60"/>
      <c r="RWO16" s="60"/>
      <c r="RWP16" s="60"/>
      <c r="RWQ16" s="60"/>
      <c r="RWR16" s="60"/>
      <c r="RWS16" s="60"/>
      <c r="RWT16" s="60"/>
      <c r="RWU16" s="60"/>
      <c r="RWV16" s="60"/>
      <c r="RWW16" s="60"/>
      <c r="RWX16" s="60"/>
      <c r="RWY16" s="60"/>
      <c r="RWZ16" s="60"/>
      <c r="RXA16" s="60"/>
      <c r="RXB16" s="60"/>
      <c r="RXC16" s="60"/>
      <c r="RXD16" s="60"/>
      <c r="RXE16" s="60"/>
      <c r="RXF16" s="60"/>
      <c r="RXG16" s="60"/>
      <c r="RXH16" s="60"/>
      <c r="RXI16" s="60"/>
      <c r="RXJ16" s="60"/>
      <c r="RXK16" s="60"/>
      <c r="RXL16" s="60"/>
      <c r="RXM16" s="60"/>
      <c r="RXN16" s="60"/>
      <c r="RXO16" s="60"/>
      <c r="RXP16" s="60"/>
      <c r="RXQ16" s="60"/>
      <c r="RXR16" s="60"/>
      <c r="RXS16" s="60"/>
      <c r="RXT16" s="60"/>
      <c r="RXU16" s="60"/>
      <c r="RXV16" s="60"/>
      <c r="RXW16" s="60"/>
      <c r="RXX16" s="60"/>
      <c r="RXY16" s="60"/>
      <c r="RXZ16" s="60"/>
      <c r="RYA16" s="60"/>
      <c r="RYB16" s="60"/>
      <c r="RYC16" s="60"/>
      <c r="RYD16" s="60"/>
      <c r="RYE16" s="60"/>
      <c r="RYF16" s="60"/>
      <c r="RYG16" s="60"/>
      <c r="RYH16" s="60"/>
      <c r="RYI16" s="60"/>
      <c r="RYJ16" s="60"/>
      <c r="RYK16" s="60"/>
      <c r="RYL16" s="60"/>
      <c r="RYM16" s="60"/>
      <c r="RYN16" s="60"/>
      <c r="RYO16" s="60"/>
      <c r="RYP16" s="60"/>
      <c r="RYQ16" s="60"/>
      <c r="RYR16" s="60"/>
      <c r="RYS16" s="60"/>
      <c r="RYT16" s="60"/>
      <c r="RYU16" s="60"/>
      <c r="RYV16" s="60"/>
      <c r="RYW16" s="60"/>
      <c r="RYX16" s="60"/>
      <c r="RYY16" s="60"/>
      <c r="RYZ16" s="60"/>
      <c r="RZA16" s="60"/>
      <c r="RZB16" s="60"/>
      <c r="RZC16" s="60"/>
      <c r="RZD16" s="60"/>
      <c r="RZE16" s="60"/>
      <c r="RZF16" s="60"/>
      <c r="RZG16" s="60"/>
      <c r="RZH16" s="60"/>
      <c r="RZI16" s="60"/>
      <c r="RZJ16" s="60"/>
      <c r="RZK16" s="60"/>
      <c r="RZL16" s="60"/>
      <c r="RZM16" s="60"/>
      <c r="RZN16" s="60"/>
      <c r="RZO16" s="60"/>
      <c r="RZP16" s="60"/>
      <c r="RZQ16" s="60"/>
      <c r="RZR16" s="60"/>
      <c r="RZS16" s="60"/>
      <c r="RZT16" s="60"/>
      <c r="RZU16" s="60"/>
      <c r="RZV16" s="60"/>
      <c r="RZW16" s="60"/>
      <c r="RZX16" s="60"/>
      <c r="RZY16" s="60"/>
      <c r="RZZ16" s="60"/>
      <c r="SAA16" s="60"/>
      <c r="SAB16" s="60"/>
      <c r="SAC16" s="60"/>
      <c r="SAD16" s="60"/>
      <c r="SAE16" s="60"/>
      <c r="SAF16" s="60"/>
      <c r="SAG16" s="60"/>
      <c r="SAH16" s="60"/>
      <c r="SAI16" s="60"/>
      <c r="SAJ16" s="60"/>
      <c r="SAK16" s="60"/>
      <c r="SAL16" s="60"/>
      <c r="SAM16" s="60"/>
      <c r="SAN16" s="60"/>
      <c r="SAO16" s="60"/>
      <c r="SAP16" s="60"/>
      <c r="SAQ16" s="60"/>
      <c r="SAR16" s="60"/>
      <c r="SAS16" s="60"/>
      <c r="SAT16" s="60"/>
      <c r="SAU16" s="60"/>
      <c r="SAV16" s="60"/>
      <c r="SAW16" s="60"/>
      <c r="SAX16" s="60"/>
      <c r="SAY16" s="60"/>
      <c r="SAZ16" s="60"/>
      <c r="SBA16" s="60"/>
      <c r="SBB16" s="60"/>
      <c r="SBC16" s="60"/>
      <c r="SBD16" s="60"/>
      <c r="SBE16" s="60"/>
      <c r="SBF16" s="60"/>
      <c r="SBG16" s="60"/>
      <c r="SBH16" s="60"/>
      <c r="SBI16" s="60"/>
      <c r="SBJ16" s="60"/>
      <c r="SBK16" s="60"/>
      <c r="SBL16" s="60"/>
      <c r="SBM16" s="60"/>
      <c r="SBN16" s="60"/>
      <c r="SBO16" s="60"/>
      <c r="SBP16" s="60"/>
      <c r="SBQ16" s="60"/>
      <c r="SBR16" s="60"/>
      <c r="SBS16" s="60"/>
      <c r="SBT16" s="60"/>
      <c r="SBU16" s="60"/>
      <c r="SBV16" s="60"/>
      <c r="SBW16" s="60"/>
      <c r="SBX16" s="60"/>
      <c r="SBY16" s="60"/>
      <c r="SBZ16" s="60"/>
      <c r="SCA16" s="60"/>
      <c r="SCB16" s="60"/>
      <c r="SCC16" s="60"/>
      <c r="SCD16" s="60"/>
      <c r="SCE16" s="60"/>
      <c r="SCF16" s="60"/>
      <c r="SCG16" s="60"/>
      <c r="SCH16" s="60"/>
      <c r="SCI16" s="60"/>
      <c r="SCJ16" s="60"/>
      <c r="SCK16" s="60"/>
      <c r="SCL16" s="60"/>
      <c r="SCM16" s="60"/>
      <c r="SCN16" s="60"/>
      <c r="SCO16" s="60"/>
      <c r="SCP16" s="60"/>
      <c r="SCQ16" s="60"/>
      <c r="SCR16" s="60"/>
      <c r="SCS16" s="60"/>
      <c r="SCT16" s="60"/>
      <c r="SCU16" s="60"/>
      <c r="SCV16" s="60"/>
      <c r="SCW16" s="60"/>
      <c r="SCX16" s="60"/>
      <c r="SCY16" s="60"/>
      <c r="SCZ16" s="60"/>
      <c r="SDA16" s="60"/>
      <c r="SDB16" s="60"/>
      <c r="SDC16" s="60"/>
      <c r="SDD16" s="60"/>
      <c r="SDE16" s="60"/>
      <c r="SDF16" s="60"/>
      <c r="SDG16" s="60"/>
      <c r="SDH16" s="60"/>
      <c r="SDI16" s="60"/>
      <c r="SDJ16" s="60"/>
      <c r="SDK16" s="60"/>
      <c r="SDL16" s="60"/>
      <c r="SDM16" s="60"/>
      <c r="SDN16" s="60"/>
      <c r="SDO16" s="60"/>
      <c r="SDP16" s="60"/>
      <c r="SDQ16" s="60"/>
      <c r="SDR16" s="60"/>
      <c r="SDS16" s="60"/>
      <c r="SDT16" s="60"/>
      <c r="SDU16" s="60"/>
      <c r="SDV16" s="60"/>
      <c r="SDW16" s="60"/>
      <c r="SDX16" s="60"/>
      <c r="SDY16" s="60"/>
      <c r="SDZ16" s="60"/>
      <c r="SEA16" s="60"/>
      <c r="SEB16" s="60"/>
      <c r="SEC16" s="60"/>
      <c r="SED16" s="60"/>
      <c r="SEE16" s="60"/>
      <c r="SEF16" s="60"/>
      <c r="SEG16" s="60"/>
      <c r="SEH16" s="60"/>
      <c r="SEI16" s="60"/>
      <c r="SEJ16" s="60"/>
      <c r="SEK16" s="60"/>
      <c r="SEL16" s="60"/>
      <c r="SEM16" s="60"/>
      <c r="SEN16" s="60"/>
      <c r="SEO16" s="60"/>
      <c r="SEP16" s="60"/>
      <c r="SEQ16" s="60"/>
      <c r="SER16" s="60"/>
      <c r="SES16" s="60"/>
      <c r="SET16" s="60"/>
      <c r="SEU16" s="60"/>
      <c r="SEV16" s="60"/>
      <c r="SEW16" s="60"/>
      <c r="SEX16" s="60"/>
      <c r="SEY16" s="60"/>
      <c r="SEZ16" s="60"/>
      <c r="SFA16" s="60"/>
      <c r="SFB16" s="60"/>
      <c r="SFC16" s="60"/>
      <c r="SFD16" s="60"/>
      <c r="SFE16" s="60"/>
      <c r="SFF16" s="60"/>
      <c r="SFG16" s="60"/>
      <c r="SFH16" s="60"/>
      <c r="SFI16" s="60"/>
      <c r="SFJ16" s="60"/>
      <c r="SFK16" s="60"/>
      <c r="SFL16" s="60"/>
      <c r="SFM16" s="60"/>
      <c r="SFN16" s="60"/>
      <c r="SFO16" s="60"/>
      <c r="SFP16" s="60"/>
      <c r="SFQ16" s="60"/>
      <c r="SFR16" s="60"/>
      <c r="SFS16" s="60"/>
      <c r="SFT16" s="60"/>
      <c r="SFU16" s="60"/>
      <c r="SFV16" s="60"/>
      <c r="SFW16" s="60"/>
      <c r="SFX16" s="60"/>
      <c r="SFY16" s="60"/>
      <c r="SFZ16" s="60"/>
      <c r="SGA16" s="60"/>
      <c r="SGB16" s="60"/>
      <c r="SGC16" s="60"/>
      <c r="SGD16" s="60"/>
      <c r="SGE16" s="60"/>
      <c r="SGF16" s="60"/>
      <c r="SGG16" s="60"/>
      <c r="SGH16" s="60"/>
      <c r="SGI16" s="60"/>
      <c r="SGJ16" s="60"/>
      <c r="SGK16" s="60"/>
      <c r="SGL16" s="60"/>
      <c r="SGM16" s="60"/>
      <c r="SGN16" s="60"/>
      <c r="SGO16" s="60"/>
      <c r="SGP16" s="60"/>
      <c r="SGQ16" s="60"/>
      <c r="SGR16" s="60"/>
      <c r="SGS16" s="60"/>
      <c r="SGT16" s="60"/>
      <c r="SGU16" s="60"/>
      <c r="SGV16" s="60"/>
      <c r="SGW16" s="60"/>
      <c r="SGX16" s="60"/>
      <c r="SGY16" s="60"/>
      <c r="SGZ16" s="60"/>
      <c r="SHA16" s="60"/>
      <c r="SHB16" s="60"/>
      <c r="SHC16" s="60"/>
      <c r="SHD16" s="60"/>
      <c r="SHE16" s="60"/>
      <c r="SHF16" s="60"/>
      <c r="SHG16" s="60"/>
      <c r="SHH16" s="60"/>
      <c r="SHI16" s="60"/>
      <c r="SHJ16" s="60"/>
      <c r="SHK16" s="60"/>
      <c r="SHL16" s="60"/>
      <c r="SHM16" s="60"/>
      <c r="SHN16" s="60"/>
      <c r="SHO16" s="60"/>
      <c r="SHP16" s="60"/>
      <c r="SHQ16" s="60"/>
      <c r="SHR16" s="60"/>
      <c r="SHS16" s="60"/>
      <c r="SHT16" s="60"/>
      <c r="SHU16" s="60"/>
      <c r="SHV16" s="60"/>
      <c r="SHW16" s="60"/>
      <c r="SHX16" s="60"/>
      <c r="SHY16" s="60"/>
      <c r="SHZ16" s="60"/>
      <c r="SIA16" s="60"/>
      <c r="SIB16" s="60"/>
      <c r="SIC16" s="60"/>
      <c r="SID16" s="60"/>
      <c r="SIE16" s="60"/>
      <c r="SIF16" s="60"/>
      <c r="SIG16" s="60"/>
      <c r="SIH16" s="60"/>
      <c r="SII16" s="60"/>
      <c r="SIJ16" s="60"/>
      <c r="SIK16" s="60"/>
      <c r="SIL16" s="60"/>
      <c r="SIM16" s="60"/>
      <c r="SIN16" s="60"/>
      <c r="SIO16" s="60"/>
      <c r="SIP16" s="60"/>
      <c r="SIQ16" s="60"/>
      <c r="SIR16" s="60"/>
      <c r="SIS16" s="60"/>
      <c r="SIT16" s="60"/>
      <c r="SIU16" s="60"/>
      <c r="SIV16" s="60"/>
      <c r="SIW16" s="60"/>
      <c r="SIX16" s="60"/>
      <c r="SIY16" s="60"/>
      <c r="SIZ16" s="60"/>
      <c r="SJA16" s="60"/>
      <c r="SJB16" s="60"/>
      <c r="SJC16" s="60"/>
      <c r="SJD16" s="60"/>
      <c r="SJE16" s="60"/>
      <c r="SJF16" s="60"/>
      <c r="SJG16" s="60"/>
      <c r="SJH16" s="60"/>
      <c r="SJI16" s="60"/>
      <c r="SJJ16" s="60"/>
      <c r="SJK16" s="60"/>
      <c r="SJL16" s="60"/>
      <c r="SJM16" s="60"/>
      <c r="SJN16" s="60"/>
      <c r="SJO16" s="60"/>
      <c r="SJP16" s="60"/>
      <c r="SJQ16" s="60"/>
      <c r="SJR16" s="60"/>
      <c r="SJS16" s="60"/>
      <c r="SJT16" s="60"/>
      <c r="SJU16" s="60"/>
      <c r="SJV16" s="60"/>
      <c r="SJW16" s="60"/>
      <c r="SJX16" s="60"/>
      <c r="SJY16" s="60"/>
      <c r="SJZ16" s="60"/>
      <c r="SKA16" s="60"/>
      <c r="SKB16" s="60"/>
      <c r="SKC16" s="60"/>
      <c r="SKD16" s="60"/>
      <c r="SKE16" s="60"/>
      <c r="SKF16" s="60"/>
      <c r="SKG16" s="60"/>
      <c r="SKH16" s="60"/>
      <c r="SKI16" s="60"/>
      <c r="SKJ16" s="60"/>
      <c r="SKK16" s="60"/>
      <c r="SKL16" s="60"/>
      <c r="SKM16" s="60"/>
      <c r="SKN16" s="60"/>
      <c r="SKO16" s="60"/>
      <c r="SKP16" s="60"/>
      <c r="SKQ16" s="60"/>
      <c r="SKR16" s="60"/>
      <c r="SKS16" s="60"/>
      <c r="SKT16" s="60"/>
      <c r="SKU16" s="60"/>
      <c r="SKV16" s="60"/>
      <c r="SKW16" s="60"/>
      <c r="SKX16" s="60"/>
      <c r="SKY16" s="60"/>
      <c r="SKZ16" s="60"/>
      <c r="SLA16" s="60"/>
      <c r="SLB16" s="60"/>
      <c r="SLC16" s="60"/>
      <c r="SLD16" s="60"/>
      <c r="SLE16" s="60"/>
      <c r="SLF16" s="60"/>
      <c r="SLG16" s="60"/>
      <c r="SLH16" s="60"/>
      <c r="SLI16" s="60"/>
      <c r="SLJ16" s="60"/>
      <c r="SLK16" s="60"/>
      <c r="SLL16" s="60"/>
      <c r="SLM16" s="60"/>
      <c r="SLN16" s="60"/>
      <c r="SLO16" s="60"/>
      <c r="SLP16" s="60"/>
      <c r="SLQ16" s="60"/>
      <c r="SLR16" s="60"/>
      <c r="SLS16" s="60"/>
      <c r="SLT16" s="60"/>
      <c r="SLU16" s="60"/>
      <c r="SLV16" s="60"/>
      <c r="SLW16" s="60"/>
      <c r="SLX16" s="60"/>
      <c r="SLY16" s="60"/>
      <c r="SLZ16" s="60"/>
      <c r="SMA16" s="60"/>
      <c r="SMB16" s="60"/>
      <c r="SMC16" s="60"/>
      <c r="SMD16" s="60"/>
      <c r="SME16" s="60"/>
      <c r="SMF16" s="60"/>
      <c r="SMG16" s="60"/>
      <c r="SMH16" s="60"/>
      <c r="SMI16" s="60"/>
      <c r="SMJ16" s="60"/>
      <c r="SMK16" s="60"/>
      <c r="SML16" s="60"/>
      <c r="SMM16" s="60"/>
      <c r="SMN16" s="60"/>
      <c r="SMO16" s="60"/>
      <c r="SMP16" s="60"/>
      <c r="SMQ16" s="60"/>
      <c r="SMR16" s="60"/>
      <c r="SMS16" s="60"/>
      <c r="SMT16" s="60"/>
      <c r="SMU16" s="60"/>
      <c r="SMV16" s="60"/>
      <c r="SMW16" s="60"/>
      <c r="SMX16" s="60"/>
      <c r="SMY16" s="60"/>
      <c r="SMZ16" s="60"/>
      <c r="SNA16" s="60"/>
      <c r="SNB16" s="60"/>
      <c r="SNC16" s="60"/>
      <c r="SND16" s="60"/>
      <c r="SNE16" s="60"/>
      <c r="SNF16" s="60"/>
      <c r="SNG16" s="60"/>
      <c r="SNH16" s="60"/>
      <c r="SNI16" s="60"/>
      <c r="SNJ16" s="60"/>
      <c r="SNK16" s="60"/>
      <c r="SNL16" s="60"/>
      <c r="SNM16" s="60"/>
      <c r="SNN16" s="60"/>
      <c r="SNO16" s="60"/>
      <c r="SNP16" s="60"/>
      <c r="SNQ16" s="60"/>
      <c r="SNR16" s="60"/>
      <c r="SNS16" s="60"/>
      <c r="SNT16" s="60"/>
      <c r="SNU16" s="60"/>
      <c r="SNV16" s="60"/>
      <c r="SNW16" s="60"/>
      <c r="SNX16" s="60"/>
      <c r="SNY16" s="60"/>
      <c r="SNZ16" s="60"/>
      <c r="SOA16" s="60"/>
      <c r="SOB16" s="60"/>
      <c r="SOC16" s="60"/>
      <c r="SOD16" s="60"/>
      <c r="SOE16" s="60"/>
      <c r="SOF16" s="60"/>
      <c r="SOG16" s="60"/>
      <c r="SOH16" s="60"/>
      <c r="SOI16" s="60"/>
      <c r="SOJ16" s="60"/>
      <c r="SOK16" s="60"/>
      <c r="SOL16" s="60"/>
      <c r="SOM16" s="60"/>
      <c r="SON16" s="60"/>
      <c r="SOO16" s="60"/>
      <c r="SOP16" s="60"/>
      <c r="SOQ16" s="60"/>
      <c r="SOR16" s="60"/>
      <c r="SOS16" s="60"/>
      <c r="SOT16" s="60"/>
      <c r="SOU16" s="60"/>
      <c r="SOV16" s="60"/>
      <c r="SOW16" s="60"/>
      <c r="SOX16" s="60"/>
      <c r="SOY16" s="60"/>
      <c r="SOZ16" s="60"/>
      <c r="SPA16" s="60"/>
      <c r="SPB16" s="60"/>
      <c r="SPC16" s="60"/>
      <c r="SPD16" s="60"/>
      <c r="SPE16" s="60"/>
      <c r="SPF16" s="60"/>
      <c r="SPG16" s="60"/>
      <c r="SPH16" s="60"/>
      <c r="SPI16" s="60"/>
      <c r="SPJ16" s="60"/>
      <c r="SPK16" s="60"/>
      <c r="SPL16" s="60"/>
      <c r="SPM16" s="60"/>
      <c r="SPN16" s="60"/>
      <c r="SPO16" s="60"/>
      <c r="SPP16" s="60"/>
      <c r="SPQ16" s="60"/>
      <c r="SPR16" s="60"/>
      <c r="SPS16" s="60"/>
      <c r="SPT16" s="60"/>
      <c r="SPU16" s="60"/>
      <c r="SPV16" s="60"/>
      <c r="SPW16" s="60"/>
      <c r="SPX16" s="60"/>
      <c r="SPY16" s="60"/>
      <c r="SPZ16" s="60"/>
      <c r="SQA16" s="60"/>
      <c r="SQB16" s="60"/>
      <c r="SQC16" s="60"/>
      <c r="SQD16" s="60"/>
      <c r="SQE16" s="60"/>
      <c r="SQF16" s="60"/>
      <c r="SQG16" s="60"/>
      <c r="SQH16" s="60"/>
      <c r="SQI16" s="60"/>
      <c r="SQJ16" s="60"/>
      <c r="SQK16" s="60"/>
      <c r="SQL16" s="60"/>
      <c r="SQM16" s="60"/>
      <c r="SQN16" s="60"/>
      <c r="SQO16" s="60"/>
      <c r="SQP16" s="60"/>
      <c r="SQQ16" s="60"/>
      <c r="SQR16" s="60"/>
      <c r="SQS16" s="60"/>
      <c r="SQT16" s="60"/>
      <c r="SQU16" s="60"/>
      <c r="SQV16" s="60"/>
      <c r="SQW16" s="60"/>
      <c r="SQX16" s="60"/>
      <c r="SQY16" s="60"/>
      <c r="SQZ16" s="60"/>
      <c r="SRA16" s="60"/>
      <c r="SRB16" s="60"/>
      <c r="SRC16" s="60"/>
      <c r="SRD16" s="60"/>
      <c r="SRE16" s="60"/>
      <c r="SRF16" s="60"/>
      <c r="SRG16" s="60"/>
      <c r="SRH16" s="60"/>
      <c r="SRI16" s="60"/>
      <c r="SRJ16" s="60"/>
      <c r="SRK16" s="60"/>
      <c r="SRL16" s="60"/>
      <c r="SRM16" s="60"/>
      <c r="SRN16" s="60"/>
      <c r="SRO16" s="60"/>
      <c r="SRP16" s="60"/>
      <c r="SRQ16" s="60"/>
      <c r="SRR16" s="60"/>
      <c r="SRS16" s="60"/>
      <c r="SRT16" s="60"/>
      <c r="SRU16" s="60"/>
      <c r="SRV16" s="60"/>
      <c r="SRW16" s="60"/>
      <c r="SRX16" s="60"/>
      <c r="SRY16" s="60"/>
      <c r="SRZ16" s="60"/>
      <c r="SSA16" s="60"/>
      <c r="SSB16" s="60"/>
      <c r="SSC16" s="60"/>
      <c r="SSD16" s="60"/>
      <c r="SSE16" s="60"/>
      <c r="SSF16" s="60"/>
      <c r="SSG16" s="60"/>
      <c r="SSH16" s="60"/>
      <c r="SSI16" s="60"/>
      <c r="SSJ16" s="60"/>
      <c r="SSK16" s="60"/>
      <c r="SSL16" s="60"/>
      <c r="SSM16" s="60"/>
      <c r="SSN16" s="60"/>
      <c r="SSO16" s="60"/>
      <c r="SSP16" s="60"/>
      <c r="SSQ16" s="60"/>
      <c r="SSR16" s="60"/>
      <c r="SSS16" s="60"/>
      <c r="SST16" s="60"/>
      <c r="SSU16" s="60"/>
      <c r="SSV16" s="60"/>
      <c r="SSW16" s="60"/>
      <c r="SSX16" s="60"/>
      <c r="SSY16" s="60"/>
      <c r="SSZ16" s="60"/>
      <c r="STA16" s="60"/>
      <c r="STB16" s="60"/>
      <c r="STC16" s="60"/>
      <c r="STD16" s="60"/>
      <c r="STE16" s="60"/>
      <c r="STF16" s="60"/>
      <c r="STG16" s="60"/>
      <c r="STH16" s="60"/>
      <c r="STI16" s="60"/>
      <c r="STJ16" s="60"/>
      <c r="STK16" s="60"/>
      <c r="STL16" s="60"/>
      <c r="STM16" s="60"/>
      <c r="STN16" s="60"/>
      <c r="STO16" s="60"/>
      <c r="STP16" s="60"/>
      <c r="STQ16" s="60"/>
      <c r="STR16" s="60"/>
      <c r="STS16" s="60"/>
      <c r="STT16" s="60"/>
      <c r="STU16" s="60"/>
      <c r="STV16" s="60"/>
      <c r="STW16" s="60"/>
      <c r="STX16" s="60"/>
      <c r="STY16" s="60"/>
      <c r="STZ16" s="60"/>
      <c r="SUA16" s="60"/>
      <c r="SUB16" s="60"/>
      <c r="SUC16" s="60"/>
      <c r="SUD16" s="60"/>
      <c r="SUE16" s="60"/>
      <c r="SUF16" s="60"/>
      <c r="SUG16" s="60"/>
      <c r="SUH16" s="60"/>
      <c r="SUI16" s="60"/>
      <c r="SUJ16" s="60"/>
      <c r="SUK16" s="60"/>
      <c r="SUL16" s="60"/>
      <c r="SUM16" s="60"/>
      <c r="SUN16" s="60"/>
      <c r="SUO16" s="60"/>
      <c r="SUP16" s="60"/>
      <c r="SUQ16" s="60"/>
      <c r="SUR16" s="60"/>
      <c r="SUS16" s="60"/>
      <c r="SUT16" s="60"/>
      <c r="SUU16" s="60"/>
      <c r="SUV16" s="60"/>
      <c r="SUW16" s="60"/>
      <c r="SUX16" s="60"/>
      <c r="SUY16" s="60"/>
      <c r="SUZ16" s="60"/>
      <c r="SVA16" s="60"/>
      <c r="SVB16" s="60"/>
      <c r="SVC16" s="60"/>
      <c r="SVD16" s="60"/>
      <c r="SVE16" s="60"/>
      <c r="SVF16" s="60"/>
      <c r="SVG16" s="60"/>
      <c r="SVH16" s="60"/>
      <c r="SVI16" s="60"/>
      <c r="SVJ16" s="60"/>
      <c r="SVK16" s="60"/>
      <c r="SVL16" s="60"/>
      <c r="SVM16" s="60"/>
      <c r="SVN16" s="60"/>
      <c r="SVO16" s="60"/>
      <c r="SVP16" s="60"/>
      <c r="SVQ16" s="60"/>
      <c r="SVR16" s="60"/>
      <c r="SVS16" s="60"/>
      <c r="SVT16" s="60"/>
      <c r="SVU16" s="60"/>
      <c r="SVV16" s="60"/>
      <c r="SVW16" s="60"/>
      <c r="SVX16" s="60"/>
      <c r="SVY16" s="60"/>
      <c r="SVZ16" s="60"/>
      <c r="SWA16" s="60"/>
      <c r="SWB16" s="60"/>
      <c r="SWC16" s="60"/>
      <c r="SWD16" s="60"/>
      <c r="SWE16" s="60"/>
      <c r="SWF16" s="60"/>
      <c r="SWG16" s="60"/>
      <c r="SWH16" s="60"/>
      <c r="SWI16" s="60"/>
      <c r="SWJ16" s="60"/>
      <c r="SWK16" s="60"/>
      <c r="SWL16" s="60"/>
      <c r="SWM16" s="60"/>
      <c r="SWN16" s="60"/>
      <c r="SWO16" s="60"/>
      <c r="SWP16" s="60"/>
      <c r="SWQ16" s="60"/>
      <c r="SWR16" s="60"/>
      <c r="SWS16" s="60"/>
      <c r="SWT16" s="60"/>
      <c r="SWU16" s="60"/>
      <c r="SWV16" s="60"/>
      <c r="SWW16" s="60"/>
      <c r="SWX16" s="60"/>
      <c r="SWY16" s="60"/>
      <c r="SWZ16" s="60"/>
      <c r="SXA16" s="60"/>
      <c r="SXB16" s="60"/>
      <c r="SXC16" s="60"/>
      <c r="SXD16" s="60"/>
      <c r="SXE16" s="60"/>
      <c r="SXF16" s="60"/>
      <c r="SXG16" s="60"/>
      <c r="SXH16" s="60"/>
      <c r="SXI16" s="60"/>
      <c r="SXJ16" s="60"/>
      <c r="SXK16" s="60"/>
      <c r="SXL16" s="60"/>
      <c r="SXM16" s="60"/>
      <c r="SXN16" s="60"/>
      <c r="SXO16" s="60"/>
      <c r="SXP16" s="60"/>
      <c r="SXQ16" s="60"/>
      <c r="SXR16" s="60"/>
      <c r="SXS16" s="60"/>
      <c r="SXT16" s="60"/>
      <c r="SXU16" s="60"/>
      <c r="SXV16" s="60"/>
      <c r="SXW16" s="60"/>
      <c r="SXX16" s="60"/>
      <c r="SXY16" s="60"/>
      <c r="SXZ16" s="60"/>
      <c r="SYA16" s="60"/>
      <c r="SYB16" s="60"/>
      <c r="SYC16" s="60"/>
      <c r="SYD16" s="60"/>
      <c r="SYE16" s="60"/>
      <c r="SYF16" s="60"/>
      <c r="SYG16" s="60"/>
      <c r="SYH16" s="60"/>
      <c r="SYI16" s="60"/>
      <c r="SYJ16" s="60"/>
      <c r="SYK16" s="60"/>
      <c r="SYL16" s="60"/>
      <c r="SYM16" s="60"/>
      <c r="SYN16" s="60"/>
      <c r="SYO16" s="60"/>
      <c r="SYP16" s="60"/>
      <c r="SYQ16" s="60"/>
      <c r="SYR16" s="60"/>
      <c r="SYS16" s="60"/>
      <c r="SYT16" s="60"/>
      <c r="SYU16" s="60"/>
      <c r="SYV16" s="60"/>
      <c r="SYW16" s="60"/>
      <c r="SYX16" s="60"/>
      <c r="SYY16" s="60"/>
      <c r="SYZ16" s="60"/>
      <c r="SZA16" s="60"/>
      <c r="SZB16" s="60"/>
      <c r="SZC16" s="60"/>
      <c r="SZD16" s="60"/>
      <c r="SZE16" s="60"/>
      <c r="SZF16" s="60"/>
      <c r="SZG16" s="60"/>
      <c r="SZH16" s="60"/>
      <c r="SZI16" s="60"/>
      <c r="SZJ16" s="60"/>
      <c r="SZK16" s="60"/>
      <c r="SZL16" s="60"/>
      <c r="SZM16" s="60"/>
      <c r="SZN16" s="60"/>
      <c r="SZO16" s="60"/>
      <c r="SZP16" s="60"/>
      <c r="SZQ16" s="60"/>
      <c r="SZR16" s="60"/>
      <c r="SZS16" s="60"/>
      <c r="SZT16" s="60"/>
      <c r="SZU16" s="60"/>
      <c r="SZV16" s="60"/>
      <c r="SZW16" s="60"/>
      <c r="SZX16" s="60"/>
      <c r="SZY16" s="60"/>
      <c r="SZZ16" s="60"/>
      <c r="TAA16" s="60"/>
      <c r="TAB16" s="60"/>
      <c r="TAC16" s="60"/>
      <c r="TAD16" s="60"/>
      <c r="TAE16" s="60"/>
      <c r="TAF16" s="60"/>
      <c r="TAG16" s="60"/>
      <c r="TAH16" s="60"/>
      <c r="TAI16" s="60"/>
      <c r="TAJ16" s="60"/>
      <c r="TAK16" s="60"/>
      <c r="TAL16" s="60"/>
      <c r="TAM16" s="60"/>
      <c r="TAN16" s="60"/>
      <c r="TAO16" s="60"/>
      <c r="TAP16" s="60"/>
      <c r="TAQ16" s="60"/>
      <c r="TAR16" s="60"/>
      <c r="TAS16" s="60"/>
      <c r="TAT16" s="60"/>
      <c r="TAU16" s="60"/>
      <c r="TAV16" s="60"/>
      <c r="TAW16" s="60"/>
      <c r="TAX16" s="60"/>
      <c r="TAY16" s="60"/>
      <c r="TAZ16" s="60"/>
      <c r="TBA16" s="60"/>
      <c r="TBB16" s="60"/>
      <c r="TBC16" s="60"/>
      <c r="TBD16" s="60"/>
      <c r="TBE16" s="60"/>
      <c r="TBF16" s="60"/>
      <c r="TBG16" s="60"/>
      <c r="TBH16" s="60"/>
      <c r="TBI16" s="60"/>
      <c r="TBJ16" s="60"/>
      <c r="TBK16" s="60"/>
      <c r="TBL16" s="60"/>
      <c r="TBM16" s="60"/>
      <c r="TBN16" s="60"/>
      <c r="TBO16" s="60"/>
      <c r="TBP16" s="60"/>
      <c r="TBQ16" s="60"/>
      <c r="TBR16" s="60"/>
      <c r="TBS16" s="60"/>
      <c r="TBT16" s="60"/>
      <c r="TBU16" s="60"/>
      <c r="TBV16" s="60"/>
      <c r="TBW16" s="60"/>
      <c r="TBX16" s="60"/>
      <c r="TBY16" s="60"/>
      <c r="TBZ16" s="60"/>
      <c r="TCA16" s="60"/>
      <c r="TCB16" s="60"/>
      <c r="TCC16" s="60"/>
      <c r="TCD16" s="60"/>
      <c r="TCE16" s="60"/>
      <c r="TCF16" s="60"/>
      <c r="TCG16" s="60"/>
      <c r="TCH16" s="60"/>
      <c r="TCI16" s="60"/>
      <c r="TCJ16" s="60"/>
      <c r="TCK16" s="60"/>
      <c r="TCL16" s="60"/>
      <c r="TCM16" s="60"/>
      <c r="TCN16" s="60"/>
      <c r="TCO16" s="60"/>
      <c r="TCP16" s="60"/>
      <c r="TCQ16" s="60"/>
      <c r="TCR16" s="60"/>
      <c r="TCS16" s="60"/>
      <c r="TCT16" s="60"/>
      <c r="TCU16" s="60"/>
      <c r="TCV16" s="60"/>
      <c r="TCW16" s="60"/>
      <c r="TCX16" s="60"/>
      <c r="TCY16" s="60"/>
      <c r="TCZ16" s="60"/>
      <c r="TDA16" s="60"/>
      <c r="TDB16" s="60"/>
      <c r="TDC16" s="60"/>
      <c r="TDD16" s="60"/>
      <c r="TDE16" s="60"/>
      <c r="TDF16" s="60"/>
      <c r="TDG16" s="60"/>
      <c r="TDH16" s="60"/>
      <c r="TDI16" s="60"/>
      <c r="TDJ16" s="60"/>
      <c r="TDK16" s="60"/>
      <c r="TDL16" s="60"/>
      <c r="TDM16" s="60"/>
      <c r="TDN16" s="60"/>
      <c r="TDO16" s="60"/>
      <c r="TDP16" s="60"/>
      <c r="TDQ16" s="60"/>
      <c r="TDR16" s="60"/>
      <c r="TDS16" s="60"/>
      <c r="TDT16" s="60"/>
      <c r="TDU16" s="60"/>
      <c r="TDV16" s="60"/>
      <c r="TDW16" s="60"/>
      <c r="TDX16" s="60"/>
      <c r="TDY16" s="60"/>
      <c r="TDZ16" s="60"/>
      <c r="TEA16" s="60"/>
      <c r="TEB16" s="60"/>
      <c r="TEC16" s="60"/>
      <c r="TED16" s="60"/>
      <c r="TEE16" s="60"/>
      <c r="TEF16" s="60"/>
      <c r="TEG16" s="60"/>
      <c r="TEH16" s="60"/>
      <c r="TEI16" s="60"/>
      <c r="TEJ16" s="60"/>
      <c r="TEK16" s="60"/>
      <c r="TEL16" s="60"/>
      <c r="TEM16" s="60"/>
      <c r="TEN16" s="60"/>
      <c r="TEO16" s="60"/>
      <c r="TEP16" s="60"/>
      <c r="TEQ16" s="60"/>
      <c r="TER16" s="60"/>
      <c r="TES16" s="60"/>
      <c r="TET16" s="60"/>
      <c r="TEU16" s="60"/>
      <c r="TEV16" s="60"/>
      <c r="TEW16" s="60"/>
      <c r="TEX16" s="60"/>
      <c r="TEY16" s="60"/>
      <c r="TEZ16" s="60"/>
      <c r="TFA16" s="60"/>
      <c r="TFB16" s="60"/>
      <c r="TFC16" s="60"/>
      <c r="TFD16" s="60"/>
      <c r="TFE16" s="60"/>
      <c r="TFF16" s="60"/>
      <c r="TFG16" s="60"/>
      <c r="TFH16" s="60"/>
      <c r="TFI16" s="60"/>
      <c r="TFJ16" s="60"/>
      <c r="TFK16" s="60"/>
      <c r="TFL16" s="60"/>
      <c r="TFM16" s="60"/>
      <c r="TFN16" s="60"/>
      <c r="TFO16" s="60"/>
      <c r="TFP16" s="60"/>
      <c r="TFQ16" s="60"/>
      <c r="TFR16" s="60"/>
      <c r="TFS16" s="60"/>
      <c r="TFT16" s="60"/>
      <c r="TFU16" s="60"/>
      <c r="TFV16" s="60"/>
      <c r="TFW16" s="60"/>
      <c r="TFX16" s="60"/>
      <c r="TFY16" s="60"/>
      <c r="TFZ16" s="60"/>
      <c r="TGA16" s="60"/>
      <c r="TGB16" s="60"/>
      <c r="TGC16" s="60"/>
      <c r="TGD16" s="60"/>
      <c r="TGE16" s="60"/>
      <c r="TGF16" s="60"/>
      <c r="TGG16" s="60"/>
      <c r="TGH16" s="60"/>
      <c r="TGI16" s="60"/>
      <c r="TGJ16" s="60"/>
      <c r="TGK16" s="60"/>
      <c r="TGL16" s="60"/>
      <c r="TGM16" s="60"/>
      <c r="TGN16" s="60"/>
      <c r="TGO16" s="60"/>
      <c r="TGP16" s="60"/>
      <c r="TGQ16" s="60"/>
      <c r="TGR16" s="60"/>
      <c r="TGS16" s="60"/>
      <c r="TGT16" s="60"/>
      <c r="TGU16" s="60"/>
      <c r="TGV16" s="60"/>
      <c r="TGW16" s="60"/>
      <c r="TGX16" s="60"/>
      <c r="TGY16" s="60"/>
      <c r="TGZ16" s="60"/>
      <c r="THA16" s="60"/>
      <c r="THB16" s="60"/>
      <c r="THC16" s="60"/>
      <c r="THD16" s="60"/>
      <c r="THE16" s="60"/>
      <c r="THF16" s="60"/>
      <c r="THG16" s="60"/>
      <c r="THH16" s="60"/>
      <c r="THI16" s="60"/>
      <c r="THJ16" s="60"/>
      <c r="THK16" s="60"/>
      <c r="THL16" s="60"/>
      <c r="THM16" s="60"/>
      <c r="THN16" s="60"/>
      <c r="THO16" s="60"/>
      <c r="THP16" s="60"/>
      <c r="THQ16" s="60"/>
      <c r="THR16" s="60"/>
      <c r="THS16" s="60"/>
      <c r="THT16" s="60"/>
      <c r="THU16" s="60"/>
      <c r="THV16" s="60"/>
      <c r="THW16" s="60"/>
      <c r="THX16" s="60"/>
      <c r="THY16" s="60"/>
      <c r="THZ16" s="60"/>
      <c r="TIA16" s="60"/>
      <c r="TIB16" s="60"/>
      <c r="TIC16" s="60"/>
      <c r="TID16" s="60"/>
      <c r="TIE16" s="60"/>
      <c r="TIF16" s="60"/>
      <c r="TIG16" s="60"/>
      <c r="TIH16" s="60"/>
      <c r="TII16" s="60"/>
      <c r="TIJ16" s="60"/>
      <c r="TIK16" s="60"/>
      <c r="TIL16" s="60"/>
      <c r="TIM16" s="60"/>
      <c r="TIN16" s="60"/>
      <c r="TIO16" s="60"/>
      <c r="TIP16" s="60"/>
      <c r="TIQ16" s="60"/>
      <c r="TIR16" s="60"/>
      <c r="TIS16" s="60"/>
      <c r="TIT16" s="60"/>
      <c r="TIU16" s="60"/>
      <c r="TIV16" s="60"/>
      <c r="TIW16" s="60"/>
      <c r="TIX16" s="60"/>
      <c r="TIY16" s="60"/>
      <c r="TIZ16" s="60"/>
      <c r="TJA16" s="60"/>
      <c r="TJB16" s="60"/>
      <c r="TJC16" s="60"/>
      <c r="TJD16" s="60"/>
      <c r="TJE16" s="60"/>
      <c r="TJF16" s="60"/>
      <c r="TJG16" s="60"/>
      <c r="TJH16" s="60"/>
      <c r="TJI16" s="60"/>
      <c r="TJJ16" s="60"/>
      <c r="TJK16" s="60"/>
      <c r="TJL16" s="60"/>
      <c r="TJM16" s="60"/>
      <c r="TJN16" s="60"/>
      <c r="TJO16" s="60"/>
      <c r="TJP16" s="60"/>
      <c r="TJQ16" s="60"/>
      <c r="TJR16" s="60"/>
      <c r="TJS16" s="60"/>
      <c r="TJT16" s="60"/>
      <c r="TJU16" s="60"/>
      <c r="TJV16" s="60"/>
      <c r="TJW16" s="60"/>
      <c r="TJX16" s="60"/>
      <c r="TJY16" s="60"/>
      <c r="TJZ16" s="60"/>
      <c r="TKA16" s="60"/>
      <c r="TKB16" s="60"/>
      <c r="TKC16" s="60"/>
      <c r="TKD16" s="60"/>
      <c r="TKE16" s="60"/>
      <c r="TKF16" s="60"/>
      <c r="TKG16" s="60"/>
      <c r="TKH16" s="60"/>
      <c r="TKI16" s="60"/>
      <c r="TKJ16" s="60"/>
      <c r="TKK16" s="60"/>
      <c r="TKL16" s="60"/>
      <c r="TKM16" s="60"/>
      <c r="TKN16" s="60"/>
      <c r="TKO16" s="60"/>
      <c r="TKP16" s="60"/>
      <c r="TKQ16" s="60"/>
      <c r="TKR16" s="60"/>
      <c r="TKS16" s="60"/>
      <c r="TKT16" s="60"/>
      <c r="TKU16" s="60"/>
      <c r="TKV16" s="60"/>
      <c r="TKW16" s="60"/>
      <c r="TKX16" s="60"/>
      <c r="TKY16" s="60"/>
      <c r="TKZ16" s="60"/>
      <c r="TLA16" s="60"/>
      <c r="TLB16" s="60"/>
      <c r="TLC16" s="60"/>
      <c r="TLD16" s="60"/>
      <c r="TLE16" s="60"/>
      <c r="TLF16" s="60"/>
      <c r="TLG16" s="60"/>
      <c r="TLH16" s="60"/>
      <c r="TLI16" s="60"/>
      <c r="TLJ16" s="60"/>
      <c r="TLK16" s="60"/>
      <c r="TLL16" s="60"/>
      <c r="TLM16" s="60"/>
      <c r="TLN16" s="60"/>
      <c r="TLO16" s="60"/>
      <c r="TLP16" s="60"/>
      <c r="TLQ16" s="60"/>
      <c r="TLR16" s="60"/>
      <c r="TLS16" s="60"/>
      <c r="TLT16" s="60"/>
      <c r="TLU16" s="60"/>
      <c r="TLV16" s="60"/>
      <c r="TLW16" s="60"/>
      <c r="TLX16" s="60"/>
      <c r="TLY16" s="60"/>
      <c r="TLZ16" s="60"/>
      <c r="TMA16" s="60"/>
      <c r="TMB16" s="60"/>
      <c r="TMC16" s="60"/>
      <c r="TMD16" s="60"/>
      <c r="TME16" s="60"/>
      <c r="TMF16" s="60"/>
      <c r="TMG16" s="60"/>
      <c r="TMH16" s="60"/>
      <c r="TMI16" s="60"/>
      <c r="TMJ16" s="60"/>
      <c r="TMK16" s="60"/>
      <c r="TML16" s="60"/>
      <c r="TMM16" s="60"/>
      <c r="TMN16" s="60"/>
      <c r="TMO16" s="60"/>
      <c r="TMP16" s="60"/>
      <c r="TMQ16" s="60"/>
      <c r="TMR16" s="60"/>
      <c r="TMS16" s="60"/>
      <c r="TMT16" s="60"/>
      <c r="TMU16" s="60"/>
      <c r="TMV16" s="60"/>
      <c r="TMW16" s="60"/>
      <c r="TMX16" s="60"/>
      <c r="TMY16" s="60"/>
      <c r="TMZ16" s="60"/>
      <c r="TNA16" s="60"/>
      <c r="TNB16" s="60"/>
      <c r="TNC16" s="60"/>
      <c r="TND16" s="60"/>
      <c r="TNE16" s="60"/>
      <c r="TNF16" s="60"/>
      <c r="TNG16" s="60"/>
      <c r="TNH16" s="60"/>
      <c r="TNI16" s="60"/>
      <c r="TNJ16" s="60"/>
      <c r="TNK16" s="60"/>
      <c r="TNL16" s="60"/>
      <c r="TNM16" s="60"/>
      <c r="TNN16" s="60"/>
      <c r="TNO16" s="60"/>
      <c r="TNP16" s="60"/>
      <c r="TNQ16" s="60"/>
      <c r="TNR16" s="60"/>
      <c r="TNS16" s="60"/>
      <c r="TNT16" s="60"/>
      <c r="TNU16" s="60"/>
      <c r="TNV16" s="60"/>
      <c r="TNW16" s="60"/>
      <c r="TNX16" s="60"/>
      <c r="TNY16" s="60"/>
      <c r="TNZ16" s="60"/>
      <c r="TOA16" s="60"/>
      <c r="TOB16" s="60"/>
      <c r="TOC16" s="60"/>
      <c r="TOD16" s="60"/>
      <c r="TOE16" s="60"/>
      <c r="TOF16" s="60"/>
      <c r="TOG16" s="60"/>
      <c r="TOH16" s="60"/>
      <c r="TOI16" s="60"/>
      <c r="TOJ16" s="60"/>
      <c r="TOK16" s="60"/>
      <c r="TOL16" s="60"/>
      <c r="TOM16" s="60"/>
      <c r="TON16" s="60"/>
      <c r="TOO16" s="60"/>
      <c r="TOP16" s="60"/>
      <c r="TOQ16" s="60"/>
      <c r="TOR16" s="60"/>
      <c r="TOS16" s="60"/>
      <c r="TOT16" s="60"/>
      <c r="TOU16" s="60"/>
      <c r="TOV16" s="60"/>
      <c r="TOW16" s="60"/>
      <c r="TOX16" s="60"/>
      <c r="TOY16" s="60"/>
      <c r="TOZ16" s="60"/>
      <c r="TPA16" s="60"/>
      <c r="TPB16" s="60"/>
      <c r="TPC16" s="60"/>
      <c r="TPD16" s="60"/>
      <c r="TPE16" s="60"/>
      <c r="TPF16" s="60"/>
      <c r="TPG16" s="60"/>
      <c r="TPH16" s="60"/>
      <c r="TPI16" s="60"/>
      <c r="TPJ16" s="60"/>
      <c r="TPK16" s="60"/>
      <c r="TPL16" s="60"/>
      <c r="TPM16" s="60"/>
      <c r="TPN16" s="60"/>
      <c r="TPO16" s="60"/>
      <c r="TPP16" s="60"/>
      <c r="TPQ16" s="60"/>
      <c r="TPR16" s="60"/>
      <c r="TPS16" s="60"/>
      <c r="TPT16" s="60"/>
      <c r="TPU16" s="60"/>
      <c r="TPV16" s="60"/>
      <c r="TPW16" s="60"/>
      <c r="TPX16" s="60"/>
      <c r="TPY16" s="60"/>
      <c r="TPZ16" s="60"/>
      <c r="TQA16" s="60"/>
      <c r="TQB16" s="60"/>
      <c r="TQC16" s="60"/>
      <c r="TQD16" s="60"/>
      <c r="TQE16" s="60"/>
      <c r="TQF16" s="60"/>
      <c r="TQG16" s="60"/>
      <c r="TQH16" s="60"/>
      <c r="TQI16" s="60"/>
      <c r="TQJ16" s="60"/>
      <c r="TQK16" s="60"/>
      <c r="TQL16" s="60"/>
      <c r="TQM16" s="60"/>
      <c r="TQN16" s="60"/>
      <c r="TQO16" s="60"/>
      <c r="TQP16" s="60"/>
      <c r="TQQ16" s="60"/>
      <c r="TQR16" s="60"/>
      <c r="TQS16" s="60"/>
      <c r="TQT16" s="60"/>
      <c r="TQU16" s="60"/>
      <c r="TQV16" s="60"/>
      <c r="TQW16" s="60"/>
      <c r="TQX16" s="60"/>
      <c r="TQY16" s="60"/>
      <c r="TQZ16" s="60"/>
      <c r="TRA16" s="60"/>
      <c r="TRB16" s="60"/>
      <c r="TRC16" s="60"/>
      <c r="TRD16" s="60"/>
      <c r="TRE16" s="60"/>
      <c r="TRF16" s="60"/>
      <c r="TRG16" s="60"/>
      <c r="TRH16" s="60"/>
      <c r="TRI16" s="60"/>
      <c r="TRJ16" s="60"/>
      <c r="TRK16" s="60"/>
      <c r="TRL16" s="60"/>
      <c r="TRM16" s="60"/>
      <c r="TRN16" s="60"/>
      <c r="TRO16" s="60"/>
      <c r="TRP16" s="60"/>
      <c r="TRQ16" s="60"/>
      <c r="TRR16" s="60"/>
      <c r="TRS16" s="60"/>
      <c r="TRT16" s="60"/>
      <c r="TRU16" s="60"/>
      <c r="TRV16" s="60"/>
      <c r="TRW16" s="60"/>
      <c r="TRX16" s="60"/>
      <c r="TRY16" s="60"/>
      <c r="TRZ16" s="60"/>
      <c r="TSA16" s="60"/>
      <c r="TSB16" s="60"/>
      <c r="TSC16" s="60"/>
      <c r="TSD16" s="60"/>
      <c r="TSE16" s="60"/>
      <c r="TSF16" s="60"/>
      <c r="TSG16" s="60"/>
      <c r="TSH16" s="60"/>
      <c r="TSI16" s="60"/>
      <c r="TSJ16" s="60"/>
      <c r="TSK16" s="60"/>
      <c r="TSL16" s="60"/>
      <c r="TSM16" s="60"/>
      <c r="TSN16" s="60"/>
      <c r="TSO16" s="60"/>
      <c r="TSP16" s="60"/>
      <c r="TSQ16" s="60"/>
      <c r="TSR16" s="60"/>
      <c r="TSS16" s="60"/>
      <c r="TST16" s="60"/>
      <c r="TSU16" s="60"/>
      <c r="TSV16" s="60"/>
      <c r="TSW16" s="60"/>
      <c r="TSX16" s="60"/>
      <c r="TSY16" s="60"/>
      <c r="TSZ16" s="60"/>
      <c r="TTA16" s="60"/>
      <c r="TTB16" s="60"/>
      <c r="TTC16" s="60"/>
      <c r="TTD16" s="60"/>
      <c r="TTE16" s="60"/>
      <c r="TTF16" s="60"/>
      <c r="TTG16" s="60"/>
      <c r="TTH16" s="60"/>
      <c r="TTI16" s="60"/>
      <c r="TTJ16" s="60"/>
      <c r="TTK16" s="60"/>
      <c r="TTL16" s="60"/>
      <c r="TTM16" s="60"/>
      <c r="TTN16" s="60"/>
      <c r="TTO16" s="60"/>
      <c r="TTP16" s="60"/>
      <c r="TTQ16" s="60"/>
      <c r="TTR16" s="60"/>
      <c r="TTS16" s="60"/>
      <c r="TTT16" s="60"/>
      <c r="TTU16" s="60"/>
      <c r="TTV16" s="60"/>
      <c r="TTW16" s="60"/>
      <c r="TTX16" s="60"/>
      <c r="TTY16" s="60"/>
      <c r="TTZ16" s="60"/>
      <c r="TUA16" s="60"/>
      <c r="TUB16" s="60"/>
      <c r="TUC16" s="60"/>
      <c r="TUD16" s="60"/>
      <c r="TUE16" s="60"/>
      <c r="TUF16" s="60"/>
      <c r="TUG16" s="60"/>
      <c r="TUH16" s="60"/>
      <c r="TUI16" s="60"/>
      <c r="TUJ16" s="60"/>
      <c r="TUK16" s="60"/>
      <c r="TUL16" s="60"/>
      <c r="TUM16" s="60"/>
      <c r="TUN16" s="60"/>
      <c r="TUO16" s="60"/>
      <c r="TUP16" s="60"/>
      <c r="TUQ16" s="60"/>
      <c r="TUR16" s="60"/>
      <c r="TUS16" s="60"/>
      <c r="TUT16" s="60"/>
      <c r="TUU16" s="60"/>
      <c r="TUV16" s="60"/>
      <c r="TUW16" s="60"/>
      <c r="TUX16" s="60"/>
      <c r="TUY16" s="60"/>
      <c r="TUZ16" s="60"/>
      <c r="TVA16" s="60"/>
      <c r="TVB16" s="60"/>
      <c r="TVC16" s="60"/>
      <c r="TVD16" s="60"/>
      <c r="TVE16" s="60"/>
      <c r="TVF16" s="60"/>
      <c r="TVG16" s="60"/>
      <c r="TVH16" s="60"/>
      <c r="TVI16" s="60"/>
      <c r="TVJ16" s="60"/>
      <c r="TVK16" s="60"/>
      <c r="TVL16" s="60"/>
      <c r="TVM16" s="60"/>
      <c r="TVN16" s="60"/>
      <c r="TVO16" s="60"/>
      <c r="TVP16" s="60"/>
      <c r="TVQ16" s="60"/>
      <c r="TVR16" s="60"/>
      <c r="TVS16" s="60"/>
      <c r="TVT16" s="60"/>
      <c r="TVU16" s="60"/>
      <c r="TVV16" s="60"/>
      <c r="TVW16" s="60"/>
      <c r="TVX16" s="60"/>
      <c r="TVY16" s="60"/>
      <c r="TVZ16" s="60"/>
      <c r="TWA16" s="60"/>
      <c r="TWB16" s="60"/>
      <c r="TWC16" s="60"/>
      <c r="TWD16" s="60"/>
      <c r="TWE16" s="60"/>
      <c r="TWF16" s="60"/>
      <c r="TWG16" s="60"/>
      <c r="TWH16" s="60"/>
      <c r="TWI16" s="60"/>
      <c r="TWJ16" s="60"/>
      <c r="TWK16" s="60"/>
      <c r="TWL16" s="60"/>
      <c r="TWM16" s="60"/>
      <c r="TWN16" s="60"/>
      <c r="TWO16" s="60"/>
      <c r="TWP16" s="60"/>
      <c r="TWQ16" s="60"/>
      <c r="TWR16" s="60"/>
      <c r="TWS16" s="60"/>
      <c r="TWT16" s="60"/>
      <c r="TWU16" s="60"/>
      <c r="TWV16" s="60"/>
      <c r="TWW16" s="60"/>
      <c r="TWX16" s="60"/>
      <c r="TWY16" s="60"/>
      <c r="TWZ16" s="60"/>
      <c r="TXA16" s="60"/>
      <c r="TXB16" s="60"/>
      <c r="TXC16" s="60"/>
      <c r="TXD16" s="60"/>
      <c r="TXE16" s="60"/>
      <c r="TXF16" s="60"/>
      <c r="TXG16" s="60"/>
      <c r="TXH16" s="60"/>
      <c r="TXI16" s="60"/>
      <c r="TXJ16" s="60"/>
      <c r="TXK16" s="60"/>
      <c r="TXL16" s="60"/>
      <c r="TXM16" s="60"/>
      <c r="TXN16" s="60"/>
      <c r="TXO16" s="60"/>
      <c r="TXP16" s="60"/>
      <c r="TXQ16" s="60"/>
      <c r="TXR16" s="60"/>
      <c r="TXS16" s="60"/>
      <c r="TXT16" s="60"/>
      <c r="TXU16" s="60"/>
      <c r="TXV16" s="60"/>
      <c r="TXW16" s="60"/>
      <c r="TXX16" s="60"/>
      <c r="TXY16" s="60"/>
      <c r="TXZ16" s="60"/>
      <c r="TYA16" s="60"/>
      <c r="TYB16" s="60"/>
      <c r="TYC16" s="60"/>
      <c r="TYD16" s="60"/>
      <c r="TYE16" s="60"/>
      <c r="TYF16" s="60"/>
      <c r="TYG16" s="60"/>
      <c r="TYH16" s="60"/>
      <c r="TYI16" s="60"/>
      <c r="TYJ16" s="60"/>
      <c r="TYK16" s="60"/>
      <c r="TYL16" s="60"/>
      <c r="TYM16" s="60"/>
      <c r="TYN16" s="60"/>
      <c r="TYO16" s="60"/>
      <c r="TYP16" s="60"/>
      <c r="TYQ16" s="60"/>
      <c r="TYR16" s="60"/>
      <c r="TYS16" s="60"/>
      <c r="TYT16" s="60"/>
      <c r="TYU16" s="60"/>
      <c r="TYV16" s="60"/>
      <c r="TYW16" s="60"/>
      <c r="TYX16" s="60"/>
      <c r="TYY16" s="60"/>
      <c r="TYZ16" s="60"/>
      <c r="TZA16" s="60"/>
      <c r="TZB16" s="60"/>
      <c r="TZC16" s="60"/>
      <c r="TZD16" s="60"/>
      <c r="TZE16" s="60"/>
      <c r="TZF16" s="60"/>
      <c r="TZG16" s="60"/>
      <c r="TZH16" s="60"/>
      <c r="TZI16" s="60"/>
      <c r="TZJ16" s="60"/>
      <c r="TZK16" s="60"/>
      <c r="TZL16" s="60"/>
      <c r="TZM16" s="60"/>
      <c r="TZN16" s="60"/>
      <c r="TZO16" s="60"/>
      <c r="TZP16" s="60"/>
      <c r="TZQ16" s="60"/>
      <c r="TZR16" s="60"/>
      <c r="TZS16" s="60"/>
      <c r="TZT16" s="60"/>
      <c r="TZU16" s="60"/>
      <c r="TZV16" s="60"/>
      <c r="TZW16" s="60"/>
      <c r="TZX16" s="60"/>
      <c r="TZY16" s="60"/>
      <c r="TZZ16" s="60"/>
      <c r="UAA16" s="60"/>
      <c r="UAB16" s="60"/>
      <c r="UAC16" s="60"/>
      <c r="UAD16" s="60"/>
      <c r="UAE16" s="60"/>
      <c r="UAF16" s="60"/>
      <c r="UAG16" s="60"/>
      <c r="UAH16" s="60"/>
      <c r="UAI16" s="60"/>
      <c r="UAJ16" s="60"/>
      <c r="UAK16" s="60"/>
      <c r="UAL16" s="60"/>
      <c r="UAM16" s="60"/>
      <c r="UAN16" s="60"/>
      <c r="UAO16" s="60"/>
      <c r="UAP16" s="60"/>
      <c r="UAQ16" s="60"/>
      <c r="UAR16" s="60"/>
      <c r="UAS16" s="60"/>
      <c r="UAT16" s="60"/>
      <c r="UAU16" s="60"/>
      <c r="UAV16" s="60"/>
      <c r="UAW16" s="60"/>
      <c r="UAX16" s="60"/>
      <c r="UAY16" s="60"/>
      <c r="UAZ16" s="60"/>
      <c r="UBA16" s="60"/>
      <c r="UBB16" s="60"/>
      <c r="UBC16" s="60"/>
      <c r="UBD16" s="60"/>
      <c r="UBE16" s="60"/>
      <c r="UBF16" s="60"/>
      <c r="UBG16" s="60"/>
      <c r="UBH16" s="60"/>
      <c r="UBI16" s="60"/>
      <c r="UBJ16" s="60"/>
      <c r="UBK16" s="60"/>
      <c r="UBL16" s="60"/>
      <c r="UBM16" s="60"/>
      <c r="UBN16" s="60"/>
      <c r="UBO16" s="60"/>
      <c r="UBP16" s="60"/>
      <c r="UBQ16" s="60"/>
      <c r="UBR16" s="60"/>
      <c r="UBS16" s="60"/>
      <c r="UBT16" s="60"/>
      <c r="UBU16" s="60"/>
      <c r="UBV16" s="60"/>
      <c r="UBW16" s="60"/>
      <c r="UBX16" s="60"/>
      <c r="UBY16" s="60"/>
      <c r="UBZ16" s="60"/>
      <c r="UCA16" s="60"/>
      <c r="UCB16" s="60"/>
      <c r="UCC16" s="60"/>
      <c r="UCD16" s="60"/>
      <c r="UCE16" s="60"/>
      <c r="UCF16" s="60"/>
      <c r="UCG16" s="60"/>
      <c r="UCH16" s="60"/>
      <c r="UCI16" s="60"/>
      <c r="UCJ16" s="60"/>
      <c r="UCK16" s="60"/>
      <c r="UCL16" s="60"/>
      <c r="UCM16" s="60"/>
      <c r="UCN16" s="60"/>
      <c r="UCO16" s="60"/>
      <c r="UCP16" s="60"/>
      <c r="UCQ16" s="60"/>
      <c r="UCR16" s="60"/>
      <c r="UCS16" s="60"/>
      <c r="UCT16" s="60"/>
      <c r="UCU16" s="60"/>
      <c r="UCV16" s="60"/>
      <c r="UCW16" s="60"/>
      <c r="UCX16" s="60"/>
      <c r="UCY16" s="60"/>
      <c r="UCZ16" s="60"/>
      <c r="UDA16" s="60"/>
      <c r="UDB16" s="60"/>
      <c r="UDC16" s="60"/>
      <c r="UDD16" s="60"/>
      <c r="UDE16" s="60"/>
      <c r="UDF16" s="60"/>
      <c r="UDG16" s="60"/>
      <c r="UDH16" s="60"/>
      <c r="UDI16" s="60"/>
      <c r="UDJ16" s="60"/>
      <c r="UDK16" s="60"/>
      <c r="UDL16" s="60"/>
      <c r="UDM16" s="60"/>
      <c r="UDN16" s="60"/>
      <c r="UDO16" s="60"/>
      <c r="UDP16" s="60"/>
      <c r="UDQ16" s="60"/>
      <c r="UDR16" s="60"/>
      <c r="UDS16" s="60"/>
      <c r="UDT16" s="60"/>
      <c r="UDU16" s="60"/>
      <c r="UDV16" s="60"/>
      <c r="UDW16" s="60"/>
      <c r="UDX16" s="60"/>
      <c r="UDY16" s="60"/>
      <c r="UDZ16" s="60"/>
      <c r="UEA16" s="60"/>
      <c r="UEB16" s="60"/>
      <c r="UEC16" s="60"/>
      <c r="UED16" s="60"/>
      <c r="UEE16" s="60"/>
      <c r="UEF16" s="60"/>
      <c r="UEG16" s="60"/>
      <c r="UEH16" s="60"/>
      <c r="UEI16" s="60"/>
      <c r="UEJ16" s="60"/>
      <c r="UEK16" s="60"/>
      <c r="UEL16" s="60"/>
      <c r="UEM16" s="60"/>
      <c r="UEN16" s="60"/>
      <c r="UEO16" s="60"/>
      <c r="UEP16" s="60"/>
      <c r="UEQ16" s="60"/>
      <c r="UER16" s="60"/>
      <c r="UES16" s="60"/>
      <c r="UET16" s="60"/>
      <c r="UEU16" s="60"/>
      <c r="UEV16" s="60"/>
      <c r="UEW16" s="60"/>
      <c r="UEX16" s="60"/>
      <c r="UEY16" s="60"/>
      <c r="UEZ16" s="60"/>
      <c r="UFA16" s="60"/>
      <c r="UFB16" s="60"/>
      <c r="UFC16" s="60"/>
      <c r="UFD16" s="60"/>
      <c r="UFE16" s="60"/>
      <c r="UFF16" s="60"/>
      <c r="UFG16" s="60"/>
      <c r="UFH16" s="60"/>
      <c r="UFI16" s="60"/>
      <c r="UFJ16" s="60"/>
      <c r="UFK16" s="60"/>
      <c r="UFL16" s="60"/>
      <c r="UFM16" s="60"/>
      <c r="UFN16" s="60"/>
      <c r="UFO16" s="60"/>
      <c r="UFP16" s="60"/>
      <c r="UFQ16" s="60"/>
      <c r="UFR16" s="60"/>
      <c r="UFS16" s="60"/>
      <c r="UFT16" s="60"/>
      <c r="UFU16" s="60"/>
      <c r="UFV16" s="60"/>
      <c r="UFW16" s="60"/>
      <c r="UFX16" s="60"/>
      <c r="UFY16" s="60"/>
      <c r="UFZ16" s="60"/>
      <c r="UGA16" s="60"/>
      <c r="UGB16" s="60"/>
      <c r="UGC16" s="60"/>
      <c r="UGD16" s="60"/>
      <c r="UGE16" s="60"/>
      <c r="UGF16" s="60"/>
      <c r="UGG16" s="60"/>
      <c r="UGH16" s="60"/>
      <c r="UGI16" s="60"/>
      <c r="UGJ16" s="60"/>
      <c r="UGK16" s="60"/>
      <c r="UGL16" s="60"/>
      <c r="UGM16" s="60"/>
      <c r="UGN16" s="60"/>
      <c r="UGO16" s="60"/>
      <c r="UGP16" s="60"/>
      <c r="UGQ16" s="60"/>
      <c r="UGR16" s="60"/>
      <c r="UGS16" s="60"/>
      <c r="UGT16" s="60"/>
      <c r="UGU16" s="60"/>
      <c r="UGV16" s="60"/>
      <c r="UGW16" s="60"/>
      <c r="UGX16" s="60"/>
      <c r="UGY16" s="60"/>
      <c r="UGZ16" s="60"/>
      <c r="UHA16" s="60"/>
      <c r="UHB16" s="60"/>
      <c r="UHC16" s="60"/>
      <c r="UHD16" s="60"/>
      <c r="UHE16" s="60"/>
      <c r="UHF16" s="60"/>
      <c r="UHG16" s="60"/>
      <c r="UHH16" s="60"/>
      <c r="UHI16" s="60"/>
      <c r="UHJ16" s="60"/>
      <c r="UHK16" s="60"/>
      <c r="UHL16" s="60"/>
      <c r="UHM16" s="60"/>
      <c r="UHN16" s="60"/>
      <c r="UHO16" s="60"/>
      <c r="UHP16" s="60"/>
      <c r="UHQ16" s="60"/>
      <c r="UHR16" s="60"/>
      <c r="UHS16" s="60"/>
      <c r="UHT16" s="60"/>
      <c r="UHU16" s="60"/>
      <c r="UHV16" s="60"/>
      <c r="UHW16" s="60"/>
      <c r="UHX16" s="60"/>
      <c r="UHY16" s="60"/>
      <c r="UHZ16" s="60"/>
      <c r="UIA16" s="60"/>
      <c r="UIB16" s="60"/>
      <c r="UIC16" s="60"/>
      <c r="UID16" s="60"/>
      <c r="UIE16" s="60"/>
      <c r="UIF16" s="60"/>
      <c r="UIG16" s="60"/>
      <c r="UIH16" s="60"/>
      <c r="UII16" s="60"/>
      <c r="UIJ16" s="60"/>
      <c r="UIK16" s="60"/>
      <c r="UIL16" s="60"/>
      <c r="UIM16" s="60"/>
      <c r="UIN16" s="60"/>
      <c r="UIO16" s="60"/>
      <c r="UIP16" s="60"/>
      <c r="UIQ16" s="60"/>
      <c r="UIR16" s="60"/>
      <c r="UIS16" s="60"/>
      <c r="UIT16" s="60"/>
      <c r="UIU16" s="60"/>
      <c r="UIV16" s="60"/>
      <c r="UIW16" s="60"/>
      <c r="UIX16" s="60"/>
      <c r="UIY16" s="60"/>
      <c r="UIZ16" s="60"/>
      <c r="UJA16" s="60"/>
      <c r="UJB16" s="60"/>
      <c r="UJC16" s="60"/>
      <c r="UJD16" s="60"/>
      <c r="UJE16" s="60"/>
      <c r="UJF16" s="60"/>
      <c r="UJG16" s="60"/>
      <c r="UJH16" s="60"/>
      <c r="UJI16" s="60"/>
      <c r="UJJ16" s="60"/>
      <c r="UJK16" s="60"/>
      <c r="UJL16" s="60"/>
      <c r="UJM16" s="60"/>
      <c r="UJN16" s="60"/>
      <c r="UJO16" s="60"/>
      <c r="UJP16" s="60"/>
      <c r="UJQ16" s="60"/>
      <c r="UJR16" s="60"/>
      <c r="UJS16" s="60"/>
      <c r="UJT16" s="60"/>
      <c r="UJU16" s="60"/>
      <c r="UJV16" s="60"/>
      <c r="UJW16" s="60"/>
      <c r="UJX16" s="60"/>
      <c r="UJY16" s="60"/>
      <c r="UJZ16" s="60"/>
      <c r="UKA16" s="60"/>
      <c r="UKB16" s="60"/>
      <c r="UKC16" s="60"/>
      <c r="UKD16" s="60"/>
      <c r="UKE16" s="60"/>
      <c r="UKF16" s="60"/>
      <c r="UKG16" s="60"/>
      <c r="UKH16" s="60"/>
      <c r="UKI16" s="60"/>
      <c r="UKJ16" s="60"/>
      <c r="UKK16" s="60"/>
      <c r="UKL16" s="60"/>
      <c r="UKM16" s="60"/>
      <c r="UKN16" s="60"/>
      <c r="UKO16" s="60"/>
      <c r="UKP16" s="60"/>
      <c r="UKQ16" s="60"/>
      <c r="UKR16" s="60"/>
      <c r="UKS16" s="60"/>
      <c r="UKT16" s="60"/>
      <c r="UKU16" s="60"/>
      <c r="UKV16" s="60"/>
      <c r="UKW16" s="60"/>
      <c r="UKX16" s="60"/>
      <c r="UKY16" s="60"/>
      <c r="UKZ16" s="60"/>
      <c r="ULA16" s="60"/>
      <c r="ULB16" s="60"/>
      <c r="ULC16" s="60"/>
      <c r="ULD16" s="60"/>
      <c r="ULE16" s="60"/>
      <c r="ULF16" s="60"/>
      <c r="ULG16" s="60"/>
      <c r="ULH16" s="60"/>
      <c r="ULI16" s="60"/>
      <c r="ULJ16" s="60"/>
      <c r="ULK16" s="60"/>
      <c r="ULL16" s="60"/>
      <c r="ULM16" s="60"/>
      <c r="ULN16" s="60"/>
      <c r="ULO16" s="60"/>
      <c r="ULP16" s="60"/>
      <c r="ULQ16" s="60"/>
      <c r="ULR16" s="60"/>
      <c r="ULS16" s="60"/>
      <c r="ULT16" s="60"/>
      <c r="ULU16" s="60"/>
      <c r="ULV16" s="60"/>
      <c r="ULW16" s="60"/>
      <c r="ULX16" s="60"/>
      <c r="ULY16" s="60"/>
      <c r="ULZ16" s="60"/>
      <c r="UMA16" s="60"/>
      <c r="UMB16" s="60"/>
      <c r="UMC16" s="60"/>
      <c r="UMD16" s="60"/>
      <c r="UME16" s="60"/>
      <c r="UMF16" s="60"/>
      <c r="UMG16" s="60"/>
      <c r="UMH16" s="60"/>
      <c r="UMI16" s="60"/>
      <c r="UMJ16" s="60"/>
      <c r="UMK16" s="60"/>
      <c r="UML16" s="60"/>
      <c r="UMM16" s="60"/>
      <c r="UMN16" s="60"/>
      <c r="UMO16" s="60"/>
      <c r="UMP16" s="60"/>
      <c r="UMQ16" s="60"/>
      <c r="UMR16" s="60"/>
      <c r="UMS16" s="60"/>
      <c r="UMT16" s="60"/>
      <c r="UMU16" s="60"/>
      <c r="UMV16" s="60"/>
      <c r="UMW16" s="60"/>
      <c r="UMX16" s="60"/>
      <c r="UMY16" s="60"/>
      <c r="UMZ16" s="60"/>
      <c r="UNA16" s="60"/>
      <c r="UNB16" s="60"/>
      <c r="UNC16" s="60"/>
      <c r="UND16" s="60"/>
      <c r="UNE16" s="60"/>
      <c r="UNF16" s="60"/>
      <c r="UNG16" s="60"/>
      <c r="UNH16" s="60"/>
      <c r="UNI16" s="60"/>
      <c r="UNJ16" s="60"/>
      <c r="UNK16" s="60"/>
      <c r="UNL16" s="60"/>
      <c r="UNM16" s="60"/>
      <c r="UNN16" s="60"/>
      <c r="UNO16" s="60"/>
      <c r="UNP16" s="60"/>
      <c r="UNQ16" s="60"/>
      <c r="UNR16" s="60"/>
      <c r="UNS16" s="60"/>
      <c r="UNT16" s="60"/>
      <c r="UNU16" s="60"/>
      <c r="UNV16" s="60"/>
      <c r="UNW16" s="60"/>
      <c r="UNX16" s="60"/>
      <c r="UNY16" s="60"/>
      <c r="UNZ16" s="60"/>
      <c r="UOA16" s="60"/>
      <c r="UOB16" s="60"/>
      <c r="UOC16" s="60"/>
      <c r="UOD16" s="60"/>
      <c r="UOE16" s="60"/>
      <c r="UOF16" s="60"/>
      <c r="UOG16" s="60"/>
      <c r="UOH16" s="60"/>
      <c r="UOI16" s="60"/>
      <c r="UOJ16" s="60"/>
      <c r="UOK16" s="60"/>
      <c r="UOL16" s="60"/>
      <c r="UOM16" s="60"/>
      <c r="UON16" s="60"/>
      <c r="UOO16" s="60"/>
      <c r="UOP16" s="60"/>
      <c r="UOQ16" s="60"/>
      <c r="UOR16" s="60"/>
      <c r="UOS16" s="60"/>
      <c r="UOT16" s="60"/>
      <c r="UOU16" s="60"/>
      <c r="UOV16" s="60"/>
      <c r="UOW16" s="60"/>
      <c r="UOX16" s="60"/>
      <c r="UOY16" s="60"/>
      <c r="UOZ16" s="60"/>
      <c r="UPA16" s="60"/>
      <c r="UPB16" s="60"/>
      <c r="UPC16" s="60"/>
      <c r="UPD16" s="60"/>
      <c r="UPE16" s="60"/>
      <c r="UPF16" s="60"/>
      <c r="UPG16" s="60"/>
      <c r="UPH16" s="60"/>
      <c r="UPI16" s="60"/>
      <c r="UPJ16" s="60"/>
      <c r="UPK16" s="60"/>
      <c r="UPL16" s="60"/>
      <c r="UPM16" s="60"/>
      <c r="UPN16" s="60"/>
      <c r="UPO16" s="60"/>
      <c r="UPP16" s="60"/>
      <c r="UPQ16" s="60"/>
      <c r="UPR16" s="60"/>
      <c r="UPS16" s="60"/>
      <c r="UPT16" s="60"/>
      <c r="UPU16" s="60"/>
      <c r="UPV16" s="60"/>
      <c r="UPW16" s="60"/>
      <c r="UPX16" s="60"/>
      <c r="UPY16" s="60"/>
      <c r="UPZ16" s="60"/>
      <c r="UQA16" s="60"/>
      <c r="UQB16" s="60"/>
      <c r="UQC16" s="60"/>
      <c r="UQD16" s="60"/>
      <c r="UQE16" s="60"/>
      <c r="UQF16" s="60"/>
      <c r="UQG16" s="60"/>
      <c r="UQH16" s="60"/>
      <c r="UQI16" s="60"/>
      <c r="UQJ16" s="60"/>
      <c r="UQK16" s="60"/>
      <c r="UQL16" s="60"/>
      <c r="UQM16" s="60"/>
      <c r="UQN16" s="60"/>
      <c r="UQO16" s="60"/>
      <c r="UQP16" s="60"/>
      <c r="UQQ16" s="60"/>
      <c r="UQR16" s="60"/>
      <c r="UQS16" s="60"/>
      <c r="UQT16" s="60"/>
      <c r="UQU16" s="60"/>
      <c r="UQV16" s="60"/>
      <c r="UQW16" s="60"/>
      <c r="UQX16" s="60"/>
      <c r="UQY16" s="60"/>
      <c r="UQZ16" s="60"/>
      <c r="URA16" s="60"/>
      <c r="URB16" s="60"/>
      <c r="URC16" s="60"/>
      <c r="URD16" s="60"/>
      <c r="URE16" s="60"/>
      <c r="URF16" s="60"/>
      <c r="URG16" s="60"/>
      <c r="URH16" s="60"/>
      <c r="URI16" s="60"/>
      <c r="URJ16" s="60"/>
      <c r="URK16" s="60"/>
      <c r="URL16" s="60"/>
      <c r="URM16" s="60"/>
      <c r="URN16" s="60"/>
      <c r="URO16" s="60"/>
      <c r="URP16" s="60"/>
      <c r="URQ16" s="60"/>
      <c r="URR16" s="60"/>
      <c r="URS16" s="60"/>
      <c r="URT16" s="60"/>
      <c r="URU16" s="60"/>
      <c r="URV16" s="60"/>
      <c r="URW16" s="60"/>
      <c r="URX16" s="60"/>
      <c r="URY16" s="60"/>
      <c r="URZ16" s="60"/>
      <c r="USA16" s="60"/>
      <c r="USB16" s="60"/>
      <c r="USC16" s="60"/>
      <c r="USD16" s="60"/>
      <c r="USE16" s="60"/>
      <c r="USF16" s="60"/>
      <c r="USG16" s="60"/>
      <c r="USH16" s="60"/>
      <c r="USI16" s="60"/>
      <c r="USJ16" s="60"/>
      <c r="USK16" s="60"/>
      <c r="USL16" s="60"/>
      <c r="USM16" s="60"/>
      <c r="USN16" s="60"/>
      <c r="USO16" s="60"/>
      <c r="USP16" s="60"/>
      <c r="USQ16" s="60"/>
      <c r="USR16" s="60"/>
      <c r="USS16" s="60"/>
      <c r="UST16" s="60"/>
      <c r="USU16" s="60"/>
      <c r="USV16" s="60"/>
      <c r="USW16" s="60"/>
      <c r="USX16" s="60"/>
      <c r="USY16" s="60"/>
      <c r="USZ16" s="60"/>
      <c r="UTA16" s="60"/>
      <c r="UTB16" s="60"/>
      <c r="UTC16" s="60"/>
      <c r="UTD16" s="60"/>
      <c r="UTE16" s="60"/>
      <c r="UTF16" s="60"/>
      <c r="UTG16" s="60"/>
      <c r="UTH16" s="60"/>
      <c r="UTI16" s="60"/>
      <c r="UTJ16" s="60"/>
      <c r="UTK16" s="60"/>
      <c r="UTL16" s="60"/>
      <c r="UTM16" s="60"/>
      <c r="UTN16" s="60"/>
      <c r="UTO16" s="60"/>
      <c r="UTP16" s="60"/>
      <c r="UTQ16" s="60"/>
      <c r="UTR16" s="60"/>
      <c r="UTS16" s="60"/>
      <c r="UTT16" s="60"/>
      <c r="UTU16" s="60"/>
      <c r="UTV16" s="60"/>
      <c r="UTW16" s="60"/>
      <c r="UTX16" s="60"/>
      <c r="UTY16" s="60"/>
      <c r="UTZ16" s="60"/>
      <c r="UUA16" s="60"/>
      <c r="UUB16" s="60"/>
      <c r="UUC16" s="60"/>
      <c r="UUD16" s="60"/>
      <c r="UUE16" s="60"/>
      <c r="UUF16" s="60"/>
      <c r="UUG16" s="60"/>
      <c r="UUH16" s="60"/>
      <c r="UUI16" s="60"/>
      <c r="UUJ16" s="60"/>
      <c r="UUK16" s="60"/>
      <c r="UUL16" s="60"/>
      <c r="UUM16" s="60"/>
      <c r="UUN16" s="60"/>
      <c r="UUO16" s="60"/>
      <c r="UUP16" s="60"/>
      <c r="UUQ16" s="60"/>
      <c r="UUR16" s="60"/>
      <c r="UUS16" s="60"/>
      <c r="UUT16" s="60"/>
      <c r="UUU16" s="60"/>
      <c r="UUV16" s="60"/>
      <c r="UUW16" s="60"/>
      <c r="UUX16" s="60"/>
      <c r="UUY16" s="60"/>
      <c r="UUZ16" s="60"/>
      <c r="UVA16" s="60"/>
      <c r="UVB16" s="60"/>
      <c r="UVC16" s="60"/>
      <c r="UVD16" s="60"/>
      <c r="UVE16" s="60"/>
      <c r="UVF16" s="60"/>
      <c r="UVG16" s="60"/>
      <c r="UVH16" s="60"/>
      <c r="UVI16" s="60"/>
      <c r="UVJ16" s="60"/>
      <c r="UVK16" s="60"/>
      <c r="UVL16" s="60"/>
      <c r="UVM16" s="60"/>
      <c r="UVN16" s="60"/>
      <c r="UVO16" s="60"/>
      <c r="UVP16" s="60"/>
      <c r="UVQ16" s="60"/>
      <c r="UVR16" s="60"/>
      <c r="UVS16" s="60"/>
      <c r="UVT16" s="60"/>
      <c r="UVU16" s="60"/>
      <c r="UVV16" s="60"/>
      <c r="UVW16" s="60"/>
      <c r="UVX16" s="60"/>
      <c r="UVY16" s="60"/>
      <c r="UVZ16" s="60"/>
      <c r="UWA16" s="60"/>
      <c r="UWB16" s="60"/>
      <c r="UWC16" s="60"/>
      <c r="UWD16" s="60"/>
      <c r="UWE16" s="60"/>
      <c r="UWF16" s="60"/>
      <c r="UWG16" s="60"/>
      <c r="UWH16" s="60"/>
      <c r="UWI16" s="60"/>
      <c r="UWJ16" s="60"/>
      <c r="UWK16" s="60"/>
      <c r="UWL16" s="60"/>
      <c r="UWM16" s="60"/>
      <c r="UWN16" s="60"/>
      <c r="UWO16" s="60"/>
      <c r="UWP16" s="60"/>
      <c r="UWQ16" s="60"/>
      <c r="UWR16" s="60"/>
      <c r="UWS16" s="60"/>
      <c r="UWT16" s="60"/>
      <c r="UWU16" s="60"/>
      <c r="UWV16" s="60"/>
      <c r="UWW16" s="60"/>
      <c r="UWX16" s="60"/>
      <c r="UWY16" s="60"/>
      <c r="UWZ16" s="60"/>
      <c r="UXA16" s="60"/>
      <c r="UXB16" s="60"/>
      <c r="UXC16" s="60"/>
      <c r="UXD16" s="60"/>
      <c r="UXE16" s="60"/>
      <c r="UXF16" s="60"/>
      <c r="UXG16" s="60"/>
      <c r="UXH16" s="60"/>
      <c r="UXI16" s="60"/>
      <c r="UXJ16" s="60"/>
      <c r="UXK16" s="60"/>
      <c r="UXL16" s="60"/>
      <c r="UXM16" s="60"/>
      <c r="UXN16" s="60"/>
      <c r="UXO16" s="60"/>
      <c r="UXP16" s="60"/>
      <c r="UXQ16" s="60"/>
      <c r="UXR16" s="60"/>
      <c r="UXS16" s="60"/>
      <c r="UXT16" s="60"/>
      <c r="UXU16" s="60"/>
      <c r="UXV16" s="60"/>
      <c r="UXW16" s="60"/>
      <c r="UXX16" s="60"/>
      <c r="UXY16" s="60"/>
      <c r="UXZ16" s="60"/>
      <c r="UYA16" s="60"/>
      <c r="UYB16" s="60"/>
      <c r="UYC16" s="60"/>
      <c r="UYD16" s="60"/>
      <c r="UYE16" s="60"/>
      <c r="UYF16" s="60"/>
      <c r="UYG16" s="60"/>
      <c r="UYH16" s="60"/>
      <c r="UYI16" s="60"/>
      <c r="UYJ16" s="60"/>
      <c r="UYK16" s="60"/>
      <c r="UYL16" s="60"/>
      <c r="UYM16" s="60"/>
      <c r="UYN16" s="60"/>
      <c r="UYO16" s="60"/>
      <c r="UYP16" s="60"/>
      <c r="UYQ16" s="60"/>
      <c r="UYR16" s="60"/>
      <c r="UYS16" s="60"/>
      <c r="UYT16" s="60"/>
      <c r="UYU16" s="60"/>
      <c r="UYV16" s="60"/>
      <c r="UYW16" s="60"/>
      <c r="UYX16" s="60"/>
      <c r="UYY16" s="60"/>
      <c r="UYZ16" s="60"/>
      <c r="UZA16" s="60"/>
      <c r="UZB16" s="60"/>
      <c r="UZC16" s="60"/>
      <c r="UZD16" s="60"/>
      <c r="UZE16" s="60"/>
      <c r="UZF16" s="60"/>
      <c r="UZG16" s="60"/>
      <c r="UZH16" s="60"/>
      <c r="UZI16" s="60"/>
      <c r="UZJ16" s="60"/>
      <c r="UZK16" s="60"/>
      <c r="UZL16" s="60"/>
      <c r="UZM16" s="60"/>
      <c r="UZN16" s="60"/>
      <c r="UZO16" s="60"/>
      <c r="UZP16" s="60"/>
      <c r="UZQ16" s="60"/>
      <c r="UZR16" s="60"/>
      <c r="UZS16" s="60"/>
      <c r="UZT16" s="60"/>
      <c r="UZU16" s="60"/>
      <c r="UZV16" s="60"/>
      <c r="UZW16" s="60"/>
      <c r="UZX16" s="60"/>
      <c r="UZY16" s="60"/>
      <c r="UZZ16" s="60"/>
      <c r="VAA16" s="60"/>
      <c r="VAB16" s="60"/>
      <c r="VAC16" s="60"/>
      <c r="VAD16" s="60"/>
      <c r="VAE16" s="60"/>
      <c r="VAF16" s="60"/>
      <c r="VAG16" s="60"/>
      <c r="VAH16" s="60"/>
      <c r="VAI16" s="60"/>
      <c r="VAJ16" s="60"/>
      <c r="VAK16" s="60"/>
      <c r="VAL16" s="60"/>
      <c r="VAM16" s="60"/>
      <c r="VAN16" s="60"/>
      <c r="VAO16" s="60"/>
      <c r="VAP16" s="60"/>
      <c r="VAQ16" s="60"/>
      <c r="VAR16" s="60"/>
      <c r="VAS16" s="60"/>
      <c r="VAT16" s="60"/>
      <c r="VAU16" s="60"/>
      <c r="VAV16" s="60"/>
      <c r="VAW16" s="60"/>
      <c r="VAX16" s="60"/>
      <c r="VAY16" s="60"/>
      <c r="VAZ16" s="60"/>
      <c r="VBA16" s="60"/>
      <c r="VBB16" s="60"/>
      <c r="VBC16" s="60"/>
      <c r="VBD16" s="60"/>
      <c r="VBE16" s="60"/>
      <c r="VBF16" s="60"/>
      <c r="VBG16" s="60"/>
      <c r="VBH16" s="60"/>
      <c r="VBI16" s="60"/>
      <c r="VBJ16" s="60"/>
      <c r="VBK16" s="60"/>
      <c r="VBL16" s="60"/>
      <c r="VBM16" s="60"/>
      <c r="VBN16" s="60"/>
      <c r="VBO16" s="60"/>
      <c r="VBP16" s="60"/>
      <c r="VBQ16" s="60"/>
      <c r="VBR16" s="60"/>
      <c r="VBS16" s="60"/>
      <c r="VBT16" s="60"/>
      <c r="VBU16" s="60"/>
      <c r="VBV16" s="60"/>
      <c r="VBW16" s="60"/>
      <c r="VBX16" s="60"/>
      <c r="VBY16" s="60"/>
      <c r="VBZ16" s="60"/>
      <c r="VCA16" s="60"/>
      <c r="VCB16" s="60"/>
      <c r="VCC16" s="60"/>
      <c r="VCD16" s="60"/>
      <c r="VCE16" s="60"/>
      <c r="VCF16" s="60"/>
      <c r="VCG16" s="60"/>
      <c r="VCH16" s="60"/>
      <c r="VCI16" s="60"/>
      <c r="VCJ16" s="60"/>
      <c r="VCK16" s="60"/>
      <c r="VCL16" s="60"/>
      <c r="VCM16" s="60"/>
      <c r="VCN16" s="60"/>
      <c r="VCO16" s="60"/>
      <c r="VCP16" s="60"/>
      <c r="VCQ16" s="60"/>
      <c r="VCR16" s="60"/>
      <c r="VCS16" s="60"/>
      <c r="VCT16" s="60"/>
      <c r="VCU16" s="60"/>
      <c r="VCV16" s="60"/>
      <c r="VCW16" s="60"/>
      <c r="VCX16" s="60"/>
      <c r="VCY16" s="60"/>
      <c r="VCZ16" s="60"/>
      <c r="VDA16" s="60"/>
      <c r="VDB16" s="60"/>
      <c r="VDC16" s="60"/>
      <c r="VDD16" s="60"/>
      <c r="VDE16" s="60"/>
      <c r="VDF16" s="60"/>
      <c r="VDG16" s="60"/>
      <c r="VDH16" s="60"/>
      <c r="VDI16" s="60"/>
      <c r="VDJ16" s="60"/>
      <c r="VDK16" s="60"/>
      <c r="VDL16" s="60"/>
      <c r="VDM16" s="60"/>
      <c r="VDN16" s="60"/>
      <c r="VDO16" s="60"/>
      <c r="VDP16" s="60"/>
      <c r="VDQ16" s="60"/>
      <c r="VDR16" s="60"/>
      <c r="VDS16" s="60"/>
      <c r="VDT16" s="60"/>
      <c r="VDU16" s="60"/>
      <c r="VDV16" s="60"/>
      <c r="VDW16" s="60"/>
      <c r="VDX16" s="60"/>
      <c r="VDY16" s="60"/>
      <c r="VDZ16" s="60"/>
      <c r="VEA16" s="60"/>
      <c r="VEB16" s="60"/>
      <c r="VEC16" s="60"/>
      <c r="VED16" s="60"/>
      <c r="VEE16" s="60"/>
      <c r="VEF16" s="60"/>
      <c r="VEG16" s="60"/>
      <c r="VEH16" s="60"/>
      <c r="VEI16" s="60"/>
      <c r="VEJ16" s="60"/>
      <c r="VEK16" s="60"/>
      <c r="VEL16" s="60"/>
      <c r="VEM16" s="60"/>
      <c r="VEN16" s="60"/>
      <c r="VEO16" s="60"/>
      <c r="VEP16" s="60"/>
      <c r="VEQ16" s="60"/>
      <c r="VER16" s="60"/>
      <c r="VES16" s="60"/>
      <c r="VET16" s="60"/>
      <c r="VEU16" s="60"/>
      <c r="VEV16" s="60"/>
      <c r="VEW16" s="60"/>
      <c r="VEX16" s="60"/>
      <c r="VEY16" s="60"/>
      <c r="VEZ16" s="60"/>
      <c r="VFA16" s="60"/>
      <c r="VFB16" s="60"/>
      <c r="VFC16" s="60"/>
      <c r="VFD16" s="60"/>
      <c r="VFE16" s="60"/>
      <c r="VFF16" s="60"/>
      <c r="VFG16" s="60"/>
      <c r="VFH16" s="60"/>
      <c r="VFI16" s="60"/>
      <c r="VFJ16" s="60"/>
      <c r="VFK16" s="60"/>
      <c r="VFL16" s="60"/>
      <c r="VFM16" s="60"/>
      <c r="VFN16" s="60"/>
      <c r="VFO16" s="60"/>
      <c r="VFP16" s="60"/>
      <c r="VFQ16" s="60"/>
      <c r="VFR16" s="60"/>
      <c r="VFS16" s="60"/>
      <c r="VFT16" s="60"/>
      <c r="VFU16" s="60"/>
      <c r="VFV16" s="60"/>
      <c r="VFW16" s="60"/>
      <c r="VFX16" s="60"/>
      <c r="VFY16" s="60"/>
      <c r="VFZ16" s="60"/>
      <c r="VGA16" s="60"/>
      <c r="VGB16" s="60"/>
      <c r="VGC16" s="60"/>
      <c r="VGD16" s="60"/>
      <c r="VGE16" s="60"/>
      <c r="VGF16" s="60"/>
      <c r="VGG16" s="60"/>
      <c r="VGH16" s="60"/>
      <c r="VGI16" s="60"/>
      <c r="VGJ16" s="60"/>
      <c r="VGK16" s="60"/>
      <c r="VGL16" s="60"/>
      <c r="VGM16" s="60"/>
      <c r="VGN16" s="60"/>
      <c r="VGO16" s="60"/>
      <c r="VGP16" s="60"/>
      <c r="VGQ16" s="60"/>
      <c r="VGR16" s="60"/>
      <c r="VGS16" s="60"/>
      <c r="VGT16" s="60"/>
      <c r="VGU16" s="60"/>
      <c r="VGV16" s="60"/>
      <c r="VGW16" s="60"/>
      <c r="VGX16" s="60"/>
      <c r="VGY16" s="60"/>
      <c r="VGZ16" s="60"/>
      <c r="VHA16" s="60"/>
      <c r="VHB16" s="60"/>
      <c r="VHC16" s="60"/>
      <c r="VHD16" s="60"/>
      <c r="VHE16" s="60"/>
      <c r="VHF16" s="60"/>
      <c r="VHG16" s="60"/>
      <c r="VHH16" s="60"/>
      <c r="VHI16" s="60"/>
      <c r="VHJ16" s="60"/>
      <c r="VHK16" s="60"/>
      <c r="VHL16" s="60"/>
      <c r="VHM16" s="60"/>
      <c r="VHN16" s="60"/>
      <c r="VHO16" s="60"/>
      <c r="VHP16" s="60"/>
      <c r="VHQ16" s="60"/>
      <c r="VHR16" s="60"/>
      <c r="VHS16" s="60"/>
      <c r="VHT16" s="60"/>
      <c r="VHU16" s="60"/>
      <c r="VHV16" s="60"/>
      <c r="VHW16" s="60"/>
      <c r="VHX16" s="60"/>
      <c r="VHY16" s="60"/>
      <c r="VHZ16" s="60"/>
      <c r="VIA16" s="60"/>
      <c r="VIB16" s="60"/>
      <c r="VIC16" s="60"/>
      <c r="VID16" s="60"/>
      <c r="VIE16" s="60"/>
      <c r="VIF16" s="60"/>
      <c r="VIG16" s="60"/>
      <c r="VIH16" s="60"/>
      <c r="VII16" s="60"/>
      <c r="VIJ16" s="60"/>
      <c r="VIK16" s="60"/>
      <c r="VIL16" s="60"/>
      <c r="VIM16" s="60"/>
      <c r="VIN16" s="60"/>
      <c r="VIO16" s="60"/>
      <c r="VIP16" s="60"/>
      <c r="VIQ16" s="60"/>
      <c r="VIR16" s="60"/>
      <c r="VIS16" s="60"/>
      <c r="VIT16" s="60"/>
      <c r="VIU16" s="60"/>
      <c r="VIV16" s="60"/>
      <c r="VIW16" s="60"/>
      <c r="VIX16" s="60"/>
      <c r="VIY16" s="60"/>
      <c r="VIZ16" s="60"/>
      <c r="VJA16" s="60"/>
      <c r="VJB16" s="60"/>
      <c r="VJC16" s="60"/>
      <c r="VJD16" s="60"/>
      <c r="VJE16" s="60"/>
      <c r="VJF16" s="60"/>
      <c r="VJG16" s="60"/>
      <c r="VJH16" s="60"/>
      <c r="VJI16" s="60"/>
      <c r="VJJ16" s="60"/>
      <c r="VJK16" s="60"/>
      <c r="VJL16" s="60"/>
      <c r="VJM16" s="60"/>
      <c r="VJN16" s="60"/>
      <c r="VJO16" s="60"/>
      <c r="VJP16" s="60"/>
      <c r="VJQ16" s="60"/>
      <c r="VJR16" s="60"/>
      <c r="VJS16" s="60"/>
      <c r="VJT16" s="60"/>
      <c r="VJU16" s="60"/>
      <c r="VJV16" s="60"/>
      <c r="VJW16" s="60"/>
      <c r="VJX16" s="60"/>
      <c r="VJY16" s="60"/>
      <c r="VJZ16" s="60"/>
      <c r="VKA16" s="60"/>
      <c r="VKB16" s="60"/>
      <c r="VKC16" s="60"/>
      <c r="VKD16" s="60"/>
      <c r="VKE16" s="60"/>
      <c r="VKF16" s="60"/>
      <c r="VKG16" s="60"/>
      <c r="VKH16" s="60"/>
      <c r="VKI16" s="60"/>
      <c r="VKJ16" s="60"/>
      <c r="VKK16" s="60"/>
      <c r="VKL16" s="60"/>
      <c r="VKM16" s="60"/>
      <c r="VKN16" s="60"/>
      <c r="VKO16" s="60"/>
      <c r="VKP16" s="60"/>
      <c r="VKQ16" s="60"/>
      <c r="VKR16" s="60"/>
      <c r="VKS16" s="60"/>
      <c r="VKT16" s="60"/>
      <c r="VKU16" s="60"/>
      <c r="VKV16" s="60"/>
      <c r="VKW16" s="60"/>
      <c r="VKX16" s="60"/>
      <c r="VKY16" s="60"/>
      <c r="VKZ16" s="60"/>
      <c r="VLA16" s="60"/>
      <c r="VLB16" s="60"/>
      <c r="VLC16" s="60"/>
      <c r="VLD16" s="60"/>
      <c r="VLE16" s="60"/>
      <c r="VLF16" s="60"/>
      <c r="VLG16" s="60"/>
      <c r="VLH16" s="60"/>
      <c r="VLI16" s="60"/>
      <c r="VLJ16" s="60"/>
      <c r="VLK16" s="60"/>
      <c r="VLL16" s="60"/>
      <c r="VLM16" s="60"/>
      <c r="VLN16" s="60"/>
      <c r="VLO16" s="60"/>
      <c r="VLP16" s="60"/>
      <c r="VLQ16" s="60"/>
      <c r="VLR16" s="60"/>
      <c r="VLS16" s="60"/>
      <c r="VLT16" s="60"/>
      <c r="VLU16" s="60"/>
      <c r="VLV16" s="60"/>
      <c r="VLW16" s="60"/>
      <c r="VLX16" s="60"/>
      <c r="VLY16" s="60"/>
      <c r="VLZ16" s="60"/>
      <c r="VMA16" s="60"/>
      <c r="VMB16" s="60"/>
      <c r="VMC16" s="60"/>
      <c r="VMD16" s="60"/>
      <c r="VME16" s="60"/>
      <c r="VMF16" s="60"/>
      <c r="VMG16" s="60"/>
      <c r="VMH16" s="60"/>
      <c r="VMI16" s="60"/>
      <c r="VMJ16" s="60"/>
      <c r="VMK16" s="60"/>
      <c r="VML16" s="60"/>
      <c r="VMM16" s="60"/>
      <c r="VMN16" s="60"/>
      <c r="VMO16" s="60"/>
      <c r="VMP16" s="60"/>
      <c r="VMQ16" s="60"/>
      <c r="VMR16" s="60"/>
      <c r="VMS16" s="60"/>
      <c r="VMT16" s="60"/>
      <c r="VMU16" s="60"/>
      <c r="VMV16" s="60"/>
      <c r="VMW16" s="60"/>
      <c r="VMX16" s="60"/>
      <c r="VMY16" s="60"/>
      <c r="VMZ16" s="60"/>
      <c r="VNA16" s="60"/>
      <c r="VNB16" s="60"/>
      <c r="VNC16" s="60"/>
      <c r="VND16" s="60"/>
      <c r="VNE16" s="60"/>
      <c r="VNF16" s="60"/>
      <c r="VNG16" s="60"/>
      <c r="VNH16" s="60"/>
      <c r="VNI16" s="60"/>
      <c r="VNJ16" s="60"/>
      <c r="VNK16" s="60"/>
      <c r="VNL16" s="60"/>
      <c r="VNM16" s="60"/>
      <c r="VNN16" s="60"/>
      <c r="VNO16" s="60"/>
      <c r="VNP16" s="60"/>
      <c r="VNQ16" s="60"/>
      <c r="VNR16" s="60"/>
      <c r="VNS16" s="60"/>
      <c r="VNT16" s="60"/>
      <c r="VNU16" s="60"/>
      <c r="VNV16" s="60"/>
      <c r="VNW16" s="60"/>
      <c r="VNX16" s="60"/>
      <c r="VNY16" s="60"/>
      <c r="VNZ16" s="60"/>
      <c r="VOA16" s="60"/>
      <c r="VOB16" s="60"/>
      <c r="VOC16" s="60"/>
      <c r="VOD16" s="60"/>
      <c r="VOE16" s="60"/>
      <c r="VOF16" s="60"/>
      <c r="VOG16" s="60"/>
      <c r="VOH16" s="60"/>
      <c r="VOI16" s="60"/>
      <c r="VOJ16" s="60"/>
      <c r="VOK16" s="60"/>
      <c r="VOL16" s="60"/>
      <c r="VOM16" s="60"/>
      <c r="VON16" s="60"/>
      <c r="VOO16" s="60"/>
      <c r="VOP16" s="60"/>
      <c r="VOQ16" s="60"/>
      <c r="VOR16" s="60"/>
      <c r="VOS16" s="60"/>
      <c r="VOT16" s="60"/>
      <c r="VOU16" s="60"/>
      <c r="VOV16" s="60"/>
      <c r="VOW16" s="60"/>
      <c r="VOX16" s="60"/>
      <c r="VOY16" s="60"/>
      <c r="VOZ16" s="60"/>
      <c r="VPA16" s="60"/>
      <c r="VPB16" s="60"/>
      <c r="VPC16" s="60"/>
      <c r="VPD16" s="60"/>
      <c r="VPE16" s="60"/>
      <c r="VPF16" s="60"/>
      <c r="VPG16" s="60"/>
      <c r="VPH16" s="60"/>
      <c r="VPI16" s="60"/>
      <c r="VPJ16" s="60"/>
      <c r="VPK16" s="60"/>
      <c r="VPL16" s="60"/>
      <c r="VPM16" s="60"/>
      <c r="VPN16" s="60"/>
      <c r="VPO16" s="60"/>
      <c r="VPP16" s="60"/>
      <c r="VPQ16" s="60"/>
      <c r="VPR16" s="60"/>
      <c r="VPS16" s="60"/>
      <c r="VPT16" s="60"/>
      <c r="VPU16" s="60"/>
      <c r="VPV16" s="60"/>
      <c r="VPW16" s="60"/>
      <c r="VPX16" s="60"/>
      <c r="VPY16" s="60"/>
      <c r="VPZ16" s="60"/>
      <c r="VQA16" s="60"/>
      <c r="VQB16" s="60"/>
      <c r="VQC16" s="60"/>
      <c r="VQD16" s="60"/>
      <c r="VQE16" s="60"/>
      <c r="VQF16" s="60"/>
      <c r="VQG16" s="60"/>
      <c r="VQH16" s="60"/>
      <c r="VQI16" s="60"/>
      <c r="VQJ16" s="60"/>
      <c r="VQK16" s="60"/>
      <c r="VQL16" s="60"/>
      <c r="VQM16" s="60"/>
      <c r="VQN16" s="60"/>
      <c r="VQO16" s="60"/>
      <c r="VQP16" s="60"/>
      <c r="VQQ16" s="60"/>
      <c r="VQR16" s="60"/>
      <c r="VQS16" s="60"/>
      <c r="VQT16" s="60"/>
      <c r="VQU16" s="60"/>
      <c r="VQV16" s="60"/>
      <c r="VQW16" s="60"/>
      <c r="VQX16" s="60"/>
      <c r="VQY16" s="60"/>
      <c r="VQZ16" s="60"/>
      <c r="VRA16" s="60"/>
      <c r="VRB16" s="60"/>
      <c r="VRC16" s="60"/>
      <c r="VRD16" s="60"/>
      <c r="VRE16" s="60"/>
      <c r="VRF16" s="60"/>
      <c r="VRG16" s="60"/>
      <c r="VRH16" s="60"/>
      <c r="VRI16" s="60"/>
      <c r="VRJ16" s="60"/>
      <c r="VRK16" s="60"/>
      <c r="VRL16" s="60"/>
      <c r="VRM16" s="60"/>
      <c r="VRN16" s="60"/>
      <c r="VRO16" s="60"/>
      <c r="VRP16" s="60"/>
      <c r="VRQ16" s="60"/>
      <c r="VRR16" s="60"/>
      <c r="VRS16" s="60"/>
      <c r="VRT16" s="60"/>
      <c r="VRU16" s="60"/>
      <c r="VRV16" s="60"/>
      <c r="VRW16" s="60"/>
      <c r="VRX16" s="60"/>
      <c r="VRY16" s="60"/>
      <c r="VRZ16" s="60"/>
      <c r="VSA16" s="60"/>
      <c r="VSB16" s="60"/>
      <c r="VSC16" s="60"/>
      <c r="VSD16" s="60"/>
      <c r="VSE16" s="60"/>
      <c r="VSF16" s="60"/>
      <c r="VSG16" s="60"/>
      <c r="VSH16" s="60"/>
      <c r="VSI16" s="60"/>
      <c r="VSJ16" s="60"/>
      <c r="VSK16" s="60"/>
      <c r="VSL16" s="60"/>
      <c r="VSM16" s="60"/>
      <c r="VSN16" s="60"/>
      <c r="VSO16" s="60"/>
      <c r="VSP16" s="60"/>
      <c r="VSQ16" s="60"/>
      <c r="VSR16" s="60"/>
      <c r="VSS16" s="60"/>
      <c r="VST16" s="60"/>
      <c r="VSU16" s="60"/>
      <c r="VSV16" s="60"/>
      <c r="VSW16" s="60"/>
      <c r="VSX16" s="60"/>
      <c r="VSY16" s="60"/>
      <c r="VSZ16" s="60"/>
      <c r="VTA16" s="60"/>
      <c r="VTB16" s="60"/>
      <c r="VTC16" s="60"/>
      <c r="VTD16" s="60"/>
      <c r="VTE16" s="60"/>
      <c r="VTF16" s="60"/>
      <c r="VTG16" s="60"/>
      <c r="VTH16" s="60"/>
      <c r="VTI16" s="60"/>
      <c r="VTJ16" s="60"/>
      <c r="VTK16" s="60"/>
      <c r="VTL16" s="60"/>
      <c r="VTM16" s="60"/>
      <c r="VTN16" s="60"/>
      <c r="VTO16" s="60"/>
      <c r="VTP16" s="60"/>
      <c r="VTQ16" s="60"/>
      <c r="VTR16" s="60"/>
      <c r="VTS16" s="60"/>
      <c r="VTT16" s="60"/>
      <c r="VTU16" s="60"/>
      <c r="VTV16" s="60"/>
      <c r="VTW16" s="60"/>
      <c r="VTX16" s="60"/>
      <c r="VTY16" s="60"/>
      <c r="VTZ16" s="60"/>
      <c r="VUA16" s="60"/>
      <c r="VUB16" s="60"/>
      <c r="VUC16" s="60"/>
      <c r="VUD16" s="60"/>
      <c r="VUE16" s="60"/>
      <c r="VUF16" s="60"/>
      <c r="VUG16" s="60"/>
      <c r="VUH16" s="60"/>
      <c r="VUI16" s="60"/>
      <c r="VUJ16" s="60"/>
      <c r="VUK16" s="60"/>
      <c r="VUL16" s="60"/>
      <c r="VUM16" s="60"/>
      <c r="VUN16" s="60"/>
      <c r="VUO16" s="60"/>
      <c r="VUP16" s="60"/>
      <c r="VUQ16" s="60"/>
      <c r="VUR16" s="60"/>
      <c r="VUS16" s="60"/>
      <c r="VUT16" s="60"/>
      <c r="VUU16" s="60"/>
      <c r="VUV16" s="60"/>
      <c r="VUW16" s="60"/>
      <c r="VUX16" s="60"/>
      <c r="VUY16" s="60"/>
      <c r="VUZ16" s="60"/>
      <c r="VVA16" s="60"/>
      <c r="VVB16" s="60"/>
      <c r="VVC16" s="60"/>
      <c r="VVD16" s="60"/>
      <c r="VVE16" s="60"/>
      <c r="VVF16" s="60"/>
      <c r="VVG16" s="60"/>
      <c r="VVH16" s="60"/>
      <c r="VVI16" s="60"/>
      <c r="VVJ16" s="60"/>
      <c r="VVK16" s="60"/>
      <c r="VVL16" s="60"/>
      <c r="VVM16" s="60"/>
      <c r="VVN16" s="60"/>
      <c r="VVO16" s="60"/>
      <c r="VVP16" s="60"/>
      <c r="VVQ16" s="60"/>
      <c r="VVR16" s="60"/>
      <c r="VVS16" s="60"/>
      <c r="VVT16" s="60"/>
      <c r="VVU16" s="60"/>
      <c r="VVV16" s="60"/>
      <c r="VVW16" s="60"/>
      <c r="VVX16" s="60"/>
      <c r="VVY16" s="60"/>
      <c r="VVZ16" s="60"/>
      <c r="VWA16" s="60"/>
      <c r="VWB16" s="60"/>
      <c r="VWC16" s="60"/>
      <c r="VWD16" s="60"/>
      <c r="VWE16" s="60"/>
      <c r="VWF16" s="60"/>
      <c r="VWG16" s="60"/>
      <c r="VWH16" s="60"/>
      <c r="VWI16" s="60"/>
      <c r="VWJ16" s="60"/>
      <c r="VWK16" s="60"/>
      <c r="VWL16" s="60"/>
      <c r="VWM16" s="60"/>
      <c r="VWN16" s="60"/>
      <c r="VWO16" s="60"/>
      <c r="VWP16" s="60"/>
      <c r="VWQ16" s="60"/>
      <c r="VWR16" s="60"/>
      <c r="VWS16" s="60"/>
      <c r="VWT16" s="60"/>
      <c r="VWU16" s="60"/>
      <c r="VWV16" s="60"/>
      <c r="VWW16" s="60"/>
      <c r="VWX16" s="60"/>
      <c r="VWY16" s="60"/>
      <c r="VWZ16" s="60"/>
      <c r="VXA16" s="60"/>
      <c r="VXB16" s="60"/>
      <c r="VXC16" s="60"/>
      <c r="VXD16" s="60"/>
      <c r="VXE16" s="60"/>
      <c r="VXF16" s="60"/>
      <c r="VXG16" s="60"/>
      <c r="VXH16" s="60"/>
      <c r="VXI16" s="60"/>
      <c r="VXJ16" s="60"/>
      <c r="VXK16" s="60"/>
      <c r="VXL16" s="60"/>
      <c r="VXM16" s="60"/>
      <c r="VXN16" s="60"/>
      <c r="VXO16" s="60"/>
      <c r="VXP16" s="60"/>
      <c r="VXQ16" s="60"/>
      <c r="VXR16" s="60"/>
      <c r="VXS16" s="60"/>
      <c r="VXT16" s="60"/>
      <c r="VXU16" s="60"/>
      <c r="VXV16" s="60"/>
      <c r="VXW16" s="60"/>
      <c r="VXX16" s="60"/>
      <c r="VXY16" s="60"/>
      <c r="VXZ16" s="60"/>
      <c r="VYA16" s="60"/>
      <c r="VYB16" s="60"/>
      <c r="VYC16" s="60"/>
      <c r="VYD16" s="60"/>
      <c r="VYE16" s="60"/>
      <c r="VYF16" s="60"/>
      <c r="VYG16" s="60"/>
      <c r="VYH16" s="60"/>
      <c r="VYI16" s="60"/>
      <c r="VYJ16" s="60"/>
      <c r="VYK16" s="60"/>
      <c r="VYL16" s="60"/>
      <c r="VYM16" s="60"/>
      <c r="VYN16" s="60"/>
      <c r="VYO16" s="60"/>
      <c r="VYP16" s="60"/>
      <c r="VYQ16" s="60"/>
      <c r="VYR16" s="60"/>
      <c r="VYS16" s="60"/>
      <c r="VYT16" s="60"/>
      <c r="VYU16" s="60"/>
      <c r="VYV16" s="60"/>
      <c r="VYW16" s="60"/>
      <c r="VYX16" s="60"/>
      <c r="VYY16" s="60"/>
      <c r="VYZ16" s="60"/>
      <c r="VZA16" s="60"/>
      <c r="VZB16" s="60"/>
      <c r="VZC16" s="60"/>
      <c r="VZD16" s="60"/>
      <c r="VZE16" s="60"/>
      <c r="VZF16" s="60"/>
      <c r="VZG16" s="60"/>
      <c r="VZH16" s="60"/>
      <c r="VZI16" s="60"/>
      <c r="VZJ16" s="60"/>
      <c r="VZK16" s="60"/>
      <c r="VZL16" s="60"/>
      <c r="VZM16" s="60"/>
      <c r="VZN16" s="60"/>
      <c r="VZO16" s="60"/>
      <c r="VZP16" s="60"/>
      <c r="VZQ16" s="60"/>
      <c r="VZR16" s="60"/>
      <c r="VZS16" s="60"/>
      <c r="VZT16" s="60"/>
      <c r="VZU16" s="60"/>
      <c r="VZV16" s="60"/>
      <c r="VZW16" s="60"/>
      <c r="VZX16" s="60"/>
      <c r="VZY16" s="60"/>
      <c r="VZZ16" s="60"/>
      <c r="WAA16" s="60"/>
      <c r="WAB16" s="60"/>
      <c r="WAC16" s="60"/>
      <c r="WAD16" s="60"/>
      <c r="WAE16" s="60"/>
      <c r="WAF16" s="60"/>
      <c r="WAG16" s="60"/>
      <c r="WAH16" s="60"/>
      <c r="WAI16" s="60"/>
      <c r="WAJ16" s="60"/>
      <c r="WAK16" s="60"/>
      <c r="WAL16" s="60"/>
      <c r="WAM16" s="60"/>
      <c r="WAN16" s="60"/>
      <c r="WAO16" s="60"/>
      <c r="WAP16" s="60"/>
      <c r="WAQ16" s="60"/>
      <c r="WAR16" s="60"/>
      <c r="WAS16" s="60"/>
      <c r="WAT16" s="60"/>
      <c r="WAU16" s="60"/>
      <c r="WAV16" s="60"/>
      <c r="WAW16" s="60"/>
      <c r="WAX16" s="60"/>
      <c r="WAY16" s="60"/>
      <c r="WAZ16" s="60"/>
      <c r="WBA16" s="60"/>
      <c r="WBB16" s="60"/>
      <c r="WBC16" s="60"/>
      <c r="WBD16" s="60"/>
      <c r="WBE16" s="60"/>
      <c r="WBF16" s="60"/>
      <c r="WBG16" s="60"/>
      <c r="WBH16" s="60"/>
      <c r="WBI16" s="60"/>
      <c r="WBJ16" s="60"/>
      <c r="WBK16" s="60"/>
      <c r="WBL16" s="60"/>
      <c r="WBM16" s="60"/>
      <c r="WBN16" s="60"/>
      <c r="WBO16" s="60"/>
      <c r="WBP16" s="60"/>
      <c r="WBQ16" s="60"/>
      <c r="WBR16" s="60"/>
      <c r="WBS16" s="60"/>
      <c r="WBT16" s="60"/>
      <c r="WBU16" s="60"/>
      <c r="WBV16" s="60"/>
      <c r="WBW16" s="60"/>
      <c r="WBX16" s="60"/>
      <c r="WBY16" s="60"/>
      <c r="WBZ16" s="60"/>
      <c r="WCA16" s="60"/>
      <c r="WCB16" s="60"/>
      <c r="WCC16" s="60"/>
      <c r="WCD16" s="60"/>
      <c r="WCE16" s="60"/>
      <c r="WCF16" s="60"/>
      <c r="WCG16" s="60"/>
      <c r="WCH16" s="60"/>
      <c r="WCI16" s="60"/>
      <c r="WCJ16" s="60"/>
      <c r="WCK16" s="60"/>
      <c r="WCL16" s="60"/>
      <c r="WCM16" s="60"/>
      <c r="WCN16" s="60"/>
      <c r="WCO16" s="60"/>
      <c r="WCP16" s="60"/>
      <c r="WCQ16" s="60"/>
      <c r="WCR16" s="60"/>
      <c r="WCS16" s="60"/>
      <c r="WCT16" s="60"/>
      <c r="WCU16" s="60"/>
      <c r="WCV16" s="60"/>
      <c r="WCW16" s="60"/>
      <c r="WCX16" s="60"/>
      <c r="WCY16" s="60"/>
      <c r="WCZ16" s="60"/>
      <c r="WDA16" s="60"/>
      <c r="WDB16" s="60"/>
      <c r="WDC16" s="60"/>
      <c r="WDD16" s="60"/>
      <c r="WDE16" s="60"/>
      <c r="WDF16" s="60"/>
      <c r="WDG16" s="60"/>
      <c r="WDH16" s="60"/>
      <c r="WDI16" s="60"/>
      <c r="WDJ16" s="60"/>
      <c r="WDK16" s="60"/>
      <c r="WDL16" s="60"/>
      <c r="WDM16" s="60"/>
      <c r="WDN16" s="60"/>
      <c r="WDO16" s="60"/>
      <c r="WDP16" s="60"/>
      <c r="WDQ16" s="60"/>
      <c r="WDR16" s="60"/>
      <c r="WDS16" s="60"/>
      <c r="WDT16" s="60"/>
      <c r="WDU16" s="60"/>
      <c r="WDV16" s="60"/>
      <c r="WDW16" s="60"/>
      <c r="WDX16" s="60"/>
      <c r="WDY16" s="60"/>
      <c r="WDZ16" s="60"/>
      <c r="WEA16" s="60"/>
      <c r="WEB16" s="60"/>
      <c r="WEC16" s="60"/>
      <c r="WED16" s="60"/>
      <c r="WEE16" s="60"/>
      <c r="WEF16" s="60"/>
      <c r="WEG16" s="60"/>
      <c r="WEH16" s="60"/>
      <c r="WEI16" s="60"/>
      <c r="WEJ16" s="60"/>
      <c r="WEK16" s="60"/>
      <c r="WEL16" s="60"/>
      <c r="WEM16" s="60"/>
      <c r="WEN16" s="60"/>
      <c r="WEO16" s="60"/>
      <c r="WEP16" s="60"/>
      <c r="WEQ16" s="60"/>
      <c r="WER16" s="60"/>
      <c r="WES16" s="60"/>
      <c r="WET16" s="60"/>
      <c r="WEU16" s="60"/>
      <c r="WEV16" s="60"/>
      <c r="WEW16" s="60"/>
      <c r="WEX16" s="60"/>
      <c r="WEY16" s="60"/>
      <c r="WEZ16" s="60"/>
      <c r="WFA16" s="60"/>
      <c r="WFB16" s="60"/>
      <c r="WFC16" s="60"/>
      <c r="WFD16" s="60"/>
      <c r="WFE16" s="60"/>
      <c r="WFF16" s="60"/>
      <c r="WFG16" s="60"/>
      <c r="WFH16" s="60"/>
      <c r="WFI16" s="60"/>
      <c r="WFJ16" s="60"/>
      <c r="WFK16" s="60"/>
      <c r="WFL16" s="60"/>
      <c r="WFM16" s="60"/>
      <c r="WFN16" s="60"/>
      <c r="WFO16" s="60"/>
      <c r="WFP16" s="60"/>
      <c r="WFQ16" s="60"/>
      <c r="WFR16" s="60"/>
      <c r="WFS16" s="60"/>
      <c r="WFT16" s="60"/>
      <c r="WFU16" s="60"/>
      <c r="WFV16" s="60"/>
      <c r="WFW16" s="60"/>
      <c r="WFX16" s="60"/>
      <c r="WFY16" s="60"/>
      <c r="WFZ16" s="60"/>
      <c r="WGA16" s="60"/>
      <c r="WGB16" s="60"/>
      <c r="WGC16" s="60"/>
      <c r="WGD16" s="60"/>
      <c r="WGE16" s="60"/>
      <c r="WGF16" s="60"/>
      <c r="WGG16" s="60"/>
      <c r="WGH16" s="60"/>
      <c r="WGI16" s="60"/>
      <c r="WGJ16" s="60"/>
      <c r="WGK16" s="60"/>
      <c r="WGL16" s="60"/>
      <c r="WGM16" s="60"/>
      <c r="WGN16" s="60"/>
      <c r="WGO16" s="60"/>
      <c r="WGP16" s="60"/>
      <c r="WGQ16" s="60"/>
      <c r="WGR16" s="60"/>
      <c r="WGS16" s="60"/>
      <c r="WGT16" s="60"/>
      <c r="WGU16" s="60"/>
      <c r="WGV16" s="60"/>
      <c r="WGW16" s="60"/>
      <c r="WGX16" s="60"/>
      <c r="WGY16" s="60"/>
      <c r="WGZ16" s="60"/>
      <c r="WHA16" s="60"/>
      <c r="WHB16" s="60"/>
      <c r="WHC16" s="60"/>
      <c r="WHD16" s="60"/>
      <c r="WHE16" s="60"/>
      <c r="WHF16" s="60"/>
      <c r="WHG16" s="60"/>
      <c r="WHH16" s="60"/>
      <c r="WHI16" s="60"/>
      <c r="WHJ16" s="60"/>
      <c r="WHK16" s="60"/>
      <c r="WHL16" s="60"/>
      <c r="WHM16" s="60"/>
      <c r="WHN16" s="60"/>
      <c r="WHO16" s="60"/>
      <c r="WHP16" s="60"/>
      <c r="WHQ16" s="60"/>
      <c r="WHR16" s="60"/>
      <c r="WHS16" s="60"/>
      <c r="WHT16" s="60"/>
      <c r="WHU16" s="60"/>
      <c r="WHV16" s="60"/>
      <c r="WHW16" s="60"/>
      <c r="WHX16" s="60"/>
      <c r="WHY16" s="60"/>
      <c r="WHZ16" s="60"/>
      <c r="WIA16" s="60"/>
      <c r="WIB16" s="60"/>
      <c r="WIC16" s="60"/>
      <c r="WID16" s="60"/>
      <c r="WIE16" s="60"/>
      <c r="WIF16" s="60"/>
      <c r="WIG16" s="60"/>
      <c r="WIH16" s="60"/>
      <c r="WII16" s="60"/>
      <c r="WIJ16" s="60"/>
      <c r="WIK16" s="60"/>
      <c r="WIL16" s="60"/>
      <c r="WIM16" s="60"/>
      <c r="WIN16" s="60"/>
      <c r="WIO16" s="60"/>
      <c r="WIP16" s="60"/>
      <c r="WIQ16" s="60"/>
      <c r="WIR16" s="60"/>
      <c r="WIS16" s="60"/>
      <c r="WIT16" s="60"/>
      <c r="WIU16" s="60"/>
      <c r="WIV16" s="60"/>
      <c r="WIW16" s="60"/>
      <c r="WIX16" s="60"/>
      <c r="WIY16" s="60"/>
      <c r="WIZ16" s="60"/>
      <c r="WJA16" s="60"/>
      <c r="WJB16" s="60"/>
      <c r="WJC16" s="60"/>
      <c r="WJD16" s="60"/>
      <c r="WJE16" s="60"/>
      <c r="WJF16" s="60"/>
      <c r="WJG16" s="60"/>
      <c r="WJH16" s="60"/>
      <c r="WJI16" s="60"/>
      <c r="WJJ16" s="60"/>
      <c r="WJK16" s="60"/>
      <c r="WJL16" s="60"/>
      <c r="WJM16" s="60"/>
      <c r="WJN16" s="60"/>
      <c r="WJO16" s="60"/>
      <c r="WJP16" s="60"/>
      <c r="WJQ16" s="60"/>
      <c r="WJR16" s="60"/>
      <c r="WJS16" s="60"/>
      <c r="WJT16" s="60"/>
      <c r="WJU16" s="60"/>
      <c r="WJV16" s="60"/>
      <c r="WJW16" s="60"/>
      <c r="WJX16" s="60"/>
      <c r="WJY16" s="60"/>
      <c r="WJZ16" s="60"/>
      <c r="WKA16" s="60"/>
      <c r="WKB16" s="60"/>
      <c r="WKC16" s="60"/>
      <c r="WKD16" s="60"/>
      <c r="WKE16" s="60"/>
      <c r="WKF16" s="60"/>
      <c r="WKG16" s="60"/>
      <c r="WKH16" s="60"/>
      <c r="WKI16" s="60"/>
      <c r="WKJ16" s="60"/>
      <c r="WKK16" s="60"/>
      <c r="WKL16" s="60"/>
      <c r="WKM16" s="60"/>
      <c r="WKN16" s="60"/>
      <c r="WKO16" s="60"/>
      <c r="WKP16" s="60"/>
      <c r="WKQ16" s="60"/>
      <c r="WKR16" s="60"/>
      <c r="WKS16" s="60"/>
      <c r="WKT16" s="60"/>
      <c r="WKU16" s="60"/>
      <c r="WKV16" s="60"/>
      <c r="WKW16" s="60"/>
      <c r="WKX16" s="60"/>
      <c r="WKY16" s="60"/>
      <c r="WKZ16" s="60"/>
      <c r="WLA16" s="60"/>
      <c r="WLB16" s="60"/>
      <c r="WLC16" s="60"/>
      <c r="WLD16" s="60"/>
      <c r="WLE16" s="60"/>
      <c r="WLF16" s="60"/>
      <c r="WLG16" s="60"/>
      <c r="WLH16" s="60"/>
      <c r="WLI16" s="60"/>
      <c r="WLJ16" s="60"/>
      <c r="WLK16" s="60"/>
      <c r="WLL16" s="60"/>
      <c r="WLM16" s="60"/>
      <c r="WLN16" s="60"/>
      <c r="WLO16" s="60"/>
      <c r="WLP16" s="60"/>
      <c r="WLQ16" s="60"/>
      <c r="WLR16" s="60"/>
      <c r="WLS16" s="60"/>
      <c r="WLT16" s="60"/>
      <c r="WLU16" s="60"/>
      <c r="WLV16" s="60"/>
      <c r="WLW16" s="60"/>
      <c r="WLX16" s="60"/>
      <c r="WLY16" s="60"/>
      <c r="WLZ16" s="60"/>
      <c r="WMA16" s="60"/>
      <c r="WMB16" s="60"/>
      <c r="WMC16" s="60"/>
      <c r="WMD16" s="60"/>
      <c r="WME16" s="60"/>
      <c r="WMF16" s="60"/>
      <c r="WMG16" s="60"/>
      <c r="WMH16" s="60"/>
      <c r="WMI16" s="60"/>
      <c r="WMJ16" s="60"/>
      <c r="WMK16" s="60"/>
      <c r="WML16" s="60"/>
      <c r="WMM16" s="60"/>
      <c r="WMN16" s="60"/>
      <c r="WMO16" s="60"/>
      <c r="WMP16" s="60"/>
      <c r="WMQ16" s="60"/>
      <c r="WMR16" s="60"/>
      <c r="WMS16" s="60"/>
      <c r="WMT16" s="60"/>
      <c r="WMU16" s="60"/>
      <c r="WMV16" s="60"/>
      <c r="WMW16" s="60"/>
      <c r="WMX16" s="60"/>
      <c r="WMY16" s="60"/>
      <c r="WMZ16" s="60"/>
      <c r="WNA16" s="60"/>
      <c r="WNB16" s="60"/>
      <c r="WNC16" s="60"/>
      <c r="WND16" s="60"/>
      <c r="WNE16" s="60"/>
      <c r="WNF16" s="60"/>
      <c r="WNG16" s="60"/>
      <c r="WNH16" s="60"/>
      <c r="WNI16" s="60"/>
      <c r="WNJ16" s="60"/>
      <c r="WNK16" s="60"/>
      <c r="WNL16" s="60"/>
      <c r="WNM16" s="60"/>
      <c r="WNN16" s="60"/>
      <c r="WNO16" s="60"/>
      <c r="WNP16" s="60"/>
      <c r="WNQ16" s="60"/>
      <c r="WNR16" s="60"/>
      <c r="WNS16" s="60"/>
      <c r="WNT16" s="60"/>
      <c r="WNU16" s="60"/>
      <c r="WNV16" s="60"/>
      <c r="WNW16" s="60"/>
      <c r="WNX16" s="60"/>
      <c r="WNY16" s="60"/>
      <c r="WNZ16" s="60"/>
      <c r="WOA16" s="60"/>
      <c r="WOB16" s="60"/>
      <c r="WOC16" s="60"/>
      <c r="WOD16" s="60"/>
      <c r="WOE16" s="60"/>
      <c r="WOF16" s="60"/>
      <c r="WOG16" s="60"/>
      <c r="WOH16" s="60"/>
      <c r="WOI16" s="60"/>
      <c r="WOJ16" s="60"/>
      <c r="WOK16" s="60"/>
      <c r="WOL16" s="60"/>
      <c r="WOM16" s="60"/>
      <c r="WON16" s="60"/>
      <c r="WOO16" s="60"/>
      <c r="WOP16" s="60"/>
      <c r="WOQ16" s="60"/>
      <c r="WOR16" s="60"/>
      <c r="WOS16" s="60"/>
      <c r="WOT16" s="60"/>
      <c r="WOU16" s="60"/>
      <c r="WOV16" s="60"/>
      <c r="WOW16" s="60"/>
      <c r="WOX16" s="60"/>
      <c r="WOY16" s="60"/>
      <c r="WOZ16" s="60"/>
      <c r="WPA16" s="60"/>
      <c r="WPB16" s="60"/>
      <c r="WPC16" s="60"/>
      <c r="WPD16" s="60"/>
      <c r="WPE16" s="60"/>
      <c r="WPF16" s="60"/>
      <c r="WPG16" s="60"/>
      <c r="WPH16" s="60"/>
      <c r="WPI16" s="60"/>
      <c r="WPJ16" s="60"/>
      <c r="WPK16" s="60"/>
      <c r="WPL16" s="60"/>
      <c r="WPM16" s="60"/>
      <c r="WPN16" s="60"/>
      <c r="WPO16" s="60"/>
      <c r="WPP16" s="60"/>
      <c r="WPQ16" s="60"/>
      <c r="WPR16" s="60"/>
      <c r="WPS16" s="60"/>
      <c r="WPT16" s="60"/>
      <c r="WPU16" s="60"/>
      <c r="WPV16" s="60"/>
      <c r="WPW16" s="60"/>
      <c r="WPX16" s="60"/>
      <c r="WPY16" s="60"/>
      <c r="WPZ16" s="60"/>
      <c r="WQA16" s="60"/>
      <c r="WQB16" s="60"/>
      <c r="WQC16" s="60"/>
      <c r="WQD16" s="60"/>
      <c r="WQE16" s="60"/>
      <c r="WQF16" s="60"/>
      <c r="WQG16" s="60"/>
      <c r="WQH16" s="60"/>
      <c r="WQI16" s="60"/>
      <c r="WQJ16" s="60"/>
      <c r="WQK16" s="60"/>
      <c r="WQL16" s="60"/>
      <c r="WQM16" s="60"/>
      <c r="WQN16" s="60"/>
      <c r="WQO16" s="60"/>
      <c r="WQP16" s="60"/>
      <c r="WQQ16" s="60"/>
      <c r="WQR16" s="60"/>
      <c r="WQS16" s="60"/>
      <c r="WQT16" s="60"/>
      <c r="WQU16" s="60"/>
      <c r="WQV16" s="60"/>
      <c r="WQW16" s="60"/>
      <c r="WQX16" s="60"/>
      <c r="WQY16" s="60"/>
      <c r="WQZ16" s="60"/>
      <c r="WRA16" s="60"/>
      <c r="WRB16" s="60"/>
      <c r="WRC16" s="60"/>
      <c r="WRD16" s="60"/>
      <c r="WRE16" s="60"/>
      <c r="WRF16" s="60"/>
      <c r="WRG16" s="60"/>
      <c r="WRH16" s="60"/>
      <c r="WRI16" s="60"/>
      <c r="WRJ16" s="60"/>
      <c r="WRK16" s="60"/>
      <c r="WRL16" s="60"/>
      <c r="WRM16" s="60"/>
      <c r="WRN16" s="60"/>
      <c r="WRO16" s="60"/>
      <c r="WRP16" s="60"/>
      <c r="WRQ16" s="60"/>
      <c r="WRR16" s="60"/>
      <c r="WRS16" s="60"/>
      <c r="WRT16" s="60"/>
      <c r="WRU16" s="60"/>
      <c r="WRV16" s="60"/>
      <c r="WRW16" s="60"/>
      <c r="WRX16" s="60"/>
      <c r="WRY16" s="60"/>
      <c r="WRZ16" s="60"/>
      <c r="WSA16" s="60"/>
      <c r="WSB16" s="60"/>
      <c r="WSC16" s="60"/>
      <c r="WSD16" s="60"/>
      <c r="WSE16" s="60"/>
      <c r="WSF16" s="60"/>
      <c r="WSG16" s="60"/>
      <c r="WSH16" s="60"/>
      <c r="WSI16" s="60"/>
      <c r="WSJ16" s="60"/>
      <c r="WSK16" s="60"/>
      <c r="WSL16" s="60"/>
      <c r="WSM16" s="60"/>
      <c r="WSN16" s="60"/>
      <c r="WSO16" s="60"/>
      <c r="WSP16" s="60"/>
      <c r="WSQ16" s="60"/>
      <c r="WSR16" s="60"/>
      <c r="WSS16" s="60"/>
      <c r="WST16" s="60"/>
      <c r="WSU16" s="60"/>
      <c r="WSV16" s="60"/>
      <c r="WSW16" s="60"/>
      <c r="WSX16" s="60"/>
      <c r="WSY16" s="60"/>
      <c r="WSZ16" s="60"/>
      <c r="WTA16" s="60"/>
      <c r="WTB16" s="60"/>
      <c r="WTC16" s="60"/>
      <c r="WTD16" s="60"/>
      <c r="WTE16" s="60"/>
      <c r="WTF16" s="60"/>
      <c r="WTG16" s="60"/>
      <c r="WTH16" s="60"/>
      <c r="WTI16" s="60"/>
      <c r="WTJ16" s="60"/>
      <c r="WTK16" s="60"/>
      <c r="WTL16" s="60"/>
      <c r="WTM16" s="60"/>
      <c r="WTN16" s="60"/>
      <c r="WTO16" s="60"/>
      <c r="WTP16" s="60"/>
      <c r="WTQ16" s="60"/>
      <c r="WTR16" s="60"/>
      <c r="WTS16" s="60"/>
      <c r="WTT16" s="60"/>
      <c r="WTU16" s="60"/>
      <c r="WTV16" s="60"/>
      <c r="WTW16" s="60"/>
      <c r="WTX16" s="60"/>
      <c r="WTY16" s="60"/>
      <c r="WTZ16" s="60"/>
      <c r="WUA16" s="60"/>
      <c r="WUB16" s="60"/>
      <c r="WUC16" s="60"/>
      <c r="WUD16" s="60"/>
      <c r="WUE16" s="60"/>
      <c r="WUF16" s="60"/>
      <c r="WUG16" s="60"/>
      <c r="WUH16" s="60"/>
      <c r="WUI16" s="60"/>
      <c r="WUJ16" s="60"/>
      <c r="WUK16" s="60"/>
      <c r="WUL16" s="60"/>
      <c r="WUM16" s="60"/>
      <c r="WUN16" s="60"/>
      <c r="WUO16" s="60"/>
      <c r="WUP16" s="60"/>
      <c r="WUQ16" s="60"/>
      <c r="WUR16" s="60"/>
      <c r="WUS16" s="60"/>
      <c r="WUT16" s="60"/>
      <c r="WUU16" s="60"/>
      <c r="WUV16" s="60"/>
      <c r="WUW16" s="60"/>
      <c r="WUX16" s="60"/>
      <c r="WUY16" s="60"/>
      <c r="WUZ16" s="60"/>
      <c r="WVA16" s="60"/>
      <c r="WVB16" s="60"/>
      <c r="WVC16" s="60"/>
      <c r="WVD16" s="60"/>
      <c r="WVE16" s="60"/>
      <c r="WVF16" s="60"/>
      <c r="WVG16" s="60"/>
      <c r="WVH16" s="60"/>
      <c r="WVI16" s="60"/>
      <c r="WVJ16" s="60"/>
      <c r="WVK16" s="60"/>
      <c r="WVL16" s="60"/>
      <c r="WVM16" s="60"/>
      <c r="WVN16" s="60"/>
      <c r="WVO16" s="60"/>
      <c r="WVP16" s="60"/>
      <c r="WVQ16" s="60"/>
      <c r="WVR16" s="60"/>
      <c r="WVS16" s="60"/>
      <c r="WVT16" s="60"/>
      <c r="WVU16" s="60"/>
      <c r="WVV16" s="60"/>
      <c r="WVW16" s="60"/>
      <c r="WVX16" s="60"/>
      <c r="WVY16" s="60"/>
      <c r="WVZ16" s="60"/>
      <c r="WWA16" s="60"/>
      <c r="WWB16" s="60"/>
      <c r="WWC16" s="60"/>
      <c r="WWD16" s="60"/>
      <c r="WWE16" s="60"/>
      <c r="WWF16" s="60"/>
      <c r="WWG16" s="60"/>
      <c r="WWH16" s="60"/>
      <c r="WWI16" s="60"/>
      <c r="WWJ16" s="60"/>
      <c r="WWK16" s="60"/>
      <c r="WWL16" s="60"/>
      <c r="WWM16" s="60"/>
      <c r="WWN16" s="60"/>
      <c r="WWO16" s="60"/>
      <c r="WWP16" s="60"/>
      <c r="WWQ16" s="60"/>
      <c r="WWR16" s="60"/>
      <c r="WWS16" s="60"/>
      <c r="WWT16" s="60"/>
      <c r="WWU16" s="60"/>
      <c r="WWV16" s="60"/>
      <c r="WWW16" s="60"/>
      <c r="WWX16" s="60"/>
      <c r="WWY16" s="60"/>
      <c r="WWZ16" s="60"/>
      <c r="WXA16" s="60"/>
      <c r="WXB16" s="60"/>
      <c r="WXC16" s="60"/>
      <c r="WXD16" s="60"/>
      <c r="WXE16" s="60"/>
      <c r="WXF16" s="60"/>
      <c r="WXG16" s="60"/>
      <c r="WXH16" s="60"/>
      <c r="WXI16" s="60"/>
      <c r="WXJ16" s="60"/>
      <c r="WXK16" s="60"/>
      <c r="WXL16" s="60"/>
      <c r="WXM16" s="60"/>
      <c r="WXN16" s="60"/>
      <c r="WXO16" s="60"/>
      <c r="WXP16" s="60"/>
      <c r="WXQ16" s="60"/>
      <c r="WXR16" s="60"/>
      <c r="WXS16" s="60"/>
      <c r="WXT16" s="60"/>
      <c r="WXU16" s="60"/>
      <c r="WXV16" s="60"/>
      <c r="WXW16" s="60"/>
      <c r="WXX16" s="60"/>
      <c r="WXY16" s="60"/>
      <c r="WXZ16" s="60"/>
      <c r="WYA16" s="60"/>
      <c r="WYB16" s="60"/>
      <c r="WYC16" s="60"/>
      <c r="WYD16" s="60"/>
      <c r="WYE16" s="60"/>
      <c r="WYF16" s="60"/>
      <c r="WYG16" s="60"/>
      <c r="WYH16" s="60"/>
      <c r="WYI16" s="60"/>
      <c r="WYJ16" s="60"/>
      <c r="WYK16" s="60"/>
      <c r="WYL16" s="60"/>
      <c r="WYM16" s="60"/>
      <c r="WYN16" s="60"/>
      <c r="WYO16" s="60"/>
      <c r="WYP16" s="60"/>
      <c r="WYQ16" s="60"/>
      <c r="WYR16" s="60"/>
      <c r="WYS16" s="60"/>
      <c r="WYT16" s="60"/>
      <c r="WYU16" s="60"/>
      <c r="WYV16" s="60"/>
      <c r="WYW16" s="60"/>
      <c r="WYX16" s="60"/>
      <c r="WYY16" s="60"/>
      <c r="WYZ16" s="60"/>
      <c r="WZA16" s="60"/>
      <c r="WZB16" s="60"/>
      <c r="WZC16" s="60"/>
      <c r="WZD16" s="60"/>
      <c r="WZE16" s="60"/>
      <c r="WZF16" s="60"/>
      <c r="WZG16" s="60"/>
      <c r="WZH16" s="60"/>
      <c r="WZI16" s="60"/>
      <c r="WZJ16" s="60"/>
      <c r="WZK16" s="60"/>
      <c r="WZL16" s="60"/>
      <c r="WZM16" s="60"/>
      <c r="WZN16" s="60"/>
      <c r="WZO16" s="60"/>
      <c r="WZP16" s="60"/>
      <c r="WZQ16" s="60"/>
      <c r="WZR16" s="60"/>
      <c r="WZS16" s="60"/>
      <c r="WZT16" s="60"/>
      <c r="WZU16" s="60"/>
      <c r="WZV16" s="60"/>
      <c r="WZW16" s="60"/>
      <c r="WZX16" s="60"/>
      <c r="WZY16" s="60"/>
      <c r="WZZ16" s="60"/>
      <c r="XAA16" s="60"/>
      <c r="XAB16" s="60"/>
      <c r="XAC16" s="60"/>
      <c r="XAD16" s="60"/>
      <c r="XAE16" s="60"/>
      <c r="XAF16" s="60"/>
      <c r="XAG16" s="60"/>
      <c r="XAH16" s="60"/>
      <c r="XAI16" s="60"/>
      <c r="XAJ16" s="60"/>
      <c r="XAK16" s="60"/>
      <c r="XAL16" s="60"/>
      <c r="XAM16" s="60"/>
      <c r="XAN16" s="60"/>
      <c r="XAO16" s="60"/>
      <c r="XAP16" s="60"/>
      <c r="XAQ16" s="60"/>
      <c r="XAR16" s="60"/>
      <c r="XAS16" s="60"/>
      <c r="XAT16" s="60"/>
      <c r="XAU16" s="60"/>
      <c r="XAV16" s="60"/>
      <c r="XAW16" s="60"/>
      <c r="XAX16" s="60"/>
      <c r="XAY16" s="60"/>
      <c r="XAZ16" s="60"/>
      <c r="XBA16" s="60"/>
      <c r="XBB16" s="60"/>
      <c r="XBC16" s="60"/>
      <c r="XBD16" s="60"/>
      <c r="XBE16" s="60"/>
      <c r="XBF16" s="60"/>
      <c r="XBG16" s="60"/>
      <c r="XBH16" s="60"/>
      <c r="XBI16" s="60"/>
      <c r="XBJ16" s="60"/>
      <c r="XBK16" s="60"/>
      <c r="XBL16" s="60"/>
      <c r="XBM16" s="60"/>
      <c r="XBN16" s="60"/>
      <c r="XBO16" s="60"/>
      <c r="XBP16" s="60"/>
      <c r="XBQ16" s="60"/>
      <c r="XBR16" s="60"/>
      <c r="XBS16" s="60"/>
      <c r="XBT16" s="60"/>
      <c r="XBU16" s="60"/>
      <c r="XBV16" s="60"/>
      <c r="XBW16" s="60"/>
      <c r="XBX16" s="60"/>
      <c r="XBY16" s="60"/>
      <c r="XBZ16" s="60"/>
      <c r="XCA16" s="60"/>
      <c r="XCB16" s="60"/>
      <c r="XCC16" s="60"/>
      <c r="XCD16" s="60"/>
      <c r="XCE16" s="60"/>
      <c r="XCF16" s="60"/>
      <c r="XCG16" s="60"/>
      <c r="XCH16" s="60"/>
      <c r="XCI16" s="60"/>
      <c r="XCJ16" s="60"/>
      <c r="XCK16" s="60"/>
      <c r="XCL16" s="60"/>
      <c r="XCM16" s="60"/>
      <c r="XCN16" s="60"/>
      <c r="XCO16" s="60"/>
      <c r="XCP16" s="60"/>
      <c r="XCQ16" s="60"/>
      <c r="XCR16" s="60"/>
      <c r="XCS16" s="60"/>
      <c r="XCT16" s="60"/>
      <c r="XCU16" s="60"/>
      <c r="XCV16" s="60"/>
      <c r="XCW16" s="60"/>
      <c r="XCX16" s="60"/>
      <c r="XCY16" s="60"/>
      <c r="XCZ16" s="60"/>
      <c r="XDA16" s="60"/>
      <c r="XDB16" s="60"/>
      <c r="XDC16" s="60"/>
      <c r="XDD16" s="60"/>
      <c r="XDE16" s="60"/>
      <c r="XDF16" s="60"/>
      <c r="XDG16" s="60"/>
      <c r="XDH16" s="60"/>
      <c r="XDI16" s="60"/>
      <c r="XDJ16" s="60"/>
      <c r="XDK16" s="60"/>
      <c r="XDL16" s="60"/>
      <c r="XDM16" s="60"/>
      <c r="XDN16" s="60"/>
      <c r="XDO16" s="60"/>
      <c r="XDP16" s="60"/>
      <c r="XDQ16" s="60"/>
      <c r="XDR16" s="60"/>
      <c r="XDS16" s="60"/>
      <c r="XDT16" s="60"/>
      <c r="XDU16" s="60"/>
      <c r="XDV16" s="60"/>
      <c r="XDW16" s="60"/>
      <c r="XDX16" s="60"/>
      <c r="XDY16" s="60"/>
      <c r="XDZ16" s="60"/>
      <c r="XEA16" s="60"/>
      <c r="XEB16" s="60"/>
      <c r="XEC16" s="60"/>
      <c r="XED16" s="60"/>
      <c r="XEE16" s="60"/>
      <c r="XEF16" s="60"/>
      <c r="XEG16" s="60"/>
      <c r="XEH16" s="60"/>
      <c r="XEI16" s="60"/>
      <c r="XEJ16" s="60"/>
      <c r="XEK16" s="60"/>
      <c r="XEL16" s="60"/>
      <c r="XEM16" s="60"/>
      <c r="XEN16" s="60"/>
      <c r="XEO16" s="60"/>
      <c r="XEP16" s="60"/>
      <c r="XEQ16" s="60"/>
      <c r="XER16" s="60"/>
      <c r="XES16" s="60"/>
      <c r="XET16" s="60"/>
      <c r="XEU16" s="60"/>
      <c r="XEV16" s="60"/>
      <c r="XEW16" s="60"/>
      <c r="XEX16" s="60"/>
      <c r="XEY16" s="60"/>
      <c r="XEZ16" s="60"/>
      <c r="XFA16" s="60"/>
      <c r="XFB16" s="60"/>
    </row>
    <row r="17" spans="1:11" ht="16.5" thickTop="1" thickBot="1">
      <c r="A17" s="44">
        <v>1002240216686</v>
      </c>
      <c r="B17" s="25" t="s">
        <v>5990</v>
      </c>
      <c r="C17" s="25" t="s">
        <v>2854</v>
      </c>
      <c r="D17" s="25" t="s">
        <v>7074</v>
      </c>
      <c r="E17" s="25" t="s">
        <v>7073</v>
      </c>
      <c r="F17" s="24">
        <v>325000</v>
      </c>
      <c r="G17" s="23">
        <v>44867</v>
      </c>
      <c r="H17" s="16" t="s">
        <v>1136</v>
      </c>
      <c r="I17" s="22" t="s">
        <v>7072</v>
      </c>
      <c r="J17" s="21"/>
      <c r="K17" s="16"/>
    </row>
    <row r="18" spans="1:11" ht="16.5" thickTop="1" thickBot="1">
      <c r="A18" s="48">
        <v>1002040092230</v>
      </c>
      <c r="B18" s="25"/>
      <c r="C18" s="47" t="s">
        <v>2854</v>
      </c>
      <c r="D18" s="47" t="s">
        <v>6826</v>
      </c>
      <c r="E18" s="47" t="s">
        <v>6825</v>
      </c>
      <c r="F18" s="46">
        <v>285000</v>
      </c>
      <c r="G18" s="45">
        <v>43934</v>
      </c>
      <c r="H18" s="16" t="s">
        <v>2205</v>
      </c>
      <c r="I18" s="21" t="s">
        <v>6810</v>
      </c>
      <c r="J18" s="21"/>
      <c r="K18" s="16"/>
    </row>
    <row r="19" spans="1:11" ht="16.5" thickTop="1" thickBot="1">
      <c r="A19" s="48">
        <v>1002040120098</v>
      </c>
      <c r="B19" s="25"/>
      <c r="C19" s="47" t="s">
        <v>2854</v>
      </c>
      <c r="D19" s="47" t="s">
        <v>6847</v>
      </c>
      <c r="E19" s="47" t="s">
        <v>6846</v>
      </c>
      <c r="F19" s="46">
        <v>167500</v>
      </c>
      <c r="G19" s="45">
        <v>44145</v>
      </c>
      <c r="H19" s="16" t="s">
        <v>1481</v>
      </c>
      <c r="I19" s="21" t="s">
        <v>6810</v>
      </c>
      <c r="J19" s="21"/>
      <c r="K19" s="16"/>
    </row>
    <row r="20" spans="1:11" ht="31.5" thickTop="1" thickBot="1">
      <c r="A20" s="26">
        <v>1002240190430</v>
      </c>
      <c r="B20" s="25" t="s">
        <v>5990</v>
      </c>
      <c r="C20" s="25" t="s">
        <v>2854</v>
      </c>
      <c r="D20" s="25" t="s">
        <v>6960</v>
      </c>
      <c r="E20" s="25" t="s">
        <v>6959</v>
      </c>
      <c r="F20" s="24">
        <v>110000</v>
      </c>
      <c r="G20" s="23">
        <v>44670</v>
      </c>
      <c r="H20" s="16" t="s">
        <v>1301</v>
      </c>
      <c r="I20" s="43" t="s">
        <v>6832</v>
      </c>
      <c r="J20" s="21"/>
      <c r="K20" s="16"/>
    </row>
    <row r="21" spans="1:11" ht="16.5" thickTop="1" thickBot="1">
      <c r="A21" s="26">
        <v>1002440271117</v>
      </c>
      <c r="B21" s="25" t="s">
        <v>5990</v>
      </c>
      <c r="C21" s="25" t="s">
        <v>2854</v>
      </c>
      <c r="D21" s="25" t="s">
        <v>7215</v>
      </c>
      <c r="E21" s="25" t="s">
        <v>7214</v>
      </c>
      <c r="F21" s="24">
        <v>78000</v>
      </c>
      <c r="G21" s="23">
        <v>45408</v>
      </c>
      <c r="H21" s="16" t="s">
        <v>1607</v>
      </c>
      <c r="I21" s="22" t="s">
        <v>7213</v>
      </c>
      <c r="J21" s="21"/>
      <c r="K21" s="16"/>
    </row>
    <row r="22" spans="1:11" ht="16.5" thickTop="1" thickBot="1">
      <c r="A22" s="26">
        <v>12349112239</v>
      </c>
      <c r="B22" s="25" t="s">
        <v>5990</v>
      </c>
      <c r="C22" s="25" t="s">
        <v>2854</v>
      </c>
      <c r="D22" s="25" t="s">
        <v>7170</v>
      </c>
      <c r="E22" s="25" t="s">
        <v>7169</v>
      </c>
      <c r="F22" s="24">
        <v>80000</v>
      </c>
      <c r="G22" s="23">
        <v>45191</v>
      </c>
      <c r="H22" s="16" t="s">
        <v>1798</v>
      </c>
      <c r="I22" s="22" t="s">
        <v>7168</v>
      </c>
      <c r="J22" s="21"/>
      <c r="K22" s="16"/>
    </row>
    <row r="23" spans="1:11" ht="16.5" thickTop="1" thickBot="1">
      <c r="A23" s="26">
        <v>1002340236834</v>
      </c>
      <c r="B23" s="25" t="s">
        <v>5990</v>
      </c>
      <c r="C23" s="25" t="s">
        <v>2854</v>
      </c>
      <c r="D23" s="25" t="s">
        <v>7118</v>
      </c>
      <c r="E23" s="25" t="s">
        <v>7003</v>
      </c>
      <c r="F23" s="24">
        <v>715000</v>
      </c>
      <c r="G23" s="23">
        <v>45077</v>
      </c>
      <c r="H23" s="16" t="s">
        <v>7117</v>
      </c>
      <c r="I23" s="43" t="s">
        <v>6810</v>
      </c>
      <c r="J23" s="21"/>
      <c r="K23" s="16"/>
    </row>
    <row r="24" spans="1:11" ht="16.5" thickTop="1" thickBot="1">
      <c r="A24" s="26">
        <v>1002140142184</v>
      </c>
      <c r="B24" s="25"/>
      <c r="C24" s="25" t="s">
        <v>2854</v>
      </c>
      <c r="D24" s="25" t="s">
        <v>6875</v>
      </c>
      <c r="E24" s="25" t="s">
        <v>6874</v>
      </c>
      <c r="F24" s="24">
        <v>16000</v>
      </c>
      <c r="G24" s="23">
        <v>44319</v>
      </c>
      <c r="H24" s="16" t="s">
        <v>819</v>
      </c>
      <c r="I24" s="43" t="s">
        <v>6832</v>
      </c>
      <c r="J24" s="21"/>
      <c r="K24" s="16"/>
    </row>
    <row r="25" spans="1:11" ht="16.5" thickTop="1" thickBot="1">
      <c r="A25" s="26">
        <v>1002440270449</v>
      </c>
      <c r="B25" s="25" t="s">
        <v>5990</v>
      </c>
      <c r="C25" s="25" t="s">
        <v>2854</v>
      </c>
      <c r="D25" s="25" t="s">
        <v>7207</v>
      </c>
      <c r="E25" s="25" t="s">
        <v>7210</v>
      </c>
      <c r="F25" s="24">
        <v>310000</v>
      </c>
      <c r="G25" s="23">
        <v>45400</v>
      </c>
      <c r="H25" s="16" t="s">
        <v>168</v>
      </c>
      <c r="I25" s="22" t="s">
        <v>7209</v>
      </c>
      <c r="J25" s="21"/>
      <c r="K25" s="16"/>
    </row>
    <row r="26" spans="1:11" ht="16.5" thickTop="1" thickBot="1">
      <c r="A26" s="26">
        <v>1002440270272</v>
      </c>
      <c r="B26" s="25" t="s">
        <v>5990</v>
      </c>
      <c r="C26" s="25" t="s">
        <v>2854</v>
      </c>
      <c r="D26" s="25" t="s">
        <v>7207</v>
      </c>
      <c r="E26" s="25" t="s">
        <v>7206</v>
      </c>
      <c r="F26" s="24">
        <v>175000</v>
      </c>
      <c r="G26" s="23">
        <v>45394</v>
      </c>
      <c r="H26" s="16" t="s">
        <v>4527</v>
      </c>
      <c r="I26" s="22" t="s">
        <v>7205</v>
      </c>
      <c r="J26" s="21"/>
      <c r="K26" s="16"/>
    </row>
    <row r="27" spans="1:11" ht="16.5" thickTop="1" thickBot="1">
      <c r="A27" s="48">
        <v>1002040097152</v>
      </c>
      <c r="B27" s="25"/>
      <c r="C27" s="47" t="s">
        <v>2854</v>
      </c>
      <c r="D27" s="47" t="s">
        <v>6828</v>
      </c>
      <c r="E27" s="47" t="s">
        <v>6827</v>
      </c>
      <c r="F27" s="46">
        <v>145000</v>
      </c>
      <c r="G27" s="45">
        <v>43987</v>
      </c>
      <c r="H27" s="16" t="s">
        <v>1470</v>
      </c>
      <c r="I27" s="51" t="s">
        <v>6810</v>
      </c>
      <c r="J27" s="50"/>
      <c r="K27" s="49"/>
    </row>
    <row r="28" spans="1:11" ht="16.5" thickTop="1" thickBot="1">
      <c r="A28" s="44">
        <v>1002040088914</v>
      </c>
      <c r="B28" s="25"/>
      <c r="C28" s="25" t="s">
        <v>2854</v>
      </c>
      <c r="D28" s="25" t="s">
        <v>6821</v>
      </c>
      <c r="E28" s="25" t="s">
        <v>6820</v>
      </c>
      <c r="F28" s="24">
        <v>220000</v>
      </c>
      <c r="G28" s="23">
        <v>43895</v>
      </c>
      <c r="H28" s="16" t="s">
        <v>1057</v>
      </c>
      <c r="I28" s="43" t="s">
        <v>6810</v>
      </c>
      <c r="J28" s="21"/>
      <c r="K28" s="16"/>
    </row>
    <row r="29" spans="1:11" ht="16.5" thickTop="1" thickBot="1">
      <c r="A29" s="44">
        <v>12239105519</v>
      </c>
      <c r="B29" s="25" t="s">
        <v>5990</v>
      </c>
      <c r="C29" s="25" t="s">
        <v>2854</v>
      </c>
      <c r="D29" s="25" t="s">
        <v>6970</v>
      </c>
      <c r="E29" s="25" t="s">
        <v>6969</v>
      </c>
      <c r="F29" s="24">
        <v>45000</v>
      </c>
      <c r="G29" s="23">
        <v>44680</v>
      </c>
      <c r="H29" s="16" t="s">
        <v>1054</v>
      </c>
      <c r="I29" s="43" t="s">
        <v>6832</v>
      </c>
      <c r="J29" s="21"/>
      <c r="K29" s="16"/>
    </row>
    <row r="30" spans="1:11" ht="16.5" thickTop="1" thickBot="1">
      <c r="A30" s="44">
        <v>1002040091558</v>
      </c>
      <c r="B30" s="25"/>
      <c r="C30" s="25" t="s">
        <v>2854</v>
      </c>
      <c r="D30" s="25" t="s">
        <v>6824</v>
      </c>
      <c r="E30" s="25" t="s">
        <v>6823</v>
      </c>
      <c r="F30" s="24">
        <v>71500</v>
      </c>
      <c r="G30" s="23">
        <v>43924</v>
      </c>
      <c r="H30" s="16" t="s">
        <v>1082</v>
      </c>
      <c r="I30" s="43" t="s">
        <v>6822</v>
      </c>
      <c r="J30" s="21"/>
      <c r="K30" s="16"/>
    </row>
    <row r="31" spans="1:11" ht="16.5" thickTop="1" thickBot="1">
      <c r="A31" s="44">
        <v>1002340237805</v>
      </c>
      <c r="B31" s="25" t="s">
        <v>5990</v>
      </c>
      <c r="C31" s="25" t="s">
        <v>2854</v>
      </c>
      <c r="D31" s="25" t="s">
        <v>7122</v>
      </c>
      <c r="E31" s="25" t="s">
        <v>7121</v>
      </c>
      <c r="F31" s="24">
        <v>29000</v>
      </c>
      <c r="G31" s="23">
        <v>45091</v>
      </c>
      <c r="H31" s="16" t="s">
        <v>687</v>
      </c>
      <c r="I31" s="43" t="s">
        <v>6832</v>
      </c>
      <c r="J31" s="21"/>
      <c r="K31" s="16"/>
    </row>
    <row r="32" spans="1:11" ht="16.5" thickTop="1" thickBot="1">
      <c r="A32" s="44">
        <v>1002240211060</v>
      </c>
      <c r="B32" s="25" t="s">
        <v>5990</v>
      </c>
      <c r="C32" s="25" t="s">
        <v>2854</v>
      </c>
      <c r="D32" s="25" t="s">
        <v>7035</v>
      </c>
      <c r="E32" s="25" t="s">
        <v>7034</v>
      </c>
      <c r="F32" s="24">
        <v>241000</v>
      </c>
      <c r="G32" s="23">
        <v>44827</v>
      </c>
      <c r="H32" s="16" t="s">
        <v>2593</v>
      </c>
      <c r="I32" s="43" t="s">
        <v>6810</v>
      </c>
      <c r="J32" s="21"/>
      <c r="K32" s="16"/>
    </row>
    <row r="33" spans="1:11" ht="16.5" thickTop="1" thickBot="1">
      <c r="A33" s="34">
        <v>1002440281611</v>
      </c>
      <c r="B33" s="33" t="s">
        <v>7135</v>
      </c>
      <c r="C33" s="33" t="s">
        <v>2854</v>
      </c>
      <c r="D33" s="33" t="s">
        <v>7244</v>
      </c>
      <c r="E33" s="33" t="s">
        <v>7243</v>
      </c>
      <c r="F33" s="32">
        <v>485000</v>
      </c>
      <c r="G33" s="31">
        <v>45499</v>
      </c>
      <c r="H33" s="16" t="s">
        <v>1810</v>
      </c>
      <c r="I33" s="43" t="s">
        <v>6810</v>
      </c>
      <c r="J33" s="89">
        <f>SUM(F33-F34)</f>
        <v>45000</v>
      </c>
      <c r="K33" s="88">
        <f>SUM(G33-G34)</f>
        <v>379</v>
      </c>
    </row>
    <row r="34" spans="1:11" ht="16.5" thickTop="1" thickBot="1">
      <c r="A34" s="44">
        <v>1002340241294</v>
      </c>
      <c r="B34" s="25" t="s">
        <v>5990</v>
      </c>
      <c r="C34" s="25" t="s">
        <v>2854</v>
      </c>
      <c r="D34" s="25" t="s">
        <v>7131</v>
      </c>
      <c r="E34" s="25" t="s">
        <v>7130</v>
      </c>
      <c r="F34" s="24">
        <v>440000</v>
      </c>
      <c r="G34" s="23">
        <v>45120</v>
      </c>
      <c r="H34" s="16" t="s">
        <v>1810</v>
      </c>
      <c r="I34" s="43" t="s">
        <v>6810</v>
      </c>
      <c r="J34" s="21"/>
      <c r="K34" s="16"/>
    </row>
    <row r="35" spans="1:11" ht="16.5" thickTop="1" thickBot="1">
      <c r="A35" s="48">
        <v>1002040120439</v>
      </c>
      <c r="B35" s="25"/>
      <c r="C35" s="47" t="s">
        <v>2854</v>
      </c>
      <c r="D35" s="47" t="s">
        <v>6849</v>
      </c>
      <c r="E35" s="47" t="s">
        <v>6848</v>
      </c>
      <c r="F35" s="46">
        <v>56900</v>
      </c>
      <c r="G35" s="45">
        <v>44148</v>
      </c>
      <c r="H35" s="16" t="s">
        <v>1596</v>
      </c>
      <c r="I35" s="51" t="s">
        <v>6810</v>
      </c>
      <c r="J35" s="21"/>
      <c r="K35" s="16"/>
    </row>
    <row r="36" spans="1:11" ht="16.5" thickTop="1" thickBot="1">
      <c r="A36" s="69">
        <v>8243190800128</v>
      </c>
      <c r="B36" s="68" t="s">
        <v>7135</v>
      </c>
      <c r="C36" s="68" t="s">
        <v>2854</v>
      </c>
      <c r="D36" s="68" t="s">
        <v>7266</v>
      </c>
      <c r="E36" s="68" t="s">
        <v>7265</v>
      </c>
      <c r="F36" s="67">
        <v>225000</v>
      </c>
      <c r="G36" s="66">
        <v>45569</v>
      </c>
      <c r="H36" s="16" t="s">
        <v>2468</v>
      </c>
      <c r="I36" s="43" t="s">
        <v>6810</v>
      </c>
      <c r="J36" s="64"/>
      <c r="K36" s="16"/>
    </row>
    <row r="37" spans="1:11" ht="16.5" thickTop="1" thickBot="1">
      <c r="A37" s="26">
        <v>1002140152623</v>
      </c>
      <c r="B37" s="25"/>
      <c r="C37" s="25" t="s">
        <v>2854</v>
      </c>
      <c r="D37" s="25" t="s">
        <v>6888</v>
      </c>
      <c r="E37" s="25" t="s">
        <v>6887</v>
      </c>
      <c r="F37" s="24">
        <v>127500</v>
      </c>
      <c r="G37" s="23">
        <v>44386</v>
      </c>
      <c r="H37" s="16" t="s">
        <v>405</v>
      </c>
      <c r="I37" s="43" t="s">
        <v>6810</v>
      </c>
      <c r="J37" s="21"/>
      <c r="K37" s="16"/>
    </row>
    <row r="38" spans="1:11" ht="16.5" thickTop="1" thickBot="1">
      <c r="A38" s="44">
        <v>1002240217604</v>
      </c>
      <c r="B38" s="25" t="s">
        <v>5990</v>
      </c>
      <c r="C38" s="25" t="s">
        <v>2854</v>
      </c>
      <c r="D38" s="25" t="s">
        <v>7077</v>
      </c>
      <c r="E38" s="25" t="s">
        <v>7076</v>
      </c>
      <c r="F38" s="24">
        <v>40000</v>
      </c>
      <c r="G38" s="23">
        <v>44873</v>
      </c>
      <c r="H38" s="16" t="s">
        <v>27</v>
      </c>
      <c r="I38" s="22" t="s">
        <v>7075</v>
      </c>
      <c r="J38" s="21"/>
      <c r="K38" s="16"/>
    </row>
    <row r="39" spans="1:11" ht="16.5" thickTop="1" thickBot="1">
      <c r="A39" s="69">
        <v>1002140171893</v>
      </c>
      <c r="B39" s="68"/>
      <c r="C39" s="68" t="s">
        <v>2854</v>
      </c>
      <c r="D39" s="68" t="s">
        <v>6931</v>
      </c>
      <c r="E39" s="68" t="s">
        <v>6930</v>
      </c>
      <c r="F39" s="67">
        <v>55000</v>
      </c>
      <c r="G39" s="66">
        <v>44517</v>
      </c>
      <c r="H39" s="16" t="s">
        <v>1725</v>
      </c>
      <c r="I39" s="65" t="s">
        <v>6804</v>
      </c>
      <c r="J39" s="64"/>
      <c r="K39" s="16"/>
    </row>
    <row r="40" spans="1:11" ht="16.5" thickTop="1" thickBot="1">
      <c r="A40" s="69">
        <v>1002140148596</v>
      </c>
      <c r="B40" s="68"/>
      <c r="C40" s="68" t="s">
        <v>2854</v>
      </c>
      <c r="D40" s="68" t="s">
        <v>6884</v>
      </c>
      <c r="E40" s="68" t="s">
        <v>6883</v>
      </c>
      <c r="F40" s="67">
        <v>540000</v>
      </c>
      <c r="G40" s="66">
        <v>44358</v>
      </c>
      <c r="H40" s="16" t="s">
        <v>595</v>
      </c>
      <c r="I40" s="65" t="s">
        <v>6882</v>
      </c>
      <c r="J40" s="64"/>
      <c r="K40" s="16"/>
    </row>
    <row r="41" spans="1:11" ht="16.5" thickTop="1" thickBot="1">
      <c r="A41" s="44">
        <v>1002340240871</v>
      </c>
      <c r="B41" s="25" t="s">
        <v>5990</v>
      </c>
      <c r="C41" s="25" t="s">
        <v>2854</v>
      </c>
      <c r="D41" s="25" t="s">
        <v>7129</v>
      </c>
      <c r="E41" s="25" t="s">
        <v>7128</v>
      </c>
      <c r="F41" s="24">
        <v>130000</v>
      </c>
      <c r="G41" s="23">
        <v>45114</v>
      </c>
      <c r="H41" s="16" t="s">
        <v>206</v>
      </c>
      <c r="I41" s="22" t="s">
        <v>7127</v>
      </c>
      <c r="J41" s="21"/>
      <c r="K41" s="16"/>
    </row>
    <row r="42" spans="1:11" ht="16.5" thickTop="1" thickBot="1">
      <c r="A42" s="20">
        <v>1002040086361</v>
      </c>
      <c r="B42" s="16"/>
      <c r="C42" s="16" t="s">
        <v>2854</v>
      </c>
      <c r="D42" s="16" t="s">
        <v>6814</v>
      </c>
      <c r="E42" s="16" t="s">
        <v>6813</v>
      </c>
      <c r="F42" s="19">
        <v>55650</v>
      </c>
      <c r="G42" s="23">
        <v>43864</v>
      </c>
      <c r="H42" s="16" t="s">
        <v>1308</v>
      </c>
      <c r="I42" s="17" t="s">
        <v>6804</v>
      </c>
      <c r="J42" s="16"/>
      <c r="K42" s="16"/>
    </row>
    <row r="43" spans="1:11" ht="16.5" thickTop="1" thickBot="1">
      <c r="A43" s="26">
        <v>1002140163980</v>
      </c>
      <c r="B43" s="25"/>
      <c r="C43" s="25" t="s">
        <v>2854</v>
      </c>
      <c r="D43" s="25" t="s">
        <v>6921</v>
      </c>
      <c r="E43" s="25" t="s">
        <v>6920</v>
      </c>
      <c r="F43" s="24">
        <v>30000</v>
      </c>
      <c r="G43" s="23">
        <v>44462</v>
      </c>
      <c r="H43" s="16" t="s">
        <v>2007</v>
      </c>
      <c r="I43" s="43" t="s">
        <v>6832</v>
      </c>
      <c r="J43" s="21"/>
      <c r="K43" s="16"/>
    </row>
    <row r="44" spans="1:11" ht="16.5" thickTop="1" thickBot="1">
      <c r="A44" s="26">
        <v>1002240208788</v>
      </c>
      <c r="B44" s="25" t="s">
        <v>5990</v>
      </c>
      <c r="C44" s="25" t="s">
        <v>2854</v>
      </c>
      <c r="D44" s="25" t="s">
        <v>7028</v>
      </c>
      <c r="E44" s="25" t="s">
        <v>7027</v>
      </c>
      <c r="F44" s="24">
        <v>45000</v>
      </c>
      <c r="G44" s="23">
        <v>44806</v>
      </c>
      <c r="H44" s="16" t="s">
        <v>40</v>
      </c>
      <c r="I44" s="43" t="s">
        <v>6832</v>
      </c>
      <c r="J44" s="21"/>
      <c r="K44" s="16"/>
    </row>
    <row r="45" spans="1:11" ht="16.5" thickTop="1" thickBot="1">
      <c r="A45" s="69">
        <v>2185338</v>
      </c>
      <c r="B45" s="68" t="s">
        <v>7135</v>
      </c>
      <c r="C45" s="68" t="s">
        <v>2854</v>
      </c>
      <c r="D45" s="68" t="s">
        <v>7272</v>
      </c>
      <c r="E45" s="68" t="s">
        <v>3365</v>
      </c>
      <c r="F45" s="67">
        <v>334000</v>
      </c>
      <c r="G45" s="66">
        <v>45642</v>
      </c>
      <c r="H45" s="16" t="s">
        <v>2271</v>
      </c>
      <c r="I45" s="65" t="s">
        <v>6810</v>
      </c>
      <c r="J45" s="64"/>
      <c r="K45" s="16"/>
    </row>
    <row r="46" spans="1:11" ht="16.5" thickTop="1" thickBot="1">
      <c r="A46" s="44">
        <v>12246646318</v>
      </c>
      <c r="B46" s="25" t="s">
        <v>5990</v>
      </c>
      <c r="C46" s="25" t="s">
        <v>2854</v>
      </c>
      <c r="D46" s="25" t="s">
        <v>7010</v>
      </c>
      <c r="E46" s="25" t="s">
        <v>7009</v>
      </c>
      <c r="F46" s="24">
        <v>87000</v>
      </c>
      <c r="G46" s="23">
        <v>44757</v>
      </c>
      <c r="H46" s="16" t="s">
        <v>7008</v>
      </c>
      <c r="I46" s="22" t="s">
        <v>6804</v>
      </c>
      <c r="J46" s="21"/>
      <c r="K46" s="16"/>
    </row>
    <row r="47" spans="1:11" ht="16.5" thickTop="1" thickBot="1">
      <c r="A47" s="44">
        <v>1002240191441</v>
      </c>
      <c r="B47" s="25" t="s">
        <v>5990</v>
      </c>
      <c r="C47" s="25" t="s">
        <v>2854</v>
      </c>
      <c r="D47" s="25" t="s">
        <v>6983</v>
      </c>
      <c r="E47" s="25" t="s">
        <v>2017</v>
      </c>
      <c r="F47" s="24">
        <v>154875</v>
      </c>
      <c r="G47" s="23">
        <v>44713</v>
      </c>
      <c r="H47" s="16" t="s">
        <v>2016</v>
      </c>
      <c r="I47" s="43" t="s">
        <v>6810</v>
      </c>
      <c r="J47" s="21"/>
      <c r="K47" s="16"/>
    </row>
    <row r="48" spans="1:11" ht="16.5" thickTop="1" thickBot="1">
      <c r="A48" s="44">
        <v>1002240217609</v>
      </c>
      <c r="B48" s="25" t="s">
        <v>5990</v>
      </c>
      <c r="C48" s="25" t="s">
        <v>2854</v>
      </c>
      <c r="D48" s="25" t="s">
        <v>7083</v>
      </c>
      <c r="E48" s="25" t="s">
        <v>7082</v>
      </c>
      <c r="F48" s="24">
        <v>85000</v>
      </c>
      <c r="G48" s="23">
        <v>44875</v>
      </c>
      <c r="H48" s="16" t="s">
        <v>2048</v>
      </c>
      <c r="I48" s="43" t="s">
        <v>7081</v>
      </c>
      <c r="J48" s="21"/>
      <c r="K48" s="16"/>
    </row>
    <row r="49" spans="1:11" ht="16.5" thickTop="1" thickBot="1">
      <c r="A49" s="44">
        <v>12126579407</v>
      </c>
      <c r="B49" s="25"/>
      <c r="C49" s="25" t="s">
        <v>2854</v>
      </c>
      <c r="D49" s="25" t="s">
        <v>6862</v>
      </c>
      <c r="E49" s="25" t="s">
        <v>6861</v>
      </c>
      <c r="F49" s="24">
        <v>58000</v>
      </c>
      <c r="G49" s="23">
        <v>44273</v>
      </c>
      <c r="H49" s="16" t="s">
        <v>1945</v>
      </c>
      <c r="I49" s="22" t="s">
        <v>6804</v>
      </c>
      <c r="J49" s="21"/>
      <c r="K49" s="16"/>
    </row>
    <row r="50" spans="1:11" ht="61.5" thickTop="1" thickBot="1">
      <c r="A50" s="84">
        <v>1002240179008</v>
      </c>
      <c r="B50" s="25" t="s">
        <v>5990</v>
      </c>
      <c r="C50" s="83" t="s">
        <v>2854</v>
      </c>
      <c r="D50" s="83" t="s">
        <v>6935</v>
      </c>
      <c r="E50" s="83" t="s">
        <v>6939</v>
      </c>
      <c r="F50" s="24">
        <v>585000</v>
      </c>
      <c r="G50" s="82">
        <v>44567</v>
      </c>
      <c r="H50" s="16" t="s">
        <v>1948</v>
      </c>
      <c r="I50" s="81" t="s">
        <v>6941</v>
      </c>
      <c r="J50" s="85"/>
      <c r="K50" s="80"/>
    </row>
    <row r="51" spans="1:11" ht="16.5" thickTop="1" thickBot="1">
      <c r="A51" s="44">
        <v>1002240216858</v>
      </c>
      <c r="B51" s="25" t="s">
        <v>5990</v>
      </c>
      <c r="C51" s="25" t="s">
        <v>2854</v>
      </c>
      <c r="D51" s="25" t="s">
        <v>7069</v>
      </c>
      <c r="E51" s="25" t="s">
        <v>7068</v>
      </c>
      <c r="F51" s="24">
        <v>104000</v>
      </c>
      <c r="G51" s="23">
        <v>44867</v>
      </c>
      <c r="H51" s="16" t="s">
        <v>7071</v>
      </c>
      <c r="I51" s="22" t="s">
        <v>7070</v>
      </c>
      <c r="J51" s="21"/>
      <c r="K51" s="16"/>
    </row>
    <row r="52" spans="1:11" ht="16.5" thickTop="1" thickBot="1">
      <c r="A52" s="76">
        <v>1002340239980</v>
      </c>
      <c r="B52" s="25" t="s">
        <v>5990</v>
      </c>
      <c r="C52" s="25" t="s">
        <v>2854</v>
      </c>
      <c r="D52" s="25" t="s">
        <v>7055</v>
      </c>
      <c r="E52" s="25" t="s">
        <v>336</v>
      </c>
      <c r="F52" s="24">
        <v>1325000</v>
      </c>
      <c r="G52" s="23">
        <v>45107</v>
      </c>
      <c r="H52" s="16" t="s">
        <v>7126</v>
      </c>
      <c r="I52" s="22" t="s">
        <v>7125</v>
      </c>
      <c r="J52" s="21"/>
      <c r="K52" s="16"/>
    </row>
    <row r="53" spans="1:11" ht="16.5" thickTop="1" thickBot="1">
      <c r="A53" s="76">
        <v>1002240214602</v>
      </c>
      <c r="B53" s="25" t="s">
        <v>5990</v>
      </c>
      <c r="C53" s="25" t="s">
        <v>2854</v>
      </c>
      <c r="D53" s="25" t="s">
        <v>7056</v>
      </c>
      <c r="E53" s="25" t="s">
        <v>7055</v>
      </c>
      <c r="F53" s="24">
        <v>50000</v>
      </c>
      <c r="G53" s="23">
        <v>44848</v>
      </c>
      <c r="H53" s="16" t="s">
        <v>334</v>
      </c>
      <c r="I53" s="22" t="s">
        <v>7054</v>
      </c>
      <c r="J53" s="21"/>
      <c r="K53" s="16"/>
    </row>
    <row r="54" spans="1:11" ht="16.5" thickTop="1" thickBot="1">
      <c r="A54" s="76">
        <v>1002240214607</v>
      </c>
      <c r="B54" s="25" t="s">
        <v>5990</v>
      </c>
      <c r="C54" s="25" t="s">
        <v>2854</v>
      </c>
      <c r="D54" s="25" t="s">
        <v>6945</v>
      </c>
      <c r="E54" s="25" t="s">
        <v>7060</v>
      </c>
      <c r="F54" s="24">
        <v>165000</v>
      </c>
      <c r="G54" s="23">
        <v>44853</v>
      </c>
      <c r="H54" s="16" t="s">
        <v>2256</v>
      </c>
      <c r="I54" s="22" t="s">
        <v>7059</v>
      </c>
      <c r="J54" s="21"/>
      <c r="K54" s="16"/>
    </row>
    <row r="55" spans="1:11" ht="16.5" thickTop="1" thickBot="1">
      <c r="A55" s="76">
        <v>1002240202554</v>
      </c>
      <c r="B55" s="25" t="s">
        <v>5990</v>
      </c>
      <c r="C55" s="25" t="s">
        <v>2854</v>
      </c>
      <c r="D55" s="25" t="s">
        <v>7012</v>
      </c>
      <c r="E55" s="25" t="s">
        <v>7011</v>
      </c>
      <c r="F55" s="24">
        <v>250000</v>
      </c>
      <c r="G55" s="23">
        <v>44761</v>
      </c>
      <c r="H55" s="16" t="s">
        <v>1121</v>
      </c>
      <c r="I55" s="43" t="s">
        <v>6810</v>
      </c>
      <c r="J55" s="21"/>
      <c r="K55" s="16"/>
    </row>
    <row r="56" spans="1:11" ht="16.5" thickTop="1" thickBot="1">
      <c r="A56" s="56">
        <v>1002140164087</v>
      </c>
      <c r="B56" s="25"/>
      <c r="C56" s="47" t="s">
        <v>2854</v>
      </c>
      <c r="D56" s="47" t="s">
        <v>6913</v>
      </c>
      <c r="E56" s="47" t="s">
        <v>6912</v>
      </c>
      <c r="F56" s="46">
        <v>140000</v>
      </c>
      <c r="G56" s="45">
        <v>44461</v>
      </c>
      <c r="H56" s="16" t="s">
        <v>1709</v>
      </c>
      <c r="I56" s="51" t="s">
        <v>6810</v>
      </c>
      <c r="J56" s="21"/>
      <c r="K56" s="16"/>
    </row>
    <row r="57" spans="1:11" ht="16.5" thickTop="1" thickBot="1">
      <c r="A57" s="76">
        <v>12402985641</v>
      </c>
      <c r="B57" s="25" t="s">
        <v>5990</v>
      </c>
      <c r="C57" s="25" t="s">
        <v>2854</v>
      </c>
      <c r="D57" s="25" t="s">
        <v>7192</v>
      </c>
      <c r="E57" s="25" t="s">
        <v>7191</v>
      </c>
      <c r="F57" s="24">
        <v>15000</v>
      </c>
      <c r="G57" s="23">
        <v>45267</v>
      </c>
      <c r="H57" s="16" t="s">
        <v>1124</v>
      </c>
      <c r="I57" s="43" t="s">
        <v>6832</v>
      </c>
      <c r="J57" s="89">
        <f>SUM(F57-F58)</f>
        <v>-15000</v>
      </c>
      <c r="K57" s="88">
        <f>SUM(G57-G58)</f>
        <v>582</v>
      </c>
    </row>
    <row r="58" spans="1:11" ht="16.5" thickTop="1" thickBot="1">
      <c r="A58" s="76">
        <v>12239104812</v>
      </c>
      <c r="B58" s="25" t="s">
        <v>5990</v>
      </c>
      <c r="C58" s="25" t="s">
        <v>2854</v>
      </c>
      <c r="D58" s="25" t="s">
        <v>6972</v>
      </c>
      <c r="E58" s="25" t="s">
        <v>6971</v>
      </c>
      <c r="F58" s="24">
        <v>30000</v>
      </c>
      <c r="G58" s="23">
        <v>44685</v>
      </c>
      <c r="H58" s="16" t="s">
        <v>1124</v>
      </c>
      <c r="I58" s="43" t="s">
        <v>6832</v>
      </c>
      <c r="J58" s="21"/>
      <c r="K58" s="16"/>
    </row>
    <row r="59" spans="1:11" ht="16.5" thickTop="1" thickBot="1">
      <c r="A59" s="76">
        <v>12243896612</v>
      </c>
      <c r="B59" s="25" t="s">
        <v>5990</v>
      </c>
      <c r="C59" s="25" t="s">
        <v>2854</v>
      </c>
      <c r="D59" s="25" t="s">
        <v>6991</v>
      </c>
      <c r="E59" s="25" t="s">
        <v>6990</v>
      </c>
      <c r="F59" s="24">
        <v>166000</v>
      </c>
      <c r="G59" s="23">
        <v>44718</v>
      </c>
      <c r="H59" s="16" t="s">
        <v>1118</v>
      </c>
      <c r="I59" s="22" t="s">
        <v>6989</v>
      </c>
      <c r="J59" s="21"/>
      <c r="K59" s="16"/>
    </row>
    <row r="60" spans="1:11" ht="16.5" thickTop="1" thickBot="1">
      <c r="A60" s="76">
        <v>1002140161221</v>
      </c>
      <c r="B60" s="25"/>
      <c r="C60" s="25" t="s">
        <v>2854</v>
      </c>
      <c r="D60" s="25" t="s">
        <v>6907</v>
      </c>
      <c r="E60" s="25" t="s">
        <v>6906</v>
      </c>
      <c r="F60" s="24">
        <v>190000</v>
      </c>
      <c r="G60" s="23">
        <v>44442</v>
      </c>
      <c r="H60" s="16" t="s">
        <v>2477</v>
      </c>
      <c r="I60" s="22" t="s">
        <v>6822</v>
      </c>
      <c r="J60" s="21"/>
      <c r="K60" s="16"/>
    </row>
    <row r="61" spans="1:11" ht="16.5" thickTop="1" thickBot="1">
      <c r="A61" s="104">
        <v>12440129818</v>
      </c>
      <c r="B61" s="33" t="s">
        <v>7135</v>
      </c>
      <c r="C61" s="33" t="s">
        <v>2854</v>
      </c>
      <c r="D61" s="33" t="s">
        <v>7254</v>
      </c>
      <c r="E61" s="33" t="s">
        <v>7253</v>
      </c>
      <c r="F61" s="32">
        <v>45000</v>
      </c>
      <c r="G61" s="31">
        <v>45524</v>
      </c>
      <c r="H61" s="16" t="s">
        <v>1431</v>
      </c>
      <c r="I61" s="63" t="s">
        <v>6810</v>
      </c>
      <c r="J61" s="64"/>
      <c r="K61" s="16"/>
    </row>
    <row r="62" spans="1:11" ht="16.5" thickTop="1" thickBot="1">
      <c r="A62" s="103">
        <v>1002440283249</v>
      </c>
      <c r="B62" s="68" t="s">
        <v>7135</v>
      </c>
      <c r="C62" s="68" t="s">
        <v>2854</v>
      </c>
      <c r="D62" s="68" t="s">
        <v>6908</v>
      </c>
      <c r="E62" s="68" t="s">
        <v>7250</v>
      </c>
      <c r="F62" s="67">
        <v>225000</v>
      </c>
      <c r="G62" s="66">
        <v>45513</v>
      </c>
      <c r="H62" s="16" t="s">
        <v>2420</v>
      </c>
      <c r="I62" s="65" t="s">
        <v>6810</v>
      </c>
      <c r="J62" s="89">
        <f>SUM(F62-F63)</f>
        <v>60000</v>
      </c>
      <c r="K62" s="88">
        <f>SUM(G62-G63)</f>
        <v>1064</v>
      </c>
    </row>
    <row r="63" spans="1:11" ht="16.5" thickTop="1" thickBot="1">
      <c r="A63" s="59">
        <v>1002140161698</v>
      </c>
      <c r="B63" s="25"/>
      <c r="C63" s="47" t="s">
        <v>2854</v>
      </c>
      <c r="D63" s="47" t="s">
        <v>6909</v>
      </c>
      <c r="E63" s="47" t="s">
        <v>6908</v>
      </c>
      <c r="F63" s="46">
        <v>165000</v>
      </c>
      <c r="G63" s="45">
        <v>44449</v>
      </c>
      <c r="H63" s="16" t="s">
        <v>2420</v>
      </c>
      <c r="I63" s="51" t="s">
        <v>6810</v>
      </c>
      <c r="J63" s="21"/>
      <c r="K63" s="16"/>
    </row>
    <row r="64" spans="1:11" ht="61.5" thickTop="1" thickBot="1">
      <c r="A64" s="76">
        <v>1002240216858</v>
      </c>
      <c r="B64" s="25" t="s">
        <v>2854</v>
      </c>
      <c r="C64" s="68" t="s">
        <v>2854</v>
      </c>
      <c r="D64" s="25" t="s">
        <v>7069</v>
      </c>
      <c r="E64" s="25" t="s">
        <v>7068</v>
      </c>
      <c r="F64" s="24">
        <v>104000</v>
      </c>
      <c r="G64" s="23">
        <v>44867</v>
      </c>
      <c r="H64" s="16" t="s">
        <v>1297</v>
      </c>
      <c r="I64" s="43" t="s">
        <v>7067</v>
      </c>
      <c r="J64" s="21"/>
      <c r="K64" s="16"/>
    </row>
    <row r="65" spans="1:16382" ht="61.5" thickTop="1" thickBot="1">
      <c r="A65" s="76">
        <v>1002240179008</v>
      </c>
      <c r="B65" s="25" t="s">
        <v>2854</v>
      </c>
      <c r="C65" s="68" t="s">
        <v>2854</v>
      </c>
      <c r="D65" s="83" t="s">
        <v>6935</v>
      </c>
      <c r="E65" s="83" t="s">
        <v>6939</v>
      </c>
      <c r="F65" s="24">
        <v>585000</v>
      </c>
      <c r="G65" s="82">
        <v>44567</v>
      </c>
      <c r="H65" s="16" t="s">
        <v>182</v>
      </c>
      <c r="I65" s="81" t="s">
        <v>6940</v>
      </c>
      <c r="J65" s="80"/>
      <c r="K65" s="80"/>
    </row>
    <row r="66" spans="1:16382" ht="16.5" thickTop="1" thickBot="1">
      <c r="A66" s="26">
        <v>1002340245642</v>
      </c>
      <c r="B66" s="25" t="s">
        <v>5990</v>
      </c>
      <c r="C66" s="25" t="s">
        <v>2854</v>
      </c>
      <c r="D66" s="25" t="s">
        <v>7147</v>
      </c>
      <c r="E66" s="25" t="s">
        <v>7146</v>
      </c>
      <c r="F66" s="24">
        <v>38000</v>
      </c>
      <c r="G66" s="23">
        <v>45156</v>
      </c>
      <c r="H66" s="16" t="s">
        <v>2559</v>
      </c>
      <c r="I66" s="43" t="s">
        <v>6832</v>
      </c>
      <c r="J66" s="21"/>
      <c r="K66" s="16"/>
    </row>
    <row r="67" spans="1:16382" ht="16.5" thickTop="1" thickBot="1">
      <c r="A67" s="26">
        <v>1002440275452</v>
      </c>
      <c r="B67" s="25" t="s">
        <v>7135</v>
      </c>
      <c r="C67" s="25" t="s">
        <v>2854</v>
      </c>
      <c r="D67" s="25" t="s">
        <v>7231</v>
      </c>
      <c r="E67" s="25" t="s">
        <v>7230</v>
      </c>
      <c r="F67" s="24">
        <v>70000</v>
      </c>
      <c r="G67" s="23">
        <v>45446</v>
      </c>
      <c r="H67" s="16" t="s">
        <v>1187</v>
      </c>
      <c r="I67" s="22" t="s">
        <v>7229</v>
      </c>
      <c r="J67" s="21"/>
      <c r="K67" s="16"/>
    </row>
    <row r="68" spans="1:16382" ht="16.5" thickTop="1" thickBot="1">
      <c r="A68" s="26">
        <v>1002140158506</v>
      </c>
      <c r="B68" s="25"/>
      <c r="C68" s="25" t="s">
        <v>2854</v>
      </c>
      <c r="D68" s="25" t="s">
        <v>6902</v>
      </c>
      <c r="E68" s="25" t="s">
        <v>6901</v>
      </c>
      <c r="F68" s="24">
        <v>280000</v>
      </c>
      <c r="G68" s="23">
        <v>44427</v>
      </c>
      <c r="H68" s="16" t="s">
        <v>2252</v>
      </c>
      <c r="I68" s="43" t="s">
        <v>6810</v>
      </c>
      <c r="J68" s="21"/>
      <c r="K68" s="16"/>
    </row>
    <row r="69" spans="1:16382" ht="16.5" thickTop="1" thickBot="1">
      <c r="A69" s="26">
        <v>1002340257104</v>
      </c>
      <c r="B69" s="25" t="s">
        <v>5990</v>
      </c>
      <c r="C69" s="25" t="s">
        <v>2854</v>
      </c>
      <c r="D69" s="25" t="s">
        <v>7124</v>
      </c>
      <c r="E69" s="25" t="s">
        <v>7190</v>
      </c>
      <c r="F69" s="24">
        <v>75000</v>
      </c>
      <c r="G69" s="23">
        <v>45251</v>
      </c>
      <c r="H69" s="16" t="s">
        <v>68</v>
      </c>
      <c r="I69" s="43" t="s">
        <v>6832</v>
      </c>
      <c r="J69" s="89">
        <f>SUM(F69-F70)</f>
        <v>30000</v>
      </c>
      <c r="K69" s="88">
        <f>SUM(G69-G70)</f>
        <v>144</v>
      </c>
    </row>
    <row r="70" spans="1:16382" ht="16.5" thickTop="1" thickBot="1">
      <c r="A70" s="26">
        <v>1002340239878</v>
      </c>
      <c r="B70" s="25" t="s">
        <v>5990</v>
      </c>
      <c r="C70" s="25" t="s">
        <v>2854</v>
      </c>
      <c r="D70" s="25" t="s">
        <v>7079</v>
      </c>
      <c r="E70" s="25" t="s">
        <v>7124</v>
      </c>
      <c r="F70" s="24">
        <v>45000</v>
      </c>
      <c r="G70" s="23">
        <v>45107</v>
      </c>
      <c r="H70" s="16" t="s">
        <v>68</v>
      </c>
      <c r="I70" s="43" t="s">
        <v>6832</v>
      </c>
      <c r="J70" s="21"/>
      <c r="K70" s="16"/>
    </row>
    <row r="71" spans="1:16382" ht="16.5" thickTop="1" thickBot="1">
      <c r="A71" s="26">
        <v>1002440269894</v>
      </c>
      <c r="B71" s="25" t="s">
        <v>5990</v>
      </c>
      <c r="C71" s="25" t="s">
        <v>2854</v>
      </c>
      <c r="D71" s="25" t="s">
        <v>7204</v>
      </c>
      <c r="E71" s="25" t="s">
        <v>7203</v>
      </c>
      <c r="F71" s="24">
        <v>30000</v>
      </c>
      <c r="G71" s="23">
        <v>45394</v>
      </c>
      <c r="H71" s="16" t="s">
        <v>1762</v>
      </c>
      <c r="I71" s="43" t="s">
        <v>6832</v>
      </c>
      <c r="J71" s="21"/>
      <c r="K71" s="16"/>
    </row>
    <row r="72" spans="1:16382" ht="16.5" thickTop="1" thickBot="1">
      <c r="A72" s="59">
        <v>1002140161508</v>
      </c>
      <c r="B72" s="25"/>
      <c r="C72" s="47" t="s">
        <v>2854</v>
      </c>
      <c r="D72" s="47" t="s">
        <v>6877</v>
      </c>
      <c r="E72" s="47" t="s">
        <v>6876</v>
      </c>
      <c r="F72" s="46">
        <v>340000</v>
      </c>
      <c r="G72" s="45">
        <v>44329</v>
      </c>
      <c r="H72" s="16" t="s">
        <v>2106</v>
      </c>
      <c r="I72" s="51" t="s">
        <v>6810</v>
      </c>
      <c r="J72" s="21"/>
      <c r="K72" s="16"/>
    </row>
    <row r="73" spans="1:16382" ht="16.5" thickTop="1" thickBot="1">
      <c r="A73" s="26">
        <v>1002340250089</v>
      </c>
      <c r="B73" s="25" t="s">
        <v>5990</v>
      </c>
      <c r="C73" s="25" t="s">
        <v>2854</v>
      </c>
      <c r="D73" s="25" t="s">
        <v>7164</v>
      </c>
      <c r="E73" s="25" t="s">
        <v>7163</v>
      </c>
      <c r="F73" s="24">
        <v>425000</v>
      </c>
      <c r="G73" s="23">
        <v>45190</v>
      </c>
      <c r="H73" s="16" t="s">
        <v>837</v>
      </c>
      <c r="I73" s="51" t="s">
        <v>6810</v>
      </c>
      <c r="J73" s="21"/>
      <c r="K73" s="16"/>
    </row>
    <row r="74" spans="1:16382" ht="16.5" thickTop="1" thickBot="1">
      <c r="A74" s="69">
        <v>1002140155446</v>
      </c>
      <c r="B74" s="68"/>
      <c r="C74" s="68" t="s">
        <v>2854</v>
      </c>
      <c r="D74" s="68" t="s">
        <v>6893</v>
      </c>
      <c r="E74" s="68" t="s">
        <v>6892</v>
      </c>
      <c r="F74" s="67">
        <v>150500</v>
      </c>
      <c r="G74" s="66">
        <v>44406</v>
      </c>
      <c r="H74" s="16" t="s">
        <v>1671</v>
      </c>
      <c r="I74" s="43" t="s">
        <v>6810</v>
      </c>
      <c r="J74" s="64"/>
      <c r="K74" s="16"/>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c r="BC74" s="60"/>
      <c r="BD74" s="60"/>
      <c r="BE74" s="60"/>
      <c r="BF74" s="60"/>
      <c r="BG74" s="60"/>
      <c r="BH74" s="60"/>
      <c r="BI74" s="60"/>
      <c r="BJ74" s="60"/>
      <c r="BK74" s="60"/>
      <c r="BL74" s="60"/>
      <c r="BM74" s="60"/>
      <c r="BN74" s="60"/>
      <c r="BO74" s="60"/>
      <c r="BP74" s="60"/>
      <c r="BQ74" s="60"/>
      <c r="BR74" s="60"/>
      <c r="BS74" s="60"/>
      <c r="BT74" s="60"/>
      <c r="BU74" s="60"/>
      <c r="BV74" s="60"/>
      <c r="BW74" s="60"/>
      <c r="BX74" s="60"/>
      <c r="BY74" s="60"/>
      <c r="BZ74" s="60"/>
      <c r="CA74" s="60"/>
      <c r="CB74" s="60"/>
      <c r="CC74" s="60"/>
      <c r="CD74" s="60"/>
      <c r="CE74" s="60"/>
      <c r="CF74" s="60"/>
      <c r="CG74" s="60"/>
      <c r="CH74" s="60"/>
      <c r="CI74" s="60"/>
      <c r="CJ74" s="60"/>
      <c r="CK74" s="60"/>
      <c r="CL74" s="60"/>
      <c r="CM74" s="60"/>
      <c r="CN74" s="60"/>
      <c r="CO74" s="60"/>
      <c r="CP74" s="60"/>
      <c r="CQ74" s="60"/>
      <c r="CR74" s="60"/>
      <c r="CS74" s="60"/>
      <c r="CT74" s="60"/>
      <c r="CU74" s="60"/>
      <c r="CV74" s="60"/>
      <c r="CW74" s="60"/>
      <c r="CX74" s="60"/>
      <c r="CY74" s="60"/>
      <c r="CZ74" s="60"/>
      <c r="DA74" s="60"/>
      <c r="DB74" s="60"/>
      <c r="DC74" s="60"/>
      <c r="DD74" s="60"/>
      <c r="DE74" s="60"/>
      <c r="DF74" s="60"/>
      <c r="DG74" s="60"/>
      <c r="DH74" s="60"/>
      <c r="DI74" s="60"/>
      <c r="DJ74" s="60"/>
      <c r="DK74" s="60"/>
      <c r="DL74" s="60"/>
      <c r="DM74" s="60"/>
      <c r="DN74" s="60"/>
      <c r="DO74" s="60"/>
      <c r="DP74" s="60"/>
      <c r="DQ74" s="60"/>
      <c r="DR74" s="60"/>
      <c r="DS74" s="60"/>
      <c r="DT74" s="60"/>
      <c r="DU74" s="60"/>
      <c r="DV74" s="60"/>
      <c r="DW74" s="60"/>
      <c r="DX74" s="60"/>
      <c r="DY74" s="60"/>
      <c r="DZ74" s="60"/>
      <c r="EA74" s="60"/>
      <c r="EB74" s="60"/>
      <c r="EC74" s="60"/>
      <c r="ED74" s="60"/>
      <c r="EE74" s="60"/>
      <c r="EF74" s="60"/>
      <c r="EG74" s="60"/>
      <c r="EH74" s="60"/>
      <c r="EI74" s="60"/>
      <c r="EJ74" s="60"/>
      <c r="EK74" s="60"/>
      <c r="EL74" s="60"/>
      <c r="EM74" s="60"/>
      <c r="EN74" s="60"/>
      <c r="EO74" s="60"/>
      <c r="EP74" s="60"/>
      <c r="EQ74" s="60"/>
      <c r="ER74" s="60"/>
      <c r="ES74" s="60"/>
      <c r="ET74" s="60"/>
      <c r="EU74" s="60"/>
      <c r="EV74" s="60"/>
      <c r="EW74" s="60"/>
      <c r="EX74" s="60"/>
      <c r="EY74" s="60"/>
      <c r="EZ74" s="60"/>
      <c r="FA74" s="60"/>
      <c r="FB74" s="60"/>
      <c r="FC74" s="60"/>
      <c r="FD74" s="60"/>
      <c r="FE74" s="60"/>
      <c r="FF74" s="60"/>
      <c r="FG74" s="60"/>
      <c r="FH74" s="60"/>
      <c r="FI74" s="60"/>
      <c r="FJ74" s="60"/>
      <c r="FK74" s="60"/>
      <c r="FL74" s="60"/>
      <c r="FM74" s="60"/>
      <c r="FN74" s="60"/>
      <c r="FO74" s="60"/>
      <c r="FP74" s="60"/>
      <c r="FQ74" s="60"/>
      <c r="FR74" s="60"/>
      <c r="FS74" s="60"/>
      <c r="FT74" s="60"/>
      <c r="FU74" s="60"/>
      <c r="FV74" s="60"/>
      <c r="FW74" s="60"/>
      <c r="FX74" s="60"/>
      <c r="FY74" s="60"/>
      <c r="FZ74" s="60"/>
      <c r="GA74" s="60"/>
      <c r="GB74" s="60"/>
      <c r="GC74" s="60"/>
      <c r="GD74" s="60"/>
      <c r="GE74" s="60"/>
      <c r="GF74" s="60"/>
      <c r="GG74" s="60"/>
      <c r="GH74" s="60"/>
      <c r="GI74" s="60"/>
      <c r="GJ74" s="60"/>
      <c r="GK74" s="60"/>
      <c r="GL74" s="60"/>
      <c r="GM74" s="60"/>
      <c r="GN74" s="60"/>
      <c r="GO74" s="60"/>
      <c r="GP74" s="60"/>
      <c r="GQ74" s="60"/>
      <c r="GR74" s="60"/>
      <c r="GS74" s="60"/>
      <c r="GT74" s="60"/>
      <c r="GU74" s="60"/>
      <c r="GV74" s="60"/>
      <c r="GW74" s="60"/>
      <c r="GX74" s="60"/>
      <c r="GY74" s="60"/>
      <c r="GZ74" s="60"/>
      <c r="HA74" s="60"/>
      <c r="HB74" s="60"/>
      <c r="HC74" s="60"/>
      <c r="HD74" s="60"/>
      <c r="HE74" s="60"/>
      <c r="HF74" s="60"/>
      <c r="HG74" s="60"/>
      <c r="HH74" s="60"/>
      <c r="HI74" s="60"/>
      <c r="HJ74" s="60"/>
      <c r="HK74" s="60"/>
      <c r="HL74" s="60"/>
      <c r="HM74" s="60"/>
      <c r="HN74" s="60"/>
      <c r="HO74" s="60"/>
      <c r="HP74" s="60"/>
      <c r="HQ74" s="60"/>
      <c r="HR74" s="60"/>
      <c r="HS74" s="60"/>
      <c r="HT74" s="60"/>
      <c r="HU74" s="60"/>
      <c r="HV74" s="60"/>
      <c r="HW74" s="60"/>
      <c r="HX74" s="60"/>
      <c r="HY74" s="60"/>
      <c r="HZ74" s="60"/>
      <c r="IA74" s="60"/>
      <c r="IB74" s="60"/>
      <c r="IC74" s="60"/>
      <c r="ID74" s="60"/>
      <c r="IE74" s="60"/>
      <c r="IF74" s="60"/>
      <c r="IG74" s="60"/>
      <c r="IH74" s="60"/>
      <c r="II74" s="60"/>
      <c r="IJ74" s="60"/>
      <c r="IK74" s="60"/>
      <c r="IL74" s="60"/>
      <c r="IM74" s="60"/>
      <c r="IN74" s="60"/>
      <c r="IO74" s="60"/>
      <c r="IP74" s="60"/>
      <c r="IQ74" s="60"/>
      <c r="IR74" s="60"/>
      <c r="IS74" s="60"/>
      <c r="IT74" s="60"/>
      <c r="IU74" s="60"/>
      <c r="IV74" s="60"/>
      <c r="IW74" s="60"/>
      <c r="IX74" s="60"/>
      <c r="IY74" s="60"/>
      <c r="IZ74" s="60"/>
      <c r="JA74" s="60"/>
      <c r="JB74" s="60"/>
      <c r="JC74" s="60"/>
      <c r="JD74" s="60"/>
      <c r="JE74" s="60"/>
      <c r="JF74" s="60"/>
      <c r="JG74" s="60"/>
      <c r="JH74" s="60"/>
      <c r="JI74" s="60"/>
      <c r="JJ74" s="60"/>
      <c r="JK74" s="60"/>
      <c r="JL74" s="60"/>
      <c r="JM74" s="60"/>
      <c r="JN74" s="60"/>
      <c r="JO74" s="60"/>
      <c r="JP74" s="60"/>
      <c r="JQ74" s="60"/>
      <c r="JR74" s="60"/>
      <c r="JS74" s="60"/>
      <c r="JT74" s="60"/>
      <c r="JU74" s="60"/>
      <c r="JV74" s="60"/>
      <c r="JW74" s="60"/>
      <c r="JX74" s="60"/>
      <c r="JY74" s="60"/>
      <c r="JZ74" s="60"/>
      <c r="KA74" s="60"/>
      <c r="KB74" s="60"/>
      <c r="KC74" s="60"/>
      <c r="KD74" s="60"/>
      <c r="KE74" s="60"/>
      <c r="KF74" s="60"/>
      <c r="KG74" s="60"/>
      <c r="KH74" s="60"/>
      <c r="KI74" s="60"/>
      <c r="KJ74" s="60"/>
      <c r="KK74" s="60"/>
      <c r="KL74" s="60"/>
      <c r="KM74" s="60"/>
      <c r="KN74" s="60"/>
      <c r="KO74" s="60"/>
      <c r="KP74" s="60"/>
      <c r="KQ74" s="60"/>
      <c r="KR74" s="60"/>
      <c r="KS74" s="60"/>
      <c r="KT74" s="60"/>
      <c r="KU74" s="60"/>
      <c r="KV74" s="60"/>
      <c r="KW74" s="60"/>
      <c r="KX74" s="60"/>
      <c r="KY74" s="60"/>
      <c r="KZ74" s="60"/>
      <c r="LA74" s="60"/>
      <c r="LB74" s="60"/>
      <c r="LC74" s="60"/>
      <c r="LD74" s="60"/>
      <c r="LE74" s="60"/>
      <c r="LF74" s="60"/>
      <c r="LG74" s="60"/>
      <c r="LH74" s="60"/>
      <c r="LI74" s="60"/>
      <c r="LJ74" s="60"/>
      <c r="LK74" s="60"/>
      <c r="LL74" s="60"/>
      <c r="LM74" s="60"/>
      <c r="LN74" s="60"/>
      <c r="LO74" s="60"/>
      <c r="LP74" s="60"/>
      <c r="LQ74" s="60"/>
      <c r="LR74" s="60"/>
      <c r="LS74" s="60"/>
      <c r="LT74" s="60"/>
      <c r="LU74" s="60"/>
      <c r="LV74" s="60"/>
      <c r="LW74" s="60"/>
      <c r="LX74" s="60"/>
      <c r="LY74" s="60"/>
      <c r="LZ74" s="60"/>
      <c r="MA74" s="60"/>
      <c r="MB74" s="60"/>
      <c r="MC74" s="60"/>
      <c r="MD74" s="60"/>
      <c r="ME74" s="60"/>
      <c r="MF74" s="60"/>
      <c r="MG74" s="60"/>
      <c r="MH74" s="60"/>
      <c r="MI74" s="60"/>
      <c r="MJ74" s="60"/>
      <c r="MK74" s="60"/>
      <c r="ML74" s="60"/>
      <c r="MM74" s="60"/>
      <c r="MN74" s="60"/>
      <c r="MO74" s="60"/>
      <c r="MP74" s="60"/>
      <c r="MQ74" s="60"/>
      <c r="MR74" s="60"/>
      <c r="MS74" s="60"/>
      <c r="MT74" s="60"/>
      <c r="MU74" s="60"/>
      <c r="MV74" s="60"/>
      <c r="MW74" s="60"/>
      <c r="MX74" s="60"/>
      <c r="MY74" s="60"/>
      <c r="MZ74" s="60"/>
      <c r="NA74" s="60"/>
      <c r="NB74" s="60"/>
      <c r="NC74" s="60"/>
      <c r="ND74" s="60"/>
      <c r="NE74" s="60"/>
      <c r="NF74" s="60"/>
      <c r="NG74" s="60"/>
      <c r="NH74" s="60"/>
      <c r="NI74" s="60"/>
      <c r="NJ74" s="60"/>
      <c r="NK74" s="60"/>
      <c r="NL74" s="60"/>
      <c r="NM74" s="60"/>
      <c r="NN74" s="60"/>
      <c r="NO74" s="60"/>
      <c r="NP74" s="60"/>
      <c r="NQ74" s="60"/>
      <c r="NR74" s="60"/>
      <c r="NS74" s="60"/>
      <c r="NT74" s="60"/>
      <c r="NU74" s="60"/>
      <c r="NV74" s="60"/>
      <c r="NW74" s="60"/>
      <c r="NX74" s="60"/>
      <c r="NY74" s="60"/>
      <c r="NZ74" s="60"/>
      <c r="OA74" s="60"/>
      <c r="OB74" s="60"/>
      <c r="OC74" s="60"/>
      <c r="OD74" s="60"/>
      <c r="OE74" s="60"/>
      <c r="OF74" s="60"/>
      <c r="OG74" s="60"/>
      <c r="OH74" s="60"/>
      <c r="OI74" s="60"/>
      <c r="OJ74" s="60"/>
      <c r="OK74" s="60"/>
      <c r="OL74" s="60"/>
      <c r="OM74" s="60"/>
      <c r="ON74" s="60"/>
      <c r="OO74" s="60"/>
      <c r="OP74" s="60"/>
      <c r="OQ74" s="60"/>
      <c r="OR74" s="60"/>
      <c r="OS74" s="60"/>
      <c r="OT74" s="60"/>
      <c r="OU74" s="60"/>
      <c r="OV74" s="60"/>
      <c r="OW74" s="60"/>
      <c r="OX74" s="60"/>
      <c r="OY74" s="60"/>
      <c r="OZ74" s="60"/>
      <c r="PA74" s="60"/>
      <c r="PB74" s="60"/>
      <c r="PC74" s="60"/>
      <c r="PD74" s="60"/>
      <c r="PE74" s="60"/>
      <c r="PF74" s="60"/>
      <c r="PG74" s="60"/>
      <c r="PH74" s="60"/>
      <c r="PI74" s="60"/>
      <c r="PJ74" s="60"/>
      <c r="PK74" s="60"/>
      <c r="PL74" s="60"/>
      <c r="PM74" s="60"/>
      <c r="PN74" s="60"/>
      <c r="PO74" s="60"/>
      <c r="PP74" s="60"/>
      <c r="PQ74" s="60"/>
      <c r="PR74" s="60"/>
      <c r="PS74" s="60"/>
      <c r="PT74" s="60"/>
      <c r="PU74" s="60"/>
      <c r="PV74" s="60"/>
      <c r="PW74" s="60"/>
      <c r="PX74" s="60"/>
      <c r="PY74" s="60"/>
      <c r="PZ74" s="60"/>
      <c r="QA74" s="60"/>
      <c r="QB74" s="60"/>
      <c r="QC74" s="60"/>
      <c r="QD74" s="60"/>
      <c r="QE74" s="60"/>
      <c r="QF74" s="60"/>
      <c r="QG74" s="60"/>
      <c r="QH74" s="60"/>
      <c r="QI74" s="60"/>
      <c r="QJ74" s="60"/>
      <c r="QK74" s="60"/>
      <c r="QL74" s="60"/>
      <c r="QM74" s="60"/>
      <c r="QN74" s="60"/>
      <c r="QO74" s="60"/>
      <c r="QP74" s="60"/>
      <c r="QQ74" s="60"/>
      <c r="QR74" s="60"/>
      <c r="QS74" s="60"/>
      <c r="QT74" s="60"/>
      <c r="QU74" s="60"/>
      <c r="QV74" s="60"/>
      <c r="QW74" s="60"/>
      <c r="QX74" s="60"/>
      <c r="QY74" s="60"/>
      <c r="QZ74" s="60"/>
      <c r="RA74" s="60"/>
      <c r="RB74" s="60"/>
      <c r="RC74" s="60"/>
      <c r="RD74" s="60"/>
      <c r="RE74" s="60"/>
      <c r="RF74" s="60"/>
      <c r="RG74" s="60"/>
      <c r="RH74" s="60"/>
      <c r="RI74" s="60"/>
      <c r="RJ74" s="60"/>
      <c r="RK74" s="60"/>
      <c r="RL74" s="60"/>
      <c r="RM74" s="60"/>
      <c r="RN74" s="60"/>
      <c r="RO74" s="60"/>
      <c r="RP74" s="60"/>
      <c r="RQ74" s="60"/>
      <c r="RR74" s="60"/>
      <c r="RS74" s="60"/>
      <c r="RT74" s="60"/>
      <c r="RU74" s="60"/>
      <c r="RV74" s="60"/>
      <c r="RW74" s="60"/>
      <c r="RX74" s="60"/>
      <c r="RY74" s="60"/>
      <c r="RZ74" s="60"/>
      <c r="SA74" s="60"/>
      <c r="SB74" s="60"/>
      <c r="SC74" s="60"/>
      <c r="SD74" s="60"/>
      <c r="SE74" s="60"/>
      <c r="SF74" s="60"/>
      <c r="SG74" s="60"/>
      <c r="SH74" s="60"/>
      <c r="SI74" s="60"/>
      <c r="SJ74" s="60"/>
      <c r="SK74" s="60"/>
      <c r="SL74" s="60"/>
      <c r="SM74" s="60"/>
      <c r="SN74" s="60"/>
      <c r="SO74" s="60"/>
      <c r="SP74" s="60"/>
      <c r="SQ74" s="60"/>
      <c r="SR74" s="60"/>
      <c r="SS74" s="60"/>
      <c r="ST74" s="60"/>
      <c r="SU74" s="60"/>
      <c r="SV74" s="60"/>
      <c r="SW74" s="60"/>
      <c r="SX74" s="60"/>
      <c r="SY74" s="60"/>
      <c r="SZ74" s="60"/>
      <c r="TA74" s="60"/>
      <c r="TB74" s="60"/>
      <c r="TC74" s="60"/>
      <c r="TD74" s="60"/>
      <c r="TE74" s="60"/>
      <c r="TF74" s="60"/>
      <c r="TG74" s="60"/>
      <c r="TH74" s="60"/>
      <c r="TI74" s="60"/>
      <c r="TJ74" s="60"/>
      <c r="TK74" s="60"/>
      <c r="TL74" s="60"/>
      <c r="TM74" s="60"/>
      <c r="TN74" s="60"/>
      <c r="TO74" s="60"/>
      <c r="TP74" s="60"/>
      <c r="TQ74" s="60"/>
      <c r="TR74" s="60"/>
      <c r="TS74" s="60"/>
      <c r="TT74" s="60"/>
      <c r="TU74" s="60"/>
      <c r="TV74" s="60"/>
      <c r="TW74" s="60"/>
      <c r="TX74" s="60"/>
      <c r="TY74" s="60"/>
      <c r="TZ74" s="60"/>
      <c r="UA74" s="60"/>
      <c r="UB74" s="60"/>
      <c r="UC74" s="60"/>
      <c r="UD74" s="60"/>
      <c r="UE74" s="60"/>
      <c r="UF74" s="60"/>
      <c r="UG74" s="60"/>
      <c r="UH74" s="60"/>
      <c r="UI74" s="60"/>
      <c r="UJ74" s="60"/>
      <c r="UK74" s="60"/>
      <c r="UL74" s="60"/>
      <c r="UM74" s="60"/>
      <c r="UN74" s="60"/>
      <c r="UO74" s="60"/>
      <c r="UP74" s="60"/>
      <c r="UQ74" s="60"/>
      <c r="UR74" s="60"/>
      <c r="US74" s="60"/>
      <c r="UT74" s="60"/>
      <c r="UU74" s="60"/>
      <c r="UV74" s="60"/>
      <c r="UW74" s="60"/>
      <c r="UX74" s="60"/>
      <c r="UY74" s="60"/>
      <c r="UZ74" s="60"/>
      <c r="VA74" s="60"/>
      <c r="VB74" s="60"/>
      <c r="VC74" s="60"/>
      <c r="VD74" s="60"/>
      <c r="VE74" s="60"/>
      <c r="VF74" s="60"/>
      <c r="VG74" s="60"/>
      <c r="VH74" s="60"/>
      <c r="VI74" s="60"/>
      <c r="VJ74" s="60"/>
      <c r="VK74" s="60"/>
      <c r="VL74" s="60"/>
      <c r="VM74" s="60"/>
      <c r="VN74" s="60"/>
      <c r="VO74" s="60"/>
      <c r="VP74" s="60"/>
      <c r="VQ74" s="60"/>
      <c r="VR74" s="60"/>
      <c r="VS74" s="60"/>
      <c r="VT74" s="60"/>
      <c r="VU74" s="60"/>
      <c r="VV74" s="60"/>
      <c r="VW74" s="60"/>
      <c r="VX74" s="60"/>
      <c r="VY74" s="60"/>
      <c r="VZ74" s="60"/>
      <c r="WA74" s="60"/>
      <c r="WB74" s="60"/>
      <c r="WC74" s="60"/>
      <c r="WD74" s="60"/>
      <c r="WE74" s="60"/>
      <c r="WF74" s="60"/>
      <c r="WG74" s="60"/>
      <c r="WH74" s="60"/>
      <c r="WI74" s="60"/>
      <c r="WJ74" s="60"/>
      <c r="WK74" s="60"/>
      <c r="WL74" s="60"/>
      <c r="WM74" s="60"/>
      <c r="WN74" s="60"/>
      <c r="WO74" s="60"/>
      <c r="WP74" s="60"/>
      <c r="WQ74" s="60"/>
      <c r="WR74" s="60"/>
      <c r="WS74" s="60"/>
      <c r="WT74" s="60"/>
      <c r="WU74" s="60"/>
      <c r="WV74" s="60"/>
      <c r="WW74" s="60"/>
      <c r="WX74" s="60"/>
      <c r="WY74" s="60"/>
      <c r="WZ74" s="60"/>
      <c r="XA74" s="60"/>
      <c r="XB74" s="60"/>
      <c r="XC74" s="60"/>
      <c r="XD74" s="60"/>
      <c r="XE74" s="60"/>
      <c r="XF74" s="60"/>
      <c r="XG74" s="60"/>
      <c r="XH74" s="60"/>
      <c r="XI74" s="60"/>
      <c r="XJ74" s="60"/>
      <c r="XK74" s="60"/>
      <c r="XL74" s="60"/>
      <c r="XM74" s="60"/>
      <c r="XN74" s="60"/>
      <c r="XO74" s="60"/>
      <c r="XP74" s="60"/>
      <c r="XQ74" s="60"/>
      <c r="XR74" s="60"/>
      <c r="XS74" s="60"/>
      <c r="XT74" s="60"/>
      <c r="XU74" s="60"/>
      <c r="XV74" s="60"/>
      <c r="XW74" s="60"/>
      <c r="XX74" s="60"/>
      <c r="XY74" s="60"/>
      <c r="XZ74" s="60"/>
      <c r="YA74" s="60"/>
      <c r="YB74" s="60"/>
      <c r="YC74" s="60"/>
      <c r="YD74" s="60"/>
      <c r="YE74" s="60"/>
      <c r="YF74" s="60"/>
      <c r="YG74" s="60"/>
      <c r="YH74" s="60"/>
      <c r="YI74" s="60"/>
      <c r="YJ74" s="60"/>
      <c r="YK74" s="60"/>
      <c r="YL74" s="60"/>
      <c r="YM74" s="60"/>
      <c r="YN74" s="60"/>
      <c r="YO74" s="60"/>
      <c r="YP74" s="60"/>
      <c r="YQ74" s="60"/>
      <c r="YR74" s="60"/>
      <c r="YS74" s="60"/>
      <c r="YT74" s="60"/>
      <c r="YU74" s="60"/>
      <c r="YV74" s="60"/>
      <c r="YW74" s="60"/>
      <c r="YX74" s="60"/>
      <c r="YY74" s="60"/>
      <c r="YZ74" s="60"/>
      <c r="ZA74" s="60"/>
      <c r="ZB74" s="60"/>
      <c r="ZC74" s="60"/>
      <c r="ZD74" s="60"/>
      <c r="ZE74" s="60"/>
      <c r="ZF74" s="60"/>
      <c r="ZG74" s="60"/>
      <c r="ZH74" s="60"/>
      <c r="ZI74" s="60"/>
      <c r="ZJ74" s="60"/>
      <c r="ZK74" s="60"/>
      <c r="ZL74" s="60"/>
      <c r="ZM74" s="60"/>
      <c r="ZN74" s="60"/>
      <c r="ZO74" s="60"/>
      <c r="ZP74" s="60"/>
      <c r="ZQ74" s="60"/>
      <c r="ZR74" s="60"/>
      <c r="ZS74" s="60"/>
      <c r="ZT74" s="60"/>
      <c r="ZU74" s="60"/>
      <c r="ZV74" s="60"/>
      <c r="ZW74" s="60"/>
      <c r="ZX74" s="60"/>
      <c r="ZY74" s="60"/>
      <c r="ZZ74" s="60"/>
      <c r="AAA74" s="60"/>
      <c r="AAB74" s="60"/>
      <c r="AAC74" s="60"/>
      <c r="AAD74" s="60"/>
      <c r="AAE74" s="60"/>
      <c r="AAF74" s="60"/>
      <c r="AAG74" s="60"/>
      <c r="AAH74" s="60"/>
      <c r="AAI74" s="60"/>
      <c r="AAJ74" s="60"/>
      <c r="AAK74" s="60"/>
      <c r="AAL74" s="60"/>
      <c r="AAM74" s="60"/>
      <c r="AAN74" s="60"/>
      <c r="AAO74" s="60"/>
      <c r="AAP74" s="60"/>
      <c r="AAQ74" s="60"/>
      <c r="AAR74" s="60"/>
      <c r="AAS74" s="60"/>
      <c r="AAT74" s="60"/>
      <c r="AAU74" s="60"/>
      <c r="AAV74" s="60"/>
      <c r="AAW74" s="60"/>
      <c r="AAX74" s="60"/>
      <c r="AAY74" s="60"/>
      <c r="AAZ74" s="60"/>
      <c r="ABA74" s="60"/>
      <c r="ABB74" s="60"/>
      <c r="ABC74" s="60"/>
      <c r="ABD74" s="60"/>
      <c r="ABE74" s="60"/>
      <c r="ABF74" s="60"/>
      <c r="ABG74" s="60"/>
      <c r="ABH74" s="60"/>
      <c r="ABI74" s="60"/>
      <c r="ABJ74" s="60"/>
      <c r="ABK74" s="60"/>
      <c r="ABL74" s="60"/>
      <c r="ABM74" s="60"/>
      <c r="ABN74" s="60"/>
      <c r="ABO74" s="60"/>
      <c r="ABP74" s="60"/>
      <c r="ABQ74" s="60"/>
      <c r="ABR74" s="60"/>
      <c r="ABS74" s="60"/>
      <c r="ABT74" s="60"/>
      <c r="ABU74" s="60"/>
      <c r="ABV74" s="60"/>
      <c r="ABW74" s="60"/>
      <c r="ABX74" s="60"/>
      <c r="ABY74" s="60"/>
      <c r="ABZ74" s="60"/>
      <c r="ACA74" s="60"/>
      <c r="ACB74" s="60"/>
      <c r="ACC74" s="60"/>
      <c r="ACD74" s="60"/>
      <c r="ACE74" s="60"/>
      <c r="ACF74" s="60"/>
      <c r="ACG74" s="60"/>
      <c r="ACH74" s="60"/>
      <c r="ACI74" s="60"/>
      <c r="ACJ74" s="60"/>
      <c r="ACK74" s="60"/>
      <c r="ACL74" s="60"/>
      <c r="ACM74" s="60"/>
      <c r="ACN74" s="60"/>
      <c r="ACO74" s="60"/>
      <c r="ACP74" s="60"/>
      <c r="ACQ74" s="60"/>
      <c r="ACR74" s="60"/>
      <c r="ACS74" s="60"/>
      <c r="ACT74" s="60"/>
      <c r="ACU74" s="60"/>
      <c r="ACV74" s="60"/>
      <c r="ACW74" s="60"/>
      <c r="ACX74" s="60"/>
      <c r="ACY74" s="60"/>
      <c r="ACZ74" s="60"/>
      <c r="ADA74" s="60"/>
      <c r="ADB74" s="60"/>
      <c r="ADC74" s="60"/>
      <c r="ADD74" s="60"/>
      <c r="ADE74" s="60"/>
      <c r="ADF74" s="60"/>
      <c r="ADG74" s="60"/>
      <c r="ADH74" s="60"/>
      <c r="ADI74" s="60"/>
      <c r="ADJ74" s="60"/>
      <c r="ADK74" s="60"/>
      <c r="ADL74" s="60"/>
      <c r="ADM74" s="60"/>
      <c r="ADN74" s="60"/>
      <c r="ADO74" s="60"/>
      <c r="ADP74" s="60"/>
      <c r="ADQ74" s="60"/>
      <c r="ADR74" s="60"/>
      <c r="ADS74" s="60"/>
      <c r="ADT74" s="60"/>
      <c r="ADU74" s="60"/>
      <c r="ADV74" s="60"/>
      <c r="ADW74" s="60"/>
      <c r="ADX74" s="60"/>
      <c r="ADY74" s="60"/>
      <c r="ADZ74" s="60"/>
      <c r="AEA74" s="60"/>
      <c r="AEB74" s="60"/>
      <c r="AEC74" s="60"/>
      <c r="AED74" s="60"/>
      <c r="AEE74" s="60"/>
      <c r="AEF74" s="60"/>
      <c r="AEG74" s="60"/>
      <c r="AEH74" s="60"/>
      <c r="AEI74" s="60"/>
      <c r="AEJ74" s="60"/>
      <c r="AEK74" s="60"/>
      <c r="AEL74" s="60"/>
      <c r="AEM74" s="60"/>
      <c r="AEN74" s="60"/>
      <c r="AEO74" s="60"/>
      <c r="AEP74" s="60"/>
      <c r="AEQ74" s="60"/>
      <c r="AER74" s="60"/>
      <c r="AES74" s="60"/>
      <c r="AET74" s="60"/>
      <c r="AEU74" s="60"/>
      <c r="AEV74" s="60"/>
      <c r="AEW74" s="60"/>
      <c r="AEX74" s="60"/>
      <c r="AEY74" s="60"/>
      <c r="AEZ74" s="60"/>
      <c r="AFA74" s="60"/>
      <c r="AFB74" s="60"/>
      <c r="AFC74" s="60"/>
      <c r="AFD74" s="60"/>
      <c r="AFE74" s="60"/>
      <c r="AFF74" s="60"/>
      <c r="AFG74" s="60"/>
      <c r="AFH74" s="60"/>
      <c r="AFI74" s="60"/>
      <c r="AFJ74" s="60"/>
      <c r="AFK74" s="60"/>
      <c r="AFL74" s="60"/>
      <c r="AFM74" s="60"/>
      <c r="AFN74" s="60"/>
      <c r="AFO74" s="60"/>
      <c r="AFP74" s="60"/>
      <c r="AFQ74" s="60"/>
      <c r="AFR74" s="60"/>
      <c r="AFS74" s="60"/>
      <c r="AFT74" s="60"/>
      <c r="AFU74" s="60"/>
      <c r="AFV74" s="60"/>
      <c r="AFW74" s="60"/>
      <c r="AFX74" s="60"/>
      <c r="AFY74" s="60"/>
      <c r="AFZ74" s="60"/>
      <c r="AGA74" s="60"/>
      <c r="AGB74" s="60"/>
      <c r="AGC74" s="60"/>
      <c r="AGD74" s="60"/>
      <c r="AGE74" s="60"/>
      <c r="AGF74" s="60"/>
      <c r="AGG74" s="60"/>
      <c r="AGH74" s="60"/>
      <c r="AGI74" s="60"/>
      <c r="AGJ74" s="60"/>
      <c r="AGK74" s="60"/>
      <c r="AGL74" s="60"/>
      <c r="AGM74" s="60"/>
      <c r="AGN74" s="60"/>
      <c r="AGO74" s="60"/>
      <c r="AGP74" s="60"/>
      <c r="AGQ74" s="60"/>
      <c r="AGR74" s="60"/>
      <c r="AGS74" s="60"/>
      <c r="AGT74" s="60"/>
      <c r="AGU74" s="60"/>
      <c r="AGV74" s="60"/>
      <c r="AGW74" s="60"/>
      <c r="AGX74" s="60"/>
      <c r="AGY74" s="60"/>
      <c r="AGZ74" s="60"/>
      <c r="AHA74" s="60"/>
      <c r="AHB74" s="60"/>
      <c r="AHC74" s="60"/>
      <c r="AHD74" s="60"/>
      <c r="AHE74" s="60"/>
      <c r="AHF74" s="60"/>
      <c r="AHG74" s="60"/>
      <c r="AHH74" s="60"/>
      <c r="AHI74" s="60"/>
      <c r="AHJ74" s="60"/>
      <c r="AHK74" s="60"/>
      <c r="AHL74" s="60"/>
      <c r="AHM74" s="60"/>
      <c r="AHN74" s="60"/>
      <c r="AHO74" s="60"/>
      <c r="AHP74" s="60"/>
      <c r="AHQ74" s="60"/>
      <c r="AHR74" s="60"/>
      <c r="AHS74" s="60"/>
      <c r="AHT74" s="60"/>
      <c r="AHU74" s="60"/>
      <c r="AHV74" s="60"/>
      <c r="AHW74" s="60"/>
      <c r="AHX74" s="60"/>
      <c r="AHY74" s="60"/>
      <c r="AHZ74" s="60"/>
      <c r="AIA74" s="60"/>
      <c r="AIB74" s="60"/>
      <c r="AIC74" s="60"/>
      <c r="AID74" s="60"/>
      <c r="AIE74" s="60"/>
      <c r="AIF74" s="60"/>
      <c r="AIG74" s="60"/>
      <c r="AIH74" s="60"/>
      <c r="AII74" s="60"/>
      <c r="AIJ74" s="60"/>
      <c r="AIK74" s="60"/>
      <c r="AIL74" s="60"/>
      <c r="AIM74" s="60"/>
      <c r="AIN74" s="60"/>
      <c r="AIO74" s="60"/>
      <c r="AIP74" s="60"/>
      <c r="AIQ74" s="60"/>
      <c r="AIR74" s="60"/>
      <c r="AIS74" s="60"/>
      <c r="AIT74" s="60"/>
      <c r="AIU74" s="60"/>
      <c r="AIV74" s="60"/>
      <c r="AIW74" s="60"/>
      <c r="AIX74" s="60"/>
      <c r="AIY74" s="60"/>
      <c r="AIZ74" s="60"/>
      <c r="AJA74" s="60"/>
      <c r="AJB74" s="60"/>
      <c r="AJC74" s="60"/>
      <c r="AJD74" s="60"/>
      <c r="AJE74" s="60"/>
      <c r="AJF74" s="60"/>
      <c r="AJG74" s="60"/>
      <c r="AJH74" s="60"/>
      <c r="AJI74" s="60"/>
      <c r="AJJ74" s="60"/>
      <c r="AJK74" s="60"/>
      <c r="AJL74" s="60"/>
      <c r="AJM74" s="60"/>
      <c r="AJN74" s="60"/>
      <c r="AJO74" s="60"/>
      <c r="AJP74" s="60"/>
      <c r="AJQ74" s="60"/>
      <c r="AJR74" s="60"/>
      <c r="AJS74" s="60"/>
      <c r="AJT74" s="60"/>
      <c r="AJU74" s="60"/>
      <c r="AJV74" s="60"/>
      <c r="AJW74" s="60"/>
      <c r="AJX74" s="60"/>
      <c r="AJY74" s="60"/>
      <c r="AJZ74" s="60"/>
      <c r="AKA74" s="60"/>
      <c r="AKB74" s="60"/>
      <c r="AKC74" s="60"/>
      <c r="AKD74" s="60"/>
      <c r="AKE74" s="60"/>
      <c r="AKF74" s="60"/>
      <c r="AKG74" s="60"/>
      <c r="AKH74" s="60"/>
      <c r="AKI74" s="60"/>
      <c r="AKJ74" s="60"/>
      <c r="AKK74" s="60"/>
      <c r="AKL74" s="60"/>
      <c r="AKM74" s="60"/>
      <c r="AKN74" s="60"/>
      <c r="AKO74" s="60"/>
      <c r="AKP74" s="60"/>
      <c r="AKQ74" s="60"/>
      <c r="AKR74" s="60"/>
      <c r="AKS74" s="60"/>
      <c r="AKT74" s="60"/>
      <c r="AKU74" s="60"/>
      <c r="AKV74" s="60"/>
      <c r="AKW74" s="60"/>
      <c r="AKX74" s="60"/>
      <c r="AKY74" s="60"/>
      <c r="AKZ74" s="60"/>
      <c r="ALA74" s="60"/>
      <c r="ALB74" s="60"/>
      <c r="ALC74" s="60"/>
      <c r="ALD74" s="60"/>
      <c r="ALE74" s="60"/>
      <c r="ALF74" s="60"/>
      <c r="ALG74" s="60"/>
      <c r="ALH74" s="60"/>
      <c r="ALI74" s="60"/>
      <c r="ALJ74" s="60"/>
      <c r="ALK74" s="60"/>
      <c r="ALL74" s="60"/>
      <c r="ALM74" s="60"/>
      <c r="ALN74" s="60"/>
      <c r="ALO74" s="60"/>
      <c r="ALP74" s="60"/>
      <c r="ALQ74" s="60"/>
      <c r="ALR74" s="60"/>
      <c r="ALS74" s="60"/>
      <c r="ALT74" s="60"/>
      <c r="ALU74" s="60"/>
      <c r="ALV74" s="60"/>
      <c r="ALW74" s="60"/>
      <c r="ALX74" s="60"/>
      <c r="ALY74" s="60"/>
      <c r="ALZ74" s="60"/>
      <c r="AMA74" s="60"/>
      <c r="AMB74" s="60"/>
      <c r="AMC74" s="60"/>
      <c r="AMD74" s="60"/>
      <c r="AME74" s="60"/>
      <c r="AMF74" s="60"/>
      <c r="AMG74" s="60"/>
      <c r="AMH74" s="60"/>
      <c r="AMI74" s="60"/>
      <c r="AMJ74" s="60"/>
      <c r="AMK74" s="60"/>
      <c r="AML74" s="60"/>
      <c r="AMM74" s="60"/>
      <c r="AMN74" s="60"/>
      <c r="AMO74" s="60"/>
      <c r="AMP74" s="60"/>
      <c r="AMQ74" s="60"/>
      <c r="AMR74" s="60"/>
      <c r="AMS74" s="60"/>
      <c r="AMT74" s="60"/>
      <c r="AMU74" s="60"/>
      <c r="AMV74" s="60"/>
      <c r="AMW74" s="60"/>
      <c r="AMX74" s="60"/>
      <c r="AMY74" s="60"/>
      <c r="AMZ74" s="60"/>
      <c r="ANA74" s="60"/>
      <c r="ANB74" s="60"/>
      <c r="ANC74" s="60"/>
      <c r="AND74" s="60"/>
      <c r="ANE74" s="60"/>
      <c r="ANF74" s="60"/>
      <c r="ANG74" s="60"/>
      <c r="ANH74" s="60"/>
      <c r="ANI74" s="60"/>
      <c r="ANJ74" s="60"/>
      <c r="ANK74" s="60"/>
      <c r="ANL74" s="60"/>
      <c r="ANM74" s="60"/>
      <c r="ANN74" s="60"/>
      <c r="ANO74" s="60"/>
      <c r="ANP74" s="60"/>
      <c r="ANQ74" s="60"/>
      <c r="ANR74" s="60"/>
      <c r="ANS74" s="60"/>
      <c r="ANT74" s="60"/>
      <c r="ANU74" s="60"/>
      <c r="ANV74" s="60"/>
      <c r="ANW74" s="60"/>
      <c r="ANX74" s="60"/>
      <c r="ANY74" s="60"/>
      <c r="ANZ74" s="60"/>
      <c r="AOA74" s="60"/>
      <c r="AOB74" s="60"/>
      <c r="AOC74" s="60"/>
      <c r="AOD74" s="60"/>
      <c r="AOE74" s="60"/>
      <c r="AOF74" s="60"/>
      <c r="AOG74" s="60"/>
      <c r="AOH74" s="60"/>
      <c r="AOI74" s="60"/>
      <c r="AOJ74" s="60"/>
      <c r="AOK74" s="60"/>
      <c r="AOL74" s="60"/>
      <c r="AOM74" s="60"/>
      <c r="AON74" s="60"/>
      <c r="AOO74" s="60"/>
      <c r="AOP74" s="60"/>
      <c r="AOQ74" s="60"/>
      <c r="AOR74" s="60"/>
      <c r="AOS74" s="60"/>
      <c r="AOT74" s="60"/>
      <c r="AOU74" s="60"/>
      <c r="AOV74" s="60"/>
      <c r="AOW74" s="60"/>
      <c r="AOX74" s="60"/>
      <c r="AOY74" s="60"/>
      <c r="AOZ74" s="60"/>
      <c r="APA74" s="60"/>
      <c r="APB74" s="60"/>
      <c r="APC74" s="60"/>
      <c r="APD74" s="60"/>
      <c r="APE74" s="60"/>
      <c r="APF74" s="60"/>
      <c r="APG74" s="60"/>
      <c r="APH74" s="60"/>
      <c r="API74" s="60"/>
      <c r="APJ74" s="60"/>
      <c r="APK74" s="60"/>
      <c r="APL74" s="60"/>
      <c r="APM74" s="60"/>
      <c r="APN74" s="60"/>
      <c r="APO74" s="60"/>
      <c r="APP74" s="60"/>
      <c r="APQ74" s="60"/>
      <c r="APR74" s="60"/>
      <c r="APS74" s="60"/>
      <c r="APT74" s="60"/>
      <c r="APU74" s="60"/>
      <c r="APV74" s="60"/>
      <c r="APW74" s="60"/>
      <c r="APX74" s="60"/>
      <c r="APY74" s="60"/>
      <c r="APZ74" s="60"/>
      <c r="AQA74" s="60"/>
      <c r="AQB74" s="60"/>
      <c r="AQC74" s="60"/>
      <c r="AQD74" s="60"/>
      <c r="AQE74" s="60"/>
      <c r="AQF74" s="60"/>
      <c r="AQG74" s="60"/>
      <c r="AQH74" s="60"/>
      <c r="AQI74" s="60"/>
      <c r="AQJ74" s="60"/>
      <c r="AQK74" s="60"/>
      <c r="AQL74" s="60"/>
      <c r="AQM74" s="60"/>
      <c r="AQN74" s="60"/>
      <c r="AQO74" s="60"/>
      <c r="AQP74" s="60"/>
      <c r="AQQ74" s="60"/>
      <c r="AQR74" s="60"/>
      <c r="AQS74" s="60"/>
      <c r="AQT74" s="60"/>
      <c r="AQU74" s="60"/>
      <c r="AQV74" s="60"/>
      <c r="AQW74" s="60"/>
      <c r="AQX74" s="60"/>
      <c r="AQY74" s="60"/>
      <c r="AQZ74" s="60"/>
      <c r="ARA74" s="60"/>
      <c r="ARB74" s="60"/>
      <c r="ARC74" s="60"/>
      <c r="ARD74" s="60"/>
      <c r="ARE74" s="60"/>
      <c r="ARF74" s="60"/>
      <c r="ARG74" s="60"/>
      <c r="ARH74" s="60"/>
      <c r="ARI74" s="60"/>
      <c r="ARJ74" s="60"/>
      <c r="ARK74" s="60"/>
      <c r="ARL74" s="60"/>
      <c r="ARM74" s="60"/>
      <c r="ARN74" s="60"/>
      <c r="ARO74" s="60"/>
      <c r="ARP74" s="60"/>
      <c r="ARQ74" s="60"/>
      <c r="ARR74" s="60"/>
      <c r="ARS74" s="60"/>
      <c r="ART74" s="60"/>
      <c r="ARU74" s="60"/>
      <c r="ARV74" s="60"/>
      <c r="ARW74" s="60"/>
      <c r="ARX74" s="60"/>
      <c r="ARY74" s="60"/>
      <c r="ARZ74" s="60"/>
      <c r="ASA74" s="60"/>
      <c r="ASB74" s="60"/>
      <c r="ASC74" s="60"/>
      <c r="ASD74" s="60"/>
      <c r="ASE74" s="60"/>
      <c r="ASF74" s="60"/>
      <c r="ASG74" s="60"/>
      <c r="ASH74" s="60"/>
      <c r="ASI74" s="60"/>
      <c r="ASJ74" s="60"/>
      <c r="ASK74" s="60"/>
      <c r="ASL74" s="60"/>
      <c r="ASM74" s="60"/>
      <c r="ASN74" s="60"/>
      <c r="ASO74" s="60"/>
      <c r="ASP74" s="60"/>
      <c r="ASQ74" s="60"/>
      <c r="ASR74" s="60"/>
      <c r="ASS74" s="60"/>
      <c r="AST74" s="60"/>
      <c r="ASU74" s="60"/>
      <c r="ASV74" s="60"/>
      <c r="ASW74" s="60"/>
      <c r="ASX74" s="60"/>
      <c r="ASY74" s="60"/>
      <c r="ASZ74" s="60"/>
      <c r="ATA74" s="60"/>
      <c r="ATB74" s="60"/>
      <c r="ATC74" s="60"/>
      <c r="ATD74" s="60"/>
      <c r="ATE74" s="60"/>
      <c r="ATF74" s="60"/>
      <c r="ATG74" s="60"/>
      <c r="ATH74" s="60"/>
      <c r="ATI74" s="60"/>
      <c r="ATJ74" s="60"/>
      <c r="ATK74" s="60"/>
      <c r="ATL74" s="60"/>
      <c r="ATM74" s="60"/>
      <c r="ATN74" s="60"/>
      <c r="ATO74" s="60"/>
      <c r="ATP74" s="60"/>
      <c r="ATQ74" s="60"/>
      <c r="ATR74" s="60"/>
      <c r="ATS74" s="60"/>
      <c r="ATT74" s="60"/>
      <c r="ATU74" s="60"/>
      <c r="ATV74" s="60"/>
      <c r="ATW74" s="60"/>
      <c r="ATX74" s="60"/>
      <c r="ATY74" s="60"/>
      <c r="ATZ74" s="60"/>
      <c r="AUA74" s="60"/>
      <c r="AUB74" s="60"/>
      <c r="AUC74" s="60"/>
      <c r="AUD74" s="60"/>
      <c r="AUE74" s="60"/>
      <c r="AUF74" s="60"/>
      <c r="AUG74" s="60"/>
      <c r="AUH74" s="60"/>
      <c r="AUI74" s="60"/>
      <c r="AUJ74" s="60"/>
      <c r="AUK74" s="60"/>
      <c r="AUL74" s="60"/>
      <c r="AUM74" s="60"/>
      <c r="AUN74" s="60"/>
      <c r="AUO74" s="60"/>
      <c r="AUP74" s="60"/>
      <c r="AUQ74" s="60"/>
      <c r="AUR74" s="60"/>
      <c r="AUS74" s="60"/>
      <c r="AUT74" s="60"/>
      <c r="AUU74" s="60"/>
      <c r="AUV74" s="60"/>
      <c r="AUW74" s="60"/>
      <c r="AUX74" s="60"/>
      <c r="AUY74" s="60"/>
      <c r="AUZ74" s="60"/>
      <c r="AVA74" s="60"/>
      <c r="AVB74" s="60"/>
      <c r="AVC74" s="60"/>
      <c r="AVD74" s="60"/>
      <c r="AVE74" s="60"/>
      <c r="AVF74" s="60"/>
      <c r="AVG74" s="60"/>
      <c r="AVH74" s="60"/>
      <c r="AVI74" s="60"/>
      <c r="AVJ74" s="60"/>
      <c r="AVK74" s="60"/>
      <c r="AVL74" s="60"/>
      <c r="AVM74" s="60"/>
      <c r="AVN74" s="60"/>
      <c r="AVO74" s="60"/>
      <c r="AVP74" s="60"/>
      <c r="AVQ74" s="60"/>
      <c r="AVR74" s="60"/>
      <c r="AVS74" s="60"/>
      <c r="AVT74" s="60"/>
      <c r="AVU74" s="60"/>
      <c r="AVV74" s="60"/>
      <c r="AVW74" s="60"/>
      <c r="AVX74" s="60"/>
      <c r="AVY74" s="60"/>
      <c r="AVZ74" s="60"/>
      <c r="AWA74" s="60"/>
      <c r="AWB74" s="60"/>
      <c r="AWC74" s="60"/>
      <c r="AWD74" s="60"/>
      <c r="AWE74" s="60"/>
      <c r="AWF74" s="60"/>
      <c r="AWG74" s="60"/>
      <c r="AWH74" s="60"/>
      <c r="AWI74" s="60"/>
      <c r="AWJ74" s="60"/>
      <c r="AWK74" s="60"/>
      <c r="AWL74" s="60"/>
      <c r="AWM74" s="60"/>
      <c r="AWN74" s="60"/>
      <c r="AWO74" s="60"/>
      <c r="AWP74" s="60"/>
      <c r="AWQ74" s="60"/>
      <c r="AWR74" s="60"/>
      <c r="AWS74" s="60"/>
      <c r="AWT74" s="60"/>
      <c r="AWU74" s="60"/>
      <c r="AWV74" s="60"/>
      <c r="AWW74" s="60"/>
      <c r="AWX74" s="60"/>
      <c r="AWY74" s="60"/>
      <c r="AWZ74" s="60"/>
      <c r="AXA74" s="60"/>
      <c r="AXB74" s="60"/>
      <c r="AXC74" s="60"/>
      <c r="AXD74" s="60"/>
      <c r="AXE74" s="60"/>
      <c r="AXF74" s="60"/>
      <c r="AXG74" s="60"/>
      <c r="AXH74" s="60"/>
      <c r="AXI74" s="60"/>
      <c r="AXJ74" s="60"/>
      <c r="AXK74" s="60"/>
      <c r="AXL74" s="60"/>
      <c r="AXM74" s="60"/>
      <c r="AXN74" s="60"/>
      <c r="AXO74" s="60"/>
      <c r="AXP74" s="60"/>
      <c r="AXQ74" s="60"/>
      <c r="AXR74" s="60"/>
      <c r="AXS74" s="60"/>
      <c r="AXT74" s="60"/>
      <c r="AXU74" s="60"/>
      <c r="AXV74" s="60"/>
      <c r="AXW74" s="60"/>
      <c r="AXX74" s="60"/>
      <c r="AXY74" s="60"/>
      <c r="AXZ74" s="60"/>
      <c r="AYA74" s="60"/>
      <c r="AYB74" s="60"/>
      <c r="AYC74" s="60"/>
      <c r="AYD74" s="60"/>
      <c r="AYE74" s="60"/>
      <c r="AYF74" s="60"/>
      <c r="AYG74" s="60"/>
      <c r="AYH74" s="60"/>
      <c r="AYI74" s="60"/>
      <c r="AYJ74" s="60"/>
      <c r="AYK74" s="60"/>
      <c r="AYL74" s="60"/>
      <c r="AYM74" s="60"/>
      <c r="AYN74" s="60"/>
      <c r="AYO74" s="60"/>
      <c r="AYP74" s="60"/>
      <c r="AYQ74" s="60"/>
      <c r="AYR74" s="60"/>
      <c r="AYS74" s="60"/>
      <c r="AYT74" s="60"/>
      <c r="AYU74" s="60"/>
      <c r="AYV74" s="60"/>
      <c r="AYW74" s="60"/>
      <c r="AYX74" s="60"/>
      <c r="AYY74" s="60"/>
      <c r="AYZ74" s="60"/>
      <c r="AZA74" s="60"/>
      <c r="AZB74" s="60"/>
      <c r="AZC74" s="60"/>
      <c r="AZD74" s="60"/>
      <c r="AZE74" s="60"/>
      <c r="AZF74" s="60"/>
      <c r="AZG74" s="60"/>
      <c r="AZH74" s="60"/>
      <c r="AZI74" s="60"/>
      <c r="AZJ74" s="60"/>
      <c r="AZK74" s="60"/>
      <c r="AZL74" s="60"/>
      <c r="AZM74" s="60"/>
      <c r="AZN74" s="60"/>
      <c r="AZO74" s="60"/>
      <c r="AZP74" s="60"/>
      <c r="AZQ74" s="60"/>
      <c r="AZR74" s="60"/>
      <c r="AZS74" s="60"/>
      <c r="AZT74" s="60"/>
      <c r="AZU74" s="60"/>
      <c r="AZV74" s="60"/>
      <c r="AZW74" s="60"/>
      <c r="AZX74" s="60"/>
      <c r="AZY74" s="60"/>
      <c r="AZZ74" s="60"/>
      <c r="BAA74" s="60"/>
      <c r="BAB74" s="60"/>
      <c r="BAC74" s="60"/>
      <c r="BAD74" s="60"/>
      <c r="BAE74" s="60"/>
      <c r="BAF74" s="60"/>
      <c r="BAG74" s="60"/>
      <c r="BAH74" s="60"/>
      <c r="BAI74" s="60"/>
      <c r="BAJ74" s="60"/>
      <c r="BAK74" s="60"/>
      <c r="BAL74" s="60"/>
      <c r="BAM74" s="60"/>
      <c r="BAN74" s="60"/>
      <c r="BAO74" s="60"/>
      <c r="BAP74" s="60"/>
      <c r="BAQ74" s="60"/>
      <c r="BAR74" s="60"/>
      <c r="BAS74" s="60"/>
      <c r="BAT74" s="60"/>
      <c r="BAU74" s="60"/>
      <c r="BAV74" s="60"/>
      <c r="BAW74" s="60"/>
      <c r="BAX74" s="60"/>
      <c r="BAY74" s="60"/>
      <c r="BAZ74" s="60"/>
      <c r="BBA74" s="60"/>
      <c r="BBB74" s="60"/>
      <c r="BBC74" s="60"/>
      <c r="BBD74" s="60"/>
      <c r="BBE74" s="60"/>
      <c r="BBF74" s="60"/>
      <c r="BBG74" s="60"/>
      <c r="BBH74" s="60"/>
      <c r="BBI74" s="60"/>
      <c r="BBJ74" s="60"/>
      <c r="BBK74" s="60"/>
      <c r="BBL74" s="60"/>
      <c r="BBM74" s="60"/>
      <c r="BBN74" s="60"/>
      <c r="BBO74" s="60"/>
      <c r="BBP74" s="60"/>
      <c r="BBQ74" s="60"/>
      <c r="BBR74" s="60"/>
      <c r="BBS74" s="60"/>
      <c r="BBT74" s="60"/>
      <c r="BBU74" s="60"/>
      <c r="BBV74" s="60"/>
      <c r="BBW74" s="60"/>
      <c r="BBX74" s="60"/>
      <c r="BBY74" s="60"/>
      <c r="BBZ74" s="60"/>
      <c r="BCA74" s="60"/>
      <c r="BCB74" s="60"/>
      <c r="BCC74" s="60"/>
      <c r="BCD74" s="60"/>
      <c r="BCE74" s="60"/>
      <c r="BCF74" s="60"/>
      <c r="BCG74" s="60"/>
      <c r="BCH74" s="60"/>
      <c r="BCI74" s="60"/>
      <c r="BCJ74" s="60"/>
      <c r="BCK74" s="60"/>
      <c r="BCL74" s="60"/>
      <c r="BCM74" s="60"/>
      <c r="BCN74" s="60"/>
      <c r="BCO74" s="60"/>
      <c r="BCP74" s="60"/>
      <c r="BCQ74" s="60"/>
      <c r="BCR74" s="60"/>
      <c r="BCS74" s="60"/>
      <c r="BCT74" s="60"/>
      <c r="BCU74" s="60"/>
      <c r="BCV74" s="60"/>
      <c r="BCW74" s="60"/>
      <c r="BCX74" s="60"/>
      <c r="BCY74" s="60"/>
      <c r="BCZ74" s="60"/>
      <c r="BDA74" s="60"/>
      <c r="BDB74" s="60"/>
      <c r="BDC74" s="60"/>
      <c r="BDD74" s="60"/>
      <c r="BDE74" s="60"/>
      <c r="BDF74" s="60"/>
      <c r="BDG74" s="60"/>
      <c r="BDH74" s="60"/>
      <c r="BDI74" s="60"/>
      <c r="BDJ74" s="60"/>
      <c r="BDK74" s="60"/>
      <c r="BDL74" s="60"/>
      <c r="BDM74" s="60"/>
      <c r="BDN74" s="60"/>
      <c r="BDO74" s="60"/>
      <c r="BDP74" s="60"/>
      <c r="BDQ74" s="60"/>
      <c r="BDR74" s="60"/>
      <c r="BDS74" s="60"/>
      <c r="BDT74" s="60"/>
      <c r="BDU74" s="60"/>
      <c r="BDV74" s="60"/>
      <c r="BDW74" s="60"/>
      <c r="BDX74" s="60"/>
      <c r="BDY74" s="60"/>
      <c r="BDZ74" s="60"/>
      <c r="BEA74" s="60"/>
      <c r="BEB74" s="60"/>
      <c r="BEC74" s="60"/>
      <c r="BED74" s="60"/>
      <c r="BEE74" s="60"/>
      <c r="BEF74" s="60"/>
      <c r="BEG74" s="60"/>
      <c r="BEH74" s="60"/>
      <c r="BEI74" s="60"/>
      <c r="BEJ74" s="60"/>
      <c r="BEK74" s="60"/>
      <c r="BEL74" s="60"/>
      <c r="BEM74" s="60"/>
      <c r="BEN74" s="60"/>
      <c r="BEO74" s="60"/>
      <c r="BEP74" s="60"/>
      <c r="BEQ74" s="60"/>
      <c r="BER74" s="60"/>
      <c r="BES74" s="60"/>
      <c r="BET74" s="60"/>
      <c r="BEU74" s="60"/>
      <c r="BEV74" s="60"/>
      <c r="BEW74" s="60"/>
      <c r="BEX74" s="60"/>
      <c r="BEY74" s="60"/>
      <c r="BEZ74" s="60"/>
      <c r="BFA74" s="60"/>
      <c r="BFB74" s="60"/>
      <c r="BFC74" s="60"/>
      <c r="BFD74" s="60"/>
      <c r="BFE74" s="60"/>
      <c r="BFF74" s="60"/>
      <c r="BFG74" s="60"/>
      <c r="BFH74" s="60"/>
      <c r="BFI74" s="60"/>
      <c r="BFJ74" s="60"/>
      <c r="BFK74" s="60"/>
      <c r="BFL74" s="60"/>
      <c r="BFM74" s="60"/>
      <c r="BFN74" s="60"/>
      <c r="BFO74" s="60"/>
      <c r="BFP74" s="60"/>
      <c r="BFQ74" s="60"/>
      <c r="BFR74" s="60"/>
      <c r="BFS74" s="60"/>
      <c r="BFT74" s="60"/>
      <c r="BFU74" s="60"/>
      <c r="BFV74" s="60"/>
      <c r="BFW74" s="60"/>
      <c r="BFX74" s="60"/>
      <c r="BFY74" s="60"/>
      <c r="BFZ74" s="60"/>
      <c r="BGA74" s="60"/>
      <c r="BGB74" s="60"/>
      <c r="BGC74" s="60"/>
      <c r="BGD74" s="60"/>
      <c r="BGE74" s="60"/>
      <c r="BGF74" s="60"/>
      <c r="BGG74" s="60"/>
      <c r="BGH74" s="60"/>
      <c r="BGI74" s="60"/>
      <c r="BGJ74" s="60"/>
      <c r="BGK74" s="60"/>
      <c r="BGL74" s="60"/>
      <c r="BGM74" s="60"/>
      <c r="BGN74" s="60"/>
      <c r="BGO74" s="60"/>
      <c r="BGP74" s="60"/>
      <c r="BGQ74" s="60"/>
      <c r="BGR74" s="60"/>
      <c r="BGS74" s="60"/>
      <c r="BGT74" s="60"/>
      <c r="BGU74" s="60"/>
      <c r="BGV74" s="60"/>
      <c r="BGW74" s="60"/>
      <c r="BGX74" s="60"/>
      <c r="BGY74" s="60"/>
      <c r="BGZ74" s="60"/>
      <c r="BHA74" s="60"/>
      <c r="BHB74" s="60"/>
      <c r="BHC74" s="60"/>
      <c r="BHD74" s="60"/>
      <c r="BHE74" s="60"/>
      <c r="BHF74" s="60"/>
      <c r="BHG74" s="60"/>
      <c r="BHH74" s="60"/>
      <c r="BHI74" s="60"/>
      <c r="BHJ74" s="60"/>
      <c r="BHK74" s="60"/>
      <c r="BHL74" s="60"/>
      <c r="BHM74" s="60"/>
      <c r="BHN74" s="60"/>
      <c r="BHO74" s="60"/>
      <c r="BHP74" s="60"/>
      <c r="BHQ74" s="60"/>
      <c r="BHR74" s="60"/>
      <c r="BHS74" s="60"/>
      <c r="BHT74" s="60"/>
      <c r="BHU74" s="60"/>
      <c r="BHV74" s="60"/>
      <c r="BHW74" s="60"/>
      <c r="BHX74" s="60"/>
      <c r="BHY74" s="60"/>
      <c r="BHZ74" s="60"/>
      <c r="BIA74" s="60"/>
      <c r="BIB74" s="60"/>
      <c r="BIC74" s="60"/>
      <c r="BID74" s="60"/>
      <c r="BIE74" s="60"/>
      <c r="BIF74" s="60"/>
      <c r="BIG74" s="60"/>
      <c r="BIH74" s="60"/>
      <c r="BII74" s="60"/>
      <c r="BIJ74" s="60"/>
      <c r="BIK74" s="60"/>
      <c r="BIL74" s="60"/>
      <c r="BIM74" s="60"/>
      <c r="BIN74" s="60"/>
      <c r="BIO74" s="60"/>
      <c r="BIP74" s="60"/>
      <c r="BIQ74" s="60"/>
      <c r="BIR74" s="60"/>
      <c r="BIS74" s="60"/>
      <c r="BIT74" s="60"/>
      <c r="BIU74" s="60"/>
      <c r="BIV74" s="60"/>
      <c r="BIW74" s="60"/>
      <c r="BIX74" s="60"/>
      <c r="BIY74" s="60"/>
      <c r="BIZ74" s="60"/>
      <c r="BJA74" s="60"/>
      <c r="BJB74" s="60"/>
      <c r="BJC74" s="60"/>
      <c r="BJD74" s="60"/>
      <c r="BJE74" s="60"/>
      <c r="BJF74" s="60"/>
      <c r="BJG74" s="60"/>
      <c r="BJH74" s="60"/>
      <c r="BJI74" s="60"/>
      <c r="BJJ74" s="60"/>
      <c r="BJK74" s="60"/>
      <c r="BJL74" s="60"/>
      <c r="BJM74" s="60"/>
      <c r="BJN74" s="60"/>
      <c r="BJO74" s="60"/>
      <c r="BJP74" s="60"/>
      <c r="BJQ74" s="60"/>
      <c r="BJR74" s="60"/>
      <c r="BJS74" s="60"/>
      <c r="BJT74" s="60"/>
      <c r="BJU74" s="60"/>
      <c r="BJV74" s="60"/>
      <c r="BJW74" s="60"/>
      <c r="BJX74" s="60"/>
      <c r="BJY74" s="60"/>
      <c r="BJZ74" s="60"/>
      <c r="BKA74" s="60"/>
      <c r="BKB74" s="60"/>
      <c r="BKC74" s="60"/>
      <c r="BKD74" s="60"/>
      <c r="BKE74" s="60"/>
      <c r="BKF74" s="60"/>
      <c r="BKG74" s="60"/>
      <c r="BKH74" s="60"/>
      <c r="BKI74" s="60"/>
      <c r="BKJ74" s="60"/>
      <c r="BKK74" s="60"/>
      <c r="BKL74" s="60"/>
      <c r="BKM74" s="60"/>
      <c r="BKN74" s="60"/>
      <c r="BKO74" s="60"/>
      <c r="BKP74" s="60"/>
      <c r="BKQ74" s="60"/>
      <c r="BKR74" s="60"/>
      <c r="BKS74" s="60"/>
      <c r="BKT74" s="60"/>
      <c r="BKU74" s="60"/>
      <c r="BKV74" s="60"/>
      <c r="BKW74" s="60"/>
      <c r="BKX74" s="60"/>
      <c r="BKY74" s="60"/>
      <c r="BKZ74" s="60"/>
      <c r="BLA74" s="60"/>
      <c r="BLB74" s="60"/>
      <c r="BLC74" s="60"/>
      <c r="BLD74" s="60"/>
      <c r="BLE74" s="60"/>
      <c r="BLF74" s="60"/>
      <c r="BLG74" s="60"/>
      <c r="BLH74" s="60"/>
      <c r="BLI74" s="60"/>
      <c r="BLJ74" s="60"/>
      <c r="BLK74" s="60"/>
      <c r="BLL74" s="60"/>
      <c r="BLM74" s="60"/>
      <c r="BLN74" s="60"/>
      <c r="BLO74" s="60"/>
      <c r="BLP74" s="60"/>
      <c r="BLQ74" s="60"/>
      <c r="BLR74" s="60"/>
      <c r="BLS74" s="60"/>
      <c r="BLT74" s="60"/>
      <c r="BLU74" s="60"/>
      <c r="BLV74" s="60"/>
      <c r="BLW74" s="60"/>
      <c r="BLX74" s="60"/>
      <c r="BLY74" s="60"/>
      <c r="BLZ74" s="60"/>
      <c r="BMA74" s="60"/>
      <c r="BMB74" s="60"/>
      <c r="BMC74" s="60"/>
      <c r="BMD74" s="60"/>
      <c r="BME74" s="60"/>
      <c r="BMF74" s="60"/>
      <c r="BMG74" s="60"/>
      <c r="BMH74" s="60"/>
      <c r="BMI74" s="60"/>
      <c r="BMJ74" s="60"/>
      <c r="BMK74" s="60"/>
      <c r="BML74" s="60"/>
      <c r="BMM74" s="60"/>
      <c r="BMN74" s="60"/>
      <c r="BMO74" s="60"/>
      <c r="BMP74" s="60"/>
      <c r="BMQ74" s="60"/>
      <c r="BMR74" s="60"/>
      <c r="BMS74" s="60"/>
      <c r="BMT74" s="60"/>
      <c r="BMU74" s="60"/>
      <c r="BMV74" s="60"/>
      <c r="BMW74" s="60"/>
      <c r="BMX74" s="60"/>
      <c r="BMY74" s="60"/>
      <c r="BMZ74" s="60"/>
      <c r="BNA74" s="60"/>
      <c r="BNB74" s="60"/>
      <c r="BNC74" s="60"/>
      <c r="BND74" s="60"/>
      <c r="BNE74" s="60"/>
      <c r="BNF74" s="60"/>
      <c r="BNG74" s="60"/>
      <c r="BNH74" s="60"/>
      <c r="BNI74" s="60"/>
      <c r="BNJ74" s="60"/>
      <c r="BNK74" s="60"/>
      <c r="BNL74" s="60"/>
      <c r="BNM74" s="60"/>
      <c r="BNN74" s="60"/>
      <c r="BNO74" s="60"/>
      <c r="BNP74" s="60"/>
      <c r="BNQ74" s="60"/>
      <c r="BNR74" s="60"/>
      <c r="BNS74" s="60"/>
      <c r="BNT74" s="60"/>
      <c r="BNU74" s="60"/>
      <c r="BNV74" s="60"/>
      <c r="BNW74" s="60"/>
      <c r="BNX74" s="60"/>
      <c r="BNY74" s="60"/>
      <c r="BNZ74" s="60"/>
      <c r="BOA74" s="60"/>
      <c r="BOB74" s="60"/>
      <c r="BOC74" s="60"/>
      <c r="BOD74" s="60"/>
      <c r="BOE74" s="60"/>
      <c r="BOF74" s="60"/>
      <c r="BOG74" s="60"/>
      <c r="BOH74" s="60"/>
      <c r="BOI74" s="60"/>
      <c r="BOJ74" s="60"/>
      <c r="BOK74" s="60"/>
      <c r="BOL74" s="60"/>
      <c r="BOM74" s="60"/>
      <c r="BON74" s="60"/>
      <c r="BOO74" s="60"/>
      <c r="BOP74" s="60"/>
      <c r="BOQ74" s="60"/>
      <c r="BOR74" s="60"/>
      <c r="BOS74" s="60"/>
      <c r="BOT74" s="60"/>
      <c r="BOU74" s="60"/>
      <c r="BOV74" s="60"/>
      <c r="BOW74" s="60"/>
      <c r="BOX74" s="60"/>
      <c r="BOY74" s="60"/>
      <c r="BOZ74" s="60"/>
      <c r="BPA74" s="60"/>
      <c r="BPB74" s="60"/>
      <c r="BPC74" s="60"/>
      <c r="BPD74" s="60"/>
      <c r="BPE74" s="60"/>
      <c r="BPF74" s="60"/>
      <c r="BPG74" s="60"/>
      <c r="BPH74" s="60"/>
      <c r="BPI74" s="60"/>
      <c r="BPJ74" s="60"/>
      <c r="BPK74" s="60"/>
      <c r="BPL74" s="60"/>
      <c r="BPM74" s="60"/>
      <c r="BPN74" s="60"/>
      <c r="BPO74" s="60"/>
      <c r="BPP74" s="60"/>
      <c r="BPQ74" s="60"/>
      <c r="BPR74" s="60"/>
      <c r="BPS74" s="60"/>
      <c r="BPT74" s="60"/>
      <c r="BPU74" s="60"/>
      <c r="BPV74" s="60"/>
      <c r="BPW74" s="60"/>
      <c r="BPX74" s="60"/>
      <c r="BPY74" s="60"/>
      <c r="BPZ74" s="60"/>
      <c r="BQA74" s="60"/>
      <c r="BQB74" s="60"/>
      <c r="BQC74" s="60"/>
      <c r="BQD74" s="60"/>
      <c r="BQE74" s="60"/>
      <c r="BQF74" s="60"/>
      <c r="BQG74" s="60"/>
      <c r="BQH74" s="60"/>
      <c r="BQI74" s="60"/>
      <c r="BQJ74" s="60"/>
      <c r="BQK74" s="60"/>
      <c r="BQL74" s="60"/>
      <c r="BQM74" s="60"/>
      <c r="BQN74" s="60"/>
      <c r="BQO74" s="60"/>
      <c r="BQP74" s="60"/>
      <c r="BQQ74" s="60"/>
      <c r="BQR74" s="60"/>
      <c r="BQS74" s="60"/>
      <c r="BQT74" s="60"/>
      <c r="BQU74" s="60"/>
      <c r="BQV74" s="60"/>
      <c r="BQW74" s="60"/>
      <c r="BQX74" s="60"/>
      <c r="BQY74" s="60"/>
      <c r="BQZ74" s="60"/>
      <c r="BRA74" s="60"/>
      <c r="BRB74" s="60"/>
      <c r="BRC74" s="60"/>
      <c r="BRD74" s="60"/>
      <c r="BRE74" s="60"/>
      <c r="BRF74" s="60"/>
      <c r="BRG74" s="60"/>
      <c r="BRH74" s="60"/>
      <c r="BRI74" s="60"/>
      <c r="BRJ74" s="60"/>
      <c r="BRK74" s="60"/>
      <c r="BRL74" s="60"/>
      <c r="BRM74" s="60"/>
      <c r="BRN74" s="60"/>
      <c r="BRO74" s="60"/>
      <c r="BRP74" s="60"/>
      <c r="BRQ74" s="60"/>
      <c r="BRR74" s="60"/>
      <c r="BRS74" s="60"/>
      <c r="BRT74" s="60"/>
      <c r="BRU74" s="60"/>
      <c r="BRV74" s="60"/>
      <c r="BRW74" s="60"/>
      <c r="BRX74" s="60"/>
      <c r="BRY74" s="60"/>
      <c r="BRZ74" s="60"/>
      <c r="BSA74" s="60"/>
      <c r="BSB74" s="60"/>
      <c r="BSC74" s="60"/>
      <c r="BSD74" s="60"/>
      <c r="BSE74" s="60"/>
      <c r="BSF74" s="60"/>
      <c r="BSG74" s="60"/>
      <c r="BSH74" s="60"/>
      <c r="BSI74" s="60"/>
      <c r="BSJ74" s="60"/>
      <c r="BSK74" s="60"/>
      <c r="BSL74" s="60"/>
      <c r="BSM74" s="60"/>
      <c r="BSN74" s="60"/>
      <c r="BSO74" s="60"/>
      <c r="BSP74" s="60"/>
      <c r="BSQ74" s="60"/>
      <c r="BSR74" s="60"/>
      <c r="BSS74" s="60"/>
      <c r="BST74" s="60"/>
      <c r="BSU74" s="60"/>
      <c r="BSV74" s="60"/>
      <c r="BSW74" s="60"/>
      <c r="BSX74" s="60"/>
      <c r="BSY74" s="60"/>
      <c r="BSZ74" s="60"/>
      <c r="BTA74" s="60"/>
      <c r="BTB74" s="60"/>
      <c r="BTC74" s="60"/>
      <c r="BTD74" s="60"/>
      <c r="BTE74" s="60"/>
      <c r="BTF74" s="60"/>
      <c r="BTG74" s="60"/>
      <c r="BTH74" s="60"/>
      <c r="BTI74" s="60"/>
      <c r="BTJ74" s="60"/>
      <c r="BTK74" s="60"/>
      <c r="BTL74" s="60"/>
      <c r="BTM74" s="60"/>
      <c r="BTN74" s="60"/>
      <c r="BTO74" s="60"/>
      <c r="BTP74" s="60"/>
      <c r="BTQ74" s="60"/>
      <c r="BTR74" s="60"/>
      <c r="BTS74" s="60"/>
      <c r="BTT74" s="60"/>
      <c r="BTU74" s="60"/>
      <c r="BTV74" s="60"/>
      <c r="BTW74" s="60"/>
      <c r="BTX74" s="60"/>
      <c r="BTY74" s="60"/>
      <c r="BTZ74" s="60"/>
      <c r="BUA74" s="60"/>
      <c r="BUB74" s="60"/>
      <c r="BUC74" s="60"/>
      <c r="BUD74" s="60"/>
      <c r="BUE74" s="60"/>
      <c r="BUF74" s="60"/>
      <c r="BUG74" s="60"/>
      <c r="BUH74" s="60"/>
      <c r="BUI74" s="60"/>
      <c r="BUJ74" s="60"/>
      <c r="BUK74" s="60"/>
      <c r="BUL74" s="60"/>
      <c r="BUM74" s="60"/>
      <c r="BUN74" s="60"/>
      <c r="BUO74" s="60"/>
      <c r="BUP74" s="60"/>
      <c r="BUQ74" s="60"/>
      <c r="BUR74" s="60"/>
      <c r="BUS74" s="60"/>
      <c r="BUT74" s="60"/>
      <c r="BUU74" s="60"/>
      <c r="BUV74" s="60"/>
      <c r="BUW74" s="60"/>
      <c r="BUX74" s="60"/>
      <c r="BUY74" s="60"/>
      <c r="BUZ74" s="60"/>
      <c r="BVA74" s="60"/>
      <c r="BVB74" s="60"/>
      <c r="BVC74" s="60"/>
      <c r="BVD74" s="60"/>
      <c r="BVE74" s="60"/>
      <c r="BVF74" s="60"/>
      <c r="BVG74" s="60"/>
      <c r="BVH74" s="60"/>
      <c r="BVI74" s="60"/>
      <c r="BVJ74" s="60"/>
      <c r="BVK74" s="60"/>
      <c r="BVL74" s="60"/>
      <c r="BVM74" s="60"/>
      <c r="BVN74" s="60"/>
      <c r="BVO74" s="60"/>
      <c r="BVP74" s="60"/>
      <c r="BVQ74" s="60"/>
      <c r="BVR74" s="60"/>
      <c r="BVS74" s="60"/>
      <c r="BVT74" s="60"/>
      <c r="BVU74" s="60"/>
      <c r="BVV74" s="60"/>
      <c r="BVW74" s="60"/>
      <c r="BVX74" s="60"/>
      <c r="BVY74" s="60"/>
      <c r="BVZ74" s="60"/>
      <c r="BWA74" s="60"/>
      <c r="BWB74" s="60"/>
      <c r="BWC74" s="60"/>
      <c r="BWD74" s="60"/>
      <c r="BWE74" s="60"/>
      <c r="BWF74" s="60"/>
      <c r="BWG74" s="60"/>
      <c r="BWH74" s="60"/>
      <c r="BWI74" s="60"/>
      <c r="BWJ74" s="60"/>
      <c r="BWK74" s="60"/>
      <c r="BWL74" s="60"/>
      <c r="BWM74" s="60"/>
      <c r="BWN74" s="60"/>
      <c r="BWO74" s="60"/>
      <c r="BWP74" s="60"/>
      <c r="BWQ74" s="60"/>
      <c r="BWR74" s="60"/>
      <c r="BWS74" s="60"/>
      <c r="BWT74" s="60"/>
      <c r="BWU74" s="60"/>
      <c r="BWV74" s="60"/>
      <c r="BWW74" s="60"/>
      <c r="BWX74" s="60"/>
      <c r="BWY74" s="60"/>
      <c r="BWZ74" s="60"/>
      <c r="BXA74" s="60"/>
      <c r="BXB74" s="60"/>
      <c r="BXC74" s="60"/>
      <c r="BXD74" s="60"/>
      <c r="BXE74" s="60"/>
      <c r="BXF74" s="60"/>
      <c r="BXG74" s="60"/>
      <c r="BXH74" s="60"/>
      <c r="BXI74" s="60"/>
      <c r="BXJ74" s="60"/>
      <c r="BXK74" s="60"/>
      <c r="BXL74" s="60"/>
      <c r="BXM74" s="60"/>
      <c r="BXN74" s="60"/>
      <c r="BXO74" s="60"/>
      <c r="BXP74" s="60"/>
      <c r="BXQ74" s="60"/>
      <c r="BXR74" s="60"/>
      <c r="BXS74" s="60"/>
      <c r="BXT74" s="60"/>
      <c r="BXU74" s="60"/>
      <c r="BXV74" s="60"/>
      <c r="BXW74" s="60"/>
      <c r="BXX74" s="60"/>
      <c r="BXY74" s="60"/>
      <c r="BXZ74" s="60"/>
      <c r="BYA74" s="60"/>
      <c r="BYB74" s="60"/>
      <c r="BYC74" s="60"/>
      <c r="BYD74" s="60"/>
      <c r="BYE74" s="60"/>
      <c r="BYF74" s="60"/>
      <c r="BYG74" s="60"/>
      <c r="BYH74" s="60"/>
      <c r="BYI74" s="60"/>
      <c r="BYJ74" s="60"/>
      <c r="BYK74" s="60"/>
      <c r="BYL74" s="60"/>
      <c r="BYM74" s="60"/>
      <c r="BYN74" s="60"/>
      <c r="BYO74" s="60"/>
      <c r="BYP74" s="60"/>
      <c r="BYQ74" s="60"/>
      <c r="BYR74" s="60"/>
      <c r="BYS74" s="60"/>
      <c r="BYT74" s="60"/>
      <c r="BYU74" s="60"/>
      <c r="BYV74" s="60"/>
      <c r="BYW74" s="60"/>
      <c r="BYX74" s="60"/>
      <c r="BYY74" s="60"/>
      <c r="BYZ74" s="60"/>
      <c r="BZA74" s="60"/>
      <c r="BZB74" s="60"/>
      <c r="BZC74" s="60"/>
      <c r="BZD74" s="60"/>
      <c r="BZE74" s="60"/>
      <c r="BZF74" s="60"/>
      <c r="BZG74" s="60"/>
      <c r="BZH74" s="60"/>
      <c r="BZI74" s="60"/>
      <c r="BZJ74" s="60"/>
      <c r="BZK74" s="60"/>
      <c r="BZL74" s="60"/>
      <c r="BZM74" s="60"/>
      <c r="BZN74" s="60"/>
      <c r="BZO74" s="60"/>
      <c r="BZP74" s="60"/>
      <c r="BZQ74" s="60"/>
      <c r="BZR74" s="60"/>
      <c r="BZS74" s="60"/>
      <c r="BZT74" s="60"/>
      <c r="BZU74" s="60"/>
      <c r="BZV74" s="60"/>
      <c r="BZW74" s="60"/>
      <c r="BZX74" s="60"/>
      <c r="BZY74" s="60"/>
      <c r="BZZ74" s="60"/>
      <c r="CAA74" s="60"/>
      <c r="CAB74" s="60"/>
      <c r="CAC74" s="60"/>
      <c r="CAD74" s="60"/>
      <c r="CAE74" s="60"/>
      <c r="CAF74" s="60"/>
      <c r="CAG74" s="60"/>
      <c r="CAH74" s="60"/>
      <c r="CAI74" s="60"/>
      <c r="CAJ74" s="60"/>
      <c r="CAK74" s="60"/>
      <c r="CAL74" s="60"/>
      <c r="CAM74" s="60"/>
      <c r="CAN74" s="60"/>
      <c r="CAO74" s="60"/>
      <c r="CAP74" s="60"/>
      <c r="CAQ74" s="60"/>
      <c r="CAR74" s="60"/>
      <c r="CAS74" s="60"/>
      <c r="CAT74" s="60"/>
      <c r="CAU74" s="60"/>
      <c r="CAV74" s="60"/>
      <c r="CAW74" s="60"/>
      <c r="CAX74" s="60"/>
      <c r="CAY74" s="60"/>
      <c r="CAZ74" s="60"/>
      <c r="CBA74" s="60"/>
      <c r="CBB74" s="60"/>
      <c r="CBC74" s="60"/>
      <c r="CBD74" s="60"/>
      <c r="CBE74" s="60"/>
      <c r="CBF74" s="60"/>
      <c r="CBG74" s="60"/>
      <c r="CBH74" s="60"/>
      <c r="CBI74" s="60"/>
      <c r="CBJ74" s="60"/>
      <c r="CBK74" s="60"/>
      <c r="CBL74" s="60"/>
      <c r="CBM74" s="60"/>
      <c r="CBN74" s="60"/>
      <c r="CBO74" s="60"/>
      <c r="CBP74" s="60"/>
      <c r="CBQ74" s="60"/>
      <c r="CBR74" s="60"/>
      <c r="CBS74" s="60"/>
      <c r="CBT74" s="60"/>
      <c r="CBU74" s="60"/>
      <c r="CBV74" s="60"/>
      <c r="CBW74" s="60"/>
      <c r="CBX74" s="60"/>
      <c r="CBY74" s="60"/>
      <c r="CBZ74" s="60"/>
      <c r="CCA74" s="60"/>
      <c r="CCB74" s="60"/>
      <c r="CCC74" s="60"/>
      <c r="CCD74" s="60"/>
      <c r="CCE74" s="60"/>
      <c r="CCF74" s="60"/>
      <c r="CCG74" s="60"/>
      <c r="CCH74" s="60"/>
      <c r="CCI74" s="60"/>
      <c r="CCJ74" s="60"/>
      <c r="CCK74" s="60"/>
      <c r="CCL74" s="60"/>
      <c r="CCM74" s="60"/>
      <c r="CCN74" s="60"/>
      <c r="CCO74" s="60"/>
      <c r="CCP74" s="60"/>
      <c r="CCQ74" s="60"/>
      <c r="CCR74" s="60"/>
      <c r="CCS74" s="60"/>
      <c r="CCT74" s="60"/>
      <c r="CCU74" s="60"/>
      <c r="CCV74" s="60"/>
      <c r="CCW74" s="60"/>
      <c r="CCX74" s="60"/>
      <c r="CCY74" s="60"/>
      <c r="CCZ74" s="60"/>
      <c r="CDA74" s="60"/>
      <c r="CDB74" s="60"/>
      <c r="CDC74" s="60"/>
      <c r="CDD74" s="60"/>
      <c r="CDE74" s="60"/>
      <c r="CDF74" s="60"/>
      <c r="CDG74" s="60"/>
      <c r="CDH74" s="60"/>
      <c r="CDI74" s="60"/>
      <c r="CDJ74" s="60"/>
      <c r="CDK74" s="60"/>
      <c r="CDL74" s="60"/>
      <c r="CDM74" s="60"/>
      <c r="CDN74" s="60"/>
      <c r="CDO74" s="60"/>
      <c r="CDP74" s="60"/>
      <c r="CDQ74" s="60"/>
      <c r="CDR74" s="60"/>
      <c r="CDS74" s="60"/>
      <c r="CDT74" s="60"/>
      <c r="CDU74" s="60"/>
      <c r="CDV74" s="60"/>
      <c r="CDW74" s="60"/>
      <c r="CDX74" s="60"/>
      <c r="CDY74" s="60"/>
      <c r="CDZ74" s="60"/>
      <c r="CEA74" s="60"/>
      <c r="CEB74" s="60"/>
      <c r="CEC74" s="60"/>
      <c r="CED74" s="60"/>
      <c r="CEE74" s="60"/>
      <c r="CEF74" s="60"/>
      <c r="CEG74" s="60"/>
      <c r="CEH74" s="60"/>
      <c r="CEI74" s="60"/>
      <c r="CEJ74" s="60"/>
      <c r="CEK74" s="60"/>
      <c r="CEL74" s="60"/>
      <c r="CEM74" s="60"/>
      <c r="CEN74" s="60"/>
      <c r="CEO74" s="60"/>
      <c r="CEP74" s="60"/>
      <c r="CEQ74" s="60"/>
      <c r="CER74" s="60"/>
      <c r="CES74" s="60"/>
      <c r="CET74" s="60"/>
      <c r="CEU74" s="60"/>
      <c r="CEV74" s="60"/>
      <c r="CEW74" s="60"/>
      <c r="CEX74" s="60"/>
      <c r="CEY74" s="60"/>
      <c r="CEZ74" s="60"/>
      <c r="CFA74" s="60"/>
      <c r="CFB74" s="60"/>
      <c r="CFC74" s="60"/>
      <c r="CFD74" s="60"/>
      <c r="CFE74" s="60"/>
      <c r="CFF74" s="60"/>
      <c r="CFG74" s="60"/>
      <c r="CFH74" s="60"/>
      <c r="CFI74" s="60"/>
      <c r="CFJ74" s="60"/>
      <c r="CFK74" s="60"/>
      <c r="CFL74" s="60"/>
      <c r="CFM74" s="60"/>
      <c r="CFN74" s="60"/>
      <c r="CFO74" s="60"/>
      <c r="CFP74" s="60"/>
      <c r="CFQ74" s="60"/>
      <c r="CFR74" s="60"/>
      <c r="CFS74" s="60"/>
      <c r="CFT74" s="60"/>
      <c r="CFU74" s="60"/>
      <c r="CFV74" s="60"/>
      <c r="CFW74" s="60"/>
      <c r="CFX74" s="60"/>
      <c r="CFY74" s="60"/>
      <c r="CFZ74" s="60"/>
      <c r="CGA74" s="60"/>
      <c r="CGB74" s="60"/>
      <c r="CGC74" s="60"/>
      <c r="CGD74" s="60"/>
      <c r="CGE74" s="60"/>
      <c r="CGF74" s="60"/>
      <c r="CGG74" s="60"/>
      <c r="CGH74" s="60"/>
      <c r="CGI74" s="60"/>
      <c r="CGJ74" s="60"/>
      <c r="CGK74" s="60"/>
      <c r="CGL74" s="60"/>
      <c r="CGM74" s="60"/>
      <c r="CGN74" s="60"/>
      <c r="CGO74" s="60"/>
      <c r="CGP74" s="60"/>
      <c r="CGQ74" s="60"/>
      <c r="CGR74" s="60"/>
      <c r="CGS74" s="60"/>
      <c r="CGT74" s="60"/>
      <c r="CGU74" s="60"/>
      <c r="CGV74" s="60"/>
      <c r="CGW74" s="60"/>
      <c r="CGX74" s="60"/>
      <c r="CGY74" s="60"/>
      <c r="CGZ74" s="60"/>
      <c r="CHA74" s="60"/>
      <c r="CHB74" s="60"/>
      <c r="CHC74" s="60"/>
      <c r="CHD74" s="60"/>
      <c r="CHE74" s="60"/>
      <c r="CHF74" s="60"/>
      <c r="CHG74" s="60"/>
      <c r="CHH74" s="60"/>
      <c r="CHI74" s="60"/>
      <c r="CHJ74" s="60"/>
      <c r="CHK74" s="60"/>
      <c r="CHL74" s="60"/>
      <c r="CHM74" s="60"/>
      <c r="CHN74" s="60"/>
      <c r="CHO74" s="60"/>
      <c r="CHP74" s="60"/>
      <c r="CHQ74" s="60"/>
      <c r="CHR74" s="60"/>
      <c r="CHS74" s="60"/>
      <c r="CHT74" s="60"/>
      <c r="CHU74" s="60"/>
      <c r="CHV74" s="60"/>
      <c r="CHW74" s="60"/>
      <c r="CHX74" s="60"/>
      <c r="CHY74" s="60"/>
      <c r="CHZ74" s="60"/>
      <c r="CIA74" s="60"/>
      <c r="CIB74" s="60"/>
      <c r="CIC74" s="60"/>
      <c r="CID74" s="60"/>
      <c r="CIE74" s="60"/>
      <c r="CIF74" s="60"/>
      <c r="CIG74" s="60"/>
      <c r="CIH74" s="60"/>
      <c r="CII74" s="60"/>
      <c r="CIJ74" s="60"/>
      <c r="CIK74" s="60"/>
      <c r="CIL74" s="60"/>
      <c r="CIM74" s="60"/>
      <c r="CIN74" s="60"/>
      <c r="CIO74" s="60"/>
      <c r="CIP74" s="60"/>
      <c r="CIQ74" s="60"/>
      <c r="CIR74" s="60"/>
      <c r="CIS74" s="60"/>
      <c r="CIT74" s="60"/>
      <c r="CIU74" s="60"/>
      <c r="CIV74" s="60"/>
      <c r="CIW74" s="60"/>
      <c r="CIX74" s="60"/>
      <c r="CIY74" s="60"/>
      <c r="CIZ74" s="60"/>
      <c r="CJA74" s="60"/>
      <c r="CJB74" s="60"/>
      <c r="CJC74" s="60"/>
      <c r="CJD74" s="60"/>
      <c r="CJE74" s="60"/>
      <c r="CJF74" s="60"/>
      <c r="CJG74" s="60"/>
      <c r="CJH74" s="60"/>
      <c r="CJI74" s="60"/>
      <c r="CJJ74" s="60"/>
      <c r="CJK74" s="60"/>
      <c r="CJL74" s="60"/>
      <c r="CJM74" s="60"/>
      <c r="CJN74" s="60"/>
      <c r="CJO74" s="60"/>
      <c r="CJP74" s="60"/>
      <c r="CJQ74" s="60"/>
      <c r="CJR74" s="60"/>
      <c r="CJS74" s="60"/>
      <c r="CJT74" s="60"/>
      <c r="CJU74" s="60"/>
      <c r="CJV74" s="60"/>
      <c r="CJW74" s="60"/>
      <c r="CJX74" s="60"/>
      <c r="CJY74" s="60"/>
      <c r="CJZ74" s="60"/>
      <c r="CKA74" s="60"/>
      <c r="CKB74" s="60"/>
      <c r="CKC74" s="60"/>
      <c r="CKD74" s="60"/>
      <c r="CKE74" s="60"/>
      <c r="CKF74" s="60"/>
      <c r="CKG74" s="60"/>
      <c r="CKH74" s="60"/>
      <c r="CKI74" s="60"/>
      <c r="CKJ74" s="60"/>
      <c r="CKK74" s="60"/>
      <c r="CKL74" s="60"/>
      <c r="CKM74" s="60"/>
      <c r="CKN74" s="60"/>
      <c r="CKO74" s="60"/>
      <c r="CKP74" s="60"/>
      <c r="CKQ74" s="60"/>
      <c r="CKR74" s="60"/>
      <c r="CKS74" s="60"/>
      <c r="CKT74" s="60"/>
      <c r="CKU74" s="60"/>
      <c r="CKV74" s="60"/>
      <c r="CKW74" s="60"/>
      <c r="CKX74" s="60"/>
      <c r="CKY74" s="60"/>
      <c r="CKZ74" s="60"/>
      <c r="CLA74" s="60"/>
      <c r="CLB74" s="60"/>
      <c r="CLC74" s="60"/>
      <c r="CLD74" s="60"/>
      <c r="CLE74" s="60"/>
      <c r="CLF74" s="60"/>
      <c r="CLG74" s="60"/>
      <c r="CLH74" s="60"/>
      <c r="CLI74" s="60"/>
      <c r="CLJ74" s="60"/>
      <c r="CLK74" s="60"/>
      <c r="CLL74" s="60"/>
      <c r="CLM74" s="60"/>
      <c r="CLN74" s="60"/>
      <c r="CLO74" s="60"/>
      <c r="CLP74" s="60"/>
      <c r="CLQ74" s="60"/>
      <c r="CLR74" s="60"/>
      <c r="CLS74" s="60"/>
      <c r="CLT74" s="60"/>
      <c r="CLU74" s="60"/>
      <c r="CLV74" s="60"/>
      <c r="CLW74" s="60"/>
      <c r="CLX74" s="60"/>
      <c r="CLY74" s="60"/>
      <c r="CLZ74" s="60"/>
      <c r="CMA74" s="60"/>
      <c r="CMB74" s="60"/>
      <c r="CMC74" s="60"/>
      <c r="CMD74" s="60"/>
      <c r="CME74" s="60"/>
      <c r="CMF74" s="60"/>
      <c r="CMG74" s="60"/>
      <c r="CMH74" s="60"/>
      <c r="CMI74" s="60"/>
      <c r="CMJ74" s="60"/>
      <c r="CMK74" s="60"/>
      <c r="CML74" s="60"/>
      <c r="CMM74" s="60"/>
      <c r="CMN74" s="60"/>
      <c r="CMO74" s="60"/>
      <c r="CMP74" s="60"/>
      <c r="CMQ74" s="60"/>
      <c r="CMR74" s="60"/>
      <c r="CMS74" s="60"/>
      <c r="CMT74" s="60"/>
      <c r="CMU74" s="60"/>
      <c r="CMV74" s="60"/>
      <c r="CMW74" s="60"/>
      <c r="CMX74" s="60"/>
      <c r="CMY74" s="60"/>
      <c r="CMZ74" s="60"/>
      <c r="CNA74" s="60"/>
      <c r="CNB74" s="60"/>
      <c r="CNC74" s="60"/>
      <c r="CND74" s="60"/>
      <c r="CNE74" s="60"/>
      <c r="CNF74" s="60"/>
      <c r="CNG74" s="60"/>
      <c r="CNH74" s="60"/>
      <c r="CNI74" s="60"/>
      <c r="CNJ74" s="60"/>
      <c r="CNK74" s="60"/>
      <c r="CNL74" s="60"/>
      <c r="CNM74" s="60"/>
      <c r="CNN74" s="60"/>
      <c r="CNO74" s="60"/>
      <c r="CNP74" s="60"/>
      <c r="CNQ74" s="60"/>
      <c r="CNR74" s="60"/>
      <c r="CNS74" s="60"/>
      <c r="CNT74" s="60"/>
      <c r="CNU74" s="60"/>
      <c r="CNV74" s="60"/>
      <c r="CNW74" s="60"/>
      <c r="CNX74" s="60"/>
      <c r="CNY74" s="60"/>
      <c r="CNZ74" s="60"/>
      <c r="COA74" s="60"/>
      <c r="COB74" s="60"/>
      <c r="COC74" s="60"/>
      <c r="COD74" s="60"/>
      <c r="COE74" s="60"/>
      <c r="COF74" s="60"/>
      <c r="COG74" s="60"/>
      <c r="COH74" s="60"/>
      <c r="COI74" s="60"/>
      <c r="COJ74" s="60"/>
      <c r="COK74" s="60"/>
      <c r="COL74" s="60"/>
      <c r="COM74" s="60"/>
      <c r="CON74" s="60"/>
      <c r="COO74" s="60"/>
      <c r="COP74" s="60"/>
      <c r="COQ74" s="60"/>
      <c r="COR74" s="60"/>
      <c r="COS74" s="60"/>
      <c r="COT74" s="60"/>
      <c r="COU74" s="60"/>
      <c r="COV74" s="60"/>
      <c r="COW74" s="60"/>
      <c r="COX74" s="60"/>
      <c r="COY74" s="60"/>
      <c r="COZ74" s="60"/>
      <c r="CPA74" s="60"/>
      <c r="CPB74" s="60"/>
      <c r="CPC74" s="60"/>
      <c r="CPD74" s="60"/>
      <c r="CPE74" s="60"/>
      <c r="CPF74" s="60"/>
      <c r="CPG74" s="60"/>
      <c r="CPH74" s="60"/>
      <c r="CPI74" s="60"/>
      <c r="CPJ74" s="60"/>
      <c r="CPK74" s="60"/>
      <c r="CPL74" s="60"/>
      <c r="CPM74" s="60"/>
      <c r="CPN74" s="60"/>
      <c r="CPO74" s="60"/>
      <c r="CPP74" s="60"/>
      <c r="CPQ74" s="60"/>
      <c r="CPR74" s="60"/>
      <c r="CPS74" s="60"/>
      <c r="CPT74" s="60"/>
      <c r="CPU74" s="60"/>
      <c r="CPV74" s="60"/>
      <c r="CPW74" s="60"/>
      <c r="CPX74" s="60"/>
      <c r="CPY74" s="60"/>
      <c r="CPZ74" s="60"/>
      <c r="CQA74" s="60"/>
      <c r="CQB74" s="60"/>
      <c r="CQC74" s="60"/>
      <c r="CQD74" s="60"/>
      <c r="CQE74" s="60"/>
      <c r="CQF74" s="60"/>
      <c r="CQG74" s="60"/>
      <c r="CQH74" s="60"/>
      <c r="CQI74" s="60"/>
      <c r="CQJ74" s="60"/>
      <c r="CQK74" s="60"/>
      <c r="CQL74" s="60"/>
      <c r="CQM74" s="60"/>
      <c r="CQN74" s="60"/>
      <c r="CQO74" s="60"/>
      <c r="CQP74" s="60"/>
      <c r="CQQ74" s="60"/>
      <c r="CQR74" s="60"/>
      <c r="CQS74" s="60"/>
      <c r="CQT74" s="60"/>
      <c r="CQU74" s="60"/>
      <c r="CQV74" s="60"/>
      <c r="CQW74" s="60"/>
      <c r="CQX74" s="60"/>
      <c r="CQY74" s="60"/>
      <c r="CQZ74" s="60"/>
      <c r="CRA74" s="60"/>
      <c r="CRB74" s="60"/>
      <c r="CRC74" s="60"/>
      <c r="CRD74" s="60"/>
      <c r="CRE74" s="60"/>
      <c r="CRF74" s="60"/>
      <c r="CRG74" s="60"/>
      <c r="CRH74" s="60"/>
      <c r="CRI74" s="60"/>
      <c r="CRJ74" s="60"/>
      <c r="CRK74" s="60"/>
      <c r="CRL74" s="60"/>
      <c r="CRM74" s="60"/>
      <c r="CRN74" s="60"/>
      <c r="CRO74" s="60"/>
      <c r="CRP74" s="60"/>
      <c r="CRQ74" s="60"/>
      <c r="CRR74" s="60"/>
      <c r="CRS74" s="60"/>
      <c r="CRT74" s="60"/>
      <c r="CRU74" s="60"/>
      <c r="CRV74" s="60"/>
      <c r="CRW74" s="60"/>
      <c r="CRX74" s="60"/>
      <c r="CRY74" s="60"/>
      <c r="CRZ74" s="60"/>
      <c r="CSA74" s="60"/>
      <c r="CSB74" s="60"/>
      <c r="CSC74" s="60"/>
      <c r="CSD74" s="60"/>
      <c r="CSE74" s="60"/>
      <c r="CSF74" s="60"/>
      <c r="CSG74" s="60"/>
      <c r="CSH74" s="60"/>
      <c r="CSI74" s="60"/>
      <c r="CSJ74" s="60"/>
      <c r="CSK74" s="60"/>
      <c r="CSL74" s="60"/>
      <c r="CSM74" s="60"/>
      <c r="CSN74" s="60"/>
      <c r="CSO74" s="60"/>
      <c r="CSP74" s="60"/>
      <c r="CSQ74" s="60"/>
      <c r="CSR74" s="60"/>
      <c r="CSS74" s="60"/>
      <c r="CST74" s="60"/>
      <c r="CSU74" s="60"/>
      <c r="CSV74" s="60"/>
      <c r="CSW74" s="60"/>
      <c r="CSX74" s="60"/>
      <c r="CSY74" s="60"/>
      <c r="CSZ74" s="60"/>
      <c r="CTA74" s="60"/>
      <c r="CTB74" s="60"/>
      <c r="CTC74" s="60"/>
      <c r="CTD74" s="60"/>
      <c r="CTE74" s="60"/>
      <c r="CTF74" s="60"/>
      <c r="CTG74" s="60"/>
      <c r="CTH74" s="60"/>
      <c r="CTI74" s="60"/>
      <c r="CTJ74" s="60"/>
      <c r="CTK74" s="60"/>
      <c r="CTL74" s="60"/>
      <c r="CTM74" s="60"/>
      <c r="CTN74" s="60"/>
      <c r="CTO74" s="60"/>
      <c r="CTP74" s="60"/>
      <c r="CTQ74" s="60"/>
      <c r="CTR74" s="60"/>
      <c r="CTS74" s="60"/>
      <c r="CTT74" s="60"/>
      <c r="CTU74" s="60"/>
      <c r="CTV74" s="60"/>
      <c r="CTW74" s="60"/>
      <c r="CTX74" s="60"/>
      <c r="CTY74" s="60"/>
      <c r="CTZ74" s="60"/>
      <c r="CUA74" s="60"/>
      <c r="CUB74" s="60"/>
      <c r="CUC74" s="60"/>
      <c r="CUD74" s="60"/>
      <c r="CUE74" s="60"/>
      <c r="CUF74" s="60"/>
      <c r="CUG74" s="60"/>
      <c r="CUH74" s="60"/>
      <c r="CUI74" s="60"/>
      <c r="CUJ74" s="60"/>
      <c r="CUK74" s="60"/>
      <c r="CUL74" s="60"/>
      <c r="CUM74" s="60"/>
      <c r="CUN74" s="60"/>
      <c r="CUO74" s="60"/>
      <c r="CUP74" s="60"/>
      <c r="CUQ74" s="60"/>
      <c r="CUR74" s="60"/>
      <c r="CUS74" s="60"/>
      <c r="CUT74" s="60"/>
      <c r="CUU74" s="60"/>
      <c r="CUV74" s="60"/>
      <c r="CUW74" s="60"/>
      <c r="CUX74" s="60"/>
      <c r="CUY74" s="60"/>
      <c r="CUZ74" s="60"/>
      <c r="CVA74" s="60"/>
      <c r="CVB74" s="60"/>
      <c r="CVC74" s="60"/>
      <c r="CVD74" s="60"/>
      <c r="CVE74" s="60"/>
      <c r="CVF74" s="60"/>
      <c r="CVG74" s="60"/>
      <c r="CVH74" s="60"/>
      <c r="CVI74" s="60"/>
      <c r="CVJ74" s="60"/>
      <c r="CVK74" s="60"/>
      <c r="CVL74" s="60"/>
      <c r="CVM74" s="60"/>
      <c r="CVN74" s="60"/>
      <c r="CVO74" s="60"/>
      <c r="CVP74" s="60"/>
      <c r="CVQ74" s="60"/>
      <c r="CVR74" s="60"/>
      <c r="CVS74" s="60"/>
      <c r="CVT74" s="60"/>
      <c r="CVU74" s="60"/>
      <c r="CVV74" s="60"/>
      <c r="CVW74" s="60"/>
      <c r="CVX74" s="60"/>
      <c r="CVY74" s="60"/>
      <c r="CVZ74" s="60"/>
      <c r="CWA74" s="60"/>
      <c r="CWB74" s="60"/>
      <c r="CWC74" s="60"/>
      <c r="CWD74" s="60"/>
      <c r="CWE74" s="60"/>
      <c r="CWF74" s="60"/>
      <c r="CWG74" s="60"/>
      <c r="CWH74" s="60"/>
      <c r="CWI74" s="60"/>
      <c r="CWJ74" s="60"/>
      <c r="CWK74" s="60"/>
      <c r="CWL74" s="60"/>
      <c r="CWM74" s="60"/>
      <c r="CWN74" s="60"/>
      <c r="CWO74" s="60"/>
      <c r="CWP74" s="60"/>
      <c r="CWQ74" s="60"/>
      <c r="CWR74" s="60"/>
      <c r="CWS74" s="60"/>
      <c r="CWT74" s="60"/>
      <c r="CWU74" s="60"/>
      <c r="CWV74" s="60"/>
      <c r="CWW74" s="60"/>
      <c r="CWX74" s="60"/>
      <c r="CWY74" s="60"/>
      <c r="CWZ74" s="60"/>
      <c r="CXA74" s="60"/>
      <c r="CXB74" s="60"/>
      <c r="CXC74" s="60"/>
      <c r="CXD74" s="60"/>
      <c r="CXE74" s="60"/>
      <c r="CXF74" s="60"/>
      <c r="CXG74" s="60"/>
      <c r="CXH74" s="60"/>
      <c r="CXI74" s="60"/>
      <c r="CXJ74" s="60"/>
      <c r="CXK74" s="60"/>
      <c r="CXL74" s="60"/>
      <c r="CXM74" s="60"/>
      <c r="CXN74" s="60"/>
      <c r="CXO74" s="60"/>
      <c r="CXP74" s="60"/>
      <c r="CXQ74" s="60"/>
      <c r="CXR74" s="60"/>
      <c r="CXS74" s="60"/>
      <c r="CXT74" s="60"/>
      <c r="CXU74" s="60"/>
      <c r="CXV74" s="60"/>
      <c r="CXW74" s="60"/>
      <c r="CXX74" s="60"/>
      <c r="CXY74" s="60"/>
      <c r="CXZ74" s="60"/>
      <c r="CYA74" s="60"/>
      <c r="CYB74" s="60"/>
      <c r="CYC74" s="60"/>
      <c r="CYD74" s="60"/>
      <c r="CYE74" s="60"/>
      <c r="CYF74" s="60"/>
      <c r="CYG74" s="60"/>
      <c r="CYH74" s="60"/>
      <c r="CYI74" s="60"/>
      <c r="CYJ74" s="60"/>
      <c r="CYK74" s="60"/>
      <c r="CYL74" s="60"/>
      <c r="CYM74" s="60"/>
      <c r="CYN74" s="60"/>
      <c r="CYO74" s="60"/>
      <c r="CYP74" s="60"/>
      <c r="CYQ74" s="60"/>
      <c r="CYR74" s="60"/>
      <c r="CYS74" s="60"/>
      <c r="CYT74" s="60"/>
      <c r="CYU74" s="60"/>
      <c r="CYV74" s="60"/>
      <c r="CYW74" s="60"/>
      <c r="CYX74" s="60"/>
      <c r="CYY74" s="60"/>
      <c r="CYZ74" s="60"/>
      <c r="CZA74" s="60"/>
      <c r="CZB74" s="60"/>
      <c r="CZC74" s="60"/>
      <c r="CZD74" s="60"/>
      <c r="CZE74" s="60"/>
      <c r="CZF74" s="60"/>
      <c r="CZG74" s="60"/>
      <c r="CZH74" s="60"/>
      <c r="CZI74" s="60"/>
      <c r="CZJ74" s="60"/>
      <c r="CZK74" s="60"/>
      <c r="CZL74" s="60"/>
      <c r="CZM74" s="60"/>
      <c r="CZN74" s="60"/>
      <c r="CZO74" s="60"/>
      <c r="CZP74" s="60"/>
      <c r="CZQ74" s="60"/>
      <c r="CZR74" s="60"/>
      <c r="CZS74" s="60"/>
      <c r="CZT74" s="60"/>
      <c r="CZU74" s="60"/>
      <c r="CZV74" s="60"/>
      <c r="CZW74" s="60"/>
      <c r="CZX74" s="60"/>
      <c r="CZY74" s="60"/>
      <c r="CZZ74" s="60"/>
      <c r="DAA74" s="60"/>
      <c r="DAB74" s="60"/>
      <c r="DAC74" s="60"/>
      <c r="DAD74" s="60"/>
      <c r="DAE74" s="60"/>
      <c r="DAF74" s="60"/>
      <c r="DAG74" s="60"/>
      <c r="DAH74" s="60"/>
      <c r="DAI74" s="60"/>
      <c r="DAJ74" s="60"/>
      <c r="DAK74" s="60"/>
      <c r="DAL74" s="60"/>
      <c r="DAM74" s="60"/>
      <c r="DAN74" s="60"/>
      <c r="DAO74" s="60"/>
      <c r="DAP74" s="60"/>
      <c r="DAQ74" s="60"/>
      <c r="DAR74" s="60"/>
      <c r="DAS74" s="60"/>
      <c r="DAT74" s="60"/>
      <c r="DAU74" s="60"/>
      <c r="DAV74" s="60"/>
      <c r="DAW74" s="60"/>
      <c r="DAX74" s="60"/>
      <c r="DAY74" s="60"/>
      <c r="DAZ74" s="60"/>
      <c r="DBA74" s="60"/>
      <c r="DBB74" s="60"/>
      <c r="DBC74" s="60"/>
      <c r="DBD74" s="60"/>
      <c r="DBE74" s="60"/>
      <c r="DBF74" s="60"/>
      <c r="DBG74" s="60"/>
      <c r="DBH74" s="60"/>
      <c r="DBI74" s="60"/>
      <c r="DBJ74" s="60"/>
      <c r="DBK74" s="60"/>
      <c r="DBL74" s="60"/>
      <c r="DBM74" s="60"/>
      <c r="DBN74" s="60"/>
      <c r="DBO74" s="60"/>
      <c r="DBP74" s="60"/>
      <c r="DBQ74" s="60"/>
      <c r="DBR74" s="60"/>
      <c r="DBS74" s="60"/>
      <c r="DBT74" s="60"/>
      <c r="DBU74" s="60"/>
      <c r="DBV74" s="60"/>
      <c r="DBW74" s="60"/>
      <c r="DBX74" s="60"/>
      <c r="DBY74" s="60"/>
      <c r="DBZ74" s="60"/>
      <c r="DCA74" s="60"/>
      <c r="DCB74" s="60"/>
      <c r="DCC74" s="60"/>
      <c r="DCD74" s="60"/>
      <c r="DCE74" s="60"/>
      <c r="DCF74" s="60"/>
      <c r="DCG74" s="60"/>
      <c r="DCH74" s="60"/>
      <c r="DCI74" s="60"/>
      <c r="DCJ74" s="60"/>
      <c r="DCK74" s="60"/>
      <c r="DCL74" s="60"/>
      <c r="DCM74" s="60"/>
      <c r="DCN74" s="60"/>
      <c r="DCO74" s="60"/>
      <c r="DCP74" s="60"/>
      <c r="DCQ74" s="60"/>
      <c r="DCR74" s="60"/>
      <c r="DCS74" s="60"/>
      <c r="DCT74" s="60"/>
      <c r="DCU74" s="60"/>
      <c r="DCV74" s="60"/>
      <c r="DCW74" s="60"/>
      <c r="DCX74" s="60"/>
      <c r="DCY74" s="60"/>
      <c r="DCZ74" s="60"/>
      <c r="DDA74" s="60"/>
      <c r="DDB74" s="60"/>
      <c r="DDC74" s="60"/>
      <c r="DDD74" s="60"/>
      <c r="DDE74" s="60"/>
      <c r="DDF74" s="60"/>
      <c r="DDG74" s="60"/>
      <c r="DDH74" s="60"/>
      <c r="DDI74" s="60"/>
      <c r="DDJ74" s="60"/>
      <c r="DDK74" s="60"/>
      <c r="DDL74" s="60"/>
      <c r="DDM74" s="60"/>
      <c r="DDN74" s="60"/>
      <c r="DDO74" s="60"/>
      <c r="DDP74" s="60"/>
      <c r="DDQ74" s="60"/>
      <c r="DDR74" s="60"/>
      <c r="DDS74" s="60"/>
      <c r="DDT74" s="60"/>
      <c r="DDU74" s="60"/>
      <c r="DDV74" s="60"/>
      <c r="DDW74" s="60"/>
      <c r="DDX74" s="60"/>
      <c r="DDY74" s="60"/>
      <c r="DDZ74" s="60"/>
      <c r="DEA74" s="60"/>
      <c r="DEB74" s="60"/>
      <c r="DEC74" s="60"/>
      <c r="DED74" s="60"/>
      <c r="DEE74" s="60"/>
      <c r="DEF74" s="60"/>
      <c r="DEG74" s="60"/>
      <c r="DEH74" s="60"/>
      <c r="DEI74" s="60"/>
      <c r="DEJ74" s="60"/>
      <c r="DEK74" s="60"/>
      <c r="DEL74" s="60"/>
      <c r="DEM74" s="60"/>
      <c r="DEN74" s="60"/>
      <c r="DEO74" s="60"/>
      <c r="DEP74" s="60"/>
      <c r="DEQ74" s="60"/>
      <c r="DER74" s="60"/>
      <c r="DES74" s="60"/>
      <c r="DET74" s="60"/>
      <c r="DEU74" s="60"/>
      <c r="DEV74" s="60"/>
      <c r="DEW74" s="60"/>
      <c r="DEX74" s="60"/>
      <c r="DEY74" s="60"/>
      <c r="DEZ74" s="60"/>
      <c r="DFA74" s="60"/>
      <c r="DFB74" s="60"/>
      <c r="DFC74" s="60"/>
      <c r="DFD74" s="60"/>
      <c r="DFE74" s="60"/>
      <c r="DFF74" s="60"/>
      <c r="DFG74" s="60"/>
      <c r="DFH74" s="60"/>
      <c r="DFI74" s="60"/>
      <c r="DFJ74" s="60"/>
      <c r="DFK74" s="60"/>
      <c r="DFL74" s="60"/>
      <c r="DFM74" s="60"/>
      <c r="DFN74" s="60"/>
      <c r="DFO74" s="60"/>
      <c r="DFP74" s="60"/>
      <c r="DFQ74" s="60"/>
      <c r="DFR74" s="60"/>
      <c r="DFS74" s="60"/>
      <c r="DFT74" s="60"/>
      <c r="DFU74" s="60"/>
      <c r="DFV74" s="60"/>
      <c r="DFW74" s="60"/>
      <c r="DFX74" s="60"/>
      <c r="DFY74" s="60"/>
      <c r="DFZ74" s="60"/>
      <c r="DGA74" s="60"/>
      <c r="DGB74" s="60"/>
      <c r="DGC74" s="60"/>
      <c r="DGD74" s="60"/>
      <c r="DGE74" s="60"/>
      <c r="DGF74" s="60"/>
      <c r="DGG74" s="60"/>
      <c r="DGH74" s="60"/>
      <c r="DGI74" s="60"/>
      <c r="DGJ74" s="60"/>
      <c r="DGK74" s="60"/>
      <c r="DGL74" s="60"/>
      <c r="DGM74" s="60"/>
      <c r="DGN74" s="60"/>
      <c r="DGO74" s="60"/>
      <c r="DGP74" s="60"/>
      <c r="DGQ74" s="60"/>
      <c r="DGR74" s="60"/>
      <c r="DGS74" s="60"/>
      <c r="DGT74" s="60"/>
      <c r="DGU74" s="60"/>
      <c r="DGV74" s="60"/>
      <c r="DGW74" s="60"/>
      <c r="DGX74" s="60"/>
      <c r="DGY74" s="60"/>
      <c r="DGZ74" s="60"/>
      <c r="DHA74" s="60"/>
      <c r="DHB74" s="60"/>
      <c r="DHC74" s="60"/>
      <c r="DHD74" s="60"/>
      <c r="DHE74" s="60"/>
      <c r="DHF74" s="60"/>
      <c r="DHG74" s="60"/>
      <c r="DHH74" s="60"/>
      <c r="DHI74" s="60"/>
      <c r="DHJ74" s="60"/>
      <c r="DHK74" s="60"/>
      <c r="DHL74" s="60"/>
      <c r="DHM74" s="60"/>
      <c r="DHN74" s="60"/>
      <c r="DHO74" s="60"/>
      <c r="DHP74" s="60"/>
      <c r="DHQ74" s="60"/>
      <c r="DHR74" s="60"/>
      <c r="DHS74" s="60"/>
      <c r="DHT74" s="60"/>
      <c r="DHU74" s="60"/>
      <c r="DHV74" s="60"/>
      <c r="DHW74" s="60"/>
      <c r="DHX74" s="60"/>
      <c r="DHY74" s="60"/>
      <c r="DHZ74" s="60"/>
      <c r="DIA74" s="60"/>
      <c r="DIB74" s="60"/>
      <c r="DIC74" s="60"/>
      <c r="DID74" s="60"/>
      <c r="DIE74" s="60"/>
      <c r="DIF74" s="60"/>
      <c r="DIG74" s="60"/>
      <c r="DIH74" s="60"/>
      <c r="DII74" s="60"/>
      <c r="DIJ74" s="60"/>
      <c r="DIK74" s="60"/>
      <c r="DIL74" s="60"/>
      <c r="DIM74" s="60"/>
      <c r="DIN74" s="60"/>
      <c r="DIO74" s="60"/>
      <c r="DIP74" s="60"/>
      <c r="DIQ74" s="60"/>
      <c r="DIR74" s="60"/>
      <c r="DIS74" s="60"/>
      <c r="DIT74" s="60"/>
      <c r="DIU74" s="60"/>
      <c r="DIV74" s="60"/>
      <c r="DIW74" s="60"/>
      <c r="DIX74" s="60"/>
      <c r="DIY74" s="60"/>
      <c r="DIZ74" s="60"/>
      <c r="DJA74" s="60"/>
      <c r="DJB74" s="60"/>
      <c r="DJC74" s="60"/>
      <c r="DJD74" s="60"/>
      <c r="DJE74" s="60"/>
      <c r="DJF74" s="60"/>
      <c r="DJG74" s="60"/>
      <c r="DJH74" s="60"/>
      <c r="DJI74" s="60"/>
      <c r="DJJ74" s="60"/>
      <c r="DJK74" s="60"/>
      <c r="DJL74" s="60"/>
      <c r="DJM74" s="60"/>
      <c r="DJN74" s="60"/>
      <c r="DJO74" s="60"/>
      <c r="DJP74" s="60"/>
      <c r="DJQ74" s="60"/>
      <c r="DJR74" s="60"/>
      <c r="DJS74" s="60"/>
      <c r="DJT74" s="60"/>
      <c r="DJU74" s="60"/>
      <c r="DJV74" s="60"/>
      <c r="DJW74" s="60"/>
      <c r="DJX74" s="60"/>
      <c r="DJY74" s="60"/>
      <c r="DJZ74" s="60"/>
      <c r="DKA74" s="60"/>
      <c r="DKB74" s="60"/>
      <c r="DKC74" s="60"/>
      <c r="DKD74" s="60"/>
      <c r="DKE74" s="60"/>
      <c r="DKF74" s="60"/>
      <c r="DKG74" s="60"/>
      <c r="DKH74" s="60"/>
      <c r="DKI74" s="60"/>
      <c r="DKJ74" s="60"/>
      <c r="DKK74" s="60"/>
      <c r="DKL74" s="60"/>
      <c r="DKM74" s="60"/>
      <c r="DKN74" s="60"/>
      <c r="DKO74" s="60"/>
      <c r="DKP74" s="60"/>
      <c r="DKQ74" s="60"/>
      <c r="DKR74" s="60"/>
      <c r="DKS74" s="60"/>
      <c r="DKT74" s="60"/>
      <c r="DKU74" s="60"/>
      <c r="DKV74" s="60"/>
      <c r="DKW74" s="60"/>
      <c r="DKX74" s="60"/>
      <c r="DKY74" s="60"/>
      <c r="DKZ74" s="60"/>
      <c r="DLA74" s="60"/>
      <c r="DLB74" s="60"/>
      <c r="DLC74" s="60"/>
      <c r="DLD74" s="60"/>
      <c r="DLE74" s="60"/>
      <c r="DLF74" s="60"/>
      <c r="DLG74" s="60"/>
      <c r="DLH74" s="60"/>
      <c r="DLI74" s="60"/>
      <c r="DLJ74" s="60"/>
      <c r="DLK74" s="60"/>
      <c r="DLL74" s="60"/>
      <c r="DLM74" s="60"/>
      <c r="DLN74" s="60"/>
      <c r="DLO74" s="60"/>
      <c r="DLP74" s="60"/>
      <c r="DLQ74" s="60"/>
      <c r="DLR74" s="60"/>
      <c r="DLS74" s="60"/>
      <c r="DLT74" s="60"/>
      <c r="DLU74" s="60"/>
      <c r="DLV74" s="60"/>
      <c r="DLW74" s="60"/>
      <c r="DLX74" s="60"/>
      <c r="DLY74" s="60"/>
      <c r="DLZ74" s="60"/>
      <c r="DMA74" s="60"/>
      <c r="DMB74" s="60"/>
      <c r="DMC74" s="60"/>
      <c r="DMD74" s="60"/>
      <c r="DME74" s="60"/>
      <c r="DMF74" s="60"/>
      <c r="DMG74" s="60"/>
      <c r="DMH74" s="60"/>
      <c r="DMI74" s="60"/>
      <c r="DMJ74" s="60"/>
      <c r="DMK74" s="60"/>
      <c r="DML74" s="60"/>
      <c r="DMM74" s="60"/>
      <c r="DMN74" s="60"/>
      <c r="DMO74" s="60"/>
      <c r="DMP74" s="60"/>
      <c r="DMQ74" s="60"/>
      <c r="DMR74" s="60"/>
      <c r="DMS74" s="60"/>
      <c r="DMT74" s="60"/>
      <c r="DMU74" s="60"/>
      <c r="DMV74" s="60"/>
      <c r="DMW74" s="60"/>
      <c r="DMX74" s="60"/>
      <c r="DMY74" s="60"/>
      <c r="DMZ74" s="60"/>
      <c r="DNA74" s="60"/>
      <c r="DNB74" s="60"/>
      <c r="DNC74" s="60"/>
      <c r="DND74" s="60"/>
      <c r="DNE74" s="60"/>
      <c r="DNF74" s="60"/>
      <c r="DNG74" s="60"/>
      <c r="DNH74" s="60"/>
      <c r="DNI74" s="60"/>
      <c r="DNJ74" s="60"/>
      <c r="DNK74" s="60"/>
      <c r="DNL74" s="60"/>
      <c r="DNM74" s="60"/>
      <c r="DNN74" s="60"/>
      <c r="DNO74" s="60"/>
      <c r="DNP74" s="60"/>
      <c r="DNQ74" s="60"/>
      <c r="DNR74" s="60"/>
      <c r="DNS74" s="60"/>
      <c r="DNT74" s="60"/>
      <c r="DNU74" s="60"/>
      <c r="DNV74" s="60"/>
      <c r="DNW74" s="60"/>
      <c r="DNX74" s="60"/>
      <c r="DNY74" s="60"/>
      <c r="DNZ74" s="60"/>
      <c r="DOA74" s="60"/>
      <c r="DOB74" s="60"/>
      <c r="DOC74" s="60"/>
      <c r="DOD74" s="60"/>
      <c r="DOE74" s="60"/>
      <c r="DOF74" s="60"/>
      <c r="DOG74" s="60"/>
      <c r="DOH74" s="60"/>
      <c r="DOI74" s="60"/>
      <c r="DOJ74" s="60"/>
      <c r="DOK74" s="60"/>
      <c r="DOL74" s="60"/>
      <c r="DOM74" s="60"/>
      <c r="DON74" s="60"/>
      <c r="DOO74" s="60"/>
      <c r="DOP74" s="60"/>
      <c r="DOQ74" s="60"/>
      <c r="DOR74" s="60"/>
      <c r="DOS74" s="60"/>
      <c r="DOT74" s="60"/>
      <c r="DOU74" s="60"/>
      <c r="DOV74" s="60"/>
      <c r="DOW74" s="60"/>
      <c r="DOX74" s="60"/>
      <c r="DOY74" s="60"/>
      <c r="DOZ74" s="60"/>
      <c r="DPA74" s="60"/>
      <c r="DPB74" s="60"/>
      <c r="DPC74" s="60"/>
      <c r="DPD74" s="60"/>
      <c r="DPE74" s="60"/>
      <c r="DPF74" s="60"/>
      <c r="DPG74" s="60"/>
      <c r="DPH74" s="60"/>
      <c r="DPI74" s="60"/>
      <c r="DPJ74" s="60"/>
      <c r="DPK74" s="60"/>
      <c r="DPL74" s="60"/>
      <c r="DPM74" s="60"/>
      <c r="DPN74" s="60"/>
      <c r="DPO74" s="60"/>
      <c r="DPP74" s="60"/>
      <c r="DPQ74" s="60"/>
      <c r="DPR74" s="60"/>
      <c r="DPS74" s="60"/>
      <c r="DPT74" s="60"/>
      <c r="DPU74" s="60"/>
      <c r="DPV74" s="60"/>
      <c r="DPW74" s="60"/>
      <c r="DPX74" s="60"/>
      <c r="DPY74" s="60"/>
      <c r="DPZ74" s="60"/>
      <c r="DQA74" s="60"/>
      <c r="DQB74" s="60"/>
      <c r="DQC74" s="60"/>
      <c r="DQD74" s="60"/>
      <c r="DQE74" s="60"/>
      <c r="DQF74" s="60"/>
      <c r="DQG74" s="60"/>
      <c r="DQH74" s="60"/>
      <c r="DQI74" s="60"/>
      <c r="DQJ74" s="60"/>
      <c r="DQK74" s="60"/>
      <c r="DQL74" s="60"/>
      <c r="DQM74" s="60"/>
      <c r="DQN74" s="60"/>
      <c r="DQO74" s="60"/>
      <c r="DQP74" s="60"/>
      <c r="DQQ74" s="60"/>
      <c r="DQR74" s="60"/>
      <c r="DQS74" s="60"/>
      <c r="DQT74" s="60"/>
      <c r="DQU74" s="60"/>
      <c r="DQV74" s="60"/>
      <c r="DQW74" s="60"/>
      <c r="DQX74" s="60"/>
      <c r="DQY74" s="60"/>
      <c r="DQZ74" s="60"/>
      <c r="DRA74" s="60"/>
      <c r="DRB74" s="60"/>
      <c r="DRC74" s="60"/>
      <c r="DRD74" s="60"/>
      <c r="DRE74" s="60"/>
      <c r="DRF74" s="60"/>
      <c r="DRG74" s="60"/>
      <c r="DRH74" s="60"/>
      <c r="DRI74" s="60"/>
      <c r="DRJ74" s="60"/>
      <c r="DRK74" s="60"/>
      <c r="DRL74" s="60"/>
      <c r="DRM74" s="60"/>
      <c r="DRN74" s="60"/>
      <c r="DRO74" s="60"/>
      <c r="DRP74" s="60"/>
      <c r="DRQ74" s="60"/>
      <c r="DRR74" s="60"/>
      <c r="DRS74" s="60"/>
      <c r="DRT74" s="60"/>
      <c r="DRU74" s="60"/>
      <c r="DRV74" s="60"/>
      <c r="DRW74" s="60"/>
      <c r="DRX74" s="60"/>
      <c r="DRY74" s="60"/>
      <c r="DRZ74" s="60"/>
      <c r="DSA74" s="60"/>
      <c r="DSB74" s="60"/>
      <c r="DSC74" s="60"/>
      <c r="DSD74" s="60"/>
      <c r="DSE74" s="60"/>
      <c r="DSF74" s="60"/>
      <c r="DSG74" s="60"/>
      <c r="DSH74" s="60"/>
      <c r="DSI74" s="60"/>
      <c r="DSJ74" s="60"/>
      <c r="DSK74" s="60"/>
      <c r="DSL74" s="60"/>
      <c r="DSM74" s="60"/>
      <c r="DSN74" s="60"/>
      <c r="DSO74" s="60"/>
      <c r="DSP74" s="60"/>
      <c r="DSQ74" s="60"/>
      <c r="DSR74" s="60"/>
      <c r="DSS74" s="60"/>
      <c r="DST74" s="60"/>
      <c r="DSU74" s="60"/>
      <c r="DSV74" s="60"/>
      <c r="DSW74" s="60"/>
      <c r="DSX74" s="60"/>
      <c r="DSY74" s="60"/>
      <c r="DSZ74" s="60"/>
      <c r="DTA74" s="60"/>
      <c r="DTB74" s="60"/>
      <c r="DTC74" s="60"/>
      <c r="DTD74" s="60"/>
      <c r="DTE74" s="60"/>
      <c r="DTF74" s="60"/>
      <c r="DTG74" s="60"/>
      <c r="DTH74" s="60"/>
      <c r="DTI74" s="60"/>
      <c r="DTJ74" s="60"/>
      <c r="DTK74" s="60"/>
      <c r="DTL74" s="60"/>
      <c r="DTM74" s="60"/>
      <c r="DTN74" s="60"/>
      <c r="DTO74" s="60"/>
      <c r="DTP74" s="60"/>
      <c r="DTQ74" s="60"/>
      <c r="DTR74" s="60"/>
      <c r="DTS74" s="60"/>
      <c r="DTT74" s="60"/>
      <c r="DTU74" s="60"/>
      <c r="DTV74" s="60"/>
      <c r="DTW74" s="60"/>
      <c r="DTX74" s="60"/>
      <c r="DTY74" s="60"/>
      <c r="DTZ74" s="60"/>
      <c r="DUA74" s="60"/>
      <c r="DUB74" s="60"/>
      <c r="DUC74" s="60"/>
      <c r="DUD74" s="60"/>
      <c r="DUE74" s="60"/>
      <c r="DUF74" s="60"/>
      <c r="DUG74" s="60"/>
      <c r="DUH74" s="60"/>
      <c r="DUI74" s="60"/>
      <c r="DUJ74" s="60"/>
      <c r="DUK74" s="60"/>
      <c r="DUL74" s="60"/>
      <c r="DUM74" s="60"/>
      <c r="DUN74" s="60"/>
      <c r="DUO74" s="60"/>
      <c r="DUP74" s="60"/>
      <c r="DUQ74" s="60"/>
      <c r="DUR74" s="60"/>
      <c r="DUS74" s="60"/>
      <c r="DUT74" s="60"/>
      <c r="DUU74" s="60"/>
      <c r="DUV74" s="60"/>
      <c r="DUW74" s="60"/>
      <c r="DUX74" s="60"/>
      <c r="DUY74" s="60"/>
      <c r="DUZ74" s="60"/>
      <c r="DVA74" s="60"/>
      <c r="DVB74" s="60"/>
      <c r="DVC74" s="60"/>
      <c r="DVD74" s="60"/>
      <c r="DVE74" s="60"/>
      <c r="DVF74" s="60"/>
      <c r="DVG74" s="60"/>
      <c r="DVH74" s="60"/>
      <c r="DVI74" s="60"/>
      <c r="DVJ74" s="60"/>
      <c r="DVK74" s="60"/>
      <c r="DVL74" s="60"/>
      <c r="DVM74" s="60"/>
      <c r="DVN74" s="60"/>
      <c r="DVO74" s="60"/>
      <c r="DVP74" s="60"/>
      <c r="DVQ74" s="60"/>
      <c r="DVR74" s="60"/>
      <c r="DVS74" s="60"/>
      <c r="DVT74" s="60"/>
      <c r="DVU74" s="60"/>
      <c r="DVV74" s="60"/>
      <c r="DVW74" s="60"/>
      <c r="DVX74" s="60"/>
      <c r="DVY74" s="60"/>
      <c r="DVZ74" s="60"/>
      <c r="DWA74" s="60"/>
      <c r="DWB74" s="60"/>
      <c r="DWC74" s="60"/>
      <c r="DWD74" s="60"/>
      <c r="DWE74" s="60"/>
      <c r="DWF74" s="60"/>
      <c r="DWG74" s="60"/>
      <c r="DWH74" s="60"/>
      <c r="DWI74" s="60"/>
      <c r="DWJ74" s="60"/>
      <c r="DWK74" s="60"/>
      <c r="DWL74" s="60"/>
      <c r="DWM74" s="60"/>
      <c r="DWN74" s="60"/>
      <c r="DWO74" s="60"/>
      <c r="DWP74" s="60"/>
      <c r="DWQ74" s="60"/>
      <c r="DWR74" s="60"/>
      <c r="DWS74" s="60"/>
      <c r="DWT74" s="60"/>
      <c r="DWU74" s="60"/>
      <c r="DWV74" s="60"/>
      <c r="DWW74" s="60"/>
      <c r="DWX74" s="60"/>
      <c r="DWY74" s="60"/>
      <c r="DWZ74" s="60"/>
      <c r="DXA74" s="60"/>
      <c r="DXB74" s="60"/>
      <c r="DXC74" s="60"/>
      <c r="DXD74" s="60"/>
      <c r="DXE74" s="60"/>
      <c r="DXF74" s="60"/>
      <c r="DXG74" s="60"/>
      <c r="DXH74" s="60"/>
      <c r="DXI74" s="60"/>
      <c r="DXJ74" s="60"/>
      <c r="DXK74" s="60"/>
      <c r="DXL74" s="60"/>
      <c r="DXM74" s="60"/>
      <c r="DXN74" s="60"/>
      <c r="DXO74" s="60"/>
      <c r="DXP74" s="60"/>
      <c r="DXQ74" s="60"/>
      <c r="DXR74" s="60"/>
      <c r="DXS74" s="60"/>
      <c r="DXT74" s="60"/>
      <c r="DXU74" s="60"/>
      <c r="DXV74" s="60"/>
      <c r="DXW74" s="60"/>
      <c r="DXX74" s="60"/>
      <c r="DXY74" s="60"/>
      <c r="DXZ74" s="60"/>
      <c r="DYA74" s="60"/>
      <c r="DYB74" s="60"/>
      <c r="DYC74" s="60"/>
      <c r="DYD74" s="60"/>
      <c r="DYE74" s="60"/>
      <c r="DYF74" s="60"/>
      <c r="DYG74" s="60"/>
      <c r="DYH74" s="60"/>
      <c r="DYI74" s="60"/>
      <c r="DYJ74" s="60"/>
      <c r="DYK74" s="60"/>
      <c r="DYL74" s="60"/>
      <c r="DYM74" s="60"/>
      <c r="DYN74" s="60"/>
      <c r="DYO74" s="60"/>
      <c r="DYP74" s="60"/>
      <c r="DYQ74" s="60"/>
      <c r="DYR74" s="60"/>
      <c r="DYS74" s="60"/>
      <c r="DYT74" s="60"/>
      <c r="DYU74" s="60"/>
      <c r="DYV74" s="60"/>
      <c r="DYW74" s="60"/>
      <c r="DYX74" s="60"/>
      <c r="DYY74" s="60"/>
      <c r="DYZ74" s="60"/>
      <c r="DZA74" s="60"/>
      <c r="DZB74" s="60"/>
      <c r="DZC74" s="60"/>
      <c r="DZD74" s="60"/>
      <c r="DZE74" s="60"/>
      <c r="DZF74" s="60"/>
      <c r="DZG74" s="60"/>
      <c r="DZH74" s="60"/>
      <c r="DZI74" s="60"/>
      <c r="DZJ74" s="60"/>
      <c r="DZK74" s="60"/>
      <c r="DZL74" s="60"/>
      <c r="DZM74" s="60"/>
      <c r="DZN74" s="60"/>
      <c r="DZO74" s="60"/>
      <c r="DZP74" s="60"/>
      <c r="DZQ74" s="60"/>
      <c r="DZR74" s="60"/>
      <c r="DZS74" s="60"/>
      <c r="DZT74" s="60"/>
      <c r="DZU74" s="60"/>
      <c r="DZV74" s="60"/>
      <c r="DZW74" s="60"/>
      <c r="DZX74" s="60"/>
      <c r="DZY74" s="60"/>
      <c r="DZZ74" s="60"/>
      <c r="EAA74" s="60"/>
      <c r="EAB74" s="60"/>
      <c r="EAC74" s="60"/>
      <c r="EAD74" s="60"/>
      <c r="EAE74" s="60"/>
      <c r="EAF74" s="60"/>
      <c r="EAG74" s="60"/>
      <c r="EAH74" s="60"/>
      <c r="EAI74" s="60"/>
      <c r="EAJ74" s="60"/>
      <c r="EAK74" s="60"/>
      <c r="EAL74" s="60"/>
      <c r="EAM74" s="60"/>
      <c r="EAN74" s="60"/>
      <c r="EAO74" s="60"/>
      <c r="EAP74" s="60"/>
      <c r="EAQ74" s="60"/>
      <c r="EAR74" s="60"/>
      <c r="EAS74" s="60"/>
      <c r="EAT74" s="60"/>
      <c r="EAU74" s="60"/>
      <c r="EAV74" s="60"/>
      <c r="EAW74" s="60"/>
      <c r="EAX74" s="60"/>
      <c r="EAY74" s="60"/>
      <c r="EAZ74" s="60"/>
      <c r="EBA74" s="60"/>
      <c r="EBB74" s="60"/>
      <c r="EBC74" s="60"/>
      <c r="EBD74" s="60"/>
      <c r="EBE74" s="60"/>
      <c r="EBF74" s="60"/>
      <c r="EBG74" s="60"/>
      <c r="EBH74" s="60"/>
      <c r="EBI74" s="60"/>
      <c r="EBJ74" s="60"/>
      <c r="EBK74" s="60"/>
      <c r="EBL74" s="60"/>
      <c r="EBM74" s="60"/>
      <c r="EBN74" s="60"/>
      <c r="EBO74" s="60"/>
      <c r="EBP74" s="60"/>
      <c r="EBQ74" s="60"/>
      <c r="EBR74" s="60"/>
      <c r="EBS74" s="60"/>
      <c r="EBT74" s="60"/>
      <c r="EBU74" s="60"/>
      <c r="EBV74" s="60"/>
      <c r="EBW74" s="60"/>
      <c r="EBX74" s="60"/>
      <c r="EBY74" s="60"/>
      <c r="EBZ74" s="60"/>
      <c r="ECA74" s="60"/>
      <c r="ECB74" s="60"/>
      <c r="ECC74" s="60"/>
      <c r="ECD74" s="60"/>
      <c r="ECE74" s="60"/>
      <c r="ECF74" s="60"/>
      <c r="ECG74" s="60"/>
      <c r="ECH74" s="60"/>
      <c r="ECI74" s="60"/>
      <c r="ECJ74" s="60"/>
      <c r="ECK74" s="60"/>
      <c r="ECL74" s="60"/>
      <c r="ECM74" s="60"/>
      <c r="ECN74" s="60"/>
      <c r="ECO74" s="60"/>
      <c r="ECP74" s="60"/>
      <c r="ECQ74" s="60"/>
      <c r="ECR74" s="60"/>
      <c r="ECS74" s="60"/>
      <c r="ECT74" s="60"/>
      <c r="ECU74" s="60"/>
      <c r="ECV74" s="60"/>
      <c r="ECW74" s="60"/>
      <c r="ECX74" s="60"/>
      <c r="ECY74" s="60"/>
      <c r="ECZ74" s="60"/>
      <c r="EDA74" s="60"/>
      <c r="EDB74" s="60"/>
      <c r="EDC74" s="60"/>
      <c r="EDD74" s="60"/>
      <c r="EDE74" s="60"/>
      <c r="EDF74" s="60"/>
      <c r="EDG74" s="60"/>
      <c r="EDH74" s="60"/>
      <c r="EDI74" s="60"/>
      <c r="EDJ74" s="60"/>
      <c r="EDK74" s="60"/>
      <c r="EDL74" s="60"/>
      <c r="EDM74" s="60"/>
      <c r="EDN74" s="60"/>
      <c r="EDO74" s="60"/>
      <c r="EDP74" s="60"/>
      <c r="EDQ74" s="60"/>
      <c r="EDR74" s="60"/>
      <c r="EDS74" s="60"/>
      <c r="EDT74" s="60"/>
      <c r="EDU74" s="60"/>
      <c r="EDV74" s="60"/>
      <c r="EDW74" s="60"/>
      <c r="EDX74" s="60"/>
      <c r="EDY74" s="60"/>
      <c r="EDZ74" s="60"/>
      <c r="EEA74" s="60"/>
      <c r="EEB74" s="60"/>
      <c r="EEC74" s="60"/>
      <c r="EED74" s="60"/>
      <c r="EEE74" s="60"/>
      <c r="EEF74" s="60"/>
      <c r="EEG74" s="60"/>
      <c r="EEH74" s="60"/>
      <c r="EEI74" s="60"/>
      <c r="EEJ74" s="60"/>
      <c r="EEK74" s="60"/>
      <c r="EEL74" s="60"/>
      <c r="EEM74" s="60"/>
      <c r="EEN74" s="60"/>
      <c r="EEO74" s="60"/>
      <c r="EEP74" s="60"/>
      <c r="EEQ74" s="60"/>
      <c r="EER74" s="60"/>
      <c r="EES74" s="60"/>
      <c r="EET74" s="60"/>
      <c r="EEU74" s="60"/>
      <c r="EEV74" s="60"/>
      <c r="EEW74" s="60"/>
      <c r="EEX74" s="60"/>
      <c r="EEY74" s="60"/>
      <c r="EEZ74" s="60"/>
      <c r="EFA74" s="60"/>
      <c r="EFB74" s="60"/>
      <c r="EFC74" s="60"/>
      <c r="EFD74" s="60"/>
      <c r="EFE74" s="60"/>
      <c r="EFF74" s="60"/>
      <c r="EFG74" s="60"/>
      <c r="EFH74" s="60"/>
      <c r="EFI74" s="60"/>
      <c r="EFJ74" s="60"/>
      <c r="EFK74" s="60"/>
      <c r="EFL74" s="60"/>
      <c r="EFM74" s="60"/>
      <c r="EFN74" s="60"/>
      <c r="EFO74" s="60"/>
      <c r="EFP74" s="60"/>
      <c r="EFQ74" s="60"/>
      <c r="EFR74" s="60"/>
      <c r="EFS74" s="60"/>
      <c r="EFT74" s="60"/>
      <c r="EFU74" s="60"/>
      <c r="EFV74" s="60"/>
      <c r="EFW74" s="60"/>
      <c r="EFX74" s="60"/>
      <c r="EFY74" s="60"/>
      <c r="EFZ74" s="60"/>
      <c r="EGA74" s="60"/>
      <c r="EGB74" s="60"/>
      <c r="EGC74" s="60"/>
      <c r="EGD74" s="60"/>
      <c r="EGE74" s="60"/>
      <c r="EGF74" s="60"/>
      <c r="EGG74" s="60"/>
      <c r="EGH74" s="60"/>
      <c r="EGI74" s="60"/>
      <c r="EGJ74" s="60"/>
      <c r="EGK74" s="60"/>
      <c r="EGL74" s="60"/>
      <c r="EGM74" s="60"/>
      <c r="EGN74" s="60"/>
      <c r="EGO74" s="60"/>
      <c r="EGP74" s="60"/>
      <c r="EGQ74" s="60"/>
      <c r="EGR74" s="60"/>
      <c r="EGS74" s="60"/>
      <c r="EGT74" s="60"/>
      <c r="EGU74" s="60"/>
      <c r="EGV74" s="60"/>
      <c r="EGW74" s="60"/>
      <c r="EGX74" s="60"/>
      <c r="EGY74" s="60"/>
      <c r="EGZ74" s="60"/>
      <c r="EHA74" s="60"/>
      <c r="EHB74" s="60"/>
      <c r="EHC74" s="60"/>
      <c r="EHD74" s="60"/>
      <c r="EHE74" s="60"/>
      <c r="EHF74" s="60"/>
      <c r="EHG74" s="60"/>
      <c r="EHH74" s="60"/>
      <c r="EHI74" s="60"/>
      <c r="EHJ74" s="60"/>
      <c r="EHK74" s="60"/>
      <c r="EHL74" s="60"/>
      <c r="EHM74" s="60"/>
      <c r="EHN74" s="60"/>
      <c r="EHO74" s="60"/>
      <c r="EHP74" s="60"/>
      <c r="EHQ74" s="60"/>
      <c r="EHR74" s="60"/>
      <c r="EHS74" s="60"/>
      <c r="EHT74" s="60"/>
      <c r="EHU74" s="60"/>
      <c r="EHV74" s="60"/>
      <c r="EHW74" s="60"/>
      <c r="EHX74" s="60"/>
      <c r="EHY74" s="60"/>
      <c r="EHZ74" s="60"/>
      <c r="EIA74" s="60"/>
      <c r="EIB74" s="60"/>
      <c r="EIC74" s="60"/>
      <c r="EID74" s="60"/>
      <c r="EIE74" s="60"/>
      <c r="EIF74" s="60"/>
      <c r="EIG74" s="60"/>
      <c r="EIH74" s="60"/>
      <c r="EII74" s="60"/>
      <c r="EIJ74" s="60"/>
      <c r="EIK74" s="60"/>
      <c r="EIL74" s="60"/>
      <c r="EIM74" s="60"/>
      <c r="EIN74" s="60"/>
      <c r="EIO74" s="60"/>
      <c r="EIP74" s="60"/>
      <c r="EIQ74" s="60"/>
      <c r="EIR74" s="60"/>
      <c r="EIS74" s="60"/>
      <c r="EIT74" s="60"/>
      <c r="EIU74" s="60"/>
      <c r="EIV74" s="60"/>
      <c r="EIW74" s="60"/>
      <c r="EIX74" s="60"/>
      <c r="EIY74" s="60"/>
      <c r="EIZ74" s="60"/>
      <c r="EJA74" s="60"/>
      <c r="EJB74" s="60"/>
      <c r="EJC74" s="60"/>
      <c r="EJD74" s="60"/>
      <c r="EJE74" s="60"/>
      <c r="EJF74" s="60"/>
      <c r="EJG74" s="60"/>
      <c r="EJH74" s="60"/>
      <c r="EJI74" s="60"/>
      <c r="EJJ74" s="60"/>
      <c r="EJK74" s="60"/>
      <c r="EJL74" s="60"/>
      <c r="EJM74" s="60"/>
      <c r="EJN74" s="60"/>
      <c r="EJO74" s="60"/>
      <c r="EJP74" s="60"/>
      <c r="EJQ74" s="60"/>
      <c r="EJR74" s="60"/>
      <c r="EJS74" s="60"/>
      <c r="EJT74" s="60"/>
      <c r="EJU74" s="60"/>
      <c r="EJV74" s="60"/>
      <c r="EJW74" s="60"/>
      <c r="EJX74" s="60"/>
      <c r="EJY74" s="60"/>
      <c r="EJZ74" s="60"/>
      <c r="EKA74" s="60"/>
      <c r="EKB74" s="60"/>
      <c r="EKC74" s="60"/>
      <c r="EKD74" s="60"/>
      <c r="EKE74" s="60"/>
      <c r="EKF74" s="60"/>
      <c r="EKG74" s="60"/>
      <c r="EKH74" s="60"/>
      <c r="EKI74" s="60"/>
      <c r="EKJ74" s="60"/>
      <c r="EKK74" s="60"/>
      <c r="EKL74" s="60"/>
      <c r="EKM74" s="60"/>
      <c r="EKN74" s="60"/>
      <c r="EKO74" s="60"/>
      <c r="EKP74" s="60"/>
      <c r="EKQ74" s="60"/>
      <c r="EKR74" s="60"/>
      <c r="EKS74" s="60"/>
      <c r="EKT74" s="60"/>
      <c r="EKU74" s="60"/>
      <c r="EKV74" s="60"/>
      <c r="EKW74" s="60"/>
      <c r="EKX74" s="60"/>
      <c r="EKY74" s="60"/>
      <c r="EKZ74" s="60"/>
      <c r="ELA74" s="60"/>
      <c r="ELB74" s="60"/>
      <c r="ELC74" s="60"/>
      <c r="ELD74" s="60"/>
      <c r="ELE74" s="60"/>
      <c r="ELF74" s="60"/>
      <c r="ELG74" s="60"/>
      <c r="ELH74" s="60"/>
      <c r="ELI74" s="60"/>
      <c r="ELJ74" s="60"/>
      <c r="ELK74" s="60"/>
      <c r="ELL74" s="60"/>
      <c r="ELM74" s="60"/>
      <c r="ELN74" s="60"/>
      <c r="ELO74" s="60"/>
      <c r="ELP74" s="60"/>
      <c r="ELQ74" s="60"/>
      <c r="ELR74" s="60"/>
      <c r="ELS74" s="60"/>
      <c r="ELT74" s="60"/>
      <c r="ELU74" s="60"/>
      <c r="ELV74" s="60"/>
      <c r="ELW74" s="60"/>
      <c r="ELX74" s="60"/>
      <c r="ELY74" s="60"/>
      <c r="ELZ74" s="60"/>
      <c r="EMA74" s="60"/>
      <c r="EMB74" s="60"/>
      <c r="EMC74" s="60"/>
      <c r="EMD74" s="60"/>
      <c r="EME74" s="60"/>
      <c r="EMF74" s="60"/>
      <c r="EMG74" s="60"/>
      <c r="EMH74" s="60"/>
      <c r="EMI74" s="60"/>
      <c r="EMJ74" s="60"/>
      <c r="EMK74" s="60"/>
      <c r="EML74" s="60"/>
      <c r="EMM74" s="60"/>
      <c r="EMN74" s="60"/>
      <c r="EMO74" s="60"/>
      <c r="EMP74" s="60"/>
      <c r="EMQ74" s="60"/>
      <c r="EMR74" s="60"/>
      <c r="EMS74" s="60"/>
      <c r="EMT74" s="60"/>
      <c r="EMU74" s="60"/>
      <c r="EMV74" s="60"/>
      <c r="EMW74" s="60"/>
      <c r="EMX74" s="60"/>
      <c r="EMY74" s="60"/>
      <c r="EMZ74" s="60"/>
      <c r="ENA74" s="60"/>
      <c r="ENB74" s="60"/>
      <c r="ENC74" s="60"/>
      <c r="END74" s="60"/>
      <c r="ENE74" s="60"/>
      <c r="ENF74" s="60"/>
      <c r="ENG74" s="60"/>
      <c r="ENH74" s="60"/>
      <c r="ENI74" s="60"/>
      <c r="ENJ74" s="60"/>
      <c r="ENK74" s="60"/>
      <c r="ENL74" s="60"/>
      <c r="ENM74" s="60"/>
      <c r="ENN74" s="60"/>
      <c r="ENO74" s="60"/>
      <c r="ENP74" s="60"/>
      <c r="ENQ74" s="60"/>
      <c r="ENR74" s="60"/>
      <c r="ENS74" s="60"/>
      <c r="ENT74" s="60"/>
      <c r="ENU74" s="60"/>
      <c r="ENV74" s="60"/>
      <c r="ENW74" s="60"/>
      <c r="ENX74" s="60"/>
      <c r="ENY74" s="60"/>
      <c r="ENZ74" s="60"/>
      <c r="EOA74" s="60"/>
      <c r="EOB74" s="60"/>
      <c r="EOC74" s="60"/>
      <c r="EOD74" s="60"/>
      <c r="EOE74" s="60"/>
      <c r="EOF74" s="60"/>
      <c r="EOG74" s="60"/>
      <c r="EOH74" s="60"/>
      <c r="EOI74" s="60"/>
      <c r="EOJ74" s="60"/>
      <c r="EOK74" s="60"/>
      <c r="EOL74" s="60"/>
      <c r="EOM74" s="60"/>
      <c r="EON74" s="60"/>
      <c r="EOO74" s="60"/>
      <c r="EOP74" s="60"/>
      <c r="EOQ74" s="60"/>
      <c r="EOR74" s="60"/>
      <c r="EOS74" s="60"/>
      <c r="EOT74" s="60"/>
      <c r="EOU74" s="60"/>
      <c r="EOV74" s="60"/>
      <c r="EOW74" s="60"/>
      <c r="EOX74" s="60"/>
      <c r="EOY74" s="60"/>
      <c r="EOZ74" s="60"/>
      <c r="EPA74" s="60"/>
      <c r="EPB74" s="60"/>
      <c r="EPC74" s="60"/>
      <c r="EPD74" s="60"/>
      <c r="EPE74" s="60"/>
      <c r="EPF74" s="60"/>
      <c r="EPG74" s="60"/>
      <c r="EPH74" s="60"/>
      <c r="EPI74" s="60"/>
      <c r="EPJ74" s="60"/>
      <c r="EPK74" s="60"/>
      <c r="EPL74" s="60"/>
      <c r="EPM74" s="60"/>
      <c r="EPN74" s="60"/>
      <c r="EPO74" s="60"/>
      <c r="EPP74" s="60"/>
      <c r="EPQ74" s="60"/>
      <c r="EPR74" s="60"/>
      <c r="EPS74" s="60"/>
      <c r="EPT74" s="60"/>
      <c r="EPU74" s="60"/>
      <c r="EPV74" s="60"/>
      <c r="EPW74" s="60"/>
      <c r="EPX74" s="60"/>
      <c r="EPY74" s="60"/>
      <c r="EPZ74" s="60"/>
      <c r="EQA74" s="60"/>
      <c r="EQB74" s="60"/>
      <c r="EQC74" s="60"/>
      <c r="EQD74" s="60"/>
      <c r="EQE74" s="60"/>
      <c r="EQF74" s="60"/>
      <c r="EQG74" s="60"/>
      <c r="EQH74" s="60"/>
      <c r="EQI74" s="60"/>
      <c r="EQJ74" s="60"/>
      <c r="EQK74" s="60"/>
      <c r="EQL74" s="60"/>
      <c r="EQM74" s="60"/>
      <c r="EQN74" s="60"/>
      <c r="EQO74" s="60"/>
      <c r="EQP74" s="60"/>
      <c r="EQQ74" s="60"/>
      <c r="EQR74" s="60"/>
      <c r="EQS74" s="60"/>
      <c r="EQT74" s="60"/>
      <c r="EQU74" s="60"/>
      <c r="EQV74" s="60"/>
      <c r="EQW74" s="60"/>
      <c r="EQX74" s="60"/>
      <c r="EQY74" s="60"/>
      <c r="EQZ74" s="60"/>
      <c r="ERA74" s="60"/>
      <c r="ERB74" s="60"/>
      <c r="ERC74" s="60"/>
      <c r="ERD74" s="60"/>
      <c r="ERE74" s="60"/>
      <c r="ERF74" s="60"/>
      <c r="ERG74" s="60"/>
      <c r="ERH74" s="60"/>
      <c r="ERI74" s="60"/>
      <c r="ERJ74" s="60"/>
      <c r="ERK74" s="60"/>
      <c r="ERL74" s="60"/>
      <c r="ERM74" s="60"/>
      <c r="ERN74" s="60"/>
      <c r="ERO74" s="60"/>
      <c r="ERP74" s="60"/>
      <c r="ERQ74" s="60"/>
      <c r="ERR74" s="60"/>
      <c r="ERS74" s="60"/>
      <c r="ERT74" s="60"/>
      <c r="ERU74" s="60"/>
      <c r="ERV74" s="60"/>
      <c r="ERW74" s="60"/>
      <c r="ERX74" s="60"/>
      <c r="ERY74" s="60"/>
      <c r="ERZ74" s="60"/>
      <c r="ESA74" s="60"/>
      <c r="ESB74" s="60"/>
      <c r="ESC74" s="60"/>
      <c r="ESD74" s="60"/>
      <c r="ESE74" s="60"/>
      <c r="ESF74" s="60"/>
      <c r="ESG74" s="60"/>
      <c r="ESH74" s="60"/>
      <c r="ESI74" s="60"/>
      <c r="ESJ74" s="60"/>
      <c r="ESK74" s="60"/>
      <c r="ESL74" s="60"/>
      <c r="ESM74" s="60"/>
      <c r="ESN74" s="60"/>
      <c r="ESO74" s="60"/>
      <c r="ESP74" s="60"/>
      <c r="ESQ74" s="60"/>
      <c r="ESR74" s="60"/>
      <c r="ESS74" s="60"/>
      <c r="EST74" s="60"/>
      <c r="ESU74" s="60"/>
      <c r="ESV74" s="60"/>
      <c r="ESW74" s="60"/>
      <c r="ESX74" s="60"/>
      <c r="ESY74" s="60"/>
      <c r="ESZ74" s="60"/>
      <c r="ETA74" s="60"/>
      <c r="ETB74" s="60"/>
      <c r="ETC74" s="60"/>
      <c r="ETD74" s="60"/>
      <c r="ETE74" s="60"/>
      <c r="ETF74" s="60"/>
      <c r="ETG74" s="60"/>
      <c r="ETH74" s="60"/>
      <c r="ETI74" s="60"/>
      <c r="ETJ74" s="60"/>
      <c r="ETK74" s="60"/>
      <c r="ETL74" s="60"/>
      <c r="ETM74" s="60"/>
      <c r="ETN74" s="60"/>
      <c r="ETO74" s="60"/>
      <c r="ETP74" s="60"/>
      <c r="ETQ74" s="60"/>
      <c r="ETR74" s="60"/>
      <c r="ETS74" s="60"/>
      <c r="ETT74" s="60"/>
      <c r="ETU74" s="60"/>
      <c r="ETV74" s="60"/>
      <c r="ETW74" s="60"/>
      <c r="ETX74" s="60"/>
      <c r="ETY74" s="60"/>
      <c r="ETZ74" s="60"/>
      <c r="EUA74" s="60"/>
      <c r="EUB74" s="60"/>
      <c r="EUC74" s="60"/>
      <c r="EUD74" s="60"/>
      <c r="EUE74" s="60"/>
      <c r="EUF74" s="60"/>
      <c r="EUG74" s="60"/>
      <c r="EUH74" s="60"/>
      <c r="EUI74" s="60"/>
      <c r="EUJ74" s="60"/>
      <c r="EUK74" s="60"/>
      <c r="EUL74" s="60"/>
      <c r="EUM74" s="60"/>
      <c r="EUN74" s="60"/>
      <c r="EUO74" s="60"/>
      <c r="EUP74" s="60"/>
      <c r="EUQ74" s="60"/>
      <c r="EUR74" s="60"/>
      <c r="EUS74" s="60"/>
      <c r="EUT74" s="60"/>
      <c r="EUU74" s="60"/>
      <c r="EUV74" s="60"/>
      <c r="EUW74" s="60"/>
      <c r="EUX74" s="60"/>
      <c r="EUY74" s="60"/>
      <c r="EUZ74" s="60"/>
      <c r="EVA74" s="60"/>
      <c r="EVB74" s="60"/>
      <c r="EVC74" s="60"/>
      <c r="EVD74" s="60"/>
      <c r="EVE74" s="60"/>
      <c r="EVF74" s="60"/>
      <c r="EVG74" s="60"/>
      <c r="EVH74" s="60"/>
      <c r="EVI74" s="60"/>
      <c r="EVJ74" s="60"/>
      <c r="EVK74" s="60"/>
      <c r="EVL74" s="60"/>
      <c r="EVM74" s="60"/>
      <c r="EVN74" s="60"/>
      <c r="EVO74" s="60"/>
      <c r="EVP74" s="60"/>
      <c r="EVQ74" s="60"/>
      <c r="EVR74" s="60"/>
      <c r="EVS74" s="60"/>
      <c r="EVT74" s="60"/>
      <c r="EVU74" s="60"/>
      <c r="EVV74" s="60"/>
      <c r="EVW74" s="60"/>
      <c r="EVX74" s="60"/>
      <c r="EVY74" s="60"/>
      <c r="EVZ74" s="60"/>
      <c r="EWA74" s="60"/>
      <c r="EWB74" s="60"/>
      <c r="EWC74" s="60"/>
      <c r="EWD74" s="60"/>
      <c r="EWE74" s="60"/>
      <c r="EWF74" s="60"/>
      <c r="EWG74" s="60"/>
      <c r="EWH74" s="60"/>
      <c r="EWI74" s="60"/>
      <c r="EWJ74" s="60"/>
      <c r="EWK74" s="60"/>
      <c r="EWL74" s="60"/>
      <c r="EWM74" s="60"/>
      <c r="EWN74" s="60"/>
      <c r="EWO74" s="60"/>
      <c r="EWP74" s="60"/>
      <c r="EWQ74" s="60"/>
      <c r="EWR74" s="60"/>
      <c r="EWS74" s="60"/>
      <c r="EWT74" s="60"/>
      <c r="EWU74" s="60"/>
      <c r="EWV74" s="60"/>
      <c r="EWW74" s="60"/>
      <c r="EWX74" s="60"/>
      <c r="EWY74" s="60"/>
      <c r="EWZ74" s="60"/>
      <c r="EXA74" s="60"/>
      <c r="EXB74" s="60"/>
      <c r="EXC74" s="60"/>
      <c r="EXD74" s="60"/>
      <c r="EXE74" s="60"/>
      <c r="EXF74" s="60"/>
      <c r="EXG74" s="60"/>
      <c r="EXH74" s="60"/>
      <c r="EXI74" s="60"/>
      <c r="EXJ74" s="60"/>
      <c r="EXK74" s="60"/>
      <c r="EXL74" s="60"/>
      <c r="EXM74" s="60"/>
      <c r="EXN74" s="60"/>
      <c r="EXO74" s="60"/>
      <c r="EXP74" s="60"/>
      <c r="EXQ74" s="60"/>
      <c r="EXR74" s="60"/>
      <c r="EXS74" s="60"/>
      <c r="EXT74" s="60"/>
      <c r="EXU74" s="60"/>
      <c r="EXV74" s="60"/>
      <c r="EXW74" s="60"/>
      <c r="EXX74" s="60"/>
      <c r="EXY74" s="60"/>
      <c r="EXZ74" s="60"/>
      <c r="EYA74" s="60"/>
      <c r="EYB74" s="60"/>
      <c r="EYC74" s="60"/>
      <c r="EYD74" s="60"/>
      <c r="EYE74" s="60"/>
      <c r="EYF74" s="60"/>
      <c r="EYG74" s="60"/>
      <c r="EYH74" s="60"/>
      <c r="EYI74" s="60"/>
      <c r="EYJ74" s="60"/>
      <c r="EYK74" s="60"/>
      <c r="EYL74" s="60"/>
      <c r="EYM74" s="60"/>
      <c r="EYN74" s="60"/>
      <c r="EYO74" s="60"/>
      <c r="EYP74" s="60"/>
      <c r="EYQ74" s="60"/>
      <c r="EYR74" s="60"/>
      <c r="EYS74" s="60"/>
      <c r="EYT74" s="60"/>
      <c r="EYU74" s="60"/>
      <c r="EYV74" s="60"/>
      <c r="EYW74" s="60"/>
      <c r="EYX74" s="60"/>
      <c r="EYY74" s="60"/>
      <c r="EYZ74" s="60"/>
      <c r="EZA74" s="60"/>
      <c r="EZB74" s="60"/>
      <c r="EZC74" s="60"/>
      <c r="EZD74" s="60"/>
      <c r="EZE74" s="60"/>
      <c r="EZF74" s="60"/>
      <c r="EZG74" s="60"/>
      <c r="EZH74" s="60"/>
      <c r="EZI74" s="60"/>
      <c r="EZJ74" s="60"/>
      <c r="EZK74" s="60"/>
      <c r="EZL74" s="60"/>
      <c r="EZM74" s="60"/>
      <c r="EZN74" s="60"/>
      <c r="EZO74" s="60"/>
      <c r="EZP74" s="60"/>
      <c r="EZQ74" s="60"/>
      <c r="EZR74" s="60"/>
      <c r="EZS74" s="60"/>
      <c r="EZT74" s="60"/>
      <c r="EZU74" s="60"/>
      <c r="EZV74" s="60"/>
      <c r="EZW74" s="60"/>
      <c r="EZX74" s="60"/>
      <c r="EZY74" s="60"/>
      <c r="EZZ74" s="60"/>
      <c r="FAA74" s="60"/>
      <c r="FAB74" s="60"/>
      <c r="FAC74" s="60"/>
      <c r="FAD74" s="60"/>
      <c r="FAE74" s="60"/>
      <c r="FAF74" s="60"/>
      <c r="FAG74" s="60"/>
      <c r="FAH74" s="60"/>
      <c r="FAI74" s="60"/>
      <c r="FAJ74" s="60"/>
      <c r="FAK74" s="60"/>
      <c r="FAL74" s="60"/>
      <c r="FAM74" s="60"/>
      <c r="FAN74" s="60"/>
      <c r="FAO74" s="60"/>
      <c r="FAP74" s="60"/>
      <c r="FAQ74" s="60"/>
      <c r="FAR74" s="60"/>
      <c r="FAS74" s="60"/>
      <c r="FAT74" s="60"/>
      <c r="FAU74" s="60"/>
      <c r="FAV74" s="60"/>
      <c r="FAW74" s="60"/>
      <c r="FAX74" s="60"/>
      <c r="FAY74" s="60"/>
      <c r="FAZ74" s="60"/>
      <c r="FBA74" s="60"/>
      <c r="FBB74" s="60"/>
      <c r="FBC74" s="60"/>
      <c r="FBD74" s="60"/>
      <c r="FBE74" s="60"/>
      <c r="FBF74" s="60"/>
      <c r="FBG74" s="60"/>
      <c r="FBH74" s="60"/>
      <c r="FBI74" s="60"/>
      <c r="FBJ74" s="60"/>
      <c r="FBK74" s="60"/>
      <c r="FBL74" s="60"/>
      <c r="FBM74" s="60"/>
      <c r="FBN74" s="60"/>
      <c r="FBO74" s="60"/>
      <c r="FBP74" s="60"/>
      <c r="FBQ74" s="60"/>
      <c r="FBR74" s="60"/>
      <c r="FBS74" s="60"/>
      <c r="FBT74" s="60"/>
      <c r="FBU74" s="60"/>
      <c r="FBV74" s="60"/>
      <c r="FBW74" s="60"/>
      <c r="FBX74" s="60"/>
      <c r="FBY74" s="60"/>
      <c r="FBZ74" s="60"/>
      <c r="FCA74" s="60"/>
      <c r="FCB74" s="60"/>
      <c r="FCC74" s="60"/>
      <c r="FCD74" s="60"/>
      <c r="FCE74" s="60"/>
      <c r="FCF74" s="60"/>
      <c r="FCG74" s="60"/>
      <c r="FCH74" s="60"/>
      <c r="FCI74" s="60"/>
      <c r="FCJ74" s="60"/>
      <c r="FCK74" s="60"/>
      <c r="FCL74" s="60"/>
      <c r="FCM74" s="60"/>
      <c r="FCN74" s="60"/>
      <c r="FCO74" s="60"/>
      <c r="FCP74" s="60"/>
      <c r="FCQ74" s="60"/>
      <c r="FCR74" s="60"/>
      <c r="FCS74" s="60"/>
      <c r="FCT74" s="60"/>
      <c r="FCU74" s="60"/>
      <c r="FCV74" s="60"/>
      <c r="FCW74" s="60"/>
      <c r="FCX74" s="60"/>
      <c r="FCY74" s="60"/>
      <c r="FCZ74" s="60"/>
      <c r="FDA74" s="60"/>
      <c r="FDB74" s="60"/>
      <c r="FDC74" s="60"/>
      <c r="FDD74" s="60"/>
      <c r="FDE74" s="60"/>
      <c r="FDF74" s="60"/>
      <c r="FDG74" s="60"/>
      <c r="FDH74" s="60"/>
      <c r="FDI74" s="60"/>
      <c r="FDJ74" s="60"/>
      <c r="FDK74" s="60"/>
      <c r="FDL74" s="60"/>
      <c r="FDM74" s="60"/>
      <c r="FDN74" s="60"/>
      <c r="FDO74" s="60"/>
      <c r="FDP74" s="60"/>
      <c r="FDQ74" s="60"/>
      <c r="FDR74" s="60"/>
      <c r="FDS74" s="60"/>
      <c r="FDT74" s="60"/>
      <c r="FDU74" s="60"/>
      <c r="FDV74" s="60"/>
      <c r="FDW74" s="60"/>
      <c r="FDX74" s="60"/>
      <c r="FDY74" s="60"/>
      <c r="FDZ74" s="60"/>
      <c r="FEA74" s="60"/>
      <c r="FEB74" s="60"/>
      <c r="FEC74" s="60"/>
      <c r="FED74" s="60"/>
      <c r="FEE74" s="60"/>
      <c r="FEF74" s="60"/>
      <c r="FEG74" s="60"/>
      <c r="FEH74" s="60"/>
      <c r="FEI74" s="60"/>
      <c r="FEJ74" s="60"/>
      <c r="FEK74" s="60"/>
      <c r="FEL74" s="60"/>
      <c r="FEM74" s="60"/>
      <c r="FEN74" s="60"/>
      <c r="FEO74" s="60"/>
      <c r="FEP74" s="60"/>
      <c r="FEQ74" s="60"/>
      <c r="FER74" s="60"/>
      <c r="FES74" s="60"/>
      <c r="FET74" s="60"/>
      <c r="FEU74" s="60"/>
      <c r="FEV74" s="60"/>
      <c r="FEW74" s="60"/>
      <c r="FEX74" s="60"/>
      <c r="FEY74" s="60"/>
      <c r="FEZ74" s="60"/>
      <c r="FFA74" s="60"/>
      <c r="FFB74" s="60"/>
      <c r="FFC74" s="60"/>
      <c r="FFD74" s="60"/>
      <c r="FFE74" s="60"/>
      <c r="FFF74" s="60"/>
      <c r="FFG74" s="60"/>
      <c r="FFH74" s="60"/>
      <c r="FFI74" s="60"/>
      <c r="FFJ74" s="60"/>
      <c r="FFK74" s="60"/>
      <c r="FFL74" s="60"/>
      <c r="FFM74" s="60"/>
      <c r="FFN74" s="60"/>
      <c r="FFO74" s="60"/>
      <c r="FFP74" s="60"/>
      <c r="FFQ74" s="60"/>
      <c r="FFR74" s="60"/>
      <c r="FFS74" s="60"/>
      <c r="FFT74" s="60"/>
      <c r="FFU74" s="60"/>
      <c r="FFV74" s="60"/>
      <c r="FFW74" s="60"/>
      <c r="FFX74" s="60"/>
      <c r="FFY74" s="60"/>
      <c r="FFZ74" s="60"/>
      <c r="FGA74" s="60"/>
      <c r="FGB74" s="60"/>
      <c r="FGC74" s="60"/>
      <c r="FGD74" s="60"/>
      <c r="FGE74" s="60"/>
      <c r="FGF74" s="60"/>
      <c r="FGG74" s="60"/>
      <c r="FGH74" s="60"/>
      <c r="FGI74" s="60"/>
      <c r="FGJ74" s="60"/>
      <c r="FGK74" s="60"/>
      <c r="FGL74" s="60"/>
      <c r="FGM74" s="60"/>
      <c r="FGN74" s="60"/>
      <c r="FGO74" s="60"/>
      <c r="FGP74" s="60"/>
      <c r="FGQ74" s="60"/>
      <c r="FGR74" s="60"/>
      <c r="FGS74" s="60"/>
      <c r="FGT74" s="60"/>
      <c r="FGU74" s="60"/>
      <c r="FGV74" s="60"/>
      <c r="FGW74" s="60"/>
      <c r="FGX74" s="60"/>
      <c r="FGY74" s="60"/>
      <c r="FGZ74" s="60"/>
      <c r="FHA74" s="60"/>
      <c r="FHB74" s="60"/>
      <c r="FHC74" s="60"/>
      <c r="FHD74" s="60"/>
      <c r="FHE74" s="60"/>
      <c r="FHF74" s="60"/>
      <c r="FHG74" s="60"/>
      <c r="FHH74" s="60"/>
      <c r="FHI74" s="60"/>
      <c r="FHJ74" s="60"/>
      <c r="FHK74" s="60"/>
      <c r="FHL74" s="60"/>
      <c r="FHM74" s="60"/>
      <c r="FHN74" s="60"/>
      <c r="FHO74" s="60"/>
      <c r="FHP74" s="60"/>
      <c r="FHQ74" s="60"/>
      <c r="FHR74" s="60"/>
      <c r="FHS74" s="60"/>
      <c r="FHT74" s="60"/>
      <c r="FHU74" s="60"/>
      <c r="FHV74" s="60"/>
      <c r="FHW74" s="60"/>
      <c r="FHX74" s="60"/>
      <c r="FHY74" s="60"/>
      <c r="FHZ74" s="60"/>
      <c r="FIA74" s="60"/>
      <c r="FIB74" s="60"/>
      <c r="FIC74" s="60"/>
      <c r="FID74" s="60"/>
      <c r="FIE74" s="60"/>
      <c r="FIF74" s="60"/>
      <c r="FIG74" s="60"/>
      <c r="FIH74" s="60"/>
      <c r="FII74" s="60"/>
      <c r="FIJ74" s="60"/>
      <c r="FIK74" s="60"/>
      <c r="FIL74" s="60"/>
      <c r="FIM74" s="60"/>
      <c r="FIN74" s="60"/>
      <c r="FIO74" s="60"/>
      <c r="FIP74" s="60"/>
      <c r="FIQ74" s="60"/>
      <c r="FIR74" s="60"/>
      <c r="FIS74" s="60"/>
      <c r="FIT74" s="60"/>
      <c r="FIU74" s="60"/>
      <c r="FIV74" s="60"/>
      <c r="FIW74" s="60"/>
      <c r="FIX74" s="60"/>
      <c r="FIY74" s="60"/>
      <c r="FIZ74" s="60"/>
      <c r="FJA74" s="60"/>
      <c r="FJB74" s="60"/>
      <c r="FJC74" s="60"/>
      <c r="FJD74" s="60"/>
      <c r="FJE74" s="60"/>
      <c r="FJF74" s="60"/>
      <c r="FJG74" s="60"/>
      <c r="FJH74" s="60"/>
      <c r="FJI74" s="60"/>
      <c r="FJJ74" s="60"/>
      <c r="FJK74" s="60"/>
      <c r="FJL74" s="60"/>
      <c r="FJM74" s="60"/>
      <c r="FJN74" s="60"/>
      <c r="FJO74" s="60"/>
      <c r="FJP74" s="60"/>
      <c r="FJQ74" s="60"/>
      <c r="FJR74" s="60"/>
      <c r="FJS74" s="60"/>
      <c r="FJT74" s="60"/>
      <c r="FJU74" s="60"/>
      <c r="FJV74" s="60"/>
      <c r="FJW74" s="60"/>
      <c r="FJX74" s="60"/>
      <c r="FJY74" s="60"/>
      <c r="FJZ74" s="60"/>
      <c r="FKA74" s="60"/>
      <c r="FKB74" s="60"/>
      <c r="FKC74" s="60"/>
      <c r="FKD74" s="60"/>
      <c r="FKE74" s="60"/>
      <c r="FKF74" s="60"/>
      <c r="FKG74" s="60"/>
      <c r="FKH74" s="60"/>
      <c r="FKI74" s="60"/>
      <c r="FKJ74" s="60"/>
      <c r="FKK74" s="60"/>
      <c r="FKL74" s="60"/>
      <c r="FKM74" s="60"/>
      <c r="FKN74" s="60"/>
      <c r="FKO74" s="60"/>
      <c r="FKP74" s="60"/>
      <c r="FKQ74" s="60"/>
      <c r="FKR74" s="60"/>
      <c r="FKS74" s="60"/>
      <c r="FKT74" s="60"/>
      <c r="FKU74" s="60"/>
      <c r="FKV74" s="60"/>
      <c r="FKW74" s="60"/>
      <c r="FKX74" s="60"/>
      <c r="FKY74" s="60"/>
      <c r="FKZ74" s="60"/>
      <c r="FLA74" s="60"/>
      <c r="FLB74" s="60"/>
      <c r="FLC74" s="60"/>
      <c r="FLD74" s="60"/>
      <c r="FLE74" s="60"/>
      <c r="FLF74" s="60"/>
      <c r="FLG74" s="60"/>
      <c r="FLH74" s="60"/>
      <c r="FLI74" s="60"/>
      <c r="FLJ74" s="60"/>
      <c r="FLK74" s="60"/>
      <c r="FLL74" s="60"/>
      <c r="FLM74" s="60"/>
      <c r="FLN74" s="60"/>
      <c r="FLO74" s="60"/>
      <c r="FLP74" s="60"/>
      <c r="FLQ74" s="60"/>
      <c r="FLR74" s="60"/>
      <c r="FLS74" s="60"/>
      <c r="FLT74" s="60"/>
      <c r="FLU74" s="60"/>
      <c r="FLV74" s="60"/>
      <c r="FLW74" s="60"/>
      <c r="FLX74" s="60"/>
      <c r="FLY74" s="60"/>
      <c r="FLZ74" s="60"/>
      <c r="FMA74" s="60"/>
      <c r="FMB74" s="60"/>
      <c r="FMC74" s="60"/>
      <c r="FMD74" s="60"/>
      <c r="FME74" s="60"/>
      <c r="FMF74" s="60"/>
      <c r="FMG74" s="60"/>
      <c r="FMH74" s="60"/>
      <c r="FMI74" s="60"/>
      <c r="FMJ74" s="60"/>
      <c r="FMK74" s="60"/>
      <c r="FML74" s="60"/>
      <c r="FMM74" s="60"/>
      <c r="FMN74" s="60"/>
      <c r="FMO74" s="60"/>
      <c r="FMP74" s="60"/>
      <c r="FMQ74" s="60"/>
      <c r="FMR74" s="60"/>
      <c r="FMS74" s="60"/>
      <c r="FMT74" s="60"/>
      <c r="FMU74" s="60"/>
      <c r="FMV74" s="60"/>
      <c r="FMW74" s="60"/>
      <c r="FMX74" s="60"/>
      <c r="FMY74" s="60"/>
      <c r="FMZ74" s="60"/>
      <c r="FNA74" s="60"/>
      <c r="FNB74" s="60"/>
      <c r="FNC74" s="60"/>
      <c r="FND74" s="60"/>
      <c r="FNE74" s="60"/>
      <c r="FNF74" s="60"/>
      <c r="FNG74" s="60"/>
      <c r="FNH74" s="60"/>
      <c r="FNI74" s="60"/>
      <c r="FNJ74" s="60"/>
      <c r="FNK74" s="60"/>
      <c r="FNL74" s="60"/>
      <c r="FNM74" s="60"/>
      <c r="FNN74" s="60"/>
      <c r="FNO74" s="60"/>
      <c r="FNP74" s="60"/>
      <c r="FNQ74" s="60"/>
      <c r="FNR74" s="60"/>
      <c r="FNS74" s="60"/>
      <c r="FNT74" s="60"/>
      <c r="FNU74" s="60"/>
      <c r="FNV74" s="60"/>
      <c r="FNW74" s="60"/>
      <c r="FNX74" s="60"/>
      <c r="FNY74" s="60"/>
      <c r="FNZ74" s="60"/>
      <c r="FOA74" s="60"/>
      <c r="FOB74" s="60"/>
      <c r="FOC74" s="60"/>
      <c r="FOD74" s="60"/>
      <c r="FOE74" s="60"/>
      <c r="FOF74" s="60"/>
      <c r="FOG74" s="60"/>
      <c r="FOH74" s="60"/>
      <c r="FOI74" s="60"/>
      <c r="FOJ74" s="60"/>
      <c r="FOK74" s="60"/>
      <c r="FOL74" s="60"/>
      <c r="FOM74" s="60"/>
      <c r="FON74" s="60"/>
      <c r="FOO74" s="60"/>
      <c r="FOP74" s="60"/>
      <c r="FOQ74" s="60"/>
      <c r="FOR74" s="60"/>
      <c r="FOS74" s="60"/>
      <c r="FOT74" s="60"/>
      <c r="FOU74" s="60"/>
      <c r="FOV74" s="60"/>
      <c r="FOW74" s="60"/>
      <c r="FOX74" s="60"/>
      <c r="FOY74" s="60"/>
      <c r="FOZ74" s="60"/>
      <c r="FPA74" s="60"/>
      <c r="FPB74" s="60"/>
      <c r="FPC74" s="60"/>
      <c r="FPD74" s="60"/>
      <c r="FPE74" s="60"/>
      <c r="FPF74" s="60"/>
      <c r="FPG74" s="60"/>
      <c r="FPH74" s="60"/>
      <c r="FPI74" s="60"/>
      <c r="FPJ74" s="60"/>
      <c r="FPK74" s="60"/>
      <c r="FPL74" s="60"/>
      <c r="FPM74" s="60"/>
      <c r="FPN74" s="60"/>
      <c r="FPO74" s="60"/>
      <c r="FPP74" s="60"/>
      <c r="FPQ74" s="60"/>
      <c r="FPR74" s="60"/>
      <c r="FPS74" s="60"/>
      <c r="FPT74" s="60"/>
      <c r="FPU74" s="60"/>
      <c r="FPV74" s="60"/>
      <c r="FPW74" s="60"/>
      <c r="FPX74" s="60"/>
      <c r="FPY74" s="60"/>
      <c r="FPZ74" s="60"/>
      <c r="FQA74" s="60"/>
      <c r="FQB74" s="60"/>
      <c r="FQC74" s="60"/>
      <c r="FQD74" s="60"/>
      <c r="FQE74" s="60"/>
      <c r="FQF74" s="60"/>
      <c r="FQG74" s="60"/>
      <c r="FQH74" s="60"/>
      <c r="FQI74" s="60"/>
      <c r="FQJ74" s="60"/>
      <c r="FQK74" s="60"/>
      <c r="FQL74" s="60"/>
      <c r="FQM74" s="60"/>
      <c r="FQN74" s="60"/>
      <c r="FQO74" s="60"/>
      <c r="FQP74" s="60"/>
      <c r="FQQ74" s="60"/>
      <c r="FQR74" s="60"/>
      <c r="FQS74" s="60"/>
      <c r="FQT74" s="60"/>
      <c r="FQU74" s="60"/>
      <c r="FQV74" s="60"/>
      <c r="FQW74" s="60"/>
      <c r="FQX74" s="60"/>
      <c r="FQY74" s="60"/>
      <c r="FQZ74" s="60"/>
      <c r="FRA74" s="60"/>
      <c r="FRB74" s="60"/>
      <c r="FRC74" s="60"/>
      <c r="FRD74" s="60"/>
      <c r="FRE74" s="60"/>
      <c r="FRF74" s="60"/>
      <c r="FRG74" s="60"/>
      <c r="FRH74" s="60"/>
      <c r="FRI74" s="60"/>
      <c r="FRJ74" s="60"/>
      <c r="FRK74" s="60"/>
      <c r="FRL74" s="60"/>
      <c r="FRM74" s="60"/>
      <c r="FRN74" s="60"/>
      <c r="FRO74" s="60"/>
      <c r="FRP74" s="60"/>
      <c r="FRQ74" s="60"/>
      <c r="FRR74" s="60"/>
      <c r="FRS74" s="60"/>
      <c r="FRT74" s="60"/>
      <c r="FRU74" s="60"/>
      <c r="FRV74" s="60"/>
      <c r="FRW74" s="60"/>
      <c r="FRX74" s="60"/>
      <c r="FRY74" s="60"/>
      <c r="FRZ74" s="60"/>
      <c r="FSA74" s="60"/>
      <c r="FSB74" s="60"/>
      <c r="FSC74" s="60"/>
      <c r="FSD74" s="60"/>
      <c r="FSE74" s="60"/>
      <c r="FSF74" s="60"/>
      <c r="FSG74" s="60"/>
      <c r="FSH74" s="60"/>
      <c r="FSI74" s="60"/>
      <c r="FSJ74" s="60"/>
      <c r="FSK74" s="60"/>
      <c r="FSL74" s="60"/>
      <c r="FSM74" s="60"/>
      <c r="FSN74" s="60"/>
      <c r="FSO74" s="60"/>
      <c r="FSP74" s="60"/>
      <c r="FSQ74" s="60"/>
      <c r="FSR74" s="60"/>
      <c r="FSS74" s="60"/>
      <c r="FST74" s="60"/>
      <c r="FSU74" s="60"/>
      <c r="FSV74" s="60"/>
      <c r="FSW74" s="60"/>
      <c r="FSX74" s="60"/>
      <c r="FSY74" s="60"/>
      <c r="FSZ74" s="60"/>
      <c r="FTA74" s="60"/>
      <c r="FTB74" s="60"/>
      <c r="FTC74" s="60"/>
      <c r="FTD74" s="60"/>
      <c r="FTE74" s="60"/>
      <c r="FTF74" s="60"/>
      <c r="FTG74" s="60"/>
      <c r="FTH74" s="60"/>
      <c r="FTI74" s="60"/>
      <c r="FTJ74" s="60"/>
      <c r="FTK74" s="60"/>
      <c r="FTL74" s="60"/>
      <c r="FTM74" s="60"/>
      <c r="FTN74" s="60"/>
      <c r="FTO74" s="60"/>
      <c r="FTP74" s="60"/>
      <c r="FTQ74" s="60"/>
      <c r="FTR74" s="60"/>
      <c r="FTS74" s="60"/>
      <c r="FTT74" s="60"/>
      <c r="FTU74" s="60"/>
      <c r="FTV74" s="60"/>
      <c r="FTW74" s="60"/>
      <c r="FTX74" s="60"/>
      <c r="FTY74" s="60"/>
      <c r="FTZ74" s="60"/>
      <c r="FUA74" s="60"/>
      <c r="FUB74" s="60"/>
      <c r="FUC74" s="60"/>
      <c r="FUD74" s="60"/>
      <c r="FUE74" s="60"/>
      <c r="FUF74" s="60"/>
      <c r="FUG74" s="60"/>
      <c r="FUH74" s="60"/>
      <c r="FUI74" s="60"/>
      <c r="FUJ74" s="60"/>
      <c r="FUK74" s="60"/>
      <c r="FUL74" s="60"/>
      <c r="FUM74" s="60"/>
      <c r="FUN74" s="60"/>
      <c r="FUO74" s="60"/>
      <c r="FUP74" s="60"/>
      <c r="FUQ74" s="60"/>
      <c r="FUR74" s="60"/>
      <c r="FUS74" s="60"/>
      <c r="FUT74" s="60"/>
      <c r="FUU74" s="60"/>
      <c r="FUV74" s="60"/>
      <c r="FUW74" s="60"/>
      <c r="FUX74" s="60"/>
      <c r="FUY74" s="60"/>
      <c r="FUZ74" s="60"/>
      <c r="FVA74" s="60"/>
      <c r="FVB74" s="60"/>
      <c r="FVC74" s="60"/>
      <c r="FVD74" s="60"/>
      <c r="FVE74" s="60"/>
      <c r="FVF74" s="60"/>
      <c r="FVG74" s="60"/>
      <c r="FVH74" s="60"/>
      <c r="FVI74" s="60"/>
      <c r="FVJ74" s="60"/>
      <c r="FVK74" s="60"/>
      <c r="FVL74" s="60"/>
      <c r="FVM74" s="60"/>
      <c r="FVN74" s="60"/>
      <c r="FVO74" s="60"/>
      <c r="FVP74" s="60"/>
      <c r="FVQ74" s="60"/>
      <c r="FVR74" s="60"/>
      <c r="FVS74" s="60"/>
      <c r="FVT74" s="60"/>
      <c r="FVU74" s="60"/>
      <c r="FVV74" s="60"/>
      <c r="FVW74" s="60"/>
      <c r="FVX74" s="60"/>
      <c r="FVY74" s="60"/>
      <c r="FVZ74" s="60"/>
      <c r="FWA74" s="60"/>
      <c r="FWB74" s="60"/>
      <c r="FWC74" s="60"/>
      <c r="FWD74" s="60"/>
      <c r="FWE74" s="60"/>
      <c r="FWF74" s="60"/>
      <c r="FWG74" s="60"/>
      <c r="FWH74" s="60"/>
      <c r="FWI74" s="60"/>
      <c r="FWJ74" s="60"/>
      <c r="FWK74" s="60"/>
      <c r="FWL74" s="60"/>
      <c r="FWM74" s="60"/>
      <c r="FWN74" s="60"/>
      <c r="FWO74" s="60"/>
      <c r="FWP74" s="60"/>
      <c r="FWQ74" s="60"/>
      <c r="FWR74" s="60"/>
      <c r="FWS74" s="60"/>
      <c r="FWT74" s="60"/>
      <c r="FWU74" s="60"/>
      <c r="FWV74" s="60"/>
      <c r="FWW74" s="60"/>
      <c r="FWX74" s="60"/>
      <c r="FWY74" s="60"/>
      <c r="FWZ74" s="60"/>
      <c r="FXA74" s="60"/>
      <c r="FXB74" s="60"/>
      <c r="FXC74" s="60"/>
      <c r="FXD74" s="60"/>
      <c r="FXE74" s="60"/>
      <c r="FXF74" s="60"/>
      <c r="FXG74" s="60"/>
      <c r="FXH74" s="60"/>
      <c r="FXI74" s="60"/>
      <c r="FXJ74" s="60"/>
      <c r="FXK74" s="60"/>
      <c r="FXL74" s="60"/>
      <c r="FXM74" s="60"/>
      <c r="FXN74" s="60"/>
      <c r="FXO74" s="60"/>
      <c r="FXP74" s="60"/>
      <c r="FXQ74" s="60"/>
      <c r="FXR74" s="60"/>
      <c r="FXS74" s="60"/>
      <c r="FXT74" s="60"/>
      <c r="FXU74" s="60"/>
      <c r="FXV74" s="60"/>
      <c r="FXW74" s="60"/>
      <c r="FXX74" s="60"/>
      <c r="FXY74" s="60"/>
      <c r="FXZ74" s="60"/>
      <c r="FYA74" s="60"/>
      <c r="FYB74" s="60"/>
      <c r="FYC74" s="60"/>
      <c r="FYD74" s="60"/>
      <c r="FYE74" s="60"/>
      <c r="FYF74" s="60"/>
      <c r="FYG74" s="60"/>
      <c r="FYH74" s="60"/>
      <c r="FYI74" s="60"/>
      <c r="FYJ74" s="60"/>
      <c r="FYK74" s="60"/>
      <c r="FYL74" s="60"/>
      <c r="FYM74" s="60"/>
      <c r="FYN74" s="60"/>
      <c r="FYO74" s="60"/>
      <c r="FYP74" s="60"/>
      <c r="FYQ74" s="60"/>
      <c r="FYR74" s="60"/>
      <c r="FYS74" s="60"/>
      <c r="FYT74" s="60"/>
      <c r="FYU74" s="60"/>
      <c r="FYV74" s="60"/>
      <c r="FYW74" s="60"/>
      <c r="FYX74" s="60"/>
      <c r="FYY74" s="60"/>
      <c r="FYZ74" s="60"/>
      <c r="FZA74" s="60"/>
      <c r="FZB74" s="60"/>
      <c r="FZC74" s="60"/>
      <c r="FZD74" s="60"/>
      <c r="FZE74" s="60"/>
      <c r="FZF74" s="60"/>
      <c r="FZG74" s="60"/>
      <c r="FZH74" s="60"/>
      <c r="FZI74" s="60"/>
      <c r="FZJ74" s="60"/>
      <c r="FZK74" s="60"/>
      <c r="FZL74" s="60"/>
      <c r="FZM74" s="60"/>
      <c r="FZN74" s="60"/>
      <c r="FZO74" s="60"/>
      <c r="FZP74" s="60"/>
      <c r="FZQ74" s="60"/>
      <c r="FZR74" s="60"/>
      <c r="FZS74" s="60"/>
      <c r="FZT74" s="60"/>
      <c r="FZU74" s="60"/>
      <c r="FZV74" s="60"/>
      <c r="FZW74" s="60"/>
      <c r="FZX74" s="60"/>
      <c r="FZY74" s="60"/>
      <c r="FZZ74" s="60"/>
      <c r="GAA74" s="60"/>
      <c r="GAB74" s="60"/>
      <c r="GAC74" s="60"/>
      <c r="GAD74" s="60"/>
      <c r="GAE74" s="60"/>
      <c r="GAF74" s="60"/>
      <c r="GAG74" s="60"/>
      <c r="GAH74" s="60"/>
      <c r="GAI74" s="60"/>
      <c r="GAJ74" s="60"/>
      <c r="GAK74" s="60"/>
      <c r="GAL74" s="60"/>
      <c r="GAM74" s="60"/>
      <c r="GAN74" s="60"/>
      <c r="GAO74" s="60"/>
      <c r="GAP74" s="60"/>
      <c r="GAQ74" s="60"/>
      <c r="GAR74" s="60"/>
      <c r="GAS74" s="60"/>
      <c r="GAT74" s="60"/>
      <c r="GAU74" s="60"/>
      <c r="GAV74" s="60"/>
      <c r="GAW74" s="60"/>
      <c r="GAX74" s="60"/>
      <c r="GAY74" s="60"/>
      <c r="GAZ74" s="60"/>
      <c r="GBA74" s="60"/>
      <c r="GBB74" s="60"/>
      <c r="GBC74" s="60"/>
      <c r="GBD74" s="60"/>
      <c r="GBE74" s="60"/>
      <c r="GBF74" s="60"/>
      <c r="GBG74" s="60"/>
      <c r="GBH74" s="60"/>
      <c r="GBI74" s="60"/>
      <c r="GBJ74" s="60"/>
      <c r="GBK74" s="60"/>
      <c r="GBL74" s="60"/>
      <c r="GBM74" s="60"/>
      <c r="GBN74" s="60"/>
      <c r="GBO74" s="60"/>
      <c r="GBP74" s="60"/>
      <c r="GBQ74" s="60"/>
      <c r="GBR74" s="60"/>
      <c r="GBS74" s="60"/>
      <c r="GBT74" s="60"/>
      <c r="GBU74" s="60"/>
      <c r="GBV74" s="60"/>
      <c r="GBW74" s="60"/>
      <c r="GBX74" s="60"/>
      <c r="GBY74" s="60"/>
      <c r="GBZ74" s="60"/>
      <c r="GCA74" s="60"/>
      <c r="GCB74" s="60"/>
      <c r="GCC74" s="60"/>
      <c r="GCD74" s="60"/>
      <c r="GCE74" s="60"/>
      <c r="GCF74" s="60"/>
      <c r="GCG74" s="60"/>
      <c r="GCH74" s="60"/>
      <c r="GCI74" s="60"/>
      <c r="GCJ74" s="60"/>
      <c r="GCK74" s="60"/>
      <c r="GCL74" s="60"/>
      <c r="GCM74" s="60"/>
      <c r="GCN74" s="60"/>
      <c r="GCO74" s="60"/>
      <c r="GCP74" s="60"/>
      <c r="GCQ74" s="60"/>
      <c r="GCR74" s="60"/>
      <c r="GCS74" s="60"/>
      <c r="GCT74" s="60"/>
      <c r="GCU74" s="60"/>
      <c r="GCV74" s="60"/>
      <c r="GCW74" s="60"/>
      <c r="GCX74" s="60"/>
      <c r="GCY74" s="60"/>
      <c r="GCZ74" s="60"/>
      <c r="GDA74" s="60"/>
      <c r="GDB74" s="60"/>
      <c r="GDC74" s="60"/>
      <c r="GDD74" s="60"/>
      <c r="GDE74" s="60"/>
      <c r="GDF74" s="60"/>
      <c r="GDG74" s="60"/>
      <c r="GDH74" s="60"/>
      <c r="GDI74" s="60"/>
      <c r="GDJ74" s="60"/>
      <c r="GDK74" s="60"/>
      <c r="GDL74" s="60"/>
      <c r="GDM74" s="60"/>
      <c r="GDN74" s="60"/>
      <c r="GDO74" s="60"/>
      <c r="GDP74" s="60"/>
      <c r="GDQ74" s="60"/>
      <c r="GDR74" s="60"/>
      <c r="GDS74" s="60"/>
      <c r="GDT74" s="60"/>
      <c r="GDU74" s="60"/>
      <c r="GDV74" s="60"/>
      <c r="GDW74" s="60"/>
      <c r="GDX74" s="60"/>
      <c r="GDY74" s="60"/>
      <c r="GDZ74" s="60"/>
      <c r="GEA74" s="60"/>
      <c r="GEB74" s="60"/>
      <c r="GEC74" s="60"/>
      <c r="GED74" s="60"/>
      <c r="GEE74" s="60"/>
      <c r="GEF74" s="60"/>
      <c r="GEG74" s="60"/>
      <c r="GEH74" s="60"/>
      <c r="GEI74" s="60"/>
      <c r="GEJ74" s="60"/>
      <c r="GEK74" s="60"/>
      <c r="GEL74" s="60"/>
      <c r="GEM74" s="60"/>
      <c r="GEN74" s="60"/>
      <c r="GEO74" s="60"/>
      <c r="GEP74" s="60"/>
      <c r="GEQ74" s="60"/>
      <c r="GER74" s="60"/>
      <c r="GES74" s="60"/>
      <c r="GET74" s="60"/>
      <c r="GEU74" s="60"/>
      <c r="GEV74" s="60"/>
      <c r="GEW74" s="60"/>
      <c r="GEX74" s="60"/>
      <c r="GEY74" s="60"/>
      <c r="GEZ74" s="60"/>
      <c r="GFA74" s="60"/>
      <c r="GFB74" s="60"/>
      <c r="GFC74" s="60"/>
      <c r="GFD74" s="60"/>
      <c r="GFE74" s="60"/>
      <c r="GFF74" s="60"/>
      <c r="GFG74" s="60"/>
      <c r="GFH74" s="60"/>
      <c r="GFI74" s="60"/>
      <c r="GFJ74" s="60"/>
      <c r="GFK74" s="60"/>
      <c r="GFL74" s="60"/>
      <c r="GFM74" s="60"/>
      <c r="GFN74" s="60"/>
      <c r="GFO74" s="60"/>
      <c r="GFP74" s="60"/>
      <c r="GFQ74" s="60"/>
      <c r="GFR74" s="60"/>
      <c r="GFS74" s="60"/>
      <c r="GFT74" s="60"/>
      <c r="GFU74" s="60"/>
      <c r="GFV74" s="60"/>
      <c r="GFW74" s="60"/>
      <c r="GFX74" s="60"/>
      <c r="GFY74" s="60"/>
      <c r="GFZ74" s="60"/>
      <c r="GGA74" s="60"/>
      <c r="GGB74" s="60"/>
      <c r="GGC74" s="60"/>
      <c r="GGD74" s="60"/>
      <c r="GGE74" s="60"/>
      <c r="GGF74" s="60"/>
      <c r="GGG74" s="60"/>
      <c r="GGH74" s="60"/>
      <c r="GGI74" s="60"/>
      <c r="GGJ74" s="60"/>
      <c r="GGK74" s="60"/>
      <c r="GGL74" s="60"/>
      <c r="GGM74" s="60"/>
      <c r="GGN74" s="60"/>
      <c r="GGO74" s="60"/>
      <c r="GGP74" s="60"/>
      <c r="GGQ74" s="60"/>
      <c r="GGR74" s="60"/>
      <c r="GGS74" s="60"/>
      <c r="GGT74" s="60"/>
      <c r="GGU74" s="60"/>
      <c r="GGV74" s="60"/>
      <c r="GGW74" s="60"/>
      <c r="GGX74" s="60"/>
      <c r="GGY74" s="60"/>
      <c r="GGZ74" s="60"/>
      <c r="GHA74" s="60"/>
      <c r="GHB74" s="60"/>
      <c r="GHC74" s="60"/>
      <c r="GHD74" s="60"/>
      <c r="GHE74" s="60"/>
      <c r="GHF74" s="60"/>
      <c r="GHG74" s="60"/>
      <c r="GHH74" s="60"/>
      <c r="GHI74" s="60"/>
      <c r="GHJ74" s="60"/>
      <c r="GHK74" s="60"/>
      <c r="GHL74" s="60"/>
      <c r="GHM74" s="60"/>
      <c r="GHN74" s="60"/>
      <c r="GHO74" s="60"/>
      <c r="GHP74" s="60"/>
      <c r="GHQ74" s="60"/>
      <c r="GHR74" s="60"/>
      <c r="GHS74" s="60"/>
      <c r="GHT74" s="60"/>
      <c r="GHU74" s="60"/>
      <c r="GHV74" s="60"/>
      <c r="GHW74" s="60"/>
      <c r="GHX74" s="60"/>
      <c r="GHY74" s="60"/>
      <c r="GHZ74" s="60"/>
      <c r="GIA74" s="60"/>
      <c r="GIB74" s="60"/>
      <c r="GIC74" s="60"/>
      <c r="GID74" s="60"/>
      <c r="GIE74" s="60"/>
      <c r="GIF74" s="60"/>
      <c r="GIG74" s="60"/>
      <c r="GIH74" s="60"/>
      <c r="GII74" s="60"/>
      <c r="GIJ74" s="60"/>
      <c r="GIK74" s="60"/>
      <c r="GIL74" s="60"/>
      <c r="GIM74" s="60"/>
      <c r="GIN74" s="60"/>
      <c r="GIO74" s="60"/>
      <c r="GIP74" s="60"/>
      <c r="GIQ74" s="60"/>
      <c r="GIR74" s="60"/>
      <c r="GIS74" s="60"/>
      <c r="GIT74" s="60"/>
      <c r="GIU74" s="60"/>
      <c r="GIV74" s="60"/>
      <c r="GIW74" s="60"/>
      <c r="GIX74" s="60"/>
      <c r="GIY74" s="60"/>
      <c r="GIZ74" s="60"/>
      <c r="GJA74" s="60"/>
      <c r="GJB74" s="60"/>
      <c r="GJC74" s="60"/>
      <c r="GJD74" s="60"/>
      <c r="GJE74" s="60"/>
      <c r="GJF74" s="60"/>
      <c r="GJG74" s="60"/>
      <c r="GJH74" s="60"/>
      <c r="GJI74" s="60"/>
      <c r="GJJ74" s="60"/>
      <c r="GJK74" s="60"/>
      <c r="GJL74" s="60"/>
      <c r="GJM74" s="60"/>
      <c r="GJN74" s="60"/>
      <c r="GJO74" s="60"/>
      <c r="GJP74" s="60"/>
      <c r="GJQ74" s="60"/>
      <c r="GJR74" s="60"/>
      <c r="GJS74" s="60"/>
      <c r="GJT74" s="60"/>
      <c r="GJU74" s="60"/>
      <c r="GJV74" s="60"/>
      <c r="GJW74" s="60"/>
      <c r="GJX74" s="60"/>
      <c r="GJY74" s="60"/>
      <c r="GJZ74" s="60"/>
      <c r="GKA74" s="60"/>
      <c r="GKB74" s="60"/>
      <c r="GKC74" s="60"/>
      <c r="GKD74" s="60"/>
      <c r="GKE74" s="60"/>
      <c r="GKF74" s="60"/>
      <c r="GKG74" s="60"/>
      <c r="GKH74" s="60"/>
      <c r="GKI74" s="60"/>
      <c r="GKJ74" s="60"/>
      <c r="GKK74" s="60"/>
      <c r="GKL74" s="60"/>
      <c r="GKM74" s="60"/>
      <c r="GKN74" s="60"/>
      <c r="GKO74" s="60"/>
      <c r="GKP74" s="60"/>
      <c r="GKQ74" s="60"/>
      <c r="GKR74" s="60"/>
      <c r="GKS74" s="60"/>
      <c r="GKT74" s="60"/>
      <c r="GKU74" s="60"/>
      <c r="GKV74" s="60"/>
      <c r="GKW74" s="60"/>
      <c r="GKX74" s="60"/>
      <c r="GKY74" s="60"/>
      <c r="GKZ74" s="60"/>
      <c r="GLA74" s="60"/>
      <c r="GLB74" s="60"/>
      <c r="GLC74" s="60"/>
      <c r="GLD74" s="60"/>
      <c r="GLE74" s="60"/>
      <c r="GLF74" s="60"/>
      <c r="GLG74" s="60"/>
      <c r="GLH74" s="60"/>
      <c r="GLI74" s="60"/>
      <c r="GLJ74" s="60"/>
      <c r="GLK74" s="60"/>
      <c r="GLL74" s="60"/>
      <c r="GLM74" s="60"/>
      <c r="GLN74" s="60"/>
      <c r="GLO74" s="60"/>
      <c r="GLP74" s="60"/>
      <c r="GLQ74" s="60"/>
      <c r="GLR74" s="60"/>
      <c r="GLS74" s="60"/>
      <c r="GLT74" s="60"/>
      <c r="GLU74" s="60"/>
      <c r="GLV74" s="60"/>
      <c r="GLW74" s="60"/>
      <c r="GLX74" s="60"/>
      <c r="GLY74" s="60"/>
      <c r="GLZ74" s="60"/>
      <c r="GMA74" s="60"/>
      <c r="GMB74" s="60"/>
      <c r="GMC74" s="60"/>
      <c r="GMD74" s="60"/>
      <c r="GME74" s="60"/>
      <c r="GMF74" s="60"/>
      <c r="GMG74" s="60"/>
      <c r="GMH74" s="60"/>
      <c r="GMI74" s="60"/>
      <c r="GMJ74" s="60"/>
      <c r="GMK74" s="60"/>
      <c r="GML74" s="60"/>
      <c r="GMM74" s="60"/>
      <c r="GMN74" s="60"/>
      <c r="GMO74" s="60"/>
      <c r="GMP74" s="60"/>
      <c r="GMQ74" s="60"/>
      <c r="GMR74" s="60"/>
      <c r="GMS74" s="60"/>
      <c r="GMT74" s="60"/>
      <c r="GMU74" s="60"/>
      <c r="GMV74" s="60"/>
      <c r="GMW74" s="60"/>
      <c r="GMX74" s="60"/>
      <c r="GMY74" s="60"/>
      <c r="GMZ74" s="60"/>
      <c r="GNA74" s="60"/>
      <c r="GNB74" s="60"/>
      <c r="GNC74" s="60"/>
      <c r="GND74" s="60"/>
      <c r="GNE74" s="60"/>
      <c r="GNF74" s="60"/>
      <c r="GNG74" s="60"/>
      <c r="GNH74" s="60"/>
      <c r="GNI74" s="60"/>
      <c r="GNJ74" s="60"/>
      <c r="GNK74" s="60"/>
      <c r="GNL74" s="60"/>
      <c r="GNM74" s="60"/>
      <c r="GNN74" s="60"/>
      <c r="GNO74" s="60"/>
      <c r="GNP74" s="60"/>
      <c r="GNQ74" s="60"/>
      <c r="GNR74" s="60"/>
      <c r="GNS74" s="60"/>
      <c r="GNT74" s="60"/>
      <c r="GNU74" s="60"/>
      <c r="GNV74" s="60"/>
      <c r="GNW74" s="60"/>
      <c r="GNX74" s="60"/>
      <c r="GNY74" s="60"/>
      <c r="GNZ74" s="60"/>
      <c r="GOA74" s="60"/>
      <c r="GOB74" s="60"/>
      <c r="GOC74" s="60"/>
      <c r="GOD74" s="60"/>
      <c r="GOE74" s="60"/>
      <c r="GOF74" s="60"/>
      <c r="GOG74" s="60"/>
      <c r="GOH74" s="60"/>
      <c r="GOI74" s="60"/>
      <c r="GOJ74" s="60"/>
      <c r="GOK74" s="60"/>
      <c r="GOL74" s="60"/>
      <c r="GOM74" s="60"/>
      <c r="GON74" s="60"/>
      <c r="GOO74" s="60"/>
      <c r="GOP74" s="60"/>
      <c r="GOQ74" s="60"/>
      <c r="GOR74" s="60"/>
      <c r="GOS74" s="60"/>
      <c r="GOT74" s="60"/>
      <c r="GOU74" s="60"/>
      <c r="GOV74" s="60"/>
      <c r="GOW74" s="60"/>
      <c r="GOX74" s="60"/>
      <c r="GOY74" s="60"/>
      <c r="GOZ74" s="60"/>
      <c r="GPA74" s="60"/>
      <c r="GPB74" s="60"/>
      <c r="GPC74" s="60"/>
      <c r="GPD74" s="60"/>
      <c r="GPE74" s="60"/>
      <c r="GPF74" s="60"/>
      <c r="GPG74" s="60"/>
      <c r="GPH74" s="60"/>
      <c r="GPI74" s="60"/>
      <c r="GPJ74" s="60"/>
      <c r="GPK74" s="60"/>
      <c r="GPL74" s="60"/>
      <c r="GPM74" s="60"/>
      <c r="GPN74" s="60"/>
      <c r="GPO74" s="60"/>
      <c r="GPP74" s="60"/>
      <c r="GPQ74" s="60"/>
      <c r="GPR74" s="60"/>
      <c r="GPS74" s="60"/>
      <c r="GPT74" s="60"/>
      <c r="GPU74" s="60"/>
      <c r="GPV74" s="60"/>
      <c r="GPW74" s="60"/>
      <c r="GPX74" s="60"/>
      <c r="GPY74" s="60"/>
      <c r="GPZ74" s="60"/>
      <c r="GQA74" s="60"/>
      <c r="GQB74" s="60"/>
      <c r="GQC74" s="60"/>
      <c r="GQD74" s="60"/>
      <c r="GQE74" s="60"/>
      <c r="GQF74" s="60"/>
      <c r="GQG74" s="60"/>
      <c r="GQH74" s="60"/>
      <c r="GQI74" s="60"/>
      <c r="GQJ74" s="60"/>
      <c r="GQK74" s="60"/>
      <c r="GQL74" s="60"/>
      <c r="GQM74" s="60"/>
      <c r="GQN74" s="60"/>
      <c r="GQO74" s="60"/>
      <c r="GQP74" s="60"/>
      <c r="GQQ74" s="60"/>
      <c r="GQR74" s="60"/>
      <c r="GQS74" s="60"/>
      <c r="GQT74" s="60"/>
      <c r="GQU74" s="60"/>
      <c r="GQV74" s="60"/>
      <c r="GQW74" s="60"/>
      <c r="GQX74" s="60"/>
      <c r="GQY74" s="60"/>
      <c r="GQZ74" s="60"/>
      <c r="GRA74" s="60"/>
      <c r="GRB74" s="60"/>
      <c r="GRC74" s="60"/>
      <c r="GRD74" s="60"/>
      <c r="GRE74" s="60"/>
      <c r="GRF74" s="60"/>
      <c r="GRG74" s="60"/>
      <c r="GRH74" s="60"/>
      <c r="GRI74" s="60"/>
      <c r="GRJ74" s="60"/>
      <c r="GRK74" s="60"/>
      <c r="GRL74" s="60"/>
      <c r="GRM74" s="60"/>
      <c r="GRN74" s="60"/>
      <c r="GRO74" s="60"/>
      <c r="GRP74" s="60"/>
      <c r="GRQ74" s="60"/>
      <c r="GRR74" s="60"/>
      <c r="GRS74" s="60"/>
      <c r="GRT74" s="60"/>
      <c r="GRU74" s="60"/>
      <c r="GRV74" s="60"/>
      <c r="GRW74" s="60"/>
      <c r="GRX74" s="60"/>
      <c r="GRY74" s="60"/>
      <c r="GRZ74" s="60"/>
      <c r="GSA74" s="60"/>
      <c r="GSB74" s="60"/>
      <c r="GSC74" s="60"/>
      <c r="GSD74" s="60"/>
      <c r="GSE74" s="60"/>
      <c r="GSF74" s="60"/>
      <c r="GSG74" s="60"/>
      <c r="GSH74" s="60"/>
      <c r="GSI74" s="60"/>
      <c r="GSJ74" s="60"/>
      <c r="GSK74" s="60"/>
      <c r="GSL74" s="60"/>
      <c r="GSM74" s="60"/>
      <c r="GSN74" s="60"/>
      <c r="GSO74" s="60"/>
      <c r="GSP74" s="60"/>
      <c r="GSQ74" s="60"/>
      <c r="GSR74" s="60"/>
      <c r="GSS74" s="60"/>
      <c r="GST74" s="60"/>
      <c r="GSU74" s="60"/>
      <c r="GSV74" s="60"/>
      <c r="GSW74" s="60"/>
      <c r="GSX74" s="60"/>
      <c r="GSY74" s="60"/>
      <c r="GSZ74" s="60"/>
      <c r="GTA74" s="60"/>
      <c r="GTB74" s="60"/>
      <c r="GTC74" s="60"/>
      <c r="GTD74" s="60"/>
      <c r="GTE74" s="60"/>
      <c r="GTF74" s="60"/>
      <c r="GTG74" s="60"/>
      <c r="GTH74" s="60"/>
      <c r="GTI74" s="60"/>
      <c r="GTJ74" s="60"/>
      <c r="GTK74" s="60"/>
      <c r="GTL74" s="60"/>
      <c r="GTM74" s="60"/>
      <c r="GTN74" s="60"/>
      <c r="GTO74" s="60"/>
      <c r="GTP74" s="60"/>
      <c r="GTQ74" s="60"/>
      <c r="GTR74" s="60"/>
      <c r="GTS74" s="60"/>
      <c r="GTT74" s="60"/>
      <c r="GTU74" s="60"/>
      <c r="GTV74" s="60"/>
      <c r="GTW74" s="60"/>
      <c r="GTX74" s="60"/>
      <c r="GTY74" s="60"/>
      <c r="GTZ74" s="60"/>
      <c r="GUA74" s="60"/>
      <c r="GUB74" s="60"/>
      <c r="GUC74" s="60"/>
      <c r="GUD74" s="60"/>
      <c r="GUE74" s="60"/>
      <c r="GUF74" s="60"/>
      <c r="GUG74" s="60"/>
      <c r="GUH74" s="60"/>
      <c r="GUI74" s="60"/>
      <c r="GUJ74" s="60"/>
      <c r="GUK74" s="60"/>
      <c r="GUL74" s="60"/>
      <c r="GUM74" s="60"/>
      <c r="GUN74" s="60"/>
      <c r="GUO74" s="60"/>
      <c r="GUP74" s="60"/>
      <c r="GUQ74" s="60"/>
      <c r="GUR74" s="60"/>
      <c r="GUS74" s="60"/>
      <c r="GUT74" s="60"/>
      <c r="GUU74" s="60"/>
      <c r="GUV74" s="60"/>
      <c r="GUW74" s="60"/>
      <c r="GUX74" s="60"/>
      <c r="GUY74" s="60"/>
      <c r="GUZ74" s="60"/>
      <c r="GVA74" s="60"/>
      <c r="GVB74" s="60"/>
      <c r="GVC74" s="60"/>
      <c r="GVD74" s="60"/>
      <c r="GVE74" s="60"/>
      <c r="GVF74" s="60"/>
      <c r="GVG74" s="60"/>
      <c r="GVH74" s="60"/>
      <c r="GVI74" s="60"/>
      <c r="GVJ74" s="60"/>
      <c r="GVK74" s="60"/>
      <c r="GVL74" s="60"/>
      <c r="GVM74" s="60"/>
      <c r="GVN74" s="60"/>
      <c r="GVO74" s="60"/>
      <c r="GVP74" s="60"/>
      <c r="GVQ74" s="60"/>
      <c r="GVR74" s="60"/>
      <c r="GVS74" s="60"/>
      <c r="GVT74" s="60"/>
      <c r="GVU74" s="60"/>
      <c r="GVV74" s="60"/>
      <c r="GVW74" s="60"/>
      <c r="GVX74" s="60"/>
      <c r="GVY74" s="60"/>
      <c r="GVZ74" s="60"/>
      <c r="GWA74" s="60"/>
      <c r="GWB74" s="60"/>
      <c r="GWC74" s="60"/>
      <c r="GWD74" s="60"/>
      <c r="GWE74" s="60"/>
      <c r="GWF74" s="60"/>
      <c r="GWG74" s="60"/>
      <c r="GWH74" s="60"/>
      <c r="GWI74" s="60"/>
      <c r="GWJ74" s="60"/>
      <c r="GWK74" s="60"/>
      <c r="GWL74" s="60"/>
      <c r="GWM74" s="60"/>
      <c r="GWN74" s="60"/>
      <c r="GWO74" s="60"/>
      <c r="GWP74" s="60"/>
      <c r="GWQ74" s="60"/>
      <c r="GWR74" s="60"/>
      <c r="GWS74" s="60"/>
      <c r="GWT74" s="60"/>
      <c r="GWU74" s="60"/>
      <c r="GWV74" s="60"/>
      <c r="GWW74" s="60"/>
      <c r="GWX74" s="60"/>
      <c r="GWY74" s="60"/>
      <c r="GWZ74" s="60"/>
      <c r="GXA74" s="60"/>
      <c r="GXB74" s="60"/>
      <c r="GXC74" s="60"/>
      <c r="GXD74" s="60"/>
      <c r="GXE74" s="60"/>
      <c r="GXF74" s="60"/>
      <c r="GXG74" s="60"/>
      <c r="GXH74" s="60"/>
      <c r="GXI74" s="60"/>
      <c r="GXJ74" s="60"/>
      <c r="GXK74" s="60"/>
      <c r="GXL74" s="60"/>
      <c r="GXM74" s="60"/>
      <c r="GXN74" s="60"/>
      <c r="GXO74" s="60"/>
      <c r="GXP74" s="60"/>
      <c r="GXQ74" s="60"/>
      <c r="GXR74" s="60"/>
      <c r="GXS74" s="60"/>
      <c r="GXT74" s="60"/>
      <c r="GXU74" s="60"/>
      <c r="GXV74" s="60"/>
      <c r="GXW74" s="60"/>
      <c r="GXX74" s="60"/>
      <c r="GXY74" s="60"/>
      <c r="GXZ74" s="60"/>
      <c r="GYA74" s="60"/>
      <c r="GYB74" s="60"/>
      <c r="GYC74" s="60"/>
      <c r="GYD74" s="60"/>
      <c r="GYE74" s="60"/>
      <c r="GYF74" s="60"/>
      <c r="GYG74" s="60"/>
      <c r="GYH74" s="60"/>
      <c r="GYI74" s="60"/>
      <c r="GYJ74" s="60"/>
      <c r="GYK74" s="60"/>
      <c r="GYL74" s="60"/>
      <c r="GYM74" s="60"/>
      <c r="GYN74" s="60"/>
      <c r="GYO74" s="60"/>
      <c r="GYP74" s="60"/>
      <c r="GYQ74" s="60"/>
      <c r="GYR74" s="60"/>
      <c r="GYS74" s="60"/>
      <c r="GYT74" s="60"/>
      <c r="GYU74" s="60"/>
      <c r="GYV74" s="60"/>
      <c r="GYW74" s="60"/>
      <c r="GYX74" s="60"/>
      <c r="GYY74" s="60"/>
      <c r="GYZ74" s="60"/>
      <c r="GZA74" s="60"/>
      <c r="GZB74" s="60"/>
      <c r="GZC74" s="60"/>
      <c r="GZD74" s="60"/>
      <c r="GZE74" s="60"/>
      <c r="GZF74" s="60"/>
      <c r="GZG74" s="60"/>
      <c r="GZH74" s="60"/>
      <c r="GZI74" s="60"/>
      <c r="GZJ74" s="60"/>
      <c r="GZK74" s="60"/>
      <c r="GZL74" s="60"/>
      <c r="GZM74" s="60"/>
      <c r="GZN74" s="60"/>
      <c r="GZO74" s="60"/>
      <c r="GZP74" s="60"/>
      <c r="GZQ74" s="60"/>
      <c r="GZR74" s="60"/>
      <c r="GZS74" s="60"/>
      <c r="GZT74" s="60"/>
      <c r="GZU74" s="60"/>
      <c r="GZV74" s="60"/>
      <c r="GZW74" s="60"/>
      <c r="GZX74" s="60"/>
      <c r="GZY74" s="60"/>
      <c r="GZZ74" s="60"/>
      <c r="HAA74" s="60"/>
      <c r="HAB74" s="60"/>
      <c r="HAC74" s="60"/>
      <c r="HAD74" s="60"/>
      <c r="HAE74" s="60"/>
      <c r="HAF74" s="60"/>
      <c r="HAG74" s="60"/>
      <c r="HAH74" s="60"/>
      <c r="HAI74" s="60"/>
      <c r="HAJ74" s="60"/>
      <c r="HAK74" s="60"/>
      <c r="HAL74" s="60"/>
      <c r="HAM74" s="60"/>
      <c r="HAN74" s="60"/>
      <c r="HAO74" s="60"/>
      <c r="HAP74" s="60"/>
      <c r="HAQ74" s="60"/>
      <c r="HAR74" s="60"/>
      <c r="HAS74" s="60"/>
      <c r="HAT74" s="60"/>
      <c r="HAU74" s="60"/>
      <c r="HAV74" s="60"/>
      <c r="HAW74" s="60"/>
      <c r="HAX74" s="60"/>
      <c r="HAY74" s="60"/>
      <c r="HAZ74" s="60"/>
      <c r="HBA74" s="60"/>
      <c r="HBB74" s="60"/>
      <c r="HBC74" s="60"/>
      <c r="HBD74" s="60"/>
      <c r="HBE74" s="60"/>
      <c r="HBF74" s="60"/>
      <c r="HBG74" s="60"/>
      <c r="HBH74" s="60"/>
      <c r="HBI74" s="60"/>
      <c r="HBJ74" s="60"/>
      <c r="HBK74" s="60"/>
      <c r="HBL74" s="60"/>
      <c r="HBM74" s="60"/>
      <c r="HBN74" s="60"/>
      <c r="HBO74" s="60"/>
      <c r="HBP74" s="60"/>
      <c r="HBQ74" s="60"/>
      <c r="HBR74" s="60"/>
      <c r="HBS74" s="60"/>
      <c r="HBT74" s="60"/>
      <c r="HBU74" s="60"/>
      <c r="HBV74" s="60"/>
      <c r="HBW74" s="60"/>
      <c r="HBX74" s="60"/>
      <c r="HBY74" s="60"/>
      <c r="HBZ74" s="60"/>
      <c r="HCA74" s="60"/>
      <c r="HCB74" s="60"/>
      <c r="HCC74" s="60"/>
      <c r="HCD74" s="60"/>
      <c r="HCE74" s="60"/>
      <c r="HCF74" s="60"/>
      <c r="HCG74" s="60"/>
      <c r="HCH74" s="60"/>
      <c r="HCI74" s="60"/>
      <c r="HCJ74" s="60"/>
      <c r="HCK74" s="60"/>
      <c r="HCL74" s="60"/>
      <c r="HCM74" s="60"/>
      <c r="HCN74" s="60"/>
      <c r="HCO74" s="60"/>
      <c r="HCP74" s="60"/>
      <c r="HCQ74" s="60"/>
      <c r="HCR74" s="60"/>
      <c r="HCS74" s="60"/>
      <c r="HCT74" s="60"/>
      <c r="HCU74" s="60"/>
      <c r="HCV74" s="60"/>
      <c r="HCW74" s="60"/>
      <c r="HCX74" s="60"/>
      <c r="HCY74" s="60"/>
      <c r="HCZ74" s="60"/>
      <c r="HDA74" s="60"/>
      <c r="HDB74" s="60"/>
      <c r="HDC74" s="60"/>
      <c r="HDD74" s="60"/>
      <c r="HDE74" s="60"/>
      <c r="HDF74" s="60"/>
      <c r="HDG74" s="60"/>
      <c r="HDH74" s="60"/>
      <c r="HDI74" s="60"/>
      <c r="HDJ74" s="60"/>
      <c r="HDK74" s="60"/>
      <c r="HDL74" s="60"/>
      <c r="HDM74" s="60"/>
      <c r="HDN74" s="60"/>
      <c r="HDO74" s="60"/>
      <c r="HDP74" s="60"/>
      <c r="HDQ74" s="60"/>
      <c r="HDR74" s="60"/>
      <c r="HDS74" s="60"/>
      <c r="HDT74" s="60"/>
      <c r="HDU74" s="60"/>
      <c r="HDV74" s="60"/>
      <c r="HDW74" s="60"/>
      <c r="HDX74" s="60"/>
      <c r="HDY74" s="60"/>
      <c r="HDZ74" s="60"/>
      <c r="HEA74" s="60"/>
      <c r="HEB74" s="60"/>
      <c r="HEC74" s="60"/>
      <c r="HED74" s="60"/>
      <c r="HEE74" s="60"/>
      <c r="HEF74" s="60"/>
      <c r="HEG74" s="60"/>
      <c r="HEH74" s="60"/>
      <c r="HEI74" s="60"/>
      <c r="HEJ74" s="60"/>
      <c r="HEK74" s="60"/>
      <c r="HEL74" s="60"/>
      <c r="HEM74" s="60"/>
      <c r="HEN74" s="60"/>
      <c r="HEO74" s="60"/>
      <c r="HEP74" s="60"/>
      <c r="HEQ74" s="60"/>
      <c r="HER74" s="60"/>
      <c r="HES74" s="60"/>
      <c r="HET74" s="60"/>
      <c r="HEU74" s="60"/>
      <c r="HEV74" s="60"/>
      <c r="HEW74" s="60"/>
      <c r="HEX74" s="60"/>
      <c r="HEY74" s="60"/>
      <c r="HEZ74" s="60"/>
      <c r="HFA74" s="60"/>
      <c r="HFB74" s="60"/>
      <c r="HFC74" s="60"/>
      <c r="HFD74" s="60"/>
      <c r="HFE74" s="60"/>
      <c r="HFF74" s="60"/>
      <c r="HFG74" s="60"/>
      <c r="HFH74" s="60"/>
      <c r="HFI74" s="60"/>
      <c r="HFJ74" s="60"/>
      <c r="HFK74" s="60"/>
      <c r="HFL74" s="60"/>
      <c r="HFM74" s="60"/>
      <c r="HFN74" s="60"/>
      <c r="HFO74" s="60"/>
      <c r="HFP74" s="60"/>
      <c r="HFQ74" s="60"/>
      <c r="HFR74" s="60"/>
      <c r="HFS74" s="60"/>
      <c r="HFT74" s="60"/>
      <c r="HFU74" s="60"/>
      <c r="HFV74" s="60"/>
      <c r="HFW74" s="60"/>
      <c r="HFX74" s="60"/>
      <c r="HFY74" s="60"/>
      <c r="HFZ74" s="60"/>
      <c r="HGA74" s="60"/>
      <c r="HGB74" s="60"/>
      <c r="HGC74" s="60"/>
      <c r="HGD74" s="60"/>
      <c r="HGE74" s="60"/>
      <c r="HGF74" s="60"/>
      <c r="HGG74" s="60"/>
      <c r="HGH74" s="60"/>
      <c r="HGI74" s="60"/>
      <c r="HGJ74" s="60"/>
      <c r="HGK74" s="60"/>
      <c r="HGL74" s="60"/>
      <c r="HGM74" s="60"/>
      <c r="HGN74" s="60"/>
      <c r="HGO74" s="60"/>
      <c r="HGP74" s="60"/>
      <c r="HGQ74" s="60"/>
      <c r="HGR74" s="60"/>
      <c r="HGS74" s="60"/>
      <c r="HGT74" s="60"/>
      <c r="HGU74" s="60"/>
      <c r="HGV74" s="60"/>
      <c r="HGW74" s="60"/>
      <c r="HGX74" s="60"/>
      <c r="HGY74" s="60"/>
      <c r="HGZ74" s="60"/>
      <c r="HHA74" s="60"/>
      <c r="HHB74" s="60"/>
      <c r="HHC74" s="60"/>
      <c r="HHD74" s="60"/>
      <c r="HHE74" s="60"/>
      <c r="HHF74" s="60"/>
      <c r="HHG74" s="60"/>
      <c r="HHH74" s="60"/>
      <c r="HHI74" s="60"/>
      <c r="HHJ74" s="60"/>
      <c r="HHK74" s="60"/>
      <c r="HHL74" s="60"/>
      <c r="HHM74" s="60"/>
      <c r="HHN74" s="60"/>
      <c r="HHO74" s="60"/>
      <c r="HHP74" s="60"/>
      <c r="HHQ74" s="60"/>
      <c r="HHR74" s="60"/>
      <c r="HHS74" s="60"/>
      <c r="HHT74" s="60"/>
      <c r="HHU74" s="60"/>
      <c r="HHV74" s="60"/>
      <c r="HHW74" s="60"/>
      <c r="HHX74" s="60"/>
      <c r="HHY74" s="60"/>
      <c r="HHZ74" s="60"/>
      <c r="HIA74" s="60"/>
      <c r="HIB74" s="60"/>
      <c r="HIC74" s="60"/>
      <c r="HID74" s="60"/>
      <c r="HIE74" s="60"/>
      <c r="HIF74" s="60"/>
      <c r="HIG74" s="60"/>
      <c r="HIH74" s="60"/>
      <c r="HII74" s="60"/>
      <c r="HIJ74" s="60"/>
      <c r="HIK74" s="60"/>
      <c r="HIL74" s="60"/>
      <c r="HIM74" s="60"/>
      <c r="HIN74" s="60"/>
      <c r="HIO74" s="60"/>
      <c r="HIP74" s="60"/>
      <c r="HIQ74" s="60"/>
      <c r="HIR74" s="60"/>
      <c r="HIS74" s="60"/>
      <c r="HIT74" s="60"/>
      <c r="HIU74" s="60"/>
      <c r="HIV74" s="60"/>
      <c r="HIW74" s="60"/>
      <c r="HIX74" s="60"/>
      <c r="HIY74" s="60"/>
      <c r="HIZ74" s="60"/>
      <c r="HJA74" s="60"/>
      <c r="HJB74" s="60"/>
      <c r="HJC74" s="60"/>
      <c r="HJD74" s="60"/>
      <c r="HJE74" s="60"/>
      <c r="HJF74" s="60"/>
      <c r="HJG74" s="60"/>
      <c r="HJH74" s="60"/>
      <c r="HJI74" s="60"/>
      <c r="HJJ74" s="60"/>
      <c r="HJK74" s="60"/>
      <c r="HJL74" s="60"/>
      <c r="HJM74" s="60"/>
      <c r="HJN74" s="60"/>
      <c r="HJO74" s="60"/>
      <c r="HJP74" s="60"/>
      <c r="HJQ74" s="60"/>
      <c r="HJR74" s="60"/>
      <c r="HJS74" s="60"/>
      <c r="HJT74" s="60"/>
      <c r="HJU74" s="60"/>
      <c r="HJV74" s="60"/>
      <c r="HJW74" s="60"/>
      <c r="HJX74" s="60"/>
      <c r="HJY74" s="60"/>
      <c r="HJZ74" s="60"/>
      <c r="HKA74" s="60"/>
      <c r="HKB74" s="60"/>
      <c r="HKC74" s="60"/>
      <c r="HKD74" s="60"/>
      <c r="HKE74" s="60"/>
      <c r="HKF74" s="60"/>
      <c r="HKG74" s="60"/>
      <c r="HKH74" s="60"/>
      <c r="HKI74" s="60"/>
      <c r="HKJ74" s="60"/>
      <c r="HKK74" s="60"/>
      <c r="HKL74" s="60"/>
      <c r="HKM74" s="60"/>
      <c r="HKN74" s="60"/>
      <c r="HKO74" s="60"/>
      <c r="HKP74" s="60"/>
      <c r="HKQ74" s="60"/>
      <c r="HKR74" s="60"/>
      <c r="HKS74" s="60"/>
      <c r="HKT74" s="60"/>
      <c r="HKU74" s="60"/>
      <c r="HKV74" s="60"/>
      <c r="HKW74" s="60"/>
      <c r="HKX74" s="60"/>
      <c r="HKY74" s="60"/>
      <c r="HKZ74" s="60"/>
      <c r="HLA74" s="60"/>
      <c r="HLB74" s="60"/>
      <c r="HLC74" s="60"/>
      <c r="HLD74" s="60"/>
      <c r="HLE74" s="60"/>
      <c r="HLF74" s="60"/>
      <c r="HLG74" s="60"/>
      <c r="HLH74" s="60"/>
      <c r="HLI74" s="60"/>
      <c r="HLJ74" s="60"/>
      <c r="HLK74" s="60"/>
      <c r="HLL74" s="60"/>
      <c r="HLM74" s="60"/>
      <c r="HLN74" s="60"/>
      <c r="HLO74" s="60"/>
      <c r="HLP74" s="60"/>
      <c r="HLQ74" s="60"/>
      <c r="HLR74" s="60"/>
      <c r="HLS74" s="60"/>
      <c r="HLT74" s="60"/>
      <c r="HLU74" s="60"/>
      <c r="HLV74" s="60"/>
      <c r="HLW74" s="60"/>
      <c r="HLX74" s="60"/>
      <c r="HLY74" s="60"/>
      <c r="HLZ74" s="60"/>
      <c r="HMA74" s="60"/>
      <c r="HMB74" s="60"/>
      <c r="HMC74" s="60"/>
      <c r="HMD74" s="60"/>
      <c r="HME74" s="60"/>
      <c r="HMF74" s="60"/>
      <c r="HMG74" s="60"/>
      <c r="HMH74" s="60"/>
      <c r="HMI74" s="60"/>
      <c r="HMJ74" s="60"/>
      <c r="HMK74" s="60"/>
      <c r="HML74" s="60"/>
      <c r="HMM74" s="60"/>
      <c r="HMN74" s="60"/>
      <c r="HMO74" s="60"/>
      <c r="HMP74" s="60"/>
      <c r="HMQ74" s="60"/>
      <c r="HMR74" s="60"/>
      <c r="HMS74" s="60"/>
      <c r="HMT74" s="60"/>
      <c r="HMU74" s="60"/>
      <c r="HMV74" s="60"/>
      <c r="HMW74" s="60"/>
      <c r="HMX74" s="60"/>
      <c r="HMY74" s="60"/>
      <c r="HMZ74" s="60"/>
      <c r="HNA74" s="60"/>
      <c r="HNB74" s="60"/>
      <c r="HNC74" s="60"/>
      <c r="HND74" s="60"/>
      <c r="HNE74" s="60"/>
      <c r="HNF74" s="60"/>
      <c r="HNG74" s="60"/>
      <c r="HNH74" s="60"/>
      <c r="HNI74" s="60"/>
      <c r="HNJ74" s="60"/>
      <c r="HNK74" s="60"/>
      <c r="HNL74" s="60"/>
      <c r="HNM74" s="60"/>
      <c r="HNN74" s="60"/>
      <c r="HNO74" s="60"/>
      <c r="HNP74" s="60"/>
      <c r="HNQ74" s="60"/>
      <c r="HNR74" s="60"/>
      <c r="HNS74" s="60"/>
      <c r="HNT74" s="60"/>
      <c r="HNU74" s="60"/>
      <c r="HNV74" s="60"/>
      <c r="HNW74" s="60"/>
      <c r="HNX74" s="60"/>
      <c r="HNY74" s="60"/>
      <c r="HNZ74" s="60"/>
      <c r="HOA74" s="60"/>
      <c r="HOB74" s="60"/>
      <c r="HOC74" s="60"/>
      <c r="HOD74" s="60"/>
      <c r="HOE74" s="60"/>
      <c r="HOF74" s="60"/>
      <c r="HOG74" s="60"/>
      <c r="HOH74" s="60"/>
      <c r="HOI74" s="60"/>
      <c r="HOJ74" s="60"/>
      <c r="HOK74" s="60"/>
      <c r="HOL74" s="60"/>
      <c r="HOM74" s="60"/>
      <c r="HON74" s="60"/>
      <c r="HOO74" s="60"/>
      <c r="HOP74" s="60"/>
      <c r="HOQ74" s="60"/>
      <c r="HOR74" s="60"/>
      <c r="HOS74" s="60"/>
      <c r="HOT74" s="60"/>
      <c r="HOU74" s="60"/>
      <c r="HOV74" s="60"/>
      <c r="HOW74" s="60"/>
      <c r="HOX74" s="60"/>
      <c r="HOY74" s="60"/>
      <c r="HOZ74" s="60"/>
      <c r="HPA74" s="60"/>
      <c r="HPB74" s="60"/>
      <c r="HPC74" s="60"/>
      <c r="HPD74" s="60"/>
      <c r="HPE74" s="60"/>
      <c r="HPF74" s="60"/>
      <c r="HPG74" s="60"/>
      <c r="HPH74" s="60"/>
      <c r="HPI74" s="60"/>
      <c r="HPJ74" s="60"/>
      <c r="HPK74" s="60"/>
      <c r="HPL74" s="60"/>
      <c r="HPM74" s="60"/>
      <c r="HPN74" s="60"/>
      <c r="HPO74" s="60"/>
      <c r="HPP74" s="60"/>
      <c r="HPQ74" s="60"/>
      <c r="HPR74" s="60"/>
      <c r="HPS74" s="60"/>
      <c r="HPT74" s="60"/>
      <c r="HPU74" s="60"/>
      <c r="HPV74" s="60"/>
      <c r="HPW74" s="60"/>
      <c r="HPX74" s="60"/>
      <c r="HPY74" s="60"/>
      <c r="HPZ74" s="60"/>
      <c r="HQA74" s="60"/>
      <c r="HQB74" s="60"/>
      <c r="HQC74" s="60"/>
      <c r="HQD74" s="60"/>
      <c r="HQE74" s="60"/>
      <c r="HQF74" s="60"/>
      <c r="HQG74" s="60"/>
      <c r="HQH74" s="60"/>
      <c r="HQI74" s="60"/>
      <c r="HQJ74" s="60"/>
      <c r="HQK74" s="60"/>
      <c r="HQL74" s="60"/>
      <c r="HQM74" s="60"/>
      <c r="HQN74" s="60"/>
      <c r="HQO74" s="60"/>
      <c r="HQP74" s="60"/>
      <c r="HQQ74" s="60"/>
      <c r="HQR74" s="60"/>
      <c r="HQS74" s="60"/>
      <c r="HQT74" s="60"/>
      <c r="HQU74" s="60"/>
      <c r="HQV74" s="60"/>
      <c r="HQW74" s="60"/>
      <c r="HQX74" s="60"/>
      <c r="HQY74" s="60"/>
      <c r="HQZ74" s="60"/>
      <c r="HRA74" s="60"/>
      <c r="HRB74" s="60"/>
      <c r="HRC74" s="60"/>
      <c r="HRD74" s="60"/>
      <c r="HRE74" s="60"/>
      <c r="HRF74" s="60"/>
      <c r="HRG74" s="60"/>
      <c r="HRH74" s="60"/>
      <c r="HRI74" s="60"/>
      <c r="HRJ74" s="60"/>
      <c r="HRK74" s="60"/>
      <c r="HRL74" s="60"/>
      <c r="HRM74" s="60"/>
      <c r="HRN74" s="60"/>
      <c r="HRO74" s="60"/>
      <c r="HRP74" s="60"/>
      <c r="HRQ74" s="60"/>
      <c r="HRR74" s="60"/>
      <c r="HRS74" s="60"/>
      <c r="HRT74" s="60"/>
      <c r="HRU74" s="60"/>
      <c r="HRV74" s="60"/>
      <c r="HRW74" s="60"/>
      <c r="HRX74" s="60"/>
      <c r="HRY74" s="60"/>
      <c r="HRZ74" s="60"/>
      <c r="HSA74" s="60"/>
      <c r="HSB74" s="60"/>
      <c r="HSC74" s="60"/>
      <c r="HSD74" s="60"/>
      <c r="HSE74" s="60"/>
      <c r="HSF74" s="60"/>
      <c r="HSG74" s="60"/>
      <c r="HSH74" s="60"/>
      <c r="HSI74" s="60"/>
      <c r="HSJ74" s="60"/>
      <c r="HSK74" s="60"/>
      <c r="HSL74" s="60"/>
      <c r="HSM74" s="60"/>
      <c r="HSN74" s="60"/>
      <c r="HSO74" s="60"/>
      <c r="HSP74" s="60"/>
      <c r="HSQ74" s="60"/>
      <c r="HSR74" s="60"/>
      <c r="HSS74" s="60"/>
      <c r="HST74" s="60"/>
      <c r="HSU74" s="60"/>
      <c r="HSV74" s="60"/>
      <c r="HSW74" s="60"/>
      <c r="HSX74" s="60"/>
      <c r="HSY74" s="60"/>
      <c r="HSZ74" s="60"/>
      <c r="HTA74" s="60"/>
      <c r="HTB74" s="60"/>
      <c r="HTC74" s="60"/>
      <c r="HTD74" s="60"/>
      <c r="HTE74" s="60"/>
      <c r="HTF74" s="60"/>
      <c r="HTG74" s="60"/>
      <c r="HTH74" s="60"/>
      <c r="HTI74" s="60"/>
      <c r="HTJ74" s="60"/>
      <c r="HTK74" s="60"/>
      <c r="HTL74" s="60"/>
      <c r="HTM74" s="60"/>
      <c r="HTN74" s="60"/>
      <c r="HTO74" s="60"/>
      <c r="HTP74" s="60"/>
      <c r="HTQ74" s="60"/>
      <c r="HTR74" s="60"/>
      <c r="HTS74" s="60"/>
      <c r="HTT74" s="60"/>
      <c r="HTU74" s="60"/>
      <c r="HTV74" s="60"/>
      <c r="HTW74" s="60"/>
      <c r="HTX74" s="60"/>
      <c r="HTY74" s="60"/>
      <c r="HTZ74" s="60"/>
      <c r="HUA74" s="60"/>
      <c r="HUB74" s="60"/>
      <c r="HUC74" s="60"/>
      <c r="HUD74" s="60"/>
      <c r="HUE74" s="60"/>
      <c r="HUF74" s="60"/>
      <c r="HUG74" s="60"/>
      <c r="HUH74" s="60"/>
      <c r="HUI74" s="60"/>
      <c r="HUJ74" s="60"/>
      <c r="HUK74" s="60"/>
      <c r="HUL74" s="60"/>
      <c r="HUM74" s="60"/>
      <c r="HUN74" s="60"/>
      <c r="HUO74" s="60"/>
      <c r="HUP74" s="60"/>
      <c r="HUQ74" s="60"/>
      <c r="HUR74" s="60"/>
      <c r="HUS74" s="60"/>
      <c r="HUT74" s="60"/>
      <c r="HUU74" s="60"/>
      <c r="HUV74" s="60"/>
      <c r="HUW74" s="60"/>
      <c r="HUX74" s="60"/>
      <c r="HUY74" s="60"/>
      <c r="HUZ74" s="60"/>
      <c r="HVA74" s="60"/>
      <c r="HVB74" s="60"/>
      <c r="HVC74" s="60"/>
      <c r="HVD74" s="60"/>
      <c r="HVE74" s="60"/>
      <c r="HVF74" s="60"/>
      <c r="HVG74" s="60"/>
      <c r="HVH74" s="60"/>
      <c r="HVI74" s="60"/>
      <c r="HVJ74" s="60"/>
      <c r="HVK74" s="60"/>
      <c r="HVL74" s="60"/>
      <c r="HVM74" s="60"/>
      <c r="HVN74" s="60"/>
      <c r="HVO74" s="60"/>
      <c r="HVP74" s="60"/>
      <c r="HVQ74" s="60"/>
      <c r="HVR74" s="60"/>
      <c r="HVS74" s="60"/>
      <c r="HVT74" s="60"/>
      <c r="HVU74" s="60"/>
      <c r="HVV74" s="60"/>
      <c r="HVW74" s="60"/>
      <c r="HVX74" s="60"/>
      <c r="HVY74" s="60"/>
      <c r="HVZ74" s="60"/>
      <c r="HWA74" s="60"/>
      <c r="HWB74" s="60"/>
      <c r="HWC74" s="60"/>
      <c r="HWD74" s="60"/>
      <c r="HWE74" s="60"/>
      <c r="HWF74" s="60"/>
      <c r="HWG74" s="60"/>
      <c r="HWH74" s="60"/>
      <c r="HWI74" s="60"/>
      <c r="HWJ74" s="60"/>
      <c r="HWK74" s="60"/>
      <c r="HWL74" s="60"/>
      <c r="HWM74" s="60"/>
      <c r="HWN74" s="60"/>
      <c r="HWO74" s="60"/>
      <c r="HWP74" s="60"/>
      <c r="HWQ74" s="60"/>
      <c r="HWR74" s="60"/>
      <c r="HWS74" s="60"/>
      <c r="HWT74" s="60"/>
      <c r="HWU74" s="60"/>
      <c r="HWV74" s="60"/>
      <c r="HWW74" s="60"/>
      <c r="HWX74" s="60"/>
      <c r="HWY74" s="60"/>
      <c r="HWZ74" s="60"/>
      <c r="HXA74" s="60"/>
      <c r="HXB74" s="60"/>
      <c r="HXC74" s="60"/>
      <c r="HXD74" s="60"/>
      <c r="HXE74" s="60"/>
      <c r="HXF74" s="60"/>
      <c r="HXG74" s="60"/>
      <c r="HXH74" s="60"/>
      <c r="HXI74" s="60"/>
      <c r="HXJ74" s="60"/>
      <c r="HXK74" s="60"/>
      <c r="HXL74" s="60"/>
      <c r="HXM74" s="60"/>
      <c r="HXN74" s="60"/>
      <c r="HXO74" s="60"/>
      <c r="HXP74" s="60"/>
      <c r="HXQ74" s="60"/>
      <c r="HXR74" s="60"/>
      <c r="HXS74" s="60"/>
      <c r="HXT74" s="60"/>
      <c r="HXU74" s="60"/>
      <c r="HXV74" s="60"/>
      <c r="HXW74" s="60"/>
      <c r="HXX74" s="60"/>
      <c r="HXY74" s="60"/>
      <c r="HXZ74" s="60"/>
      <c r="HYA74" s="60"/>
      <c r="HYB74" s="60"/>
      <c r="HYC74" s="60"/>
      <c r="HYD74" s="60"/>
      <c r="HYE74" s="60"/>
      <c r="HYF74" s="60"/>
      <c r="HYG74" s="60"/>
      <c r="HYH74" s="60"/>
      <c r="HYI74" s="60"/>
      <c r="HYJ74" s="60"/>
      <c r="HYK74" s="60"/>
      <c r="HYL74" s="60"/>
      <c r="HYM74" s="60"/>
      <c r="HYN74" s="60"/>
      <c r="HYO74" s="60"/>
      <c r="HYP74" s="60"/>
      <c r="HYQ74" s="60"/>
      <c r="HYR74" s="60"/>
      <c r="HYS74" s="60"/>
      <c r="HYT74" s="60"/>
      <c r="HYU74" s="60"/>
      <c r="HYV74" s="60"/>
      <c r="HYW74" s="60"/>
      <c r="HYX74" s="60"/>
      <c r="HYY74" s="60"/>
      <c r="HYZ74" s="60"/>
      <c r="HZA74" s="60"/>
      <c r="HZB74" s="60"/>
      <c r="HZC74" s="60"/>
      <c r="HZD74" s="60"/>
      <c r="HZE74" s="60"/>
      <c r="HZF74" s="60"/>
      <c r="HZG74" s="60"/>
      <c r="HZH74" s="60"/>
      <c r="HZI74" s="60"/>
      <c r="HZJ74" s="60"/>
      <c r="HZK74" s="60"/>
      <c r="HZL74" s="60"/>
      <c r="HZM74" s="60"/>
      <c r="HZN74" s="60"/>
      <c r="HZO74" s="60"/>
      <c r="HZP74" s="60"/>
      <c r="HZQ74" s="60"/>
      <c r="HZR74" s="60"/>
      <c r="HZS74" s="60"/>
      <c r="HZT74" s="60"/>
      <c r="HZU74" s="60"/>
      <c r="HZV74" s="60"/>
      <c r="HZW74" s="60"/>
      <c r="HZX74" s="60"/>
      <c r="HZY74" s="60"/>
      <c r="HZZ74" s="60"/>
      <c r="IAA74" s="60"/>
      <c r="IAB74" s="60"/>
      <c r="IAC74" s="60"/>
      <c r="IAD74" s="60"/>
      <c r="IAE74" s="60"/>
      <c r="IAF74" s="60"/>
      <c r="IAG74" s="60"/>
      <c r="IAH74" s="60"/>
      <c r="IAI74" s="60"/>
      <c r="IAJ74" s="60"/>
      <c r="IAK74" s="60"/>
      <c r="IAL74" s="60"/>
      <c r="IAM74" s="60"/>
      <c r="IAN74" s="60"/>
      <c r="IAO74" s="60"/>
      <c r="IAP74" s="60"/>
      <c r="IAQ74" s="60"/>
      <c r="IAR74" s="60"/>
      <c r="IAS74" s="60"/>
      <c r="IAT74" s="60"/>
      <c r="IAU74" s="60"/>
      <c r="IAV74" s="60"/>
      <c r="IAW74" s="60"/>
      <c r="IAX74" s="60"/>
      <c r="IAY74" s="60"/>
      <c r="IAZ74" s="60"/>
      <c r="IBA74" s="60"/>
      <c r="IBB74" s="60"/>
      <c r="IBC74" s="60"/>
      <c r="IBD74" s="60"/>
      <c r="IBE74" s="60"/>
      <c r="IBF74" s="60"/>
      <c r="IBG74" s="60"/>
      <c r="IBH74" s="60"/>
      <c r="IBI74" s="60"/>
      <c r="IBJ74" s="60"/>
      <c r="IBK74" s="60"/>
      <c r="IBL74" s="60"/>
      <c r="IBM74" s="60"/>
      <c r="IBN74" s="60"/>
      <c r="IBO74" s="60"/>
      <c r="IBP74" s="60"/>
      <c r="IBQ74" s="60"/>
      <c r="IBR74" s="60"/>
      <c r="IBS74" s="60"/>
      <c r="IBT74" s="60"/>
      <c r="IBU74" s="60"/>
      <c r="IBV74" s="60"/>
      <c r="IBW74" s="60"/>
      <c r="IBX74" s="60"/>
      <c r="IBY74" s="60"/>
      <c r="IBZ74" s="60"/>
      <c r="ICA74" s="60"/>
      <c r="ICB74" s="60"/>
      <c r="ICC74" s="60"/>
      <c r="ICD74" s="60"/>
      <c r="ICE74" s="60"/>
      <c r="ICF74" s="60"/>
      <c r="ICG74" s="60"/>
      <c r="ICH74" s="60"/>
      <c r="ICI74" s="60"/>
      <c r="ICJ74" s="60"/>
      <c r="ICK74" s="60"/>
      <c r="ICL74" s="60"/>
      <c r="ICM74" s="60"/>
      <c r="ICN74" s="60"/>
      <c r="ICO74" s="60"/>
      <c r="ICP74" s="60"/>
      <c r="ICQ74" s="60"/>
      <c r="ICR74" s="60"/>
      <c r="ICS74" s="60"/>
      <c r="ICT74" s="60"/>
      <c r="ICU74" s="60"/>
      <c r="ICV74" s="60"/>
      <c r="ICW74" s="60"/>
      <c r="ICX74" s="60"/>
      <c r="ICY74" s="60"/>
      <c r="ICZ74" s="60"/>
      <c r="IDA74" s="60"/>
      <c r="IDB74" s="60"/>
      <c r="IDC74" s="60"/>
      <c r="IDD74" s="60"/>
      <c r="IDE74" s="60"/>
      <c r="IDF74" s="60"/>
      <c r="IDG74" s="60"/>
      <c r="IDH74" s="60"/>
      <c r="IDI74" s="60"/>
      <c r="IDJ74" s="60"/>
      <c r="IDK74" s="60"/>
      <c r="IDL74" s="60"/>
      <c r="IDM74" s="60"/>
      <c r="IDN74" s="60"/>
      <c r="IDO74" s="60"/>
      <c r="IDP74" s="60"/>
      <c r="IDQ74" s="60"/>
      <c r="IDR74" s="60"/>
      <c r="IDS74" s="60"/>
      <c r="IDT74" s="60"/>
      <c r="IDU74" s="60"/>
      <c r="IDV74" s="60"/>
      <c r="IDW74" s="60"/>
      <c r="IDX74" s="60"/>
      <c r="IDY74" s="60"/>
      <c r="IDZ74" s="60"/>
      <c r="IEA74" s="60"/>
      <c r="IEB74" s="60"/>
      <c r="IEC74" s="60"/>
      <c r="IED74" s="60"/>
      <c r="IEE74" s="60"/>
      <c r="IEF74" s="60"/>
      <c r="IEG74" s="60"/>
      <c r="IEH74" s="60"/>
      <c r="IEI74" s="60"/>
      <c r="IEJ74" s="60"/>
      <c r="IEK74" s="60"/>
      <c r="IEL74" s="60"/>
      <c r="IEM74" s="60"/>
      <c r="IEN74" s="60"/>
      <c r="IEO74" s="60"/>
      <c r="IEP74" s="60"/>
      <c r="IEQ74" s="60"/>
      <c r="IER74" s="60"/>
      <c r="IES74" s="60"/>
      <c r="IET74" s="60"/>
      <c r="IEU74" s="60"/>
      <c r="IEV74" s="60"/>
      <c r="IEW74" s="60"/>
      <c r="IEX74" s="60"/>
      <c r="IEY74" s="60"/>
      <c r="IEZ74" s="60"/>
      <c r="IFA74" s="60"/>
      <c r="IFB74" s="60"/>
      <c r="IFC74" s="60"/>
      <c r="IFD74" s="60"/>
      <c r="IFE74" s="60"/>
      <c r="IFF74" s="60"/>
      <c r="IFG74" s="60"/>
      <c r="IFH74" s="60"/>
      <c r="IFI74" s="60"/>
      <c r="IFJ74" s="60"/>
      <c r="IFK74" s="60"/>
      <c r="IFL74" s="60"/>
      <c r="IFM74" s="60"/>
      <c r="IFN74" s="60"/>
      <c r="IFO74" s="60"/>
      <c r="IFP74" s="60"/>
      <c r="IFQ74" s="60"/>
      <c r="IFR74" s="60"/>
      <c r="IFS74" s="60"/>
      <c r="IFT74" s="60"/>
      <c r="IFU74" s="60"/>
      <c r="IFV74" s="60"/>
      <c r="IFW74" s="60"/>
      <c r="IFX74" s="60"/>
      <c r="IFY74" s="60"/>
      <c r="IFZ74" s="60"/>
      <c r="IGA74" s="60"/>
      <c r="IGB74" s="60"/>
      <c r="IGC74" s="60"/>
      <c r="IGD74" s="60"/>
      <c r="IGE74" s="60"/>
      <c r="IGF74" s="60"/>
      <c r="IGG74" s="60"/>
      <c r="IGH74" s="60"/>
      <c r="IGI74" s="60"/>
      <c r="IGJ74" s="60"/>
      <c r="IGK74" s="60"/>
      <c r="IGL74" s="60"/>
      <c r="IGM74" s="60"/>
      <c r="IGN74" s="60"/>
      <c r="IGO74" s="60"/>
      <c r="IGP74" s="60"/>
      <c r="IGQ74" s="60"/>
      <c r="IGR74" s="60"/>
      <c r="IGS74" s="60"/>
      <c r="IGT74" s="60"/>
      <c r="IGU74" s="60"/>
      <c r="IGV74" s="60"/>
      <c r="IGW74" s="60"/>
      <c r="IGX74" s="60"/>
      <c r="IGY74" s="60"/>
      <c r="IGZ74" s="60"/>
      <c r="IHA74" s="60"/>
      <c r="IHB74" s="60"/>
      <c r="IHC74" s="60"/>
      <c r="IHD74" s="60"/>
      <c r="IHE74" s="60"/>
      <c r="IHF74" s="60"/>
      <c r="IHG74" s="60"/>
      <c r="IHH74" s="60"/>
      <c r="IHI74" s="60"/>
      <c r="IHJ74" s="60"/>
      <c r="IHK74" s="60"/>
      <c r="IHL74" s="60"/>
      <c r="IHM74" s="60"/>
      <c r="IHN74" s="60"/>
      <c r="IHO74" s="60"/>
      <c r="IHP74" s="60"/>
      <c r="IHQ74" s="60"/>
      <c r="IHR74" s="60"/>
      <c r="IHS74" s="60"/>
      <c r="IHT74" s="60"/>
      <c r="IHU74" s="60"/>
      <c r="IHV74" s="60"/>
      <c r="IHW74" s="60"/>
      <c r="IHX74" s="60"/>
      <c r="IHY74" s="60"/>
      <c r="IHZ74" s="60"/>
      <c r="IIA74" s="60"/>
      <c r="IIB74" s="60"/>
      <c r="IIC74" s="60"/>
      <c r="IID74" s="60"/>
      <c r="IIE74" s="60"/>
      <c r="IIF74" s="60"/>
      <c r="IIG74" s="60"/>
      <c r="IIH74" s="60"/>
      <c r="III74" s="60"/>
      <c r="IIJ74" s="60"/>
      <c r="IIK74" s="60"/>
      <c r="IIL74" s="60"/>
      <c r="IIM74" s="60"/>
      <c r="IIN74" s="60"/>
      <c r="IIO74" s="60"/>
      <c r="IIP74" s="60"/>
      <c r="IIQ74" s="60"/>
      <c r="IIR74" s="60"/>
      <c r="IIS74" s="60"/>
      <c r="IIT74" s="60"/>
      <c r="IIU74" s="60"/>
      <c r="IIV74" s="60"/>
      <c r="IIW74" s="60"/>
      <c r="IIX74" s="60"/>
      <c r="IIY74" s="60"/>
      <c r="IIZ74" s="60"/>
      <c r="IJA74" s="60"/>
      <c r="IJB74" s="60"/>
      <c r="IJC74" s="60"/>
      <c r="IJD74" s="60"/>
      <c r="IJE74" s="60"/>
      <c r="IJF74" s="60"/>
      <c r="IJG74" s="60"/>
      <c r="IJH74" s="60"/>
      <c r="IJI74" s="60"/>
      <c r="IJJ74" s="60"/>
      <c r="IJK74" s="60"/>
      <c r="IJL74" s="60"/>
      <c r="IJM74" s="60"/>
      <c r="IJN74" s="60"/>
      <c r="IJO74" s="60"/>
      <c r="IJP74" s="60"/>
      <c r="IJQ74" s="60"/>
      <c r="IJR74" s="60"/>
      <c r="IJS74" s="60"/>
      <c r="IJT74" s="60"/>
      <c r="IJU74" s="60"/>
      <c r="IJV74" s="60"/>
      <c r="IJW74" s="60"/>
      <c r="IJX74" s="60"/>
      <c r="IJY74" s="60"/>
      <c r="IJZ74" s="60"/>
      <c r="IKA74" s="60"/>
      <c r="IKB74" s="60"/>
      <c r="IKC74" s="60"/>
      <c r="IKD74" s="60"/>
      <c r="IKE74" s="60"/>
      <c r="IKF74" s="60"/>
      <c r="IKG74" s="60"/>
      <c r="IKH74" s="60"/>
      <c r="IKI74" s="60"/>
      <c r="IKJ74" s="60"/>
      <c r="IKK74" s="60"/>
      <c r="IKL74" s="60"/>
      <c r="IKM74" s="60"/>
      <c r="IKN74" s="60"/>
      <c r="IKO74" s="60"/>
      <c r="IKP74" s="60"/>
      <c r="IKQ74" s="60"/>
      <c r="IKR74" s="60"/>
      <c r="IKS74" s="60"/>
      <c r="IKT74" s="60"/>
      <c r="IKU74" s="60"/>
      <c r="IKV74" s="60"/>
      <c r="IKW74" s="60"/>
      <c r="IKX74" s="60"/>
      <c r="IKY74" s="60"/>
      <c r="IKZ74" s="60"/>
      <c r="ILA74" s="60"/>
      <c r="ILB74" s="60"/>
      <c r="ILC74" s="60"/>
      <c r="ILD74" s="60"/>
      <c r="ILE74" s="60"/>
      <c r="ILF74" s="60"/>
      <c r="ILG74" s="60"/>
      <c r="ILH74" s="60"/>
      <c r="ILI74" s="60"/>
      <c r="ILJ74" s="60"/>
      <c r="ILK74" s="60"/>
      <c r="ILL74" s="60"/>
      <c r="ILM74" s="60"/>
      <c r="ILN74" s="60"/>
      <c r="ILO74" s="60"/>
      <c r="ILP74" s="60"/>
      <c r="ILQ74" s="60"/>
      <c r="ILR74" s="60"/>
      <c r="ILS74" s="60"/>
      <c r="ILT74" s="60"/>
      <c r="ILU74" s="60"/>
      <c r="ILV74" s="60"/>
      <c r="ILW74" s="60"/>
      <c r="ILX74" s="60"/>
      <c r="ILY74" s="60"/>
      <c r="ILZ74" s="60"/>
      <c r="IMA74" s="60"/>
      <c r="IMB74" s="60"/>
      <c r="IMC74" s="60"/>
      <c r="IMD74" s="60"/>
      <c r="IME74" s="60"/>
      <c r="IMF74" s="60"/>
      <c r="IMG74" s="60"/>
      <c r="IMH74" s="60"/>
      <c r="IMI74" s="60"/>
      <c r="IMJ74" s="60"/>
      <c r="IMK74" s="60"/>
      <c r="IML74" s="60"/>
      <c r="IMM74" s="60"/>
      <c r="IMN74" s="60"/>
      <c r="IMO74" s="60"/>
      <c r="IMP74" s="60"/>
      <c r="IMQ74" s="60"/>
      <c r="IMR74" s="60"/>
      <c r="IMS74" s="60"/>
      <c r="IMT74" s="60"/>
      <c r="IMU74" s="60"/>
      <c r="IMV74" s="60"/>
      <c r="IMW74" s="60"/>
      <c r="IMX74" s="60"/>
      <c r="IMY74" s="60"/>
      <c r="IMZ74" s="60"/>
      <c r="INA74" s="60"/>
      <c r="INB74" s="60"/>
      <c r="INC74" s="60"/>
      <c r="IND74" s="60"/>
      <c r="INE74" s="60"/>
      <c r="INF74" s="60"/>
      <c r="ING74" s="60"/>
      <c r="INH74" s="60"/>
      <c r="INI74" s="60"/>
      <c r="INJ74" s="60"/>
      <c r="INK74" s="60"/>
      <c r="INL74" s="60"/>
      <c r="INM74" s="60"/>
      <c r="INN74" s="60"/>
      <c r="INO74" s="60"/>
      <c r="INP74" s="60"/>
      <c r="INQ74" s="60"/>
      <c r="INR74" s="60"/>
      <c r="INS74" s="60"/>
      <c r="INT74" s="60"/>
      <c r="INU74" s="60"/>
      <c r="INV74" s="60"/>
      <c r="INW74" s="60"/>
      <c r="INX74" s="60"/>
      <c r="INY74" s="60"/>
      <c r="INZ74" s="60"/>
      <c r="IOA74" s="60"/>
      <c r="IOB74" s="60"/>
      <c r="IOC74" s="60"/>
      <c r="IOD74" s="60"/>
      <c r="IOE74" s="60"/>
      <c r="IOF74" s="60"/>
      <c r="IOG74" s="60"/>
      <c r="IOH74" s="60"/>
      <c r="IOI74" s="60"/>
      <c r="IOJ74" s="60"/>
      <c r="IOK74" s="60"/>
      <c r="IOL74" s="60"/>
      <c r="IOM74" s="60"/>
      <c r="ION74" s="60"/>
      <c r="IOO74" s="60"/>
      <c r="IOP74" s="60"/>
      <c r="IOQ74" s="60"/>
      <c r="IOR74" s="60"/>
      <c r="IOS74" s="60"/>
      <c r="IOT74" s="60"/>
      <c r="IOU74" s="60"/>
      <c r="IOV74" s="60"/>
      <c r="IOW74" s="60"/>
      <c r="IOX74" s="60"/>
      <c r="IOY74" s="60"/>
      <c r="IOZ74" s="60"/>
      <c r="IPA74" s="60"/>
      <c r="IPB74" s="60"/>
      <c r="IPC74" s="60"/>
      <c r="IPD74" s="60"/>
      <c r="IPE74" s="60"/>
      <c r="IPF74" s="60"/>
      <c r="IPG74" s="60"/>
      <c r="IPH74" s="60"/>
      <c r="IPI74" s="60"/>
      <c r="IPJ74" s="60"/>
      <c r="IPK74" s="60"/>
      <c r="IPL74" s="60"/>
      <c r="IPM74" s="60"/>
      <c r="IPN74" s="60"/>
      <c r="IPO74" s="60"/>
      <c r="IPP74" s="60"/>
      <c r="IPQ74" s="60"/>
      <c r="IPR74" s="60"/>
      <c r="IPS74" s="60"/>
      <c r="IPT74" s="60"/>
      <c r="IPU74" s="60"/>
      <c r="IPV74" s="60"/>
      <c r="IPW74" s="60"/>
      <c r="IPX74" s="60"/>
      <c r="IPY74" s="60"/>
      <c r="IPZ74" s="60"/>
      <c r="IQA74" s="60"/>
      <c r="IQB74" s="60"/>
      <c r="IQC74" s="60"/>
      <c r="IQD74" s="60"/>
      <c r="IQE74" s="60"/>
      <c r="IQF74" s="60"/>
      <c r="IQG74" s="60"/>
      <c r="IQH74" s="60"/>
      <c r="IQI74" s="60"/>
      <c r="IQJ74" s="60"/>
      <c r="IQK74" s="60"/>
      <c r="IQL74" s="60"/>
      <c r="IQM74" s="60"/>
      <c r="IQN74" s="60"/>
      <c r="IQO74" s="60"/>
      <c r="IQP74" s="60"/>
      <c r="IQQ74" s="60"/>
      <c r="IQR74" s="60"/>
      <c r="IQS74" s="60"/>
      <c r="IQT74" s="60"/>
      <c r="IQU74" s="60"/>
      <c r="IQV74" s="60"/>
      <c r="IQW74" s="60"/>
      <c r="IQX74" s="60"/>
      <c r="IQY74" s="60"/>
      <c r="IQZ74" s="60"/>
      <c r="IRA74" s="60"/>
      <c r="IRB74" s="60"/>
      <c r="IRC74" s="60"/>
      <c r="IRD74" s="60"/>
      <c r="IRE74" s="60"/>
      <c r="IRF74" s="60"/>
      <c r="IRG74" s="60"/>
      <c r="IRH74" s="60"/>
      <c r="IRI74" s="60"/>
      <c r="IRJ74" s="60"/>
      <c r="IRK74" s="60"/>
      <c r="IRL74" s="60"/>
      <c r="IRM74" s="60"/>
      <c r="IRN74" s="60"/>
      <c r="IRO74" s="60"/>
      <c r="IRP74" s="60"/>
      <c r="IRQ74" s="60"/>
      <c r="IRR74" s="60"/>
      <c r="IRS74" s="60"/>
      <c r="IRT74" s="60"/>
      <c r="IRU74" s="60"/>
      <c r="IRV74" s="60"/>
      <c r="IRW74" s="60"/>
      <c r="IRX74" s="60"/>
      <c r="IRY74" s="60"/>
      <c r="IRZ74" s="60"/>
      <c r="ISA74" s="60"/>
      <c r="ISB74" s="60"/>
      <c r="ISC74" s="60"/>
      <c r="ISD74" s="60"/>
      <c r="ISE74" s="60"/>
      <c r="ISF74" s="60"/>
      <c r="ISG74" s="60"/>
      <c r="ISH74" s="60"/>
      <c r="ISI74" s="60"/>
      <c r="ISJ74" s="60"/>
      <c r="ISK74" s="60"/>
      <c r="ISL74" s="60"/>
      <c r="ISM74" s="60"/>
      <c r="ISN74" s="60"/>
      <c r="ISO74" s="60"/>
      <c r="ISP74" s="60"/>
      <c r="ISQ74" s="60"/>
      <c r="ISR74" s="60"/>
      <c r="ISS74" s="60"/>
      <c r="IST74" s="60"/>
      <c r="ISU74" s="60"/>
      <c r="ISV74" s="60"/>
      <c r="ISW74" s="60"/>
      <c r="ISX74" s="60"/>
      <c r="ISY74" s="60"/>
      <c r="ISZ74" s="60"/>
      <c r="ITA74" s="60"/>
      <c r="ITB74" s="60"/>
      <c r="ITC74" s="60"/>
      <c r="ITD74" s="60"/>
      <c r="ITE74" s="60"/>
      <c r="ITF74" s="60"/>
      <c r="ITG74" s="60"/>
      <c r="ITH74" s="60"/>
      <c r="ITI74" s="60"/>
      <c r="ITJ74" s="60"/>
      <c r="ITK74" s="60"/>
      <c r="ITL74" s="60"/>
      <c r="ITM74" s="60"/>
      <c r="ITN74" s="60"/>
      <c r="ITO74" s="60"/>
      <c r="ITP74" s="60"/>
      <c r="ITQ74" s="60"/>
      <c r="ITR74" s="60"/>
      <c r="ITS74" s="60"/>
      <c r="ITT74" s="60"/>
      <c r="ITU74" s="60"/>
      <c r="ITV74" s="60"/>
      <c r="ITW74" s="60"/>
      <c r="ITX74" s="60"/>
      <c r="ITY74" s="60"/>
      <c r="ITZ74" s="60"/>
      <c r="IUA74" s="60"/>
      <c r="IUB74" s="60"/>
      <c r="IUC74" s="60"/>
      <c r="IUD74" s="60"/>
      <c r="IUE74" s="60"/>
      <c r="IUF74" s="60"/>
      <c r="IUG74" s="60"/>
      <c r="IUH74" s="60"/>
      <c r="IUI74" s="60"/>
      <c r="IUJ74" s="60"/>
      <c r="IUK74" s="60"/>
      <c r="IUL74" s="60"/>
      <c r="IUM74" s="60"/>
      <c r="IUN74" s="60"/>
      <c r="IUO74" s="60"/>
      <c r="IUP74" s="60"/>
      <c r="IUQ74" s="60"/>
      <c r="IUR74" s="60"/>
      <c r="IUS74" s="60"/>
      <c r="IUT74" s="60"/>
      <c r="IUU74" s="60"/>
      <c r="IUV74" s="60"/>
      <c r="IUW74" s="60"/>
      <c r="IUX74" s="60"/>
      <c r="IUY74" s="60"/>
      <c r="IUZ74" s="60"/>
      <c r="IVA74" s="60"/>
      <c r="IVB74" s="60"/>
      <c r="IVC74" s="60"/>
      <c r="IVD74" s="60"/>
      <c r="IVE74" s="60"/>
      <c r="IVF74" s="60"/>
      <c r="IVG74" s="60"/>
      <c r="IVH74" s="60"/>
      <c r="IVI74" s="60"/>
      <c r="IVJ74" s="60"/>
      <c r="IVK74" s="60"/>
      <c r="IVL74" s="60"/>
      <c r="IVM74" s="60"/>
      <c r="IVN74" s="60"/>
      <c r="IVO74" s="60"/>
      <c r="IVP74" s="60"/>
      <c r="IVQ74" s="60"/>
      <c r="IVR74" s="60"/>
      <c r="IVS74" s="60"/>
      <c r="IVT74" s="60"/>
      <c r="IVU74" s="60"/>
      <c r="IVV74" s="60"/>
      <c r="IVW74" s="60"/>
      <c r="IVX74" s="60"/>
      <c r="IVY74" s="60"/>
      <c r="IVZ74" s="60"/>
      <c r="IWA74" s="60"/>
      <c r="IWB74" s="60"/>
      <c r="IWC74" s="60"/>
      <c r="IWD74" s="60"/>
      <c r="IWE74" s="60"/>
      <c r="IWF74" s="60"/>
      <c r="IWG74" s="60"/>
      <c r="IWH74" s="60"/>
      <c r="IWI74" s="60"/>
      <c r="IWJ74" s="60"/>
      <c r="IWK74" s="60"/>
      <c r="IWL74" s="60"/>
      <c r="IWM74" s="60"/>
      <c r="IWN74" s="60"/>
      <c r="IWO74" s="60"/>
      <c r="IWP74" s="60"/>
      <c r="IWQ74" s="60"/>
      <c r="IWR74" s="60"/>
      <c r="IWS74" s="60"/>
      <c r="IWT74" s="60"/>
      <c r="IWU74" s="60"/>
      <c r="IWV74" s="60"/>
      <c r="IWW74" s="60"/>
      <c r="IWX74" s="60"/>
      <c r="IWY74" s="60"/>
      <c r="IWZ74" s="60"/>
      <c r="IXA74" s="60"/>
      <c r="IXB74" s="60"/>
      <c r="IXC74" s="60"/>
      <c r="IXD74" s="60"/>
      <c r="IXE74" s="60"/>
      <c r="IXF74" s="60"/>
      <c r="IXG74" s="60"/>
      <c r="IXH74" s="60"/>
      <c r="IXI74" s="60"/>
      <c r="IXJ74" s="60"/>
      <c r="IXK74" s="60"/>
      <c r="IXL74" s="60"/>
      <c r="IXM74" s="60"/>
      <c r="IXN74" s="60"/>
      <c r="IXO74" s="60"/>
      <c r="IXP74" s="60"/>
      <c r="IXQ74" s="60"/>
      <c r="IXR74" s="60"/>
      <c r="IXS74" s="60"/>
      <c r="IXT74" s="60"/>
      <c r="IXU74" s="60"/>
      <c r="IXV74" s="60"/>
      <c r="IXW74" s="60"/>
      <c r="IXX74" s="60"/>
      <c r="IXY74" s="60"/>
      <c r="IXZ74" s="60"/>
      <c r="IYA74" s="60"/>
      <c r="IYB74" s="60"/>
      <c r="IYC74" s="60"/>
      <c r="IYD74" s="60"/>
      <c r="IYE74" s="60"/>
      <c r="IYF74" s="60"/>
      <c r="IYG74" s="60"/>
      <c r="IYH74" s="60"/>
      <c r="IYI74" s="60"/>
      <c r="IYJ74" s="60"/>
      <c r="IYK74" s="60"/>
      <c r="IYL74" s="60"/>
      <c r="IYM74" s="60"/>
      <c r="IYN74" s="60"/>
      <c r="IYO74" s="60"/>
      <c r="IYP74" s="60"/>
      <c r="IYQ74" s="60"/>
      <c r="IYR74" s="60"/>
      <c r="IYS74" s="60"/>
      <c r="IYT74" s="60"/>
      <c r="IYU74" s="60"/>
      <c r="IYV74" s="60"/>
      <c r="IYW74" s="60"/>
      <c r="IYX74" s="60"/>
      <c r="IYY74" s="60"/>
      <c r="IYZ74" s="60"/>
      <c r="IZA74" s="60"/>
      <c r="IZB74" s="60"/>
      <c r="IZC74" s="60"/>
      <c r="IZD74" s="60"/>
      <c r="IZE74" s="60"/>
      <c r="IZF74" s="60"/>
      <c r="IZG74" s="60"/>
      <c r="IZH74" s="60"/>
      <c r="IZI74" s="60"/>
      <c r="IZJ74" s="60"/>
      <c r="IZK74" s="60"/>
      <c r="IZL74" s="60"/>
      <c r="IZM74" s="60"/>
      <c r="IZN74" s="60"/>
      <c r="IZO74" s="60"/>
      <c r="IZP74" s="60"/>
      <c r="IZQ74" s="60"/>
      <c r="IZR74" s="60"/>
      <c r="IZS74" s="60"/>
      <c r="IZT74" s="60"/>
      <c r="IZU74" s="60"/>
      <c r="IZV74" s="60"/>
      <c r="IZW74" s="60"/>
      <c r="IZX74" s="60"/>
      <c r="IZY74" s="60"/>
      <c r="IZZ74" s="60"/>
      <c r="JAA74" s="60"/>
      <c r="JAB74" s="60"/>
      <c r="JAC74" s="60"/>
      <c r="JAD74" s="60"/>
      <c r="JAE74" s="60"/>
      <c r="JAF74" s="60"/>
      <c r="JAG74" s="60"/>
      <c r="JAH74" s="60"/>
      <c r="JAI74" s="60"/>
      <c r="JAJ74" s="60"/>
      <c r="JAK74" s="60"/>
      <c r="JAL74" s="60"/>
      <c r="JAM74" s="60"/>
      <c r="JAN74" s="60"/>
      <c r="JAO74" s="60"/>
      <c r="JAP74" s="60"/>
      <c r="JAQ74" s="60"/>
      <c r="JAR74" s="60"/>
      <c r="JAS74" s="60"/>
      <c r="JAT74" s="60"/>
      <c r="JAU74" s="60"/>
      <c r="JAV74" s="60"/>
      <c r="JAW74" s="60"/>
      <c r="JAX74" s="60"/>
      <c r="JAY74" s="60"/>
      <c r="JAZ74" s="60"/>
      <c r="JBA74" s="60"/>
      <c r="JBB74" s="60"/>
      <c r="JBC74" s="60"/>
      <c r="JBD74" s="60"/>
      <c r="JBE74" s="60"/>
      <c r="JBF74" s="60"/>
      <c r="JBG74" s="60"/>
      <c r="JBH74" s="60"/>
      <c r="JBI74" s="60"/>
      <c r="JBJ74" s="60"/>
      <c r="JBK74" s="60"/>
      <c r="JBL74" s="60"/>
      <c r="JBM74" s="60"/>
      <c r="JBN74" s="60"/>
      <c r="JBO74" s="60"/>
      <c r="JBP74" s="60"/>
      <c r="JBQ74" s="60"/>
      <c r="JBR74" s="60"/>
      <c r="JBS74" s="60"/>
      <c r="JBT74" s="60"/>
      <c r="JBU74" s="60"/>
      <c r="JBV74" s="60"/>
      <c r="JBW74" s="60"/>
      <c r="JBX74" s="60"/>
      <c r="JBY74" s="60"/>
      <c r="JBZ74" s="60"/>
      <c r="JCA74" s="60"/>
      <c r="JCB74" s="60"/>
      <c r="JCC74" s="60"/>
      <c r="JCD74" s="60"/>
      <c r="JCE74" s="60"/>
      <c r="JCF74" s="60"/>
      <c r="JCG74" s="60"/>
      <c r="JCH74" s="60"/>
      <c r="JCI74" s="60"/>
      <c r="JCJ74" s="60"/>
      <c r="JCK74" s="60"/>
      <c r="JCL74" s="60"/>
      <c r="JCM74" s="60"/>
      <c r="JCN74" s="60"/>
      <c r="JCO74" s="60"/>
      <c r="JCP74" s="60"/>
      <c r="JCQ74" s="60"/>
      <c r="JCR74" s="60"/>
      <c r="JCS74" s="60"/>
      <c r="JCT74" s="60"/>
      <c r="JCU74" s="60"/>
      <c r="JCV74" s="60"/>
      <c r="JCW74" s="60"/>
      <c r="JCX74" s="60"/>
      <c r="JCY74" s="60"/>
      <c r="JCZ74" s="60"/>
      <c r="JDA74" s="60"/>
      <c r="JDB74" s="60"/>
      <c r="JDC74" s="60"/>
      <c r="JDD74" s="60"/>
      <c r="JDE74" s="60"/>
      <c r="JDF74" s="60"/>
      <c r="JDG74" s="60"/>
      <c r="JDH74" s="60"/>
      <c r="JDI74" s="60"/>
      <c r="JDJ74" s="60"/>
      <c r="JDK74" s="60"/>
      <c r="JDL74" s="60"/>
      <c r="JDM74" s="60"/>
      <c r="JDN74" s="60"/>
      <c r="JDO74" s="60"/>
      <c r="JDP74" s="60"/>
      <c r="JDQ74" s="60"/>
      <c r="JDR74" s="60"/>
      <c r="JDS74" s="60"/>
      <c r="JDT74" s="60"/>
      <c r="JDU74" s="60"/>
      <c r="JDV74" s="60"/>
      <c r="JDW74" s="60"/>
      <c r="JDX74" s="60"/>
      <c r="JDY74" s="60"/>
      <c r="JDZ74" s="60"/>
      <c r="JEA74" s="60"/>
      <c r="JEB74" s="60"/>
      <c r="JEC74" s="60"/>
      <c r="JED74" s="60"/>
      <c r="JEE74" s="60"/>
      <c r="JEF74" s="60"/>
      <c r="JEG74" s="60"/>
      <c r="JEH74" s="60"/>
      <c r="JEI74" s="60"/>
      <c r="JEJ74" s="60"/>
      <c r="JEK74" s="60"/>
      <c r="JEL74" s="60"/>
      <c r="JEM74" s="60"/>
      <c r="JEN74" s="60"/>
      <c r="JEO74" s="60"/>
      <c r="JEP74" s="60"/>
      <c r="JEQ74" s="60"/>
      <c r="JER74" s="60"/>
      <c r="JES74" s="60"/>
      <c r="JET74" s="60"/>
      <c r="JEU74" s="60"/>
      <c r="JEV74" s="60"/>
      <c r="JEW74" s="60"/>
      <c r="JEX74" s="60"/>
      <c r="JEY74" s="60"/>
      <c r="JEZ74" s="60"/>
      <c r="JFA74" s="60"/>
      <c r="JFB74" s="60"/>
      <c r="JFC74" s="60"/>
      <c r="JFD74" s="60"/>
      <c r="JFE74" s="60"/>
      <c r="JFF74" s="60"/>
      <c r="JFG74" s="60"/>
      <c r="JFH74" s="60"/>
      <c r="JFI74" s="60"/>
      <c r="JFJ74" s="60"/>
      <c r="JFK74" s="60"/>
      <c r="JFL74" s="60"/>
      <c r="JFM74" s="60"/>
      <c r="JFN74" s="60"/>
      <c r="JFO74" s="60"/>
      <c r="JFP74" s="60"/>
      <c r="JFQ74" s="60"/>
      <c r="JFR74" s="60"/>
      <c r="JFS74" s="60"/>
      <c r="JFT74" s="60"/>
      <c r="JFU74" s="60"/>
      <c r="JFV74" s="60"/>
      <c r="JFW74" s="60"/>
      <c r="JFX74" s="60"/>
      <c r="JFY74" s="60"/>
      <c r="JFZ74" s="60"/>
      <c r="JGA74" s="60"/>
      <c r="JGB74" s="60"/>
      <c r="JGC74" s="60"/>
      <c r="JGD74" s="60"/>
      <c r="JGE74" s="60"/>
      <c r="JGF74" s="60"/>
      <c r="JGG74" s="60"/>
      <c r="JGH74" s="60"/>
      <c r="JGI74" s="60"/>
      <c r="JGJ74" s="60"/>
      <c r="JGK74" s="60"/>
      <c r="JGL74" s="60"/>
      <c r="JGM74" s="60"/>
      <c r="JGN74" s="60"/>
      <c r="JGO74" s="60"/>
      <c r="JGP74" s="60"/>
      <c r="JGQ74" s="60"/>
      <c r="JGR74" s="60"/>
      <c r="JGS74" s="60"/>
      <c r="JGT74" s="60"/>
      <c r="JGU74" s="60"/>
      <c r="JGV74" s="60"/>
      <c r="JGW74" s="60"/>
      <c r="JGX74" s="60"/>
      <c r="JGY74" s="60"/>
      <c r="JGZ74" s="60"/>
      <c r="JHA74" s="60"/>
      <c r="JHB74" s="60"/>
      <c r="JHC74" s="60"/>
      <c r="JHD74" s="60"/>
      <c r="JHE74" s="60"/>
      <c r="JHF74" s="60"/>
      <c r="JHG74" s="60"/>
      <c r="JHH74" s="60"/>
      <c r="JHI74" s="60"/>
      <c r="JHJ74" s="60"/>
      <c r="JHK74" s="60"/>
      <c r="JHL74" s="60"/>
      <c r="JHM74" s="60"/>
      <c r="JHN74" s="60"/>
      <c r="JHO74" s="60"/>
      <c r="JHP74" s="60"/>
      <c r="JHQ74" s="60"/>
      <c r="JHR74" s="60"/>
      <c r="JHS74" s="60"/>
      <c r="JHT74" s="60"/>
      <c r="JHU74" s="60"/>
      <c r="JHV74" s="60"/>
      <c r="JHW74" s="60"/>
      <c r="JHX74" s="60"/>
      <c r="JHY74" s="60"/>
      <c r="JHZ74" s="60"/>
      <c r="JIA74" s="60"/>
      <c r="JIB74" s="60"/>
      <c r="JIC74" s="60"/>
      <c r="JID74" s="60"/>
      <c r="JIE74" s="60"/>
      <c r="JIF74" s="60"/>
      <c r="JIG74" s="60"/>
      <c r="JIH74" s="60"/>
      <c r="JII74" s="60"/>
      <c r="JIJ74" s="60"/>
      <c r="JIK74" s="60"/>
      <c r="JIL74" s="60"/>
      <c r="JIM74" s="60"/>
      <c r="JIN74" s="60"/>
      <c r="JIO74" s="60"/>
      <c r="JIP74" s="60"/>
      <c r="JIQ74" s="60"/>
      <c r="JIR74" s="60"/>
      <c r="JIS74" s="60"/>
      <c r="JIT74" s="60"/>
      <c r="JIU74" s="60"/>
      <c r="JIV74" s="60"/>
      <c r="JIW74" s="60"/>
      <c r="JIX74" s="60"/>
      <c r="JIY74" s="60"/>
      <c r="JIZ74" s="60"/>
      <c r="JJA74" s="60"/>
      <c r="JJB74" s="60"/>
      <c r="JJC74" s="60"/>
      <c r="JJD74" s="60"/>
      <c r="JJE74" s="60"/>
      <c r="JJF74" s="60"/>
      <c r="JJG74" s="60"/>
      <c r="JJH74" s="60"/>
      <c r="JJI74" s="60"/>
      <c r="JJJ74" s="60"/>
      <c r="JJK74" s="60"/>
      <c r="JJL74" s="60"/>
      <c r="JJM74" s="60"/>
      <c r="JJN74" s="60"/>
      <c r="JJO74" s="60"/>
      <c r="JJP74" s="60"/>
      <c r="JJQ74" s="60"/>
      <c r="JJR74" s="60"/>
      <c r="JJS74" s="60"/>
      <c r="JJT74" s="60"/>
      <c r="JJU74" s="60"/>
      <c r="JJV74" s="60"/>
      <c r="JJW74" s="60"/>
      <c r="JJX74" s="60"/>
      <c r="JJY74" s="60"/>
      <c r="JJZ74" s="60"/>
      <c r="JKA74" s="60"/>
      <c r="JKB74" s="60"/>
      <c r="JKC74" s="60"/>
      <c r="JKD74" s="60"/>
      <c r="JKE74" s="60"/>
      <c r="JKF74" s="60"/>
      <c r="JKG74" s="60"/>
      <c r="JKH74" s="60"/>
      <c r="JKI74" s="60"/>
      <c r="JKJ74" s="60"/>
      <c r="JKK74" s="60"/>
      <c r="JKL74" s="60"/>
      <c r="JKM74" s="60"/>
      <c r="JKN74" s="60"/>
      <c r="JKO74" s="60"/>
      <c r="JKP74" s="60"/>
      <c r="JKQ74" s="60"/>
      <c r="JKR74" s="60"/>
      <c r="JKS74" s="60"/>
      <c r="JKT74" s="60"/>
      <c r="JKU74" s="60"/>
      <c r="JKV74" s="60"/>
      <c r="JKW74" s="60"/>
      <c r="JKX74" s="60"/>
      <c r="JKY74" s="60"/>
      <c r="JKZ74" s="60"/>
      <c r="JLA74" s="60"/>
      <c r="JLB74" s="60"/>
      <c r="JLC74" s="60"/>
      <c r="JLD74" s="60"/>
      <c r="JLE74" s="60"/>
      <c r="JLF74" s="60"/>
      <c r="JLG74" s="60"/>
      <c r="JLH74" s="60"/>
      <c r="JLI74" s="60"/>
      <c r="JLJ74" s="60"/>
      <c r="JLK74" s="60"/>
      <c r="JLL74" s="60"/>
      <c r="JLM74" s="60"/>
      <c r="JLN74" s="60"/>
      <c r="JLO74" s="60"/>
      <c r="JLP74" s="60"/>
      <c r="JLQ74" s="60"/>
      <c r="JLR74" s="60"/>
      <c r="JLS74" s="60"/>
      <c r="JLT74" s="60"/>
      <c r="JLU74" s="60"/>
      <c r="JLV74" s="60"/>
      <c r="JLW74" s="60"/>
      <c r="JLX74" s="60"/>
      <c r="JLY74" s="60"/>
      <c r="JLZ74" s="60"/>
      <c r="JMA74" s="60"/>
      <c r="JMB74" s="60"/>
      <c r="JMC74" s="60"/>
      <c r="JMD74" s="60"/>
      <c r="JME74" s="60"/>
      <c r="JMF74" s="60"/>
      <c r="JMG74" s="60"/>
      <c r="JMH74" s="60"/>
      <c r="JMI74" s="60"/>
      <c r="JMJ74" s="60"/>
      <c r="JMK74" s="60"/>
      <c r="JML74" s="60"/>
      <c r="JMM74" s="60"/>
      <c r="JMN74" s="60"/>
      <c r="JMO74" s="60"/>
      <c r="JMP74" s="60"/>
      <c r="JMQ74" s="60"/>
      <c r="JMR74" s="60"/>
      <c r="JMS74" s="60"/>
      <c r="JMT74" s="60"/>
      <c r="JMU74" s="60"/>
      <c r="JMV74" s="60"/>
      <c r="JMW74" s="60"/>
      <c r="JMX74" s="60"/>
      <c r="JMY74" s="60"/>
      <c r="JMZ74" s="60"/>
      <c r="JNA74" s="60"/>
      <c r="JNB74" s="60"/>
      <c r="JNC74" s="60"/>
      <c r="JND74" s="60"/>
      <c r="JNE74" s="60"/>
      <c r="JNF74" s="60"/>
      <c r="JNG74" s="60"/>
      <c r="JNH74" s="60"/>
      <c r="JNI74" s="60"/>
      <c r="JNJ74" s="60"/>
      <c r="JNK74" s="60"/>
      <c r="JNL74" s="60"/>
      <c r="JNM74" s="60"/>
      <c r="JNN74" s="60"/>
      <c r="JNO74" s="60"/>
      <c r="JNP74" s="60"/>
      <c r="JNQ74" s="60"/>
      <c r="JNR74" s="60"/>
      <c r="JNS74" s="60"/>
      <c r="JNT74" s="60"/>
      <c r="JNU74" s="60"/>
      <c r="JNV74" s="60"/>
      <c r="JNW74" s="60"/>
      <c r="JNX74" s="60"/>
      <c r="JNY74" s="60"/>
      <c r="JNZ74" s="60"/>
      <c r="JOA74" s="60"/>
      <c r="JOB74" s="60"/>
      <c r="JOC74" s="60"/>
      <c r="JOD74" s="60"/>
      <c r="JOE74" s="60"/>
      <c r="JOF74" s="60"/>
      <c r="JOG74" s="60"/>
      <c r="JOH74" s="60"/>
      <c r="JOI74" s="60"/>
      <c r="JOJ74" s="60"/>
      <c r="JOK74" s="60"/>
      <c r="JOL74" s="60"/>
      <c r="JOM74" s="60"/>
      <c r="JON74" s="60"/>
      <c r="JOO74" s="60"/>
      <c r="JOP74" s="60"/>
      <c r="JOQ74" s="60"/>
      <c r="JOR74" s="60"/>
      <c r="JOS74" s="60"/>
      <c r="JOT74" s="60"/>
      <c r="JOU74" s="60"/>
      <c r="JOV74" s="60"/>
      <c r="JOW74" s="60"/>
      <c r="JOX74" s="60"/>
      <c r="JOY74" s="60"/>
      <c r="JOZ74" s="60"/>
      <c r="JPA74" s="60"/>
      <c r="JPB74" s="60"/>
      <c r="JPC74" s="60"/>
      <c r="JPD74" s="60"/>
      <c r="JPE74" s="60"/>
      <c r="JPF74" s="60"/>
      <c r="JPG74" s="60"/>
      <c r="JPH74" s="60"/>
      <c r="JPI74" s="60"/>
      <c r="JPJ74" s="60"/>
      <c r="JPK74" s="60"/>
      <c r="JPL74" s="60"/>
      <c r="JPM74" s="60"/>
      <c r="JPN74" s="60"/>
      <c r="JPO74" s="60"/>
      <c r="JPP74" s="60"/>
      <c r="JPQ74" s="60"/>
      <c r="JPR74" s="60"/>
      <c r="JPS74" s="60"/>
      <c r="JPT74" s="60"/>
      <c r="JPU74" s="60"/>
      <c r="JPV74" s="60"/>
      <c r="JPW74" s="60"/>
      <c r="JPX74" s="60"/>
      <c r="JPY74" s="60"/>
      <c r="JPZ74" s="60"/>
      <c r="JQA74" s="60"/>
      <c r="JQB74" s="60"/>
      <c r="JQC74" s="60"/>
      <c r="JQD74" s="60"/>
      <c r="JQE74" s="60"/>
      <c r="JQF74" s="60"/>
      <c r="JQG74" s="60"/>
      <c r="JQH74" s="60"/>
      <c r="JQI74" s="60"/>
      <c r="JQJ74" s="60"/>
      <c r="JQK74" s="60"/>
      <c r="JQL74" s="60"/>
      <c r="JQM74" s="60"/>
      <c r="JQN74" s="60"/>
      <c r="JQO74" s="60"/>
      <c r="JQP74" s="60"/>
      <c r="JQQ74" s="60"/>
      <c r="JQR74" s="60"/>
      <c r="JQS74" s="60"/>
      <c r="JQT74" s="60"/>
      <c r="JQU74" s="60"/>
      <c r="JQV74" s="60"/>
      <c r="JQW74" s="60"/>
      <c r="JQX74" s="60"/>
      <c r="JQY74" s="60"/>
      <c r="JQZ74" s="60"/>
      <c r="JRA74" s="60"/>
      <c r="JRB74" s="60"/>
      <c r="JRC74" s="60"/>
      <c r="JRD74" s="60"/>
      <c r="JRE74" s="60"/>
      <c r="JRF74" s="60"/>
      <c r="JRG74" s="60"/>
      <c r="JRH74" s="60"/>
      <c r="JRI74" s="60"/>
      <c r="JRJ74" s="60"/>
      <c r="JRK74" s="60"/>
      <c r="JRL74" s="60"/>
      <c r="JRM74" s="60"/>
      <c r="JRN74" s="60"/>
      <c r="JRO74" s="60"/>
      <c r="JRP74" s="60"/>
      <c r="JRQ74" s="60"/>
      <c r="JRR74" s="60"/>
      <c r="JRS74" s="60"/>
      <c r="JRT74" s="60"/>
      <c r="JRU74" s="60"/>
      <c r="JRV74" s="60"/>
      <c r="JRW74" s="60"/>
      <c r="JRX74" s="60"/>
      <c r="JRY74" s="60"/>
      <c r="JRZ74" s="60"/>
      <c r="JSA74" s="60"/>
      <c r="JSB74" s="60"/>
      <c r="JSC74" s="60"/>
      <c r="JSD74" s="60"/>
      <c r="JSE74" s="60"/>
      <c r="JSF74" s="60"/>
      <c r="JSG74" s="60"/>
      <c r="JSH74" s="60"/>
      <c r="JSI74" s="60"/>
      <c r="JSJ74" s="60"/>
      <c r="JSK74" s="60"/>
      <c r="JSL74" s="60"/>
      <c r="JSM74" s="60"/>
      <c r="JSN74" s="60"/>
      <c r="JSO74" s="60"/>
      <c r="JSP74" s="60"/>
      <c r="JSQ74" s="60"/>
      <c r="JSR74" s="60"/>
      <c r="JSS74" s="60"/>
      <c r="JST74" s="60"/>
      <c r="JSU74" s="60"/>
      <c r="JSV74" s="60"/>
      <c r="JSW74" s="60"/>
      <c r="JSX74" s="60"/>
      <c r="JSY74" s="60"/>
      <c r="JSZ74" s="60"/>
      <c r="JTA74" s="60"/>
      <c r="JTB74" s="60"/>
      <c r="JTC74" s="60"/>
      <c r="JTD74" s="60"/>
      <c r="JTE74" s="60"/>
      <c r="JTF74" s="60"/>
      <c r="JTG74" s="60"/>
      <c r="JTH74" s="60"/>
      <c r="JTI74" s="60"/>
      <c r="JTJ74" s="60"/>
      <c r="JTK74" s="60"/>
      <c r="JTL74" s="60"/>
      <c r="JTM74" s="60"/>
      <c r="JTN74" s="60"/>
      <c r="JTO74" s="60"/>
      <c r="JTP74" s="60"/>
      <c r="JTQ74" s="60"/>
      <c r="JTR74" s="60"/>
      <c r="JTS74" s="60"/>
      <c r="JTT74" s="60"/>
      <c r="JTU74" s="60"/>
      <c r="JTV74" s="60"/>
      <c r="JTW74" s="60"/>
      <c r="JTX74" s="60"/>
      <c r="JTY74" s="60"/>
      <c r="JTZ74" s="60"/>
      <c r="JUA74" s="60"/>
      <c r="JUB74" s="60"/>
      <c r="JUC74" s="60"/>
      <c r="JUD74" s="60"/>
      <c r="JUE74" s="60"/>
      <c r="JUF74" s="60"/>
      <c r="JUG74" s="60"/>
      <c r="JUH74" s="60"/>
      <c r="JUI74" s="60"/>
      <c r="JUJ74" s="60"/>
      <c r="JUK74" s="60"/>
      <c r="JUL74" s="60"/>
      <c r="JUM74" s="60"/>
      <c r="JUN74" s="60"/>
      <c r="JUO74" s="60"/>
      <c r="JUP74" s="60"/>
      <c r="JUQ74" s="60"/>
      <c r="JUR74" s="60"/>
      <c r="JUS74" s="60"/>
      <c r="JUT74" s="60"/>
      <c r="JUU74" s="60"/>
      <c r="JUV74" s="60"/>
      <c r="JUW74" s="60"/>
      <c r="JUX74" s="60"/>
      <c r="JUY74" s="60"/>
      <c r="JUZ74" s="60"/>
      <c r="JVA74" s="60"/>
      <c r="JVB74" s="60"/>
      <c r="JVC74" s="60"/>
      <c r="JVD74" s="60"/>
      <c r="JVE74" s="60"/>
      <c r="JVF74" s="60"/>
      <c r="JVG74" s="60"/>
      <c r="JVH74" s="60"/>
      <c r="JVI74" s="60"/>
      <c r="JVJ74" s="60"/>
      <c r="JVK74" s="60"/>
      <c r="JVL74" s="60"/>
      <c r="JVM74" s="60"/>
      <c r="JVN74" s="60"/>
      <c r="JVO74" s="60"/>
      <c r="JVP74" s="60"/>
      <c r="JVQ74" s="60"/>
      <c r="JVR74" s="60"/>
      <c r="JVS74" s="60"/>
      <c r="JVT74" s="60"/>
      <c r="JVU74" s="60"/>
      <c r="JVV74" s="60"/>
      <c r="JVW74" s="60"/>
      <c r="JVX74" s="60"/>
      <c r="JVY74" s="60"/>
      <c r="JVZ74" s="60"/>
      <c r="JWA74" s="60"/>
      <c r="JWB74" s="60"/>
      <c r="JWC74" s="60"/>
      <c r="JWD74" s="60"/>
      <c r="JWE74" s="60"/>
      <c r="JWF74" s="60"/>
      <c r="JWG74" s="60"/>
      <c r="JWH74" s="60"/>
      <c r="JWI74" s="60"/>
      <c r="JWJ74" s="60"/>
      <c r="JWK74" s="60"/>
      <c r="JWL74" s="60"/>
      <c r="JWM74" s="60"/>
      <c r="JWN74" s="60"/>
      <c r="JWO74" s="60"/>
      <c r="JWP74" s="60"/>
      <c r="JWQ74" s="60"/>
      <c r="JWR74" s="60"/>
      <c r="JWS74" s="60"/>
      <c r="JWT74" s="60"/>
      <c r="JWU74" s="60"/>
      <c r="JWV74" s="60"/>
      <c r="JWW74" s="60"/>
      <c r="JWX74" s="60"/>
      <c r="JWY74" s="60"/>
      <c r="JWZ74" s="60"/>
      <c r="JXA74" s="60"/>
      <c r="JXB74" s="60"/>
      <c r="JXC74" s="60"/>
      <c r="JXD74" s="60"/>
      <c r="JXE74" s="60"/>
      <c r="JXF74" s="60"/>
      <c r="JXG74" s="60"/>
      <c r="JXH74" s="60"/>
      <c r="JXI74" s="60"/>
      <c r="JXJ74" s="60"/>
      <c r="JXK74" s="60"/>
      <c r="JXL74" s="60"/>
      <c r="JXM74" s="60"/>
      <c r="JXN74" s="60"/>
      <c r="JXO74" s="60"/>
      <c r="JXP74" s="60"/>
      <c r="JXQ74" s="60"/>
      <c r="JXR74" s="60"/>
      <c r="JXS74" s="60"/>
      <c r="JXT74" s="60"/>
      <c r="JXU74" s="60"/>
      <c r="JXV74" s="60"/>
      <c r="JXW74" s="60"/>
      <c r="JXX74" s="60"/>
      <c r="JXY74" s="60"/>
      <c r="JXZ74" s="60"/>
      <c r="JYA74" s="60"/>
      <c r="JYB74" s="60"/>
      <c r="JYC74" s="60"/>
      <c r="JYD74" s="60"/>
      <c r="JYE74" s="60"/>
      <c r="JYF74" s="60"/>
      <c r="JYG74" s="60"/>
      <c r="JYH74" s="60"/>
      <c r="JYI74" s="60"/>
      <c r="JYJ74" s="60"/>
      <c r="JYK74" s="60"/>
      <c r="JYL74" s="60"/>
      <c r="JYM74" s="60"/>
      <c r="JYN74" s="60"/>
      <c r="JYO74" s="60"/>
      <c r="JYP74" s="60"/>
      <c r="JYQ74" s="60"/>
      <c r="JYR74" s="60"/>
      <c r="JYS74" s="60"/>
      <c r="JYT74" s="60"/>
      <c r="JYU74" s="60"/>
      <c r="JYV74" s="60"/>
      <c r="JYW74" s="60"/>
      <c r="JYX74" s="60"/>
      <c r="JYY74" s="60"/>
      <c r="JYZ74" s="60"/>
      <c r="JZA74" s="60"/>
      <c r="JZB74" s="60"/>
      <c r="JZC74" s="60"/>
      <c r="JZD74" s="60"/>
      <c r="JZE74" s="60"/>
      <c r="JZF74" s="60"/>
      <c r="JZG74" s="60"/>
      <c r="JZH74" s="60"/>
      <c r="JZI74" s="60"/>
      <c r="JZJ74" s="60"/>
      <c r="JZK74" s="60"/>
      <c r="JZL74" s="60"/>
      <c r="JZM74" s="60"/>
      <c r="JZN74" s="60"/>
      <c r="JZO74" s="60"/>
      <c r="JZP74" s="60"/>
      <c r="JZQ74" s="60"/>
      <c r="JZR74" s="60"/>
      <c r="JZS74" s="60"/>
      <c r="JZT74" s="60"/>
      <c r="JZU74" s="60"/>
      <c r="JZV74" s="60"/>
      <c r="JZW74" s="60"/>
      <c r="JZX74" s="60"/>
      <c r="JZY74" s="60"/>
      <c r="JZZ74" s="60"/>
      <c r="KAA74" s="60"/>
      <c r="KAB74" s="60"/>
      <c r="KAC74" s="60"/>
      <c r="KAD74" s="60"/>
      <c r="KAE74" s="60"/>
      <c r="KAF74" s="60"/>
      <c r="KAG74" s="60"/>
      <c r="KAH74" s="60"/>
      <c r="KAI74" s="60"/>
      <c r="KAJ74" s="60"/>
      <c r="KAK74" s="60"/>
      <c r="KAL74" s="60"/>
      <c r="KAM74" s="60"/>
      <c r="KAN74" s="60"/>
      <c r="KAO74" s="60"/>
      <c r="KAP74" s="60"/>
      <c r="KAQ74" s="60"/>
      <c r="KAR74" s="60"/>
      <c r="KAS74" s="60"/>
      <c r="KAT74" s="60"/>
      <c r="KAU74" s="60"/>
      <c r="KAV74" s="60"/>
      <c r="KAW74" s="60"/>
      <c r="KAX74" s="60"/>
      <c r="KAY74" s="60"/>
      <c r="KAZ74" s="60"/>
      <c r="KBA74" s="60"/>
      <c r="KBB74" s="60"/>
      <c r="KBC74" s="60"/>
      <c r="KBD74" s="60"/>
      <c r="KBE74" s="60"/>
      <c r="KBF74" s="60"/>
      <c r="KBG74" s="60"/>
      <c r="KBH74" s="60"/>
      <c r="KBI74" s="60"/>
      <c r="KBJ74" s="60"/>
      <c r="KBK74" s="60"/>
      <c r="KBL74" s="60"/>
      <c r="KBM74" s="60"/>
      <c r="KBN74" s="60"/>
      <c r="KBO74" s="60"/>
      <c r="KBP74" s="60"/>
      <c r="KBQ74" s="60"/>
      <c r="KBR74" s="60"/>
      <c r="KBS74" s="60"/>
      <c r="KBT74" s="60"/>
      <c r="KBU74" s="60"/>
      <c r="KBV74" s="60"/>
      <c r="KBW74" s="60"/>
      <c r="KBX74" s="60"/>
      <c r="KBY74" s="60"/>
      <c r="KBZ74" s="60"/>
      <c r="KCA74" s="60"/>
      <c r="KCB74" s="60"/>
      <c r="KCC74" s="60"/>
      <c r="KCD74" s="60"/>
      <c r="KCE74" s="60"/>
      <c r="KCF74" s="60"/>
      <c r="KCG74" s="60"/>
      <c r="KCH74" s="60"/>
      <c r="KCI74" s="60"/>
      <c r="KCJ74" s="60"/>
      <c r="KCK74" s="60"/>
      <c r="KCL74" s="60"/>
      <c r="KCM74" s="60"/>
      <c r="KCN74" s="60"/>
      <c r="KCO74" s="60"/>
      <c r="KCP74" s="60"/>
      <c r="KCQ74" s="60"/>
      <c r="KCR74" s="60"/>
      <c r="KCS74" s="60"/>
      <c r="KCT74" s="60"/>
      <c r="KCU74" s="60"/>
      <c r="KCV74" s="60"/>
      <c r="KCW74" s="60"/>
      <c r="KCX74" s="60"/>
      <c r="KCY74" s="60"/>
      <c r="KCZ74" s="60"/>
      <c r="KDA74" s="60"/>
      <c r="KDB74" s="60"/>
      <c r="KDC74" s="60"/>
      <c r="KDD74" s="60"/>
      <c r="KDE74" s="60"/>
      <c r="KDF74" s="60"/>
      <c r="KDG74" s="60"/>
      <c r="KDH74" s="60"/>
      <c r="KDI74" s="60"/>
      <c r="KDJ74" s="60"/>
      <c r="KDK74" s="60"/>
      <c r="KDL74" s="60"/>
      <c r="KDM74" s="60"/>
      <c r="KDN74" s="60"/>
      <c r="KDO74" s="60"/>
      <c r="KDP74" s="60"/>
      <c r="KDQ74" s="60"/>
      <c r="KDR74" s="60"/>
      <c r="KDS74" s="60"/>
      <c r="KDT74" s="60"/>
      <c r="KDU74" s="60"/>
      <c r="KDV74" s="60"/>
      <c r="KDW74" s="60"/>
      <c r="KDX74" s="60"/>
      <c r="KDY74" s="60"/>
      <c r="KDZ74" s="60"/>
      <c r="KEA74" s="60"/>
      <c r="KEB74" s="60"/>
      <c r="KEC74" s="60"/>
      <c r="KED74" s="60"/>
      <c r="KEE74" s="60"/>
      <c r="KEF74" s="60"/>
      <c r="KEG74" s="60"/>
      <c r="KEH74" s="60"/>
      <c r="KEI74" s="60"/>
      <c r="KEJ74" s="60"/>
      <c r="KEK74" s="60"/>
      <c r="KEL74" s="60"/>
      <c r="KEM74" s="60"/>
      <c r="KEN74" s="60"/>
      <c r="KEO74" s="60"/>
      <c r="KEP74" s="60"/>
      <c r="KEQ74" s="60"/>
      <c r="KER74" s="60"/>
      <c r="KES74" s="60"/>
      <c r="KET74" s="60"/>
      <c r="KEU74" s="60"/>
      <c r="KEV74" s="60"/>
      <c r="KEW74" s="60"/>
      <c r="KEX74" s="60"/>
      <c r="KEY74" s="60"/>
      <c r="KEZ74" s="60"/>
      <c r="KFA74" s="60"/>
      <c r="KFB74" s="60"/>
      <c r="KFC74" s="60"/>
      <c r="KFD74" s="60"/>
      <c r="KFE74" s="60"/>
      <c r="KFF74" s="60"/>
      <c r="KFG74" s="60"/>
      <c r="KFH74" s="60"/>
      <c r="KFI74" s="60"/>
      <c r="KFJ74" s="60"/>
      <c r="KFK74" s="60"/>
      <c r="KFL74" s="60"/>
      <c r="KFM74" s="60"/>
      <c r="KFN74" s="60"/>
      <c r="KFO74" s="60"/>
      <c r="KFP74" s="60"/>
      <c r="KFQ74" s="60"/>
      <c r="KFR74" s="60"/>
      <c r="KFS74" s="60"/>
      <c r="KFT74" s="60"/>
      <c r="KFU74" s="60"/>
      <c r="KFV74" s="60"/>
      <c r="KFW74" s="60"/>
      <c r="KFX74" s="60"/>
      <c r="KFY74" s="60"/>
      <c r="KFZ74" s="60"/>
      <c r="KGA74" s="60"/>
      <c r="KGB74" s="60"/>
      <c r="KGC74" s="60"/>
      <c r="KGD74" s="60"/>
      <c r="KGE74" s="60"/>
      <c r="KGF74" s="60"/>
      <c r="KGG74" s="60"/>
      <c r="KGH74" s="60"/>
      <c r="KGI74" s="60"/>
      <c r="KGJ74" s="60"/>
      <c r="KGK74" s="60"/>
      <c r="KGL74" s="60"/>
      <c r="KGM74" s="60"/>
      <c r="KGN74" s="60"/>
      <c r="KGO74" s="60"/>
      <c r="KGP74" s="60"/>
      <c r="KGQ74" s="60"/>
      <c r="KGR74" s="60"/>
      <c r="KGS74" s="60"/>
      <c r="KGT74" s="60"/>
      <c r="KGU74" s="60"/>
      <c r="KGV74" s="60"/>
      <c r="KGW74" s="60"/>
      <c r="KGX74" s="60"/>
      <c r="KGY74" s="60"/>
      <c r="KGZ74" s="60"/>
      <c r="KHA74" s="60"/>
      <c r="KHB74" s="60"/>
      <c r="KHC74" s="60"/>
      <c r="KHD74" s="60"/>
      <c r="KHE74" s="60"/>
      <c r="KHF74" s="60"/>
      <c r="KHG74" s="60"/>
      <c r="KHH74" s="60"/>
      <c r="KHI74" s="60"/>
      <c r="KHJ74" s="60"/>
      <c r="KHK74" s="60"/>
      <c r="KHL74" s="60"/>
      <c r="KHM74" s="60"/>
      <c r="KHN74" s="60"/>
      <c r="KHO74" s="60"/>
      <c r="KHP74" s="60"/>
      <c r="KHQ74" s="60"/>
      <c r="KHR74" s="60"/>
      <c r="KHS74" s="60"/>
      <c r="KHT74" s="60"/>
      <c r="KHU74" s="60"/>
      <c r="KHV74" s="60"/>
      <c r="KHW74" s="60"/>
      <c r="KHX74" s="60"/>
      <c r="KHY74" s="60"/>
      <c r="KHZ74" s="60"/>
      <c r="KIA74" s="60"/>
      <c r="KIB74" s="60"/>
      <c r="KIC74" s="60"/>
      <c r="KID74" s="60"/>
      <c r="KIE74" s="60"/>
      <c r="KIF74" s="60"/>
      <c r="KIG74" s="60"/>
      <c r="KIH74" s="60"/>
      <c r="KII74" s="60"/>
      <c r="KIJ74" s="60"/>
      <c r="KIK74" s="60"/>
      <c r="KIL74" s="60"/>
      <c r="KIM74" s="60"/>
      <c r="KIN74" s="60"/>
      <c r="KIO74" s="60"/>
      <c r="KIP74" s="60"/>
      <c r="KIQ74" s="60"/>
      <c r="KIR74" s="60"/>
      <c r="KIS74" s="60"/>
      <c r="KIT74" s="60"/>
      <c r="KIU74" s="60"/>
      <c r="KIV74" s="60"/>
      <c r="KIW74" s="60"/>
      <c r="KIX74" s="60"/>
      <c r="KIY74" s="60"/>
      <c r="KIZ74" s="60"/>
      <c r="KJA74" s="60"/>
      <c r="KJB74" s="60"/>
      <c r="KJC74" s="60"/>
      <c r="KJD74" s="60"/>
      <c r="KJE74" s="60"/>
      <c r="KJF74" s="60"/>
      <c r="KJG74" s="60"/>
      <c r="KJH74" s="60"/>
      <c r="KJI74" s="60"/>
      <c r="KJJ74" s="60"/>
      <c r="KJK74" s="60"/>
      <c r="KJL74" s="60"/>
      <c r="KJM74" s="60"/>
      <c r="KJN74" s="60"/>
      <c r="KJO74" s="60"/>
      <c r="KJP74" s="60"/>
      <c r="KJQ74" s="60"/>
      <c r="KJR74" s="60"/>
      <c r="KJS74" s="60"/>
      <c r="KJT74" s="60"/>
      <c r="KJU74" s="60"/>
      <c r="KJV74" s="60"/>
      <c r="KJW74" s="60"/>
      <c r="KJX74" s="60"/>
      <c r="KJY74" s="60"/>
      <c r="KJZ74" s="60"/>
      <c r="KKA74" s="60"/>
      <c r="KKB74" s="60"/>
      <c r="KKC74" s="60"/>
      <c r="KKD74" s="60"/>
      <c r="KKE74" s="60"/>
      <c r="KKF74" s="60"/>
      <c r="KKG74" s="60"/>
      <c r="KKH74" s="60"/>
      <c r="KKI74" s="60"/>
      <c r="KKJ74" s="60"/>
      <c r="KKK74" s="60"/>
      <c r="KKL74" s="60"/>
      <c r="KKM74" s="60"/>
      <c r="KKN74" s="60"/>
      <c r="KKO74" s="60"/>
      <c r="KKP74" s="60"/>
      <c r="KKQ74" s="60"/>
      <c r="KKR74" s="60"/>
      <c r="KKS74" s="60"/>
      <c r="KKT74" s="60"/>
      <c r="KKU74" s="60"/>
      <c r="KKV74" s="60"/>
      <c r="KKW74" s="60"/>
      <c r="KKX74" s="60"/>
      <c r="KKY74" s="60"/>
      <c r="KKZ74" s="60"/>
      <c r="KLA74" s="60"/>
      <c r="KLB74" s="60"/>
      <c r="KLC74" s="60"/>
      <c r="KLD74" s="60"/>
      <c r="KLE74" s="60"/>
      <c r="KLF74" s="60"/>
      <c r="KLG74" s="60"/>
      <c r="KLH74" s="60"/>
      <c r="KLI74" s="60"/>
      <c r="KLJ74" s="60"/>
      <c r="KLK74" s="60"/>
      <c r="KLL74" s="60"/>
      <c r="KLM74" s="60"/>
      <c r="KLN74" s="60"/>
      <c r="KLO74" s="60"/>
      <c r="KLP74" s="60"/>
      <c r="KLQ74" s="60"/>
      <c r="KLR74" s="60"/>
      <c r="KLS74" s="60"/>
      <c r="KLT74" s="60"/>
      <c r="KLU74" s="60"/>
      <c r="KLV74" s="60"/>
      <c r="KLW74" s="60"/>
      <c r="KLX74" s="60"/>
      <c r="KLY74" s="60"/>
      <c r="KLZ74" s="60"/>
      <c r="KMA74" s="60"/>
      <c r="KMB74" s="60"/>
      <c r="KMC74" s="60"/>
      <c r="KMD74" s="60"/>
      <c r="KME74" s="60"/>
      <c r="KMF74" s="60"/>
      <c r="KMG74" s="60"/>
      <c r="KMH74" s="60"/>
      <c r="KMI74" s="60"/>
      <c r="KMJ74" s="60"/>
      <c r="KMK74" s="60"/>
      <c r="KML74" s="60"/>
      <c r="KMM74" s="60"/>
      <c r="KMN74" s="60"/>
      <c r="KMO74" s="60"/>
      <c r="KMP74" s="60"/>
      <c r="KMQ74" s="60"/>
      <c r="KMR74" s="60"/>
      <c r="KMS74" s="60"/>
      <c r="KMT74" s="60"/>
      <c r="KMU74" s="60"/>
      <c r="KMV74" s="60"/>
      <c r="KMW74" s="60"/>
      <c r="KMX74" s="60"/>
      <c r="KMY74" s="60"/>
      <c r="KMZ74" s="60"/>
      <c r="KNA74" s="60"/>
      <c r="KNB74" s="60"/>
      <c r="KNC74" s="60"/>
      <c r="KND74" s="60"/>
      <c r="KNE74" s="60"/>
      <c r="KNF74" s="60"/>
      <c r="KNG74" s="60"/>
      <c r="KNH74" s="60"/>
      <c r="KNI74" s="60"/>
      <c r="KNJ74" s="60"/>
      <c r="KNK74" s="60"/>
      <c r="KNL74" s="60"/>
      <c r="KNM74" s="60"/>
      <c r="KNN74" s="60"/>
      <c r="KNO74" s="60"/>
      <c r="KNP74" s="60"/>
      <c r="KNQ74" s="60"/>
      <c r="KNR74" s="60"/>
      <c r="KNS74" s="60"/>
      <c r="KNT74" s="60"/>
      <c r="KNU74" s="60"/>
      <c r="KNV74" s="60"/>
      <c r="KNW74" s="60"/>
      <c r="KNX74" s="60"/>
      <c r="KNY74" s="60"/>
      <c r="KNZ74" s="60"/>
      <c r="KOA74" s="60"/>
      <c r="KOB74" s="60"/>
      <c r="KOC74" s="60"/>
      <c r="KOD74" s="60"/>
      <c r="KOE74" s="60"/>
      <c r="KOF74" s="60"/>
      <c r="KOG74" s="60"/>
      <c r="KOH74" s="60"/>
      <c r="KOI74" s="60"/>
      <c r="KOJ74" s="60"/>
      <c r="KOK74" s="60"/>
      <c r="KOL74" s="60"/>
      <c r="KOM74" s="60"/>
      <c r="KON74" s="60"/>
      <c r="KOO74" s="60"/>
      <c r="KOP74" s="60"/>
      <c r="KOQ74" s="60"/>
      <c r="KOR74" s="60"/>
      <c r="KOS74" s="60"/>
      <c r="KOT74" s="60"/>
      <c r="KOU74" s="60"/>
      <c r="KOV74" s="60"/>
      <c r="KOW74" s="60"/>
      <c r="KOX74" s="60"/>
      <c r="KOY74" s="60"/>
      <c r="KOZ74" s="60"/>
      <c r="KPA74" s="60"/>
      <c r="KPB74" s="60"/>
      <c r="KPC74" s="60"/>
      <c r="KPD74" s="60"/>
      <c r="KPE74" s="60"/>
      <c r="KPF74" s="60"/>
      <c r="KPG74" s="60"/>
      <c r="KPH74" s="60"/>
      <c r="KPI74" s="60"/>
      <c r="KPJ74" s="60"/>
      <c r="KPK74" s="60"/>
      <c r="KPL74" s="60"/>
      <c r="KPM74" s="60"/>
      <c r="KPN74" s="60"/>
      <c r="KPO74" s="60"/>
      <c r="KPP74" s="60"/>
      <c r="KPQ74" s="60"/>
      <c r="KPR74" s="60"/>
      <c r="KPS74" s="60"/>
      <c r="KPT74" s="60"/>
      <c r="KPU74" s="60"/>
      <c r="KPV74" s="60"/>
      <c r="KPW74" s="60"/>
      <c r="KPX74" s="60"/>
      <c r="KPY74" s="60"/>
      <c r="KPZ74" s="60"/>
      <c r="KQA74" s="60"/>
      <c r="KQB74" s="60"/>
      <c r="KQC74" s="60"/>
      <c r="KQD74" s="60"/>
      <c r="KQE74" s="60"/>
      <c r="KQF74" s="60"/>
      <c r="KQG74" s="60"/>
      <c r="KQH74" s="60"/>
      <c r="KQI74" s="60"/>
      <c r="KQJ74" s="60"/>
      <c r="KQK74" s="60"/>
      <c r="KQL74" s="60"/>
      <c r="KQM74" s="60"/>
      <c r="KQN74" s="60"/>
      <c r="KQO74" s="60"/>
      <c r="KQP74" s="60"/>
      <c r="KQQ74" s="60"/>
      <c r="KQR74" s="60"/>
      <c r="KQS74" s="60"/>
      <c r="KQT74" s="60"/>
      <c r="KQU74" s="60"/>
      <c r="KQV74" s="60"/>
      <c r="KQW74" s="60"/>
      <c r="KQX74" s="60"/>
      <c r="KQY74" s="60"/>
      <c r="KQZ74" s="60"/>
      <c r="KRA74" s="60"/>
      <c r="KRB74" s="60"/>
      <c r="KRC74" s="60"/>
      <c r="KRD74" s="60"/>
      <c r="KRE74" s="60"/>
      <c r="KRF74" s="60"/>
      <c r="KRG74" s="60"/>
      <c r="KRH74" s="60"/>
      <c r="KRI74" s="60"/>
      <c r="KRJ74" s="60"/>
      <c r="KRK74" s="60"/>
      <c r="KRL74" s="60"/>
      <c r="KRM74" s="60"/>
      <c r="KRN74" s="60"/>
      <c r="KRO74" s="60"/>
      <c r="KRP74" s="60"/>
      <c r="KRQ74" s="60"/>
      <c r="KRR74" s="60"/>
      <c r="KRS74" s="60"/>
      <c r="KRT74" s="60"/>
      <c r="KRU74" s="60"/>
      <c r="KRV74" s="60"/>
      <c r="KRW74" s="60"/>
      <c r="KRX74" s="60"/>
      <c r="KRY74" s="60"/>
      <c r="KRZ74" s="60"/>
      <c r="KSA74" s="60"/>
      <c r="KSB74" s="60"/>
      <c r="KSC74" s="60"/>
      <c r="KSD74" s="60"/>
      <c r="KSE74" s="60"/>
      <c r="KSF74" s="60"/>
      <c r="KSG74" s="60"/>
      <c r="KSH74" s="60"/>
      <c r="KSI74" s="60"/>
      <c r="KSJ74" s="60"/>
      <c r="KSK74" s="60"/>
      <c r="KSL74" s="60"/>
      <c r="KSM74" s="60"/>
      <c r="KSN74" s="60"/>
      <c r="KSO74" s="60"/>
      <c r="KSP74" s="60"/>
      <c r="KSQ74" s="60"/>
      <c r="KSR74" s="60"/>
      <c r="KSS74" s="60"/>
      <c r="KST74" s="60"/>
      <c r="KSU74" s="60"/>
      <c r="KSV74" s="60"/>
      <c r="KSW74" s="60"/>
      <c r="KSX74" s="60"/>
      <c r="KSY74" s="60"/>
      <c r="KSZ74" s="60"/>
      <c r="KTA74" s="60"/>
      <c r="KTB74" s="60"/>
      <c r="KTC74" s="60"/>
      <c r="KTD74" s="60"/>
      <c r="KTE74" s="60"/>
      <c r="KTF74" s="60"/>
      <c r="KTG74" s="60"/>
      <c r="KTH74" s="60"/>
      <c r="KTI74" s="60"/>
      <c r="KTJ74" s="60"/>
      <c r="KTK74" s="60"/>
      <c r="KTL74" s="60"/>
      <c r="KTM74" s="60"/>
      <c r="KTN74" s="60"/>
      <c r="KTO74" s="60"/>
      <c r="KTP74" s="60"/>
      <c r="KTQ74" s="60"/>
      <c r="KTR74" s="60"/>
      <c r="KTS74" s="60"/>
      <c r="KTT74" s="60"/>
      <c r="KTU74" s="60"/>
      <c r="KTV74" s="60"/>
      <c r="KTW74" s="60"/>
      <c r="KTX74" s="60"/>
      <c r="KTY74" s="60"/>
      <c r="KTZ74" s="60"/>
      <c r="KUA74" s="60"/>
      <c r="KUB74" s="60"/>
      <c r="KUC74" s="60"/>
      <c r="KUD74" s="60"/>
      <c r="KUE74" s="60"/>
      <c r="KUF74" s="60"/>
      <c r="KUG74" s="60"/>
      <c r="KUH74" s="60"/>
      <c r="KUI74" s="60"/>
      <c r="KUJ74" s="60"/>
      <c r="KUK74" s="60"/>
      <c r="KUL74" s="60"/>
      <c r="KUM74" s="60"/>
      <c r="KUN74" s="60"/>
      <c r="KUO74" s="60"/>
      <c r="KUP74" s="60"/>
      <c r="KUQ74" s="60"/>
      <c r="KUR74" s="60"/>
      <c r="KUS74" s="60"/>
      <c r="KUT74" s="60"/>
      <c r="KUU74" s="60"/>
      <c r="KUV74" s="60"/>
      <c r="KUW74" s="60"/>
      <c r="KUX74" s="60"/>
      <c r="KUY74" s="60"/>
      <c r="KUZ74" s="60"/>
      <c r="KVA74" s="60"/>
      <c r="KVB74" s="60"/>
      <c r="KVC74" s="60"/>
      <c r="KVD74" s="60"/>
      <c r="KVE74" s="60"/>
      <c r="KVF74" s="60"/>
      <c r="KVG74" s="60"/>
      <c r="KVH74" s="60"/>
      <c r="KVI74" s="60"/>
      <c r="KVJ74" s="60"/>
      <c r="KVK74" s="60"/>
      <c r="KVL74" s="60"/>
      <c r="KVM74" s="60"/>
      <c r="KVN74" s="60"/>
      <c r="KVO74" s="60"/>
      <c r="KVP74" s="60"/>
      <c r="KVQ74" s="60"/>
      <c r="KVR74" s="60"/>
      <c r="KVS74" s="60"/>
      <c r="KVT74" s="60"/>
      <c r="KVU74" s="60"/>
      <c r="KVV74" s="60"/>
      <c r="KVW74" s="60"/>
      <c r="KVX74" s="60"/>
      <c r="KVY74" s="60"/>
      <c r="KVZ74" s="60"/>
      <c r="KWA74" s="60"/>
      <c r="KWB74" s="60"/>
      <c r="KWC74" s="60"/>
      <c r="KWD74" s="60"/>
      <c r="KWE74" s="60"/>
      <c r="KWF74" s="60"/>
      <c r="KWG74" s="60"/>
      <c r="KWH74" s="60"/>
      <c r="KWI74" s="60"/>
      <c r="KWJ74" s="60"/>
      <c r="KWK74" s="60"/>
      <c r="KWL74" s="60"/>
      <c r="KWM74" s="60"/>
      <c r="KWN74" s="60"/>
      <c r="KWO74" s="60"/>
      <c r="KWP74" s="60"/>
      <c r="KWQ74" s="60"/>
      <c r="KWR74" s="60"/>
      <c r="KWS74" s="60"/>
      <c r="KWT74" s="60"/>
      <c r="KWU74" s="60"/>
      <c r="KWV74" s="60"/>
      <c r="KWW74" s="60"/>
      <c r="KWX74" s="60"/>
      <c r="KWY74" s="60"/>
      <c r="KWZ74" s="60"/>
      <c r="KXA74" s="60"/>
      <c r="KXB74" s="60"/>
      <c r="KXC74" s="60"/>
      <c r="KXD74" s="60"/>
      <c r="KXE74" s="60"/>
      <c r="KXF74" s="60"/>
      <c r="KXG74" s="60"/>
      <c r="KXH74" s="60"/>
      <c r="KXI74" s="60"/>
      <c r="KXJ74" s="60"/>
      <c r="KXK74" s="60"/>
      <c r="KXL74" s="60"/>
      <c r="KXM74" s="60"/>
      <c r="KXN74" s="60"/>
      <c r="KXO74" s="60"/>
      <c r="KXP74" s="60"/>
      <c r="KXQ74" s="60"/>
      <c r="KXR74" s="60"/>
      <c r="KXS74" s="60"/>
      <c r="KXT74" s="60"/>
      <c r="KXU74" s="60"/>
      <c r="KXV74" s="60"/>
      <c r="KXW74" s="60"/>
      <c r="KXX74" s="60"/>
      <c r="KXY74" s="60"/>
      <c r="KXZ74" s="60"/>
      <c r="KYA74" s="60"/>
      <c r="KYB74" s="60"/>
      <c r="KYC74" s="60"/>
      <c r="KYD74" s="60"/>
      <c r="KYE74" s="60"/>
      <c r="KYF74" s="60"/>
      <c r="KYG74" s="60"/>
      <c r="KYH74" s="60"/>
      <c r="KYI74" s="60"/>
      <c r="KYJ74" s="60"/>
      <c r="KYK74" s="60"/>
      <c r="KYL74" s="60"/>
      <c r="KYM74" s="60"/>
      <c r="KYN74" s="60"/>
      <c r="KYO74" s="60"/>
      <c r="KYP74" s="60"/>
      <c r="KYQ74" s="60"/>
      <c r="KYR74" s="60"/>
      <c r="KYS74" s="60"/>
      <c r="KYT74" s="60"/>
      <c r="KYU74" s="60"/>
      <c r="KYV74" s="60"/>
      <c r="KYW74" s="60"/>
      <c r="KYX74" s="60"/>
      <c r="KYY74" s="60"/>
      <c r="KYZ74" s="60"/>
      <c r="KZA74" s="60"/>
      <c r="KZB74" s="60"/>
      <c r="KZC74" s="60"/>
      <c r="KZD74" s="60"/>
      <c r="KZE74" s="60"/>
      <c r="KZF74" s="60"/>
      <c r="KZG74" s="60"/>
      <c r="KZH74" s="60"/>
      <c r="KZI74" s="60"/>
      <c r="KZJ74" s="60"/>
      <c r="KZK74" s="60"/>
      <c r="KZL74" s="60"/>
      <c r="KZM74" s="60"/>
      <c r="KZN74" s="60"/>
      <c r="KZO74" s="60"/>
      <c r="KZP74" s="60"/>
      <c r="KZQ74" s="60"/>
      <c r="KZR74" s="60"/>
      <c r="KZS74" s="60"/>
      <c r="KZT74" s="60"/>
      <c r="KZU74" s="60"/>
      <c r="KZV74" s="60"/>
      <c r="KZW74" s="60"/>
      <c r="KZX74" s="60"/>
      <c r="KZY74" s="60"/>
      <c r="KZZ74" s="60"/>
      <c r="LAA74" s="60"/>
      <c r="LAB74" s="60"/>
      <c r="LAC74" s="60"/>
      <c r="LAD74" s="60"/>
      <c r="LAE74" s="60"/>
      <c r="LAF74" s="60"/>
      <c r="LAG74" s="60"/>
      <c r="LAH74" s="60"/>
      <c r="LAI74" s="60"/>
      <c r="LAJ74" s="60"/>
      <c r="LAK74" s="60"/>
      <c r="LAL74" s="60"/>
      <c r="LAM74" s="60"/>
      <c r="LAN74" s="60"/>
      <c r="LAO74" s="60"/>
      <c r="LAP74" s="60"/>
      <c r="LAQ74" s="60"/>
      <c r="LAR74" s="60"/>
      <c r="LAS74" s="60"/>
      <c r="LAT74" s="60"/>
      <c r="LAU74" s="60"/>
      <c r="LAV74" s="60"/>
      <c r="LAW74" s="60"/>
      <c r="LAX74" s="60"/>
      <c r="LAY74" s="60"/>
      <c r="LAZ74" s="60"/>
      <c r="LBA74" s="60"/>
      <c r="LBB74" s="60"/>
      <c r="LBC74" s="60"/>
      <c r="LBD74" s="60"/>
      <c r="LBE74" s="60"/>
      <c r="LBF74" s="60"/>
      <c r="LBG74" s="60"/>
      <c r="LBH74" s="60"/>
      <c r="LBI74" s="60"/>
      <c r="LBJ74" s="60"/>
      <c r="LBK74" s="60"/>
      <c r="LBL74" s="60"/>
      <c r="LBM74" s="60"/>
      <c r="LBN74" s="60"/>
      <c r="LBO74" s="60"/>
      <c r="LBP74" s="60"/>
      <c r="LBQ74" s="60"/>
      <c r="LBR74" s="60"/>
      <c r="LBS74" s="60"/>
      <c r="LBT74" s="60"/>
      <c r="LBU74" s="60"/>
      <c r="LBV74" s="60"/>
      <c r="LBW74" s="60"/>
      <c r="LBX74" s="60"/>
      <c r="LBY74" s="60"/>
      <c r="LBZ74" s="60"/>
      <c r="LCA74" s="60"/>
      <c r="LCB74" s="60"/>
      <c r="LCC74" s="60"/>
      <c r="LCD74" s="60"/>
      <c r="LCE74" s="60"/>
      <c r="LCF74" s="60"/>
      <c r="LCG74" s="60"/>
      <c r="LCH74" s="60"/>
      <c r="LCI74" s="60"/>
      <c r="LCJ74" s="60"/>
      <c r="LCK74" s="60"/>
      <c r="LCL74" s="60"/>
      <c r="LCM74" s="60"/>
      <c r="LCN74" s="60"/>
      <c r="LCO74" s="60"/>
      <c r="LCP74" s="60"/>
      <c r="LCQ74" s="60"/>
      <c r="LCR74" s="60"/>
      <c r="LCS74" s="60"/>
      <c r="LCT74" s="60"/>
      <c r="LCU74" s="60"/>
      <c r="LCV74" s="60"/>
      <c r="LCW74" s="60"/>
      <c r="LCX74" s="60"/>
      <c r="LCY74" s="60"/>
      <c r="LCZ74" s="60"/>
      <c r="LDA74" s="60"/>
      <c r="LDB74" s="60"/>
      <c r="LDC74" s="60"/>
      <c r="LDD74" s="60"/>
      <c r="LDE74" s="60"/>
      <c r="LDF74" s="60"/>
      <c r="LDG74" s="60"/>
      <c r="LDH74" s="60"/>
      <c r="LDI74" s="60"/>
      <c r="LDJ74" s="60"/>
      <c r="LDK74" s="60"/>
      <c r="LDL74" s="60"/>
      <c r="LDM74" s="60"/>
      <c r="LDN74" s="60"/>
      <c r="LDO74" s="60"/>
      <c r="LDP74" s="60"/>
      <c r="LDQ74" s="60"/>
      <c r="LDR74" s="60"/>
      <c r="LDS74" s="60"/>
      <c r="LDT74" s="60"/>
      <c r="LDU74" s="60"/>
      <c r="LDV74" s="60"/>
      <c r="LDW74" s="60"/>
      <c r="LDX74" s="60"/>
      <c r="LDY74" s="60"/>
      <c r="LDZ74" s="60"/>
      <c r="LEA74" s="60"/>
      <c r="LEB74" s="60"/>
      <c r="LEC74" s="60"/>
      <c r="LED74" s="60"/>
      <c r="LEE74" s="60"/>
      <c r="LEF74" s="60"/>
      <c r="LEG74" s="60"/>
      <c r="LEH74" s="60"/>
      <c r="LEI74" s="60"/>
      <c r="LEJ74" s="60"/>
      <c r="LEK74" s="60"/>
      <c r="LEL74" s="60"/>
      <c r="LEM74" s="60"/>
      <c r="LEN74" s="60"/>
      <c r="LEO74" s="60"/>
      <c r="LEP74" s="60"/>
      <c r="LEQ74" s="60"/>
      <c r="LER74" s="60"/>
      <c r="LES74" s="60"/>
      <c r="LET74" s="60"/>
      <c r="LEU74" s="60"/>
      <c r="LEV74" s="60"/>
      <c r="LEW74" s="60"/>
      <c r="LEX74" s="60"/>
      <c r="LEY74" s="60"/>
      <c r="LEZ74" s="60"/>
      <c r="LFA74" s="60"/>
      <c r="LFB74" s="60"/>
      <c r="LFC74" s="60"/>
      <c r="LFD74" s="60"/>
      <c r="LFE74" s="60"/>
      <c r="LFF74" s="60"/>
      <c r="LFG74" s="60"/>
      <c r="LFH74" s="60"/>
      <c r="LFI74" s="60"/>
      <c r="LFJ74" s="60"/>
      <c r="LFK74" s="60"/>
      <c r="LFL74" s="60"/>
      <c r="LFM74" s="60"/>
      <c r="LFN74" s="60"/>
      <c r="LFO74" s="60"/>
      <c r="LFP74" s="60"/>
      <c r="LFQ74" s="60"/>
      <c r="LFR74" s="60"/>
      <c r="LFS74" s="60"/>
      <c r="LFT74" s="60"/>
      <c r="LFU74" s="60"/>
      <c r="LFV74" s="60"/>
      <c r="LFW74" s="60"/>
      <c r="LFX74" s="60"/>
      <c r="LFY74" s="60"/>
      <c r="LFZ74" s="60"/>
      <c r="LGA74" s="60"/>
      <c r="LGB74" s="60"/>
      <c r="LGC74" s="60"/>
      <c r="LGD74" s="60"/>
      <c r="LGE74" s="60"/>
      <c r="LGF74" s="60"/>
      <c r="LGG74" s="60"/>
      <c r="LGH74" s="60"/>
      <c r="LGI74" s="60"/>
      <c r="LGJ74" s="60"/>
      <c r="LGK74" s="60"/>
      <c r="LGL74" s="60"/>
      <c r="LGM74" s="60"/>
      <c r="LGN74" s="60"/>
      <c r="LGO74" s="60"/>
      <c r="LGP74" s="60"/>
      <c r="LGQ74" s="60"/>
      <c r="LGR74" s="60"/>
      <c r="LGS74" s="60"/>
      <c r="LGT74" s="60"/>
      <c r="LGU74" s="60"/>
      <c r="LGV74" s="60"/>
      <c r="LGW74" s="60"/>
      <c r="LGX74" s="60"/>
      <c r="LGY74" s="60"/>
      <c r="LGZ74" s="60"/>
      <c r="LHA74" s="60"/>
      <c r="LHB74" s="60"/>
      <c r="LHC74" s="60"/>
      <c r="LHD74" s="60"/>
      <c r="LHE74" s="60"/>
      <c r="LHF74" s="60"/>
      <c r="LHG74" s="60"/>
      <c r="LHH74" s="60"/>
      <c r="LHI74" s="60"/>
      <c r="LHJ74" s="60"/>
      <c r="LHK74" s="60"/>
      <c r="LHL74" s="60"/>
      <c r="LHM74" s="60"/>
      <c r="LHN74" s="60"/>
      <c r="LHO74" s="60"/>
      <c r="LHP74" s="60"/>
      <c r="LHQ74" s="60"/>
      <c r="LHR74" s="60"/>
      <c r="LHS74" s="60"/>
      <c r="LHT74" s="60"/>
      <c r="LHU74" s="60"/>
      <c r="LHV74" s="60"/>
      <c r="LHW74" s="60"/>
      <c r="LHX74" s="60"/>
      <c r="LHY74" s="60"/>
      <c r="LHZ74" s="60"/>
      <c r="LIA74" s="60"/>
      <c r="LIB74" s="60"/>
      <c r="LIC74" s="60"/>
      <c r="LID74" s="60"/>
      <c r="LIE74" s="60"/>
      <c r="LIF74" s="60"/>
      <c r="LIG74" s="60"/>
      <c r="LIH74" s="60"/>
      <c r="LII74" s="60"/>
      <c r="LIJ74" s="60"/>
      <c r="LIK74" s="60"/>
      <c r="LIL74" s="60"/>
      <c r="LIM74" s="60"/>
      <c r="LIN74" s="60"/>
      <c r="LIO74" s="60"/>
      <c r="LIP74" s="60"/>
      <c r="LIQ74" s="60"/>
      <c r="LIR74" s="60"/>
      <c r="LIS74" s="60"/>
      <c r="LIT74" s="60"/>
      <c r="LIU74" s="60"/>
      <c r="LIV74" s="60"/>
      <c r="LIW74" s="60"/>
      <c r="LIX74" s="60"/>
      <c r="LIY74" s="60"/>
      <c r="LIZ74" s="60"/>
      <c r="LJA74" s="60"/>
      <c r="LJB74" s="60"/>
      <c r="LJC74" s="60"/>
      <c r="LJD74" s="60"/>
      <c r="LJE74" s="60"/>
      <c r="LJF74" s="60"/>
      <c r="LJG74" s="60"/>
      <c r="LJH74" s="60"/>
      <c r="LJI74" s="60"/>
      <c r="LJJ74" s="60"/>
      <c r="LJK74" s="60"/>
      <c r="LJL74" s="60"/>
      <c r="LJM74" s="60"/>
      <c r="LJN74" s="60"/>
      <c r="LJO74" s="60"/>
      <c r="LJP74" s="60"/>
      <c r="LJQ74" s="60"/>
      <c r="LJR74" s="60"/>
      <c r="LJS74" s="60"/>
      <c r="LJT74" s="60"/>
      <c r="LJU74" s="60"/>
      <c r="LJV74" s="60"/>
      <c r="LJW74" s="60"/>
      <c r="LJX74" s="60"/>
      <c r="LJY74" s="60"/>
      <c r="LJZ74" s="60"/>
      <c r="LKA74" s="60"/>
      <c r="LKB74" s="60"/>
      <c r="LKC74" s="60"/>
      <c r="LKD74" s="60"/>
      <c r="LKE74" s="60"/>
      <c r="LKF74" s="60"/>
      <c r="LKG74" s="60"/>
      <c r="LKH74" s="60"/>
      <c r="LKI74" s="60"/>
      <c r="LKJ74" s="60"/>
      <c r="LKK74" s="60"/>
      <c r="LKL74" s="60"/>
      <c r="LKM74" s="60"/>
      <c r="LKN74" s="60"/>
      <c r="LKO74" s="60"/>
      <c r="LKP74" s="60"/>
      <c r="LKQ74" s="60"/>
      <c r="LKR74" s="60"/>
      <c r="LKS74" s="60"/>
      <c r="LKT74" s="60"/>
      <c r="LKU74" s="60"/>
      <c r="LKV74" s="60"/>
      <c r="LKW74" s="60"/>
      <c r="LKX74" s="60"/>
      <c r="LKY74" s="60"/>
      <c r="LKZ74" s="60"/>
      <c r="LLA74" s="60"/>
      <c r="LLB74" s="60"/>
      <c r="LLC74" s="60"/>
      <c r="LLD74" s="60"/>
      <c r="LLE74" s="60"/>
      <c r="LLF74" s="60"/>
      <c r="LLG74" s="60"/>
      <c r="LLH74" s="60"/>
      <c r="LLI74" s="60"/>
      <c r="LLJ74" s="60"/>
      <c r="LLK74" s="60"/>
      <c r="LLL74" s="60"/>
      <c r="LLM74" s="60"/>
      <c r="LLN74" s="60"/>
      <c r="LLO74" s="60"/>
      <c r="LLP74" s="60"/>
      <c r="LLQ74" s="60"/>
      <c r="LLR74" s="60"/>
      <c r="LLS74" s="60"/>
      <c r="LLT74" s="60"/>
      <c r="LLU74" s="60"/>
      <c r="LLV74" s="60"/>
      <c r="LLW74" s="60"/>
      <c r="LLX74" s="60"/>
      <c r="LLY74" s="60"/>
      <c r="LLZ74" s="60"/>
      <c r="LMA74" s="60"/>
      <c r="LMB74" s="60"/>
      <c r="LMC74" s="60"/>
      <c r="LMD74" s="60"/>
      <c r="LME74" s="60"/>
      <c r="LMF74" s="60"/>
      <c r="LMG74" s="60"/>
      <c r="LMH74" s="60"/>
      <c r="LMI74" s="60"/>
      <c r="LMJ74" s="60"/>
      <c r="LMK74" s="60"/>
      <c r="LML74" s="60"/>
      <c r="LMM74" s="60"/>
      <c r="LMN74" s="60"/>
      <c r="LMO74" s="60"/>
      <c r="LMP74" s="60"/>
      <c r="LMQ74" s="60"/>
      <c r="LMR74" s="60"/>
      <c r="LMS74" s="60"/>
      <c r="LMT74" s="60"/>
      <c r="LMU74" s="60"/>
      <c r="LMV74" s="60"/>
      <c r="LMW74" s="60"/>
      <c r="LMX74" s="60"/>
      <c r="LMY74" s="60"/>
      <c r="LMZ74" s="60"/>
      <c r="LNA74" s="60"/>
      <c r="LNB74" s="60"/>
      <c r="LNC74" s="60"/>
      <c r="LND74" s="60"/>
      <c r="LNE74" s="60"/>
      <c r="LNF74" s="60"/>
      <c r="LNG74" s="60"/>
      <c r="LNH74" s="60"/>
      <c r="LNI74" s="60"/>
      <c r="LNJ74" s="60"/>
      <c r="LNK74" s="60"/>
      <c r="LNL74" s="60"/>
      <c r="LNM74" s="60"/>
      <c r="LNN74" s="60"/>
      <c r="LNO74" s="60"/>
      <c r="LNP74" s="60"/>
      <c r="LNQ74" s="60"/>
      <c r="LNR74" s="60"/>
      <c r="LNS74" s="60"/>
      <c r="LNT74" s="60"/>
      <c r="LNU74" s="60"/>
      <c r="LNV74" s="60"/>
      <c r="LNW74" s="60"/>
      <c r="LNX74" s="60"/>
      <c r="LNY74" s="60"/>
      <c r="LNZ74" s="60"/>
      <c r="LOA74" s="60"/>
      <c r="LOB74" s="60"/>
      <c r="LOC74" s="60"/>
      <c r="LOD74" s="60"/>
      <c r="LOE74" s="60"/>
      <c r="LOF74" s="60"/>
      <c r="LOG74" s="60"/>
      <c r="LOH74" s="60"/>
      <c r="LOI74" s="60"/>
      <c r="LOJ74" s="60"/>
      <c r="LOK74" s="60"/>
      <c r="LOL74" s="60"/>
      <c r="LOM74" s="60"/>
      <c r="LON74" s="60"/>
      <c r="LOO74" s="60"/>
      <c r="LOP74" s="60"/>
      <c r="LOQ74" s="60"/>
      <c r="LOR74" s="60"/>
      <c r="LOS74" s="60"/>
      <c r="LOT74" s="60"/>
      <c r="LOU74" s="60"/>
      <c r="LOV74" s="60"/>
      <c r="LOW74" s="60"/>
      <c r="LOX74" s="60"/>
      <c r="LOY74" s="60"/>
      <c r="LOZ74" s="60"/>
      <c r="LPA74" s="60"/>
      <c r="LPB74" s="60"/>
      <c r="LPC74" s="60"/>
      <c r="LPD74" s="60"/>
      <c r="LPE74" s="60"/>
      <c r="LPF74" s="60"/>
      <c r="LPG74" s="60"/>
      <c r="LPH74" s="60"/>
      <c r="LPI74" s="60"/>
      <c r="LPJ74" s="60"/>
      <c r="LPK74" s="60"/>
      <c r="LPL74" s="60"/>
      <c r="LPM74" s="60"/>
      <c r="LPN74" s="60"/>
      <c r="LPO74" s="60"/>
      <c r="LPP74" s="60"/>
      <c r="LPQ74" s="60"/>
      <c r="LPR74" s="60"/>
      <c r="LPS74" s="60"/>
      <c r="LPT74" s="60"/>
      <c r="LPU74" s="60"/>
      <c r="LPV74" s="60"/>
      <c r="LPW74" s="60"/>
      <c r="LPX74" s="60"/>
      <c r="LPY74" s="60"/>
      <c r="LPZ74" s="60"/>
      <c r="LQA74" s="60"/>
      <c r="LQB74" s="60"/>
      <c r="LQC74" s="60"/>
      <c r="LQD74" s="60"/>
      <c r="LQE74" s="60"/>
      <c r="LQF74" s="60"/>
      <c r="LQG74" s="60"/>
      <c r="LQH74" s="60"/>
      <c r="LQI74" s="60"/>
      <c r="LQJ74" s="60"/>
      <c r="LQK74" s="60"/>
      <c r="LQL74" s="60"/>
      <c r="LQM74" s="60"/>
      <c r="LQN74" s="60"/>
      <c r="LQO74" s="60"/>
      <c r="LQP74" s="60"/>
      <c r="LQQ74" s="60"/>
      <c r="LQR74" s="60"/>
      <c r="LQS74" s="60"/>
      <c r="LQT74" s="60"/>
      <c r="LQU74" s="60"/>
      <c r="LQV74" s="60"/>
      <c r="LQW74" s="60"/>
      <c r="LQX74" s="60"/>
      <c r="LQY74" s="60"/>
      <c r="LQZ74" s="60"/>
      <c r="LRA74" s="60"/>
      <c r="LRB74" s="60"/>
      <c r="LRC74" s="60"/>
      <c r="LRD74" s="60"/>
      <c r="LRE74" s="60"/>
      <c r="LRF74" s="60"/>
      <c r="LRG74" s="60"/>
      <c r="LRH74" s="60"/>
      <c r="LRI74" s="60"/>
      <c r="LRJ74" s="60"/>
      <c r="LRK74" s="60"/>
      <c r="LRL74" s="60"/>
      <c r="LRM74" s="60"/>
      <c r="LRN74" s="60"/>
      <c r="LRO74" s="60"/>
      <c r="LRP74" s="60"/>
      <c r="LRQ74" s="60"/>
      <c r="LRR74" s="60"/>
      <c r="LRS74" s="60"/>
      <c r="LRT74" s="60"/>
      <c r="LRU74" s="60"/>
      <c r="LRV74" s="60"/>
      <c r="LRW74" s="60"/>
      <c r="LRX74" s="60"/>
      <c r="LRY74" s="60"/>
      <c r="LRZ74" s="60"/>
      <c r="LSA74" s="60"/>
      <c r="LSB74" s="60"/>
      <c r="LSC74" s="60"/>
      <c r="LSD74" s="60"/>
      <c r="LSE74" s="60"/>
      <c r="LSF74" s="60"/>
      <c r="LSG74" s="60"/>
      <c r="LSH74" s="60"/>
      <c r="LSI74" s="60"/>
      <c r="LSJ74" s="60"/>
      <c r="LSK74" s="60"/>
      <c r="LSL74" s="60"/>
      <c r="LSM74" s="60"/>
      <c r="LSN74" s="60"/>
      <c r="LSO74" s="60"/>
      <c r="LSP74" s="60"/>
      <c r="LSQ74" s="60"/>
      <c r="LSR74" s="60"/>
      <c r="LSS74" s="60"/>
      <c r="LST74" s="60"/>
      <c r="LSU74" s="60"/>
      <c r="LSV74" s="60"/>
      <c r="LSW74" s="60"/>
      <c r="LSX74" s="60"/>
      <c r="LSY74" s="60"/>
      <c r="LSZ74" s="60"/>
      <c r="LTA74" s="60"/>
      <c r="LTB74" s="60"/>
      <c r="LTC74" s="60"/>
      <c r="LTD74" s="60"/>
      <c r="LTE74" s="60"/>
      <c r="LTF74" s="60"/>
      <c r="LTG74" s="60"/>
      <c r="LTH74" s="60"/>
      <c r="LTI74" s="60"/>
      <c r="LTJ74" s="60"/>
      <c r="LTK74" s="60"/>
      <c r="LTL74" s="60"/>
      <c r="LTM74" s="60"/>
      <c r="LTN74" s="60"/>
      <c r="LTO74" s="60"/>
      <c r="LTP74" s="60"/>
      <c r="LTQ74" s="60"/>
      <c r="LTR74" s="60"/>
      <c r="LTS74" s="60"/>
      <c r="LTT74" s="60"/>
      <c r="LTU74" s="60"/>
      <c r="LTV74" s="60"/>
      <c r="LTW74" s="60"/>
      <c r="LTX74" s="60"/>
      <c r="LTY74" s="60"/>
      <c r="LTZ74" s="60"/>
      <c r="LUA74" s="60"/>
      <c r="LUB74" s="60"/>
      <c r="LUC74" s="60"/>
      <c r="LUD74" s="60"/>
      <c r="LUE74" s="60"/>
      <c r="LUF74" s="60"/>
      <c r="LUG74" s="60"/>
      <c r="LUH74" s="60"/>
      <c r="LUI74" s="60"/>
      <c r="LUJ74" s="60"/>
      <c r="LUK74" s="60"/>
      <c r="LUL74" s="60"/>
      <c r="LUM74" s="60"/>
      <c r="LUN74" s="60"/>
      <c r="LUO74" s="60"/>
      <c r="LUP74" s="60"/>
      <c r="LUQ74" s="60"/>
      <c r="LUR74" s="60"/>
      <c r="LUS74" s="60"/>
      <c r="LUT74" s="60"/>
      <c r="LUU74" s="60"/>
      <c r="LUV74" s="60"/>
      <c r="LUW74" s="60"/>
      <c r="LUX74" s="60"/>
      <c r="LUY74" s="60"/>
      <c r="LUZ74" s="60"/>
      <c r="LVA74" s="60"/>
      <c r="LVB74" s="60"/>
      <c r="LVC74" s="60"/>
      <c r="LVD74" s="60"/>
      <c r="LVE74" s="60"/>
      <c r="LVF74" s="60"/>
      <c r="LVG74" s="60"/>
      <c r="LVH74" s="60"/>
      <c r="LVI74" s="60"/>
      <c r="LVJ74" s="60"/>
      <c r="LVK74" s="60"/>
      <c r="LVL74" s="60"/>
      <c r="LVM74" s="60"/>
      <c r="LVN74" s="60"/>
      <c r="LVO74" s="60"/>
      <c r="LVP74" s="60"/>
      <c r="LVQ74" s="60"/>
      <c r="LVR74" s="60"/>
      <c r="LVS74" s="60"/>
      <c r="LVT74" s="60"/>
      <c r="LVU74" s="60"/>
      <c r="LVV74" s="60"/>
      <c r="LVW74" s="60"/>
      <c r="LVX74" s="60"/>
      <c r="LVY74" s="60"/>
      <c r="LVZ74" s="60"/>
      <c r="LWA74" s="60"/>
      <c r="LWB74" s="60"/>
      <c r="LWC74" s="60"/>
      <c r="LWD74" s="60"/>
      <c r="LWE74" s="60"/>
      <c r="LWF74" s="60"/>
      <c r="LWG74" s="60"/>
      <c r="LWH74" s="60"/>
      <c r="LWI74" s="60"/>
      <c r="LWJ74" s="60"/>
      <c r="LWK74" s="60"/>
      <c r="LWL74" s="60"/>
      <c r="LWM74" s="60"/>
      <c r="LWN74" s="60"/>
      <c r="LWO74" s="60"/>
      <c r="LWP74" s="60"/>
      <c r="LWQ74" s="60"/>
      <c r="LWR74" s="60"/>
      <c r="LWS74" s="60"/>
      <c r="LWT74" s="60"/>
      <c r="LWU74" s="60"/>
      <c r="LWV74" s="60"/>
      <c r="LWW74" s="60"/>
      <c r="LWX74" s="60"/>
      <c r="LWY74" s="60"/>
      <c r="LWZ74" s="60"/>
      <c r="LXA74" s="60"/>
      <c r="LXB74" s="60"/>
      <c r="LXC74" s="60"/>
      <c r="LXD74" s="60"/>
      <c r="LXE74" s="60"/>
      <c r="LXF74" s="60"/>
      <c r="LXG74" s="60"/>
      <c r="LXH74" s="60"/>
      <c r="LXI74" s="60"/>
      <c r="LXJ74" s="60"/>
      <c r="LXK74" s="60"/>
      <c r="LXL74" s="60"/>
      <c r="LXM74" s="60"/>
      <c r="LXN74" s="60"/>
      <c r="LXO74" s="60"/>
      <c r="LXP74" s="60"/>
      <c r="LXQ74" s="60"/>
      <c r="LXR74" s="60"/>
      <c r="LXS74" s="60"/>
      <c r="LXT74" s="60"/>
      <c r="LXU74" s="60"/>
      <c r="LXV74" s="60"/>
      <c r="LXW74" s="60"/>
      <c r="LXX74" s="60"/>
      <c r="LXY74" s="60"/>
      <c r="LXZ74" s="60"/>
      <c r="LYA74" s="60"/>
      <c r="LYB74" s="60"/>
      <c r="LYC74" s="60"/>
      <c r="LYD74" s="60"/>
      <c r="LYE74" s="60"/>
      <c r="LYF74" s="60"/>
      <c r="LYG74" s="60"/>
      <c r="LYH74" s="60"/>
      <c r="LYI74" s="60"/>
      <c r="LYJ74" s="60"/>
      <c r="LYK74" s="60"/>
      <c r="LYL74" s="60"/>
      <c r="LYM74" s="60"/>
      <c r="LYN74" s="60"/>
      <c r="LYO74" s="60"/>
      <c r="LYP74" s="60"/>
      <c r="LYQ74" s="60"/>
      <c r="LYR74" s="60"/>
      <c r="LYS74" s="60"/>
      <c r="LYT74" s="60"/>
      <c r="LYU74" s="60"/>
      <c r="LYV74" s="60"/>
      <c r="LYW74" s="60"/>
      <c r="LYX74" s="60"/>
      <c r="LYY74" s="60"/>
      <c r="LYZ74" s="60"/>
      <c r="LZA74" s="60"/>
      <c r="LZB74" s="60"/>
      <c r="LZC74" s="60"/>
      <c r="LZD74" s="60"/>
      <c r="LZE74" s="60"/>
      <c r="LZF74" s="60"/>
      <c r="LZG74" s="60"/>
      <c r="LZH74" s="60"/>
      <c r="LZI74" s="60"/>
      <c r="LZJ74" s="60"/>
      <c r="LZK74" s="60"/>
      <c r="LZL74" s="60"/>
      <c r="LZM74" s="60"/>
      <c r="LZN74" s="60"/>
      <c r="LZO74" s="60"/>
      <c r="LZP74" s="60"/>
      <c r="LZQ74" s="60"/>
      <c r="LZR74" s="60"/>
      <c r="LZS74" s="60"/>
      <c r="LZT74" s="60"/>
      <c r="LZU74" s="60"/>
      <c r="LZV74" s="60"/>
      <c r="LZW74" s="60"/>
      <c r="LZX74" s="60"/>
      <c r="LZY74" s="60"/>
      <c r="LZZ74" s="60"/>
      <c r="MAA74" s="60"/>
      <c r="MAB74" s="60"/>
      <c r="MAC74" s="60"/>
      <c r="MAD74" s="60"/>
      <c r="MAE74" s="60"/>
      <c r="MAF74" s="60"/>
      <c r="MAG74" s="60"/>
      <c r="MAH74" s="60"/>
      <c r="MAI74" s="60"/>
      <c r="MAJ74" s="60"/>
      <c r="MAK74" s="60"/>
      <c r="MAL74" s="60"/>
      <c r="MAM74" s="60"/>
      <c r="MAN74" s="60"/>
      <c r="MAO74" s="60"/>
      <c r="MAP74" s="60"/>
      <c r="MAQ74" s="60"/>
      <c r="MAR74" s="60"/>
      <c r="MAS74" s="60"/>
      <c r="MAT74" s="60"/>
      <c r="MAU74" s="60"/>
      <c r="MAV74" s="60"/>
      <c r="MAW74" s="60"/>
      <c r="MAX74" s="60"/>
      <c r="MAY74" s="60"/>
      <c r="MAZ74" s="60"/>
      <c r="MBA74" s="60"/>
      <c r="MBB74" s="60"/>
      <c r="MBC74" s="60"/>
      <c r="MBD74" s="60"/>
      <c r="MBE74" s="60"/>
      <c r="MBF74" s="60"/>
      <c r="MBG74" s="60"/>
      <c r="MBH74" s="60"/>
      <c r="MBI74" s="60"/>
      <c r="MBJ74" s="60"/>
      <c r="MBK74" s="60"/>
      <c r="MBL74" s="60"/>
      <c r="MBM74" s="60"/>
      <c r="MBN74" s="60"/>
      <c r="MBO74" s="60"/>
      <c r="MBP74" s="60"/>
      <c r="MBQ74" s="60"/>
      <c r="MBR74" s="60"/>
      <c r="MBS74" s="60"/>
      <c r="MBT74" s="60"/>
      <c r="MBU74" s="60"/>
      <c r="MBV74" s="60"/>
      <c r="MBW74" s="60"/>
      <c r="MBX74" s="60"/>
      <c r="MBY74" s="60"/>
      <c r="MBZ74" s="60"/>
      <c r="MCA74" s="60"/>
      <c r="MCB74" s="60"/>
      <c r="MCC74" s="60"/>
      <c r="MCD74" s="60"/>
      <c r="MCE74" s="60"/>
      <c r="MCF74" s="60"/>
      <c r="MCG74" s="60"/>
      <c r="MCH74" s="60"/>
      <c r="MCI74" s="60"/>
      <c r="MCJ74" s="60"/>
      <c r="MCK74" s="60"/>
      <c r="MCL74" s="60"/>
      <c r="MCM74" s="60"/>
      <c r="MCN74" s="60"/>
      <c r="MCO74" s="60"/>
      <c r="MCP74" s="60"/>
      <c r="MCQ74" s="60"/>
      <c r="MCR74" s="60"/>
      <c r="MCS74" s="60"/>
      <c r="MCT74" s="60"/>
      <c r="MCU74" s="60"/>
      <c r="MCV74" s="60"/>
      <c r="MCW74" s="60"/>
      <c r="MCX74" s="60"/>
      <c r="MCY74" s="60"/>
      <c r="MCZ74" s="60"/>
      <c r="MDA74" s="60"/>
      <c r="MDB74" s="60"/>
      <c r="MDC74" s="60"/>
      <c r="MDD74" s="60"/>
      <c r="MDE74" s="60"/>
      <c r="MDF74" s="60"/>
      <c r="MDG74" s="60"/>
      <c r="MDH74" s="60"/>
      <c r="MDI74" s="60"/>
      <c r="MDJ74" s="60"/>
      <c r="MDK74" s="60"/>
      <c r="MDL74" s="60"/>
      <c r="MDM74" s="60"/>
      <c r="MDN74" s="60"/>
      <c r="MDO74" s="60"/>
      <c r="MDP74" s="60"/>
      <c r="MDQ74" s="60"/>
      <c r="MDR74" s="60"/>
      <c r="MDS74" s="60"/>
      <c r="MDT74" s="60"/>
      <c r="MDU74" s="60"/>
      <c r="MDV74" s="60"/>
      <c r="MDW74" s="60"/>
      <c r="MDX74" s="60"/>
      <c r="MDY74" s="60"/>
      <c r="MDZ74" s="60"/>
      <c r="MEA74" s="60"/>
      <c r="MEB74" s="60"/>
      <c r="MEC74" s="60"/>
      <c r="MED74" s="60"/>
      <c r="MEE74" s="60"/>
      <c r="MEF74" s="60"/>
      <c r="MEG74" s="60"/>
      <c r="MEH74" s="60"/>
      <c r="MEI74" s="60"/>
      <c r="MEJ74" s="60"/>
      <c r="MEK74" s="60"/>
      <c r="MEL74" s="60"/>
      <c r="MEM74" s="60"/>
      <c r="MEN74" s="60"/>
      <c r="MEO74" s="60"/>
      <c r="MEP74" s="60"/>
      <c r="MEQ74" s="60"/>
      <c r="MER74" s="60"/>
      <c r="MES74" s="60"/>
      <c r="MET74" s="60"/>
      <c r="MEU74" s="60"/>
      <c r="MEV74" s="60"/>
      <c r="MEW74" s="60"/>
      <c r="MEX74" s="60"/>
      <c r="MEY74" s="60"/>
      <c r="MEZ74" s="60"/>
      <c r="MFA74" s="60"/>
      <c r="MFB74" s="60"/>
      <c r="MFC74" s="60"/>
      <c r="MFD74" s="60"/>
      <c r="MFE74" s="60"/>
      <c r="MFF74" s="60"/>
      <c r="MFG74" s="60"/>
      <c r="MFH74" s="60"/>
      <c r="MFI74" s="60"/>
      <c r="MFJ74" s="60"/>
      <c r="MFK74" s="60"/>
      <c r="MFL74" s="60"/>
      <c r="MFM74" s="60"/>
      <c r="MFN74" s="60"/>
      <c r="MFO74" s="60"/>
      <c r="MFP74" s="60"/>
      <c r="MFQ74" s="60"/>
      <c r="MFR74" s="60"/>
      <c r="MFS74" s="60"/>
      <c r="MFT74" s="60"/>
      <c r="MFU74" s="60"/>
      <c r="MFV74" s="60"/>
      <c r="MFW74" s="60"/>
      <c r="MFX74" s="60"/>
      <c r="MFY74" s="60"/>
      <c r="MFZ74" s="60"/>
      <c r="MGA74" s="60"/>
      <c r="MGB74" s="60"/>
      <c r="MGC74" s="60"/>
      <c r="MGD74" s="60"/>
      <c r="MGE74" s="60"/>
      <c r="MGF74" s="60"/>
      <c r="MGG74" s="60"/>
      <c r="MGH74" s="60"/>
      <c r="MGI74" s="60"/>
      <c r="MGJ74" s="60"/>
      <c r="MGK74" s="60"/>
      <c r="MGL74" s="60"/>
      <c r="MGM74" s="60"/>
      <c r="MGN74" s="60"/>
      <c r="MGO74" s="60"/>
      <c r="MGP74" s="60"/>
      <c r="MGQ74" s="60"/>
      <c r="MGR74" s="60"/>
      <c r="MGS74" s="60"/>
      <c r="MGT74" s="60"/>
      <c r="MGU74" s="60"/>
      <c r="MGV74" s="60"/>
      <c r="MGW74" s="60"/>
      <c r="MGX74" s="60"/>
      <c r="MGY74" s="60"/>
      <c r="MGZ74" s="60"/>
      <c r="MHA74" s="60"/>
      <c r="MHB74" s="60"/>
      <c r="MHC74" s="60"/>
      <c r="MHD74" s="60"/>
      <c r="MHE74" s="60"/>
      <c r="MHF74" s="60"/>
      <c r="MHG74" s="60"/>
      <c r="MHH74" s="60"/>
      <c r="MHI74" s="60"/>
      <c r="MHJ74" s="60"/>
      <c r="MHK74" s="60"/>
      <c r="MHL74" s="60"/>
      <c r="MHM74" s="60"/>
      <c r="MHN74" s="60"/>
      <c r="MHO74" s="60"/>
      <c r="MHP74" s="60"/>
      <c r="MHQ74" s="60"/>
      <c r="MHR74" s="60"/>
      <c r="MHS74" s="60"/>
      <c r="MHT74" s="60"/>
      <c r="MHU74" s="60"/>
      <c r="MHV74" s="60"/>
      <c r="MHW74" s="60"/>
      <c r="MHX74" s="60"/>
      <c r="MHY74" s="60"/>
      <c r="MHZ74" s="60"/>
      <c r="MIA74" s="60"/>
      <c r="MIB74" s="60"/>
      <c r="MIC74" s="60"/>
      <c r="MID74" s="60"/>
      <c r="MIE74" s="60"/>
      <c r="MIF74" s="60"/>
      <c r="MIG74" s="60"/>
      <c r="MIH74" s="60"/>
      <c r="MII74" s="60"/>
      <c r="MIJ74" s="60"/>
      <c r="MIK74" s="60"/>
      <c r="MIL74" s="60"/>
      <c r="MIM74" s="60"/>
      <c r="MIN74" s="60"/>
      <c r="MIO74" s="60"/>
      <c r="MIP74" s="60"/>
      <c r="MIQ74" s="60"/>
      <c r="MIR74" s="60"/>
      <c r="MIS74" s="60"/>
      <c r="MIT74" s="60"/>
      <c r="MIU74" s="60"/>
      <c r="MIV74" s="60"/>
      <c r="MIW74" s="60"/>
      <c r="MIX74" s="60"/>
      <c r="MIY74" s="60"/>
      <c r="MIZ74" s="60"/>
      <c r="MJA74" s="60"/>
      <c r="MJB74" s="60"/>
      <c r="MJC74" s="60"/>
      <c r="MJD74" s="60"/>
      <c r="MJE74" s="60"/>
      <c r="MJF74" s="60"/>
      <c r="MJG74" s="60"/>
      <c r="MJH74" s="60"/>
      <c r="MJI74" s="60"/>
      <c r="MJJ74" s="60"/>
      <c r="MJK74" s="60"/>
      <c r="MJL74" s="60"/>
      <c r="MJM74" s="60"/>
      <c r="MJN74" s="60"/>
      <c r="MJO74" s="60"/>
      <c r="MJP74" s="60"/>
      <c r="MJQ74" s="60"/>
      <c r="MJR74" s="60"/>
      <c r="MJS74" s="60"/>
      <c r="MJT74" s="60"/>
      <c r="MJU74" s="60"/>
      <c r="MJV74" s="60"/>
      <c r="MJW74" s="60"/>
      <c r="MJX74" s="60"/>
      <c r="MJY74" s="60"/>
      <c r="MJZ74" s="60"/>
      <c r="MKA74" s="60"/>
      <c r="MKB74" s="60"/>
      <c r="MKC74" s="60"/>
      <c r="MKD74" s="60"/>
      <c r="MKE74" s="60"/>
      <c r="MKF74" s="60"/>
      <c r="MKG74" s="60"/>
      <c r="MKH74" s="60"/>
      <c r="MKI74" s="60"/>
      <c r="MKJ74" s="60"/>
      <c r="MKK74" s="60"/>
      <c r="MKL74" s="60"/>
      <c r="MKM74" s="60"/>
      <c r="MKN74" s="60"/>
      <c r="MKO74" s="60"/>
      <c r="MKP74" s="60"/>
      <c r="MKQ74" s="60"/>
      <c r="MKR74" s="60"/>
      <c r="MKS74" s="60"/>
      <c r="MKT74" s="60"/>
      <c r="MKU74" s="60"/>
      <c r="MKV74" s="60"/>
      <c r="MKW74" s="60"/>
      <c r="MKX74" s="60"/>
      <c r="MKY74" s="60"/>
      <c r="MKZ74" s="60"/>
      <c r="MLA74" s="60"/>
      <c r="MLB74" s="60"/>
      <c r="MLC74" s="60"/>
      <c r="MLD74" s="60"/>
      <c r="MLE74" s="60"/>
      <c r="MLF74" s="60"/>
      <c r="MLG74" s="60"/>
      <c r="MLH74" s="60"/>
      <c r="MLI74" s="60"/>
      <c r="MLJ74" s="60"/>
      <c r="MLK74" s="60"/>
      <c r="MLL74" s="60"/>
      <c r="MLM74" s="60"/>
      <c r="MLN74" s="60"/>
      <c r="MLO74" s="60"/>
      <c r="MLP74" s="60"/>
      <c r="MLQ74" s="60"/>
      <c r="MLR74" s="60"/>
      <c r="MLS74" s="60"/>
      <c r="MLT74" s="60"/>
      <c r="MLU74" s="60"/>
      <c r="MLV74" s="60"/>
      <c r="MLW74" s="60"/>
      <c r="MLX74" s="60"/>
      <c r="MLY74" s="60"/>
      <c r="MLZ74" s="60"/>
      <c r="MMA74" s="60"/>
      <c r="MMB74" s="60"/>
      <c r="MMC74" s="60"/>
      <c r="MMD74" s="60"/>
      <c r="MME74" s="60"/>
      <c r="MMF74" s="60"/>
      <c r="MMG74" s="60"/>
      <c r="MMH74" s="60"/>
      <c r="MMI74" s="60"/>
      <c r="MMJ74" s="60"/>
      <c r="MMK74" s="60"/>
      <c r="MML74" s="60"/>
      <c r="MMM74" s="60"/>
      <c r="MMN74" s="60"/>
      <c r="MMO74" s="60"/>
      <c r="MMP74" s="60"/>
      <c r="MMQ74" s="60"/>
      <c r="MMR74" s="60"/>
      <c r="MMS74" s="60"/>
      <c r="MMT74" s="60"/>
      <c r="MMU74" s="60"/>
      <c r="MMV74" s="60"/>
      <c r="MMW74" s="60"/>
      <c r="MMX74" s="60"/>
      <c r="MMY74" s="60"/>
      <c r="MMZ74" s="60"/>
      <c r="MNA74" s="60"/>
      <c r="MNB74" s="60"/>
      <c r="MNC74" s="60"/>
      <c r="MND74" s="60"/>
      <c r="MNE74" s="60"/>
      <c r="MNF74" s="60"/>
      <c r="MNG74" s="60"/>
      <c r="MNH74" s="60"/>
      <c r="MNI74" s="60"/>
      <c r="MNJ74" s="60"/>
      <c r="MNK74" s="60"/>
      <c r="MNL74" s="60"/>
      <c r="MNM74" s="60"/>
      <c r="MNN74" s="60"/>
      <c r="MNO74" s="60"/>
      <c r="MNP74" s="60"/>
      <c r="MNQ74" s="60"/>
      <c r="MNR74" s="60"/>
      <c r="MNS74" s="60"/>
      <c r="MNT74" s="60"/>
      <c r="MNU74" s="60"/>
      <c r="MNV74" s="60"/>
      <c r="MNW74" s="60"/>
      <c r="MNX74" s="60"/>
      <c r="MNY74" s="60"/>
      <c r="MNZ74" s="60"/>
      <c r="MOA74" s="60"/>
      <c r="MOB74" s="60"/>
      <c r="MOC74" s="60"/>
      <c r="MOD74" s="60"/>
      <c r="MOE74" s="60"/>
      <c r="MOF74" s="60"/>
      <c r="MOG74" s="60"/>
      <c r="MOH74" s="60"/>
      <c r="MOI74" s="60"/>
      <c r="MOJ74" s="60"/>
      <c r="MOK74" s="60"/>
      <c r="MOL74" s="60"/>
      <c r="MOM74" s="60"/>
      <c r="MON74" s="60"/>
      <c r="MOO74" s="60"/>
      <c r="MOP74" s="60"/>
      <c r="MOQ74" s="60"/>
      <c r="MOR74" s="60"/>
      <c r="MOS74" s="60"/>
      <c r="MOT74" s="60"/>
      <c r="MOU74" s="60"/>
      <c r="MOV74" s="60"/>
      <c r="MOW74" s="60"/>
      <c r="MOX74" s="60"/>
      <c r="MOY74" s="60"/>
      <c r="MOZ74" s="60"/>
      <c r="MPA74" s="60"/>
      <c r="MPB74" s="60"/>
      <c r="MPC74" s="60"/>
      <c r="MPD74" s="60"/>
      <c r="MPE74" s="60"/>
      <c r="MPF74" s="60"/>
      <c r="MPG74" s="60"/>
      <c r="MPH74" s="60"/>
      <c r="MPI74" s="60"/>
      <c r="MPJ74" s="60"/>
      <c r="MPK74" s="60"/>
      <c r="MPL74" s="60"/>
      <c r="MPM74" s="60"/>
      <c r="MPN74" s="60"/>
      <c r="MPO74" s="60"/>
      <c r="MPP74" s="60"/>
      <c r="MPQ74" s="60"/>
      <c r="MPR74" s="60"/>
      <c r="MPS74" s="60"/>
      <c r="MPT74" s="60"/>
      <c r="MPU74" s="60"/>
      <c r="MPV74" s="60"/>
      <c r="MPW74" s="60"/>
      <c r="MPX74" s="60"/>
      <c r="MPY74" s="60"/>
      <c r="MPZ74" s="60"/>
      <c r="MQA74" s="60"/>
      <c r="MQB74" s="60"/>
      <c r="MQC74" s="60"/>
      <c r="MQD74" s="60"/>
      <c r="MQE74" s="60"/>
      <c r="MQF74" s="60"/>
      <c r="MQG74" s="60"/>
      <c r="MQH74" s="60"/>
      <c r="MQI74" s="60"/>
      <c r="MQJ74" s="60"/>
      <c r="MQK74" s="60"/>
      <c r="MQL74" s="60"/>
      <c r="MQM74" s="60"/>
      <c r="MQN74" s="60"/>
      <c r="MQO74" s="60"/>
      <c r="MQP74" s="60"/>
      <c r="MQQ74" s="60"/>
      <c r="MQR74" s="60"/>
      <c r="MQS74" s="60"/>
      <c r="MQT74" s="60"/>
      <c r="MQU74" s="60"/>
      <c r="MQV74" s="60"/>
      <c r="MQW74" s="60"/>
      <c r="MQX74" s="60"/>
      <c r="MQY74" s="60"/>
      <c r="MQZ74" s="60"/>
      <c r="MRA74" s="60"/>
      <c r="MRB74" s="60"/>
      <c r="MRC74" s="60"/>
      <c r="MRD74" s="60"/>
      <c r="MRE74" s="60"/>
      <c r="MRF74" s="60"/>
      <c r="MRG74" s="60"/>
      <c r="MRH74" s="60"/>
      <c r="MRI74" s="60"/>
      <c r="MRJ74" s="60"/>
      <c r="MRK74" s="60"/>
      <c r="MRL74" s="60"/>
      <c r="MRM74" s="60"/>
      <c r="MRN74" s="60"/>
      <c r="MRO74" s="60"/>
      <c r="MRP74" s="60"/>
      <c r="MRQ74" s="60"/>
      <c r="MRR74" s="60"/>
      <c r="MRS74" s="60"/>
      <c r="MRT74" s="60"/>
      <c r="MRU74" s="60"/>
      <c r="MRV74" s="60"/>
      <c r="MRW74" s="60"/>
      <c r="MRX74" s="60"/>
      <c r="MRY74" s="60"/>
      <c r="MRZ74" s="60"/>
      <c r="MSA74" s="60"/>
      <c r="MSB74" s="60"/>
      <c r="MSC74" s="60"/>
      <c r="MSD74" s="60"/>
      <c r="MSE74" s="60"/>
      <c r="MSF74" s="60"/>
      <c r="MSG74" s="60"/>
      <c r="MSH74" s="60"/>
      <c r="MSI74" s="60"/>
      <c r="MSJ74" s="60"/>
      <c r="MSK74" s="60"/>
      <c r="MSL74" s="60"/>
      <c r="MSM74" s="60"/>
      <c r="MSN74" s="60"/>
      <c r="MSO74" s="60"/>
      <c r="MSP74" s="60"/>
      <c r="MSQ74" s="60"/>
      <c r="MSR74" s="60"/>
      <c r="MSS74" s="60"/>
      <c r="MST74" s="60"/>
      <c r="MSU74" s="60"/>
      <c r="MSV74" s="60"/>
      <c r="MSW74" s="60"/>
      <c r="MSX74" s="60"/>
      <c r="MSY74" s="60"/>
      <c r="MSZ74" s="60"/>
      <c r="MTA74" s="60"/>
      <c r="MTB74" s="60"/>
      <c r="MTC74" s="60"/>
      <c r="MTD74" s="60"/>
      <c r="MTE74" s="60"/>
      <c r="MTF74" s="60"/>
      <c r="MTG74" s="60"/>
      <c r="MTH74" s="60"/>
      <c r="MTI74" s="60"/>
      <c r="MTJ74" s="60"/>
      <c r="MTK74" s="60"/>
      <c r="MTL74" s="60"/>
      <c r="MTM74" s="60"/>
      <c r="MTN74" s="60"/>
      <c r="MTO74" s="60"/>
      <c r="MTP74" s="60"/>
      <c r="MTQ74" s="60"/>
      <c r="MTR74" s="60"/>
      <c r="MTS74" s="60"/>
      <c r="MTT74" s="60"/>
      <c r="MTU74" s="60"/>
      <c r="MTV74" s="60"/>
      <c r="MTW74" s="60"/>
      <c r="MTX74" s="60"/>
      <c r="MTY74" s="60"/>
      <c r="MTZ74" s="60"/>
      <c r="MUA74" s="60"/>
      <c r="MUB74" s="60"/>
      <c r="MUC74" s="60"/>
      <c r="MUD74" s="60"/>
      <c r="MUE74" s="60"/>
      <c r="MUF74" s="60"/>
      <c r="MUG74" s="60"/>
      <c r="MUH74" s="60"/>
      <c r="MUI74" s="60"/>
      <c r="MUJ74" s="60"/>
      <c r="MUK74" s="60"/>
      <c r="MUL74" s="60"/>
      <c r="MUM74" s="60"/>
      <c r="MUN74" s="60"/>
      <c r="MUO74" s="60"/>
      <c r="MUP74" s="60"/>
      <c r="MUQ74" s="60"/>
      <c r="MUR74" s="60"/>
      <c r="MUS74" s="60"/>
      <c r="MUT74" s="60"/>
      <c r="MUU74" s="60"/>
      <c r="MUV74" s="60"/>
      <c r="MUW74" s="60"/>
      <c r="MUX74" s="60"/>
      <c r="MUY74" s="60"/>
      <c r="MUZ74" s="60"/>
      <c r="MVA74" s="60"/>
      <c r="MVB74" s="60"/>
      <c r="MVC74" s="60"/>
      <c r="MVD74" s="60"/>
      <c r="MVE74" s="60"/>
      <c r="MVF74" s="60"/>
      <c r="MVG74" s="60"/>
      <c r="MVH74" s="60"/>
      <c r="MVI74" s="60"/>
      <c r="MVJ74" s="60"/>
      <c r="MVK74" s="60"/>
      <c r="MVL74" s="60"/>
      <c r="MVM74" s="60"/>
      <c r="MVN74" s="60"/>
      <c r="MVO74" s="60"/>
      <c r="MVP74" s="60"/>
      <c r="MVQ74" s="60"/>
      <c r="MVR74" s="60"/>
      <c r="MVS74" s="60"/>
      <c r="MVT74" s="60"/>
      <c r="MVU74" s="60"/>
      <c r="MVV74" s="60"/>
      <c r="MVW74" s="60"/>
      <c r="MVX74" s="60"/>
      <c r="MVY74" s="60"/>
      <c r="MVZ74" s="60"/>
      <c r="MWA74" s="60"/>
      <c r="MWB74" s="60"/>
      <c r="MWC74" s="60"/>
      <c r="MWD74" s="60"/>
      <c r="MWE74" s="60"/>
      <c r="MWF74" s="60"/>
      <c r="MWG74" s="60"/>
      <c r="MWH74" s="60"/>
      <c r="MWI74" s="60"/>
      <c r="MWJ74" s="60"/>
      <c r="MWK74" s="60"/>
      <c r="MWL74" s="60"/>
      <c r="MWM74" s="60"/>
      <c r="MWN74" s="60"/>
      <c r="MWO74" s="60"/>
      <c r="MWP74" s="60"/>
      <c r="MWQ74" s="60"/>
      <c r="MWR74" s="60"/>
      <c r="MWS74" s="60"/>
      <c r="MWT74" s="60"/>
      <c r="MWU74" s="60"/>
      <c r="MWV74" s="60"/>
      <c r="MWW74" s="60"/>
      <c r="MWX74" s="60"/>
      <c r="MWY74" s="60"/>
      <c r="MWZ74" s="60"/>
      <c r="MXA74" s="60"/>
      <c r="MXB74" s="60"/>
      <c r="MXC74" s="60"/>
      <c r="MXD74" s="60"/>
      <c r="MXE74" s="60"/>
      <c r="MXF74" s="60"/>
      <c r="MXG74" s="60"/>
      <c r="MXH74" s="60"/>
      <c r="MXI74" s="60"/>
      <c r="MXJ74" s="60"/>
      <c r="MXK74" s="60"/>
      <c r="MXL74" s="60"/>
      <c r="MXM74" s="60"/>
      <c r="MXN74" s="60"/>
      <c r="MXO74" s="60"/>
      <c r="MXP74" s="60"/>
      <c r="MXQ74" s="60"/>
      <c r="MXR74" s="60"/>
      <c r="MXS74" s="60"/>
      <c r="MXT74" s="60"/>
      <c r="MXU74" s="60"/>
      <c r="MXV74" s="60"/>
      <c r="MXW74" s="60"/>
      <c r="MXX74" s="60"/>
      <c r="MXY74" s="60"/>
      <c r="MXZ74" s="60"/>
      <c r="MYA74" s="60"/>
      <c r="MYB74" s="60"/>
      <c r="MYC74" s="60"/>
      <c r="MYD74" s="60"/>
      <c r="MYE74" s="60"/>
      <c r="MYF74" s="60"/>
      <c r="MYG74" s="60"/>
      <c r="MYH74" s="60"/>
      <c r="MYI74" s="60"/>
      <c r="MYJ74" s="60"/>
      <c r="MYK74" s="60"/>
      <c r="MYL74" s="60"/>
      <c r="MYM74" s="60"/>
      <c r="MYN74" s="60"/>
      <c r="MYO74" s="60"/>
      <c r="MYP74" s="60"/>
      <c r="MYQ74" s="60"/>
      <c r="MYR74" s="60"/>
      <c r="MYS74" s="60"/>
      <c r="MYT74" s="60"/>
      <c r="MYU74" s="60"/>
      <c r="MYV74" s="60"/>
      <c r="MYW74" s="60"/>
      <c r="MYX74" s="60"/>
      <c r="MYY74" s="60"/>
      <c r="MYZ74" s="60"/>
      <c r="MZA74" s="60"/>
      <c r="MZB74" s="60"/>
      <c r="MZC74" s="60"/>
      <c r="MZD74" s="60"/>
      <c r="MZE74" s="60"/>
      <c r="MZF74" s="60"/>
      <c r="MZG74" s="60"/>
      <c r="MZH74" s="60"/>
      <c r="MZI74" s="60"/>
      <c r="MZJ74" s="60"/>
      <c r="MZK74" s="60"/>
      <c r="MZL74" s="60"/>
      <c r="MZM74" s="60"/>
      <c r="MZN74" s="60"/>
      <c r="MZO74" s="60"/>
      <c r="MZP74" s="60"/>
      <c r="MZQ74" s="60"/>
      <c r="MZR74" s="60"/>
      <c r="MZS74" s="60"/>
      <c r="MZT74" s="60"/>
      <c r="MZU74" s="60"/>
      <c r="MZV74" s="60"/>
      <c r="MZW74" s="60"/>
      <c r="MZX74" s="60"/>
      <c r="MZY74" s="60"/>
      <c r="MZZ74" s="60"/>
      <c r="NAA74" s="60"/>
      <c r="NAB74" s="60"/>
      <c r="NAC74" s="60"/>
      <c r="NAD74" s="60"/>
      <c r="NAE74" s="60"/>
      <c r="NAF74" s="60"/>
      <c r="NAG74" s="60"/>
      <c r="NAH74" s="60"/>
      <c r="NAI74" s="60"/>
      <c r="NAJ74" s="60"/>
      <c r="NAK74" s="60"/>
      <c r="NAL74" s="60"/>
      <c r="NAM74" s="60"/>
      <c r="NAN74" s="60"/>
      <c r="NAO74" s="60"/>
      <c r="NAP74" s="60"/>
      <c r="NAQ74" s="60"/>
      <c r="NAR74" s="60"/>
      <c r="NAS74" s="60"/>
      <c r="NAT74" s="60"/>
      <c r="NAU74" s="60"/>
      <c r="NAV74" s="60"/>
      <c r="NAW74" s="60"/>
      <c r="NAX74" s="60"/>
      <c r="NAY74" s="60"/>
      <c r="NAZ74" s="60"/>
      <c r="NBA74" s="60"/>
      <c r="NBB74" s="60"/>
      <c r="NBC74" s="60"/>
      <c r="NBD74" s="60"/>
      <c r="NBE74" s="60"/>
      <c r="NBF74" s="60"/>
      <c r="NBG74" s="60"/>
      <c r="NBH74" s="60"/>
      <c r="NBI74" s="60"/>
      <c r="NBJ74" s="60"/>
      <c r="NBK74" s="60"/>
      <c r="NBL74" s="60"/>
      <c r="NBM74" s="60"/>
      <c r="NBN74" s="60"/>
      <c r="NBO74" s="60"/>
      <c r="NBP74" s="60"/>
      <c r="NBQ74" s="60"/>
      <c r="NBR74" s="60"/>
      <c r="NBS74" s="60"/>
      <c r="NBT74" s="60"/>
      <c r="NBU74" s="60"/>
      <c r="NBV74" s="60"/>
      <c r="NBW74" s="60"/>
      <c r="NBX74" s="60"/>
      <c r="NBY74" s="60"/>
      <c r="NBZ74" s="60"/>
      <c r="NCA74" s="60"/>
      <c r="NCB74" s="60"/>
      <c r="NCC74" s="60"/>
      <c r="NCD74" s="60"/>
      <c r="NCE74" s="60"/>
      <c r="NCF74" s="60"/>
      <c r="NCG74" s="60"/>
      <c r="NCH74" s="60"/>
      <c r="NCI74" s="60"/>
      <c r="NCJ74" s="60"/>
      <c r="NCK74" s="60"/>
      <c r="NCL74" s="60"/>
      <c r="NCM74" s="60"/>
      <c r="NCN74" s="60"/>
      <c r="NCO74" s="60"/>
      <c r="NCP74" s="60"/>
      <c r="NCQ74" s="60"/>
      <c r="NCR74" s="60"/>
      <c r="NCS74" s="60"/>
      <c r="NCT74" s="60"/>
      <c r="NCU74" s="60"/>
      <c r="NCV74" s="60"/>
      <c r="NCW74" s="60"/>
      <c r="NCX74" s="60"/>
      <c r="NCY74" s="60"/>
      <c r="NCZ74" s="60"/>
      <c r="NDA74" s="60"/>
      <c r="NDB74" s="60"/>
      <c r="NDC74" s="60"/>
      <c r="NDD74" s="60"/>
      <c r="NDE74" s="60"/>
      <c r="NDF74" s="60"/>
      <c r="NDG74" s="60"/>
      <c r="NDH74" s="60"/>
      <c r="NDI74" s="60"/>
      <c r="NDJ74" s="60"/>
      <c r="NDK74" s="60"/>
      <c r="NDL74" s="60"/>
      <c r="NDM74" s="60"/>
      <c r="NDN74" s="60"/>
      <c r="NDO74" s="60"/>
      <c r="NDP74" s="60"/>
      <c r="NDQ74" s="60"/>
      <c r="NDR74" s="60"/>
      <c r="NDS74" s="60"/>
      <c r="NDT74" s="60"/>
      <c r="NDU74" s="60"/>
      <c r="NDV74" s="60"/>
      <c r="NDW74" s="60"/>
      <c r="NDX74" s="60"/>
      <c r="NDY74" s="60"/>
      <c r="NDZ74" s="60"/>
      <c r="NEA74" s="60"/>
      <c r="NEB74" s="60"/>
      <c r="NEC74" s="60"/>
      <c r="NED74" s="60"/>
      <c r="NEE74" s="60"/>
      <c r="NEF74" s="60"/>
      <c r="NEG74" s="60"/>
      <c r="NEH74" s="60"/>
      <c r="NEI74" s="60"/>
      <c r="NEJ74" s="60"/>
      <c r="NEK74" s="60"/>
      <c r="NEL74" s="60"/>
      <c r="NEM74" s="60"/>
      <c r="NEN74" s="60"/>
      <c r="NEO74" s="60"/>
      <c r="NEP74" s="60"/>
      <c r="NEQ74" s="60"/>
      <c r="NER74" s="60"/>
      <c r="NES74" s="60"/>
      <c r="NET74" s="60"/>
      <c r="NEU74" s="60"/>
      <c r="NEV74" s="60"/>
      <c r="NEW74" s="60"/>
      <c r="NEX74" s="60"/>
      <c r="NEY74" s="60"/>
      <c r="NEZ74" s="60"/>
      <c r="NFA74" s="60"/>
      <c r="NFB74" s="60"/>
      <c r="NFC74" s="60"/>
      <c r="NFD74" s="60"/>
      <c r="NFE74" s="60"/>
      <c r="NFF74" s="60"/>
      <c r="NFG74" s="60"/>
      <c r="NFH74" s="60"/>
      <c r="NFI74" s="60"/>
      <c r="NFJ74" s="60"/>
      <c r="NFK74" s="60"/>
      <c r="NFL74" s="60"/>
      <c r="NFM74" s="60"/>
      <c r="NFN74" s="60"/>
      <c r="NFO74" s="60"/>
      <c r="NFP74" s="60"/>
      <c r="NFQ74" s="60"/>
      <c r="NFR74" s="60"/>
      <c r="NFS74" s="60"/>
      <c r="NFT74" s="60"/>
      <c r="NFU74" s="60"/>
      <c r="NFV74" s="60"/>
      <c r="NFW74" s="60"/>
      <c r="NFX74" s="60"/>
      <c r="NFY74" s="60"/>
      <c r="NFZ74" s="60"/>
      <c r="NGA74" s="60"/>
      <c r="NGB74" s="60"/>
      <c r="NGC74" s="60"/>
      <c r="NGD74" s="60"/>
      <c r="NGE74" s="60"/>
      <c r="NGF74" s="60"/>
      <c r="NGG74" s="60"/>
      <c r="NGH74" s="60"/>
      <c r="NGI74" s="60"/>
      <c r="NGJ74" s="60"/>
      <c r="NGK74" s="60"/>
      <c r="NGL74" s="60"/>
      <c r="NGM74" s="60"/>
      <c r="NGN74" s="60"/>
      <c r="NGO74" s="60"/>
      <c r="NGP74" s="60"/>
      <c r="NGQ74" s="60"/>
      <c r="NGR74" s="60"/>
      <c r="NGS74" s="60"/>
      <c r="NGT74" s="60"/>
      <c r="NGU74" s="60"/>
      <c r="NGV74" s="60"/>
      <c r="NGW74" s="60"/>
      <c r="NGX74" s="60"/>
      <c r="NGY74" s="60"/>
      <c r="NGZ74" s="60"/>
      <c r="NHA74" s="60"/>
      <c r="NHB74" s="60"/>
      <c r="NHC74" s="60"/>
      <c r="NHD74" s="60"/>
      <c r="NHE74" s="60"/>
      <c r="NHF74" s="60"/>
      <c r="NHG74" s="60"/>
      <c r="NHH74" s="60"/>
      <c r="NHI74" s="60"/>
      <c r="NHJ74" s="60"/>
      <c r="NHK74" s="60"/>
      <c r="NHL74" s="60"/>
      <c r="NHM74" s="60"/>
      <c r="NHN74" s="60"/>
      <c r="NHO74" s="60"/>
      <c r="NHP74" s="60"/>
      <c r="NHQ74" s="60"/>
      <c r="NHR74" s="60"/>
      <c r="NHS74" s="60"/>
      <c r="NHT74" s="60"/>
      <c r="NHU74" s="60"/>
      <c r="NHV74" s="60"/>
      <c r="NHW74" s="60"/>
      <c r="NHX74" s="60"/>
      <c r="NHY74" s="60"/>
      <c r="NHZ74" s="60"/>
      <c r="NIA74" s="60"/>
      <c r="NIB74" s="60"/>
      <c r="NIC74" s="60"/>
      <c r="NID74" s="60"/>
      <c r="NIE74" s="60"/>
      <c r="NIF74" s="60"/>
      <c r="NIG74" s="60"/>
      <c r="NIH74" s="60"/>
      <c r="NII74" s="60"/>
      <c r="NIJ74" s="60"/>
      <c r="NIK74" s="60"/>
      <c r="NIL74" s="60"/>
      <c r="NIM74" s="60"/>
      <c r="NIN74" s="60"/>
      <c r="NIO74" s="60"/>
      <c r="NIP74" s="60"/>
      <c r="NIQ74" s="60"/>
      <c r="NIR74" s="60"/>
      <c r="NIS74" s="60"/>
      <c r="NIT74" s="60"/>
      <c r="NIU74" s="60"/>
      <c r="NIV74" s="60"/>
      <c r="NIW74" s="60"/>
      <c r="NIX74" s="60"/>
      <c r="NIY74" s="60"/>
      <c r="NIZ74" s="60"/>
      <c r="NJA74" s="60"/>
      <c r="NJB74" s="60"/>
      <c r="NJC74" s="60"/>
      <c r="NJD74" s="60"/>
      <c r="NJE74" s="60"/>
      <c r="NJF74" s="60"/>
      <c r="NJG74" s="60"/>
      <c r="NJH74" s="60"/>
      <c r="NJI74" s="60"/>
      <c r="NJJ74" s="60"/>
      <c r="NJK74" s="60"/>
      <c r="NJL74" s="60"/>
      <c r="NJM74" s="60"/>
      <c r="NJN74" s="60"/>
      <c r="NJO74" s="60"/>
      <c r="NJP74" s="60"/>
      <c r="NJQ74" s="60"/>
      <c r="NJR74" s="60"/>
      <c r="NJS74" s="60"/>
      <c r="NJT74" s="60"/>
      <c r="NJU74" s="60"/>
      <c r="NJV74" s="60"/>
      <c r="NJW74" s="60"/>
      <c r="NJX74" s="60"/>
      <c r="NJY74" s="60"/>
      <c r="NJZ74" s="60"/>
      <c r="NKA74" s="60"/>
      <c r="NKB74" s="60"/>
      <c r="NKC74" s="60"/>
      <c r="NKD74" s="60"/>
      <c r="NKE74" s="60"/>
      <c r="NKF74" s="60"/>
      <c r="NKG74" s="60"/>
      <c r="NKH74" s="60"/>
      <c r="NKI74" s="60"/>
      <c r="NKJ74" s="60"/>
      <c r="NKK74" s="60"/>
      <c r="NKL74" s="60"/>
      <c r="NKM74" s="60"/>
      <c r="NKN74" s="60"/>
      <c r="NKO74" s="60"/>
      <c r="NKP74" s="60"/>
      <c r="NKQ74" s="60"/>
      <c r="NKR74" s="60"/>
      <c r="NKS74" s="60"/>
      <c r="NKT74" s="60"/>
      <c r="NKU74" s="60"/>
      <c r="NKV74" s="60"/>
      <c r="NKW74" s="60"/>
      <c r="NKX74" s="60"/>
      <c r="NKY74" s="60"/>
      <c r="NKZ74" s="60"/>
      <c r="NLA74" s="60"/>
      <c r="NLB74" s="60"/>
      <c r="NLC74" s="60"/>
      <c r="NLD74" s="60"/>
      <c r="NLE74" s="60"/>
      <c r="NLF74" s="60"/>
      <c r="NLG74" s="60"/>
      <c r="NLH74" s="60"/>
      <c r="NLI74" s="60"/>
      <c r="NLJ74" s="60"/>
      <c r="NLK74" s="60"/>
      <c r="NLL74" s="60"/>
      <c r="NLM74" s="60"/>
      <c r="NLN74" s="60"/>
      <c r="NLO74" s="60"/>
      <c r="NLP74" s="60"/>
      <c r="NLQ74" s="60"/>
      <c r="NLR74" s="60"/>
      <c r="NLS74" s="60"/>
      <c r="NLT74" s="60"/>
      <c r="NLU74" s="60"/>
      <c r="NLV74" s="60"/>
      <c r="NLW74" s="60"/>
      <c r="NLX74" s="60"/>
      <c r="NLY74" s="60"/>
      <c r="NLZ74" s="60"/>
      <c r="NMA74" s="60"/>
      <c r="NMB74" s="60"/>
      <c r="NMC74" s="60"/>
      <c r="NMD74" s="60"/>
      <c r="NME74" s="60"/>
      <c r="NMF74" s="60"/>
      <c r="NMG74" s="60"/>
      <c r="NMH74" s="60"/>
      <c r="NMI74" s="60"/>
      <c r="NMJ74" s="60"/>
      <c r="NMK74" s="60"/>
      <c r="NML74" s="60"/>
      <c r="NMM74" s="60"/>
      <c r="NMN74" s="60"/>
      <c r="NMO74" s="60"/>
      <c r="NMP74" s="60"/>
      <c r="NMQ74" s="60"/>
      <c r="NMR74" s="60"/>
      <c r="NMS74" s="60"/>
      <c r="NMT74" s="60"/>
      <c r="NMU74" s="60"/>
      <c r="NMV74" s="60"/>
      <c r="NMW74" s="60"/>
      <c r="NMX74" s="60"/>
      <c r="NMY74" s="60"/>
      <c r="NMZ74" s="60"/>
      <c r="NNA74" s="60"/>
      <c r="NNB74" s="60"/>
      <c r="NNC74" s="60"/>
      <c r="NND74" s="60"/>
      <c r="NNE74" s="60"/>
      <c r="NNF74" s="60"/>
      <c r="NNG74" s="60"/>
      <c r="NNH74" s="60"/>
      <c r="NNI74" s="60"/>
      <c r="NNJ74" s="60"/>
      <c r="NNK74" s="60"/>
      <c r="NNL74" s="60"/>
      <c r="NNM74" s="60"/>
      <c r="NNN74" s="60"/>
      <c r="NNO74" s="60"/>
      <c r="NNP74" s="60"/>
      <c r="NNQ74" s="60"/>
      <c r="NNR74" s="60"/>
      <c r="NNS74" s="60"/>
      <c r="NNT74" s="60"/>
      <c r="NNU74" s="60"/>
      <c r="NNV74" s="60"/>
      <c r="NNW74" s="60"/>
      <c r="NNX74" s="60"/>
      <c r="NNY74" s="60"/>
      <c r="NNZ74" s="60"/>
      <c r="NOA74" s="60"/>
      <c r="NOB74" s="60"/>
      <c r="NOC74" s="60"/>
      <c r="NOD74" s="60"/>
      <c r="NOE74" s="60"/>
      <c r="NOF74" s="60"/>
      <c r="NOG74" s="60"/>
      <c r="NOH74" s="60"/>
      <c r="NOI74" s="60"/>
      <c r="NOJ74" s="60"/>
      <c r="NOK74" s="60"/>
      <c r="NOL74" s="60"/>
      <c r="NOM74" s="60"/>
      <c r="NON74" s="60"/>
      <c r="NOO74" s="60"/>
      <c r="NOP74" s="60"/>
      <c r="NOQ74" s="60"/>
      <c r="NOR74" s="60"/>
      <c r="NOS74" s="60"/>
      <c r="NOT74" s="60"/>
      <c r="NOU74" s="60"/>
      <c r="NOV74" s="60"/>
      <c r="NOW74" s="60"/>
      <c r="NOX74" s="60"/>
      <c r="NOY74" s="60"/>
      <c r="NOZ74" s="60"/>
      <c r="NPA74" s="60"/>
      <c r="NPB74" s="60"/>
      <c r="NPC74" s="60"/>
      <c r="NPD74" s="60"/>
      <c r="NPE74" s="60"/>
      <c r="NPF74" s="60"/>
      <c r="NPG74" s="60"/>
      <c r="NPH74" s="60"/>
      <c r="NPI74" s="60"/>
      <c r="NPJ74" s="60"/>
      <c r="NPK74" s="60"/>
      <c r="NPL74" s="60"/>
      <c r="NPM74" s="60"/>
      <c r="NPN74" s="60"/>
      <c r="NPO74" s="60"/>
      <c r="NPP74" s="60"/>
      <c r="NPQ74" s="60"/>
      <c r="NPR74" s="60"/>
      <c r="NPS74" s="60"/>
      <c r="NPT74" s="60"/>
      <c r="NPU74" s="60"/>
      <c r="NPV74" s="60"/>
      <c r="NPW74" s="60"/>
      <c r="NPX74" s="60"/>
      <c r="NPY74" s="60"/>
      <c r="NPZ74" s="60"/>
      <c r="NQA74" s="60"/>
      <c r="NQB74" s="60"/>
      <c r="NQC74" s="60"/>
      <c r="NQD74" s="60"/>
      <c r="NQE74" s="60"/>
      <c r="NQF74" s="60"/>
      <c r="NQG74" s="60"/>
      <c r="NQH74" s="60"/>
      <c r="NQI74" s="60"/>
      <c r="NQJ74" s="60"/>
      <c r="NQK74" s="60"/>
      <c r="NQL74" s="60"/>
      <c r="NQM74" s="60"/>
      <c r="NQN74" s="60"/>
      <c r="NQO74" s="60"/>
      <c r="NQP74" s="60"/>
      <c r="NQQ74" s="60"/>
      <c r="NQR74" s="60"/>
      <c r="NQS74" s="60"/>
      <c r="NQT74" s="60"/>
      <c r="NQU74" s="60"/>
      <c r="NQV74" s="60"/>
      <c r="NQW74" s="60"/>
      <c r="NQX74" s="60"/>
      <c r="NQY74" s="60"/>
      <c r="NQZ74" s="60"/>
      <c r="NRA74" s="60"/>
      <c r="NRB74" s="60"/>
      <c r="NRC74" s="60"/>
      <c r="NRD74" s="60"/>
      <c r="NRE74" s="60"/>
      <c r="NRF74" s="60"/>
      <c r="NRG74" s="60"/>
      <c r="NRH74" s="60"/>
      <c r="NRI74" s="60"/>
      <c r="NRJ74" s="60"/>
      <c r="NRK74" s="60"/>
      <c r="NRL74" s="60"/>
      <c r="NRM74" s="60"/>
      <c r="NRN74" s="60"/>
      <c r="NRO74" s="60"/>
      <c r="NRP74" s="60"/>
      <c r="NRQ74" s="60"/>
      <c r="NRR74" s="60"/>
      <c r="NRS74" s="60"/>
      <c r="NRT74" s="60"/>
      <c r="NRU74" s="60"/>
      <c r="NRV74" s="60"/>
      <c r="NRW74" s="60"/>
      <c r="NRX74" s="60"/>
      <c r="NRY74" s="60"/>
      <c r="NRZ74" s="60"/>
      <c r="NSA74" s="60"/>
      <c r="NSB74" s="60"/>
      <c r="NSC74" s="60"/>
      <c r="NSD74" s="60"/>
      <c r="NSE74" s="60"/>
      <c r="NSF74" s="60"/>
      <c r="NSG74" s="60"/>
      <c r="NSH74" s="60"/>
      <c r="NSI74" s="60"/>
      <c r="NSJ74" s="60"/>
      <c r="NSK74" s="60"/>
      <c r="NSL74" s="60"/>
      <c r="NSM74" s="60"/>
      <c r="NSN74" s="60"/>
      <c r="NSO74" s="60"/>
      <c r="NSP74" s="60"/>
      <c r="NSQ74" s="60"/>
      <c r="NSR74" s="60"/>
      <c r="NSS74" s="60"/>
      <c r="NST74" s="60"/>
      <c r="NSU74" s="60"/>
      <c r="NSV74" s="60"/>
      <c r="NSW74" s="60"/>
      <c r="NSX74" s="60"/>
      <c r="NSY74" s="60"/>
      <c r="NSZ74" s="60"/>
      <c r="NTA74" s="60"/>
      <c r="NTB74" s="60"/>
      <c r="NTC74" s="60"/>
      <c r="NTD74" s="60"/>
      <c r="NTE74" s="60"/>
      <c r="NTF74" s="60"/>
      <c r="NTG74" s="60"/>
      <c r="NTH74" s="60"/>
      <c r="NTI74" s="60"/>
      <c r="NTJ74" s="60"/>
      <c r="NTK74" s="60"/>
      <c r="NTL74" s="60"/>
      <c r="NTM74" s="60"/>
      <c r="NTN74" s="60"/>
      <c r="NTO74" s="60"/>
      <c r="NTP74" s="60"/>
      <c r="NTQ74" s="60"/>
      <c r="NTR74" s="60"/>
      <c r="NTS74" s="60"/>
      <c r="NTT74" s="60"/>
      <c r="NTU74" s="60"/>
      <c r="NTV74" s="60"/>
      <c r="NTW74" s="60"/>
      <c r="NTX74" s="60"/>
      <c r="NTY74" s="60"/>
      <c r="NTZ74" s="60"/>
      <c r="NUA74" s="60"/>
      <c r="NUB74" s="60"/>
      <c r="NUC74" s="60"/>
      <c r="NUD74" s="60"/>
      <c r="NUE74" s="60"/>
      <c r="NUF74" s="60"/>
      <c r="NUG74" s="60"/>
      <c r="NUH74" s="60"/>
      <c r="NUI74" s="60"/>
      <c r="NUJ74" s="60"/>
      <c r="NUK74" s="60"/>
      <c r="NUL74" s="60"/>
      <c r="NUM74" s="60"/>
      <c r="NUN74" s="60"/>
      <c r="NUO74" s="60"/>
      <c r="NUP74" s="60"/>
      <c r="NUQ74" s="60"/>
      <c r="NUR74" s="60"/>
      <c r="NUS74" s="60"/>
      <c r="NUT74" s="60"/>
      <c r="NUU74" s="60"/>
      <c r="NUV74" s="60"/>
      <c r="NUW74" s="60"/>
      <c r="NUX74" s="60"/>
      <c r="NUY74" s="60"/>
      <c r="NUZ74" s="60"/>
      <c r="NVA74" s="60"/>
      <c r="NVB74" s="60"/>
      <c r="NVC74" s="60"/>
      <c r="NVD74" s="60"/>
      <c r="NVE74" s="60"/>
      <c r="NVF74" s="60"/>
      <c r="NVG74" s="60"/>
      <c r="NVH74" s="60"/>
      <c r="NVI74" s="60"/>
      <c r="NVJ74" s="60"/>
      <c r="NVK74" s="60"/>
      <c r="NVL74" s="60"/>
      <c r="NVM74" s="60"/>
      <c r="NVN74" s="60"/>
      <c r="NVO74" s="60"/>
      <c r="NVP74" s="60"/>
      <c r="NVQ74" s="60"/>
      <c r="NVR74" s="60"/>
      <c r="NVS74" s="60"/>
      <c r="NVT74" s="60"/>
      <c r="NVU74" s="60"/>
      <c r="NVV74" s="60"/>
      <c r="NVW74" s="60"/>
      <c r="NVX74" s="60"/>
      <c r="NVY74" s="60"/>
      <c r="NVZ74" s="60"/>
      <c r="NWA74" s="60"/>
      <c r="NWB74" s="60"/>
      <c r="NWC74" s="60"/>
      <c r="NWD74" s="60"/>
      <c r="NWE74" s="60"/>
      <c r="NWF74" s="60"/>
      <c r="NWG74" s="60"/>
      <c r="NWH74" s="60"/>
      <c r="NWI74" s="60"/>
      <c r="NWJ74" s="60"/>
      <c r="NWK74" s="60"/>
      <c r="NWL74" s="60"/>
      <c r="NWM74" s="60"/>
      <c r="NWN74" s="60"/>
      <c r="NWO74" s="60"/>
      <c r="NWP74" s="60"/>
      <c r="NWQ74" s="60"/>
      <c r="NWR74" s="60"/>
      <c r="NWS74" s="60"/>
      <c r="NWT74" s="60"/>
      <c r="NWU74" s="60"/>
      <c r="NWV74" s="60"/>
      <c r="NWW74" s="60"/>
      <c r="NWX74" s="60"/>
      <c r="NWY74" s="60"/>
      <c r="NWZ74" s="60"/>
      <c r="NXA74" s="60"/>
      <c r="NXB74" s="60"/>
      <c r="NXC74" s="60"/>
      <c r="NXD74" s="60"/>
      <c r="NXE74" s="60"/>
      <c r="NXF74" s="60"/>
      <c r="NXG74" s="60"/>
      <c r="NXH74" s="60"/>
      <c r="NXI74" s="60"/>
      <c r="NXJ74" s="60"/>
      <c r="NXK74" s="60"/>
      <c r="NXL74" s="60"/>
      <c r="NXM74" s="60"/>
      <c r="NXN74" s="60"/>
      <c r="NXO74" s="60"/>
      <c r="NXP74" s="60"/>
      <c r="NXQ74" s="60"/>
      <c r="NXR74" s="60"/>
      <c r="NXS74" s="60"/>
      <c r="NXT74" s="60"/>
      <c r="NXU74" s="60"/>
      <c r="NXV74" s="60"/>
      <c r="NXW74" s="60"/>
      <c r="NXX74" s="60"/>
      <c r="NXY74" s="60"/>
      <c r="NXZ74" s="60"/>
      <c r="NYA74" s="60"/>
      <c r="NYB74" s="60"/>
      <c r="NYC74" s="60"/>
      <c r="NYD74" s="60"/>
      <c r="NYE74" s="60"/>
      <c r="NYF74" s="60"/>
      <c r="NYG74" s="60"/>
      <c r="NYH74" s="60"/>
      <c r="NYI74" s="60"/>
      <c r="NYJ74" s="60"/>
      <c r="NYK74" s="60"/>
      <c r="NYL74" s="60"/>
      <c r="NYM74" s="60"/>
      <c r="NYN74" s="60"/>
      <c r="NYO74" s="60"/>
      <c r="NYP74" s="60"/>
      <c r="NYQ74" s="60"/>
      <c r="NYR74" s="60"/>
      <c r="NYS74" s="60"/>
      <c r="NYT74" s="60"/>
      <c r="NYU74" s="60"/>
      <c r="NYV74" s="60"/>
      <c r="NYW74" s="60"/>
      <c r="NYX74" s="60"/>
      <c r="NYY74" s="60"/>
      <c r="NYZ74" s="60"/>
      <c r="NZA74" s="60"/>
      <c r="NZB74" s="60"/>
      <c r="NZC74" s="60"/>
      <c r="NZD74" s="60"/>
      <c r="NZE74" s="60"/>
      <c r="NZF74" s="60"/>
      <c r="NZG74" s="60"/>
      <c r="NZH74" s="60"/>
      <c r="NZI74" s="60"/>
      <c r="NZJ74" s="60"/>
      <c r="NZK74" s="60"/>
      <c r="NZL74" s="60"/>
      <c r="NZM74" s="60"/>
      <c r="NZN74" s="60"/>
      <c r="NZO74" s="60"/>
      <c r="NZP74" s="60"/>
      <c r="NZQ74" s="60"/>
      <c r="NZR74" s="60"/>
      <c r="NZS74" s="60"/>
      <c r="NZT74" s="60"/>
      <c r="NZU74" s="60"/>
      <c r="NZV74" s="60"/>
      <c r="NZW74" s="60"/>
      <c r="NZX74" s="60"/>
      <c r="NZY74" s="60"/>
      <c r="NZZ74" s="60"/>
      <c r="OAA74" s="60"/>
      <c r="OAB74" s="60"/>
      <c r="OAC74" s="60"/>
      <c r="OAD74" s="60"/>
      <c r="OAE74" s="60"/>
      <c r="OAF74" s="60"/>
      <c r="OAG74" s="60"/>
      <c r="OAH74" s="60"/>
      <c r="OAI74" s="60"/>
      <c r="OAJ74" s="60"/>
      <c r="OAK74" s="60"/>
      <c r="OAL74" s="60"/>
      <c r="OAM74" s="60"/>
      <c r="OAN74" s="60"/>
      <c r="OAO74" s="60"/>
      <c r="OAP74" s="60"/>
      <c r="OAQ74" s="60"/>
      <c r="OAR74" s="60"/>
      <c r="OAS74" s="60"/>
      <c r="OAT74" s="60"/>
      <c r="OAU74" s="60"/>
      <c r="OAV74" s="60"/>
      <c r="OAW74" s="60"/>
      <c r="OAX74" s="60"/>
      <c r="OAY74" s="60"/>
      <c r="OAZ74" s="60"/>
      <c r="OBA74" s="60"/>
      <c r="OBB74" s="60"/>
      <c r="OBC74" s="60"/>
      <c r="OBD74" s="60"/>
      <c r="OBE74" s="60"/>
      <c r="OBF74" s="60"/>
      <c r="OBG74" s="60"/>
      <c r="OBH74" s="60"/>
      <c r="OBI74" s="60"/>
      <c r="OBJ74" s="60"/>
      <c r="OBK74" s="60"/>
      <c r="OBL74" s="60"/>
      <c r="OBM74" s="60"/>
      <c r="OBN74" s="60"/>
      <c r="OBO74" s="60"/>
      <c r="OBP74" s="60"/>
      <c r="OBQ74" s="60"/>
      <c r="OBR74" s="60"/>
      <c r="OBS74" s="60"/>
      <c r="OBT74" s="60"/>
      <c r="OBU74" s="60"/>
      <c r="OBV74" s="60"/>
      <c r="OBW74" s="60"/>
      <c r="OBX74" s="60"/>
      <c r="OBY74" s="60"/>
      <c r="OBZ74" s="60"/>
      <c r="OCA74" s="60"/>
      <c r="OCB74" s="60"/>
      <c r="OCC74" s="60"/>
      <c r="OCD74" s="60"/>
      <c r="OCE74" s="60"/>
      <c r="OCF74" s="60"/>
      <c r="OCG74" s="60"/>
      <c r="OCH74" s="60"/>
      <c r="OCI74" s="60"/>
      <c r="OCJ74" s="60"/>
      <c r="OCK74" s="60"/>
      <c r="OCL74" s="60"/>
      <c r="OCM74" s="60"/>
      <c r="OCN74" s="60"/>
      <c r="OCO74" s="60"/>
      <c r="OCP74" s="60"/>
      <c r="OCQ74" s="60"/>
      <c r="OCR74" s="60"/>
      <c r="OCS74" s="60"/>
      <c r="OCT74" s="60"/>
      <c r="OCU74" s="60"/>
      <c r="OCV74" s="60"/>
      <c r="OCW74" s="60"/>
      <c r="OCX74" s="60"/>
      <c r="OCY74" s="60"/>
      <c r="OCZ74" s="60"/>
      <c r="ODA74" s="60"/>
      <c r="ODB74" s="60"/>
      <c r="ODC74" s="60"/>
      <c r="ODD74" s="60"/>
      <c r="ODE74" s="60"/>
      <c r="ODF74" s="60"/>
      <c r="ODG74" s="60"/>
      <c r="ODH74" s="60"/>
      <c r="ODI74" s="60"/>
      <c r="ODJ74" s="60"/>
      <c r="ODK74" s="60"/>
      <c r="ODL74" s="60"/>
      <c r="ODM74" s="60"/>
      <c r="ODN74" s="60"/>
      <c r="ODO74" s="60"/>
      <c r="ODP74" s="60"/>
      <c r="ODQ74" s="60"/>
      <c r="ODR74" s="60"/>
      <c r="ODS74" s="60"/>
      <c r="ODT74" s="60"/>
      <c r="ODU74" s="60"/>
      <c r="ODV74" s="60"/>
      <c r="ODW74" s="60"/>
      <c r="ODX74" s="60"/>
      <c r="ODY74" s="60"/>
      <c r="ODZ74" s="60"/>
      <c r="OEA74" s="60"/>
      <c r="OEB74" s="60"/>
      <c r="OEC74" s="60"/>
      <c r="OED74" s="60"/>
      <c r="OEE74" s="60"/>
      <c r="OEF74" s="60"/>
      <c r="OEG74" s="60"/>
      <c r="OEH74" s="60"/>
      <c r="OEI74" s="60"/>
      <c r="OEJ74" s="60"/>
      <c r="OEK74" s="60"/>
      <c r="OEL74" s="60"/>
      <c r="OEM74" s="60"/>
      <c r="OEN74" s="60"/>
      <c r="OEO74" s="60"/>
      <c r="OEP74" s="60"/>
      <c r="OEQ74" s="60"/>
      <c r="OER74" s="60"/>
      <c r="OES74" s="60"/>
      <c r="OET74" s="60"/>
      <c r="OEU74" s="60"/>
      <c r="OEV74" s="60"/>
      <c r="OEW74" s="60"/>
      <c r="OEX74" s="60"/>
      <c r="OEY74" s="60"/>
      <c r="OEZ74" s="60"/>
      <c r="OFA74" s="60"/>
      <c r="OFB74" s="60"/>
      <c r="OFC74" s="60"/>
      <c r="OFD74" s="60"/>
      <c r="OFE74" s="60"/>
      <c r="OFF74" s="60"/>
      <c r="OFG74" s="60"/>
      <c r="OFH74" s="60"/>
      <c r="OFI74" s="60"/>
      <c r="OFJ74" s="60"/>
      <c r="OFK74" s="60"/>
      <c r="OFL74" s="60"/>
      <c r="OFM74" s="60"/>
      <c r="OFN74" s="60"/>
      <c r="OFO74" s="60"/>
      <c r="OFP74" s="60"/>
      <c r="OFQ74" s="60"/>
      <c r="OFR74" s="60"/>
      <c r="OFS74" s="60"/>
      <c r="OFT74" s="60"/>
      <c r="OFU74" s="60"/>
      <c r="OFV74" s="60"/>
      <c r="OFW74" s="60"/>
      <c r="OFX74" s="60"/>
      <c r="OFY74" s="60"/>
      <c r="OFZ74" s="60"/>
      <c r="OGA74" s="60"/>
      <c r="OGB74" s="60"/>
      <c r="OGC74" s="60"/>
      <c r="OGD74" s="60"/>
      <c r="OGE74" s="60"/>
      <c r="OGF74" s="60"/>
      <c r="OGG74" s="60"/>
      <c r="OGH74" s="60"/>
      <c r="OGI74" s="60"/>
      <c r="OGJ74" s="60"/>
      <c r="OGK74" s="60"/>
      <c r="OGL74" s="60"/>
      <c r="OGM74" s="60"/>
      <c r="OGN74" s="60"/>
      <c r="OGO74" s="60"/>
      <c r="OGP74" s="60"/>
      <c r="OGQ74" s="60"/>
      <c r="OGR74" s="60"/>
      <c r="OGS74" s="60"/>
      <c r="OGT74" s="60"/>
      <c r="OGU74" s="60"/>
      <c r="OGV74" s="60"/>
      <c r="OGW74" s="60"/>
      <c r="OGX74" s="60"/>
      <c r="OGY74" s="60"/>
      <c r="OGZ74" s="60"/>
      <c r="OHA74" s="60"/>
      <c r="OHB74" s="60"/>
      <c r="OHC74" s="60"/>
      <c r="OHD74" s="60"/>
      <c r="OHE74" s="60"/>
      <c r="OHF74" s="60"/>
      <c r="OHG74" s="60"/>
      <c r="OHH74" s="60"/>
      <c r="OHI74" s="60"/>
      <c r="OHJ74" s="60"/>
      <c r="OHK74" s="60"/>
      <c r="OHL74" s="60"/>
      <c r="OHM74" s="60"/>
      <c r="OHN74" s="60"/>
      <c r="OHO74" s="60"/>
      <c r="OHP74" s="60"/>
      <c r="OHQ74" s="60"/>
      <c r="OHR74" s="60"/>
      <c r="OHS74" s="60"/>
      <c r="OHT74" s="60"/>
      <c r="OHU74" s="60"/>
      <c r="OHV74" s="60"/>
      <c r="OHW74" s="60"/>
      <c r="OHX74" s="60"/>
      <c r="OHY74" s="60"/>
      <c r="OHZ74" s="60"/>
      <c r="OIA74" s="60"/>
      <c r="OIB74" s="60"/>
      <c r="OIC74" s="60"/>
      <c r="OID74" s="60"/>
      <c r="OIE74" s="60"/>
      <c r="OIF74" s="60"/>
      <c r="OIG74" s="60"/>
      <c r="OIH74" s="60"/>
      <c r="OII74" s="60"/>
      <c r="OIJ74" s="60"/>
      <c r="OIK74" s="60"/>
      <c r="OIL74" s="60"/>
      <c r="OIM74" s="60"/>
      <c r="OIN74" s="60"/>
      <c r="OIO74" s="60"/>
      <c r="OIP74" s="60"/>
      <c r="OIQ74" s="60"/>
      <c r="OIR74" s="60"/>
      <c r="OIS74" s="60"/>
      <c r="OIT74" s="60"/>
      <c r="OIU74" s="60"/>
      <c r="OIV74" s="60"/>
      <c r="OIW74" s="60"/>
      <c r="OIX74" s="60"/>
      <c r="OIY74" s="60"/>
      <c r="OIZ74" s="60"/>
      <c r="OJA74" s="60"/>
      <c r="OJB74" s="60"/>
      <c r="OJC74" s="60"/>
      <c r="OJD74" s="60"/>
      <c r="OJE74" s="60"/>
      <c r="OJF74" s="60"/>
      <c r="OJG74" s="60"/>
      <c r="OJH74" s="60"/>
      <c r="OJI74" s="60"/>
      <c r="OJJ74" s="60"/>
      <c r="OJK74" s="60"/>
      <c r="OJL74" s="60"/>
      <c r="OJM74" s="60"/>
      <c r="OJN74" s="60"/>
      <c r="OJO74" s="60"/>
      <c r="OJP74" s="60"/>
      <c r="OJQ74" s="60"/>
      <c r="OJR74" s="60"/>
      <c r="OJS74" s="60"/>
      <c r="OJT74" s="60"/>
      <c r="OJU74" s="60"/>
      <c r="OJV74" s="60"/>
      <c r="OJW74" s="60"/>
      <c r="OJX74" s="60"/>
      <c r="OJY74" s="60"/>
      <c r="OJZ74" s="60"/>
      <c r="OKA74" s="60"/>
      <c r="OKB74" s="60"/>
      <c r="OKC74" s="60"/>
      <c r="OKD74" s="60"/>
      <c r="OKE74" s="60"/>
      <c r="OKF74" s="60"/>
      <c r="OKG74" s="60"/>
      <c r="OKH74" s="60"/>
      <c r="OKI74" s="60"/>
      <c r="OKJ74" s="60"/>
      <c r="OKK74" s="60"/>
      <c r="OKL74" s="60"/>
      <c r="OKM74" s="60"/>
      <c r="OKN74" s="60"/>
      <c r="OKO74" s="60"/>
      <c r="OKP74" s="60"/>
      <c r="OKQ74" s="60"/>
      <c r="OKR74" s="60"/>
      <c r="OKS74" s="60"/>
      <c r="OKT74" s="60"/>
      <c r="OKU74" s="60"/>
      <c r="OKV74" s="60"/>
      <c r="OKW74" s="60"/>
      <c r="OKX74" s="60"/>
      <c r="OKY74" s="60"/>
      <c r="OKZ74" s="60"/>
      <c r="OLA74" s="60"/>
      <c r="OLB74" s="60"/>
      <c r="OLC74" s="60"/>
      <c r="OLD74" s="60"/>
      <c r="OLE74" s="60"/>
      <c r="OLF74" s="60"/>
      <c r="OLG74" s="60"/>
      <c r="OLH74" s="60"/>
      <c r="OLI74" s="60"/>
      <c r="OLJ74" s="60"/>
      <c r="OLK74" s="60"/>
      <c r="OLL74" s="60"/>
      <c r="OLM74" s="60"/>
      <c r="OLN74" s="60"/>
      <c r="OLO74" s="60"/>
      <c r="OLP74" s="60"/>
      <c r="OLQ74" s="60"/>
      <c r="OLR74" s="60"/>
      <c r="OLS74" s="60"/>
      <c r="OLT74" s="60"/>
      <c r="OLU74" s="60"/>
      <c r="OLV74" s="60"/>
      <c r="OLW74" s="60"/>
      <c r="OLX74" s="60"/>
      <c r="OLY74" s="60"/>
      <c r="OLZ74" s="60"/>
      <c r="OMA74" s="60"/>
      <c r="OMB74" s="60"/>
      <c r="OMC74" s="60"/>
      <c r="OMD74" s="60"/>
      <c r="OME74" s="60"/>
      <c r="OMF74" s="60"/>
      <c r="OMG74" s="60"/>
      <c r="OMH74" s="60"/>
      <c r="OMI74" s="60"/>
      <c r="OMJ74" s="60"/>
      <c r="OMK74" s="60"/>
      <c r="OML74" s="60"/>
      <c r="OMM74" s="60"/>
      <c r="OMN74" s="60"/>
      <c r="OMO74" s="60"/>
      <c r="OMP74" s="60"/>
      <c r="OMQ74" s="60"/>
      <c r="OMR74" s="60"/>
      <c r="OMS74" s="60"/>
      <c r="OMT74" s="60"/>
      <c r="OMU74" s="60"/>
      <c r="OMV74" s="60"/>
      <c r="OMW74" s="60"/>
      <c r="OMX74" s="60"/>
      <c r="OMY74" s="60"/>
      <c r="OMZ74" s="60"/>
      <c r="ONA74" s="60"/>
      <c r="ONB74" s="60"/>
      <c r="ONC74" s="60"/>
      <c r="OND74" s="60"/>
      <c r="ONE74" s="60"/>
      <c r="ONF74" s="60"/>
      <c r="ONG74" s="60"/>
      <c r="ONH74" s="60"/>
      <c r="ONI74" s="60"/>
      <c r="ONJ74" s="60"/>
      <c r="ONK74" s="60"/>
      <c r="ONL74" s="60"/>
      <c r="ONM74" s="60"/>
      <c r="ONN74" s="60"/>
      <c r="ONO74" s="60"/>
      <c r="ONP74" s="60"/>
      <c r="ONQ74" s="60"/>
      <c r="ONR74" s="60"/>
      <c r="ONS74" s="60"/>
      <c r="ONT74" s="60"/>
      <c r="ONU74" s="60"/>
      <c r="ONV74" s="60"/>
      <c r="ONW74" s="60"/>
      <c r="ONX74" s="60"/>
      <c r="ONY74" s="60"/>
      <c r="ONZ74" s="60"/>
      <c r="OOA74" s="60"/>
      <c r="OOB74" s="60"/>
      <c r="OOC74" s="60"/>
      <c r="OOD74" s="60"/>
      <c r="OOE74" s="60"/>
      <c r="OOF74" s="60"/>
      <c r="OOG74" s="60"/>
      <c r="OOH74" s="60"/>
      <c r="OOI74" s="60"/>
      <c r="OOJ74" s="60"/>
      <c r="OOK74" s="60"/>
      <c r="OOL74" s="60"/>
      <c r="OOM74" s="60"/>
      <c r="OON74" s="60"/>
      <c r="OOO74" s="60"/>
      <c r="OOP74" s="60"/>
      <c r="OOQ74" s="60"/>
      <c r="OOR74" s="60"/>
      <c r="OOS74" s="60"/>
      <c r="OOT74" s="60"/>
      <c r="OOU74" s="60"/>
      <c r="OOV74" s="60"/>
      <c r="OOW74" s="60"/>
      <c r="OOX74" s="60"/>
      <c r="OOY74" s="60"/>
      <c r="OOZ74" s="60"/>
      <c r="OPA74" s="60"/>
      <c r="OPB74" s="60"/>
      <c r="OPC74" s="60"/>
      <c r="OPD74" s="60"/>
      <c r="OPE74" s="60"/>
      <c r="OPF74" s="60"/>
      <c r="OPG74" s="60"/>
      <c r="OPH74" s="60"/>
      <c r="OPI74" s="60"/>
      <c r="OPJ74" s="60"/>
      <c r="OPK74" s="60"/>
      <c r="OPL74" s="60"/>
      <c r="OPM74" s="60"/>
      <c r="OPN74" s="60"/>
      <c r="OPO74" s="60"/>
      <c r="OPP74" s="60"/>
      <c r="OPQ74" s="60"/>
      <c r="OPR74" s="60"/>
      <c r="OPS74" s="60"/>
      <c r="OPT74" s="60"/>
      <c r="OPU74" s="60"/>
      <c r="OPV74" s="60"/>
      <c r="OPW74" s="60"/>
      <c r="OPX74" s="60"/>
      <c r="OPY74" s="60"/>
      <c r="OPZ74" s="60"/>
      <c r="OQA74" s="60"/>
      <c r="OQB74" s="60"/>
      <c r="OQC74" s="60"/>
      <c r="OQD74" s="60"/>
      <c r="OQE74" s="60"/>
      <c r="OQF74" s="60"/>
      <c r="OQG74" s="60"/>
      <c r="OQH74" s="60"/>
      <c r="OQI74" s="60"/>
      <c r="OQJ74" s="60"/>
      <c r="OQK74" s="60"/>
      <c r="OQL74" s="60"/>
      <c r="OQM74" s="60"/>
      <c r="OQN74" s="60"/>
      <c r="OQO74" s="60"/>
      <c r="OQP74" s="60"/>
      <c r="OQQ74" s="60"/>
      <c r="OQR74" s="60"/>
      <c r="OQS74" s="60"/>
      <c r="OQT74" s="60"/>
      <c r="OQU74" s="60"/>
      <c r="OQV74" s="60"/>
      <c r="OQW74" s="60"/>
      <c r="OQX74" s="60"/>
      <c r="OQY74" s="60"/>
      <c r="OQZ74" s="60"/>
      <c r="ORA74" s="60"/>
      <c r="ORB74" s="60"/>
      <c r="ORC74" s="60"/>
      <c r="ORD74" s="60"/>
      <c r="ORE74" s="60"/>
      <c r="ORF74" s="60"/>
      <c r="ORG74" s="60"/>
      <c r="ORH74" s="60"/>
      <c r="ORI74" s="60"/>
      <c r="ORJ74" s="60"/>
      <c r="ORK74" s="60"/>
      <c r="ORL74" s="60"/>
      <c r="ORM74" s="60"/>
      <c r="ORN74" s="60"/>
      <c r="ORO74" s="60"/>
      <c r="ORP74" s="60"/>
      <c r="ORQ74" s="60"/>
      <c r="ORR74" s="60"/>
      <c r="ORS74" s="60"/>
      <c r="ORT74" s="60"/>
      <c r="ORU74" s="60"/>
      <c r="ORV74" s="60"/>
      <c r="ORW74" s="60"/>
      <c r="ORX74" s="60"/>
      <c r="ORY74" s="60"/>
      <c r="ORZ74" s="60"/>
      <c r="OSA74" s="60"/>
      <c r="OSB74" s="60"/>
      <c r="OSC74" s="60"/>
      <c r="OSD74" s="60"/>
      <c r="OSE74" s="60"/>
      <c r="OSF74" s="60"/>
      <c r="OSG74" s="60"/>
      <c r="OSH74" s="60"/>
      <c r="OSI74" s="60"/>
      <c r="OSJ74" s="60"/>
      <c r="OSK74" s="60"/>
      <c r="OSL74" s="60"/>
      <c r="OSM74" s="60"/>
      <c r="OSN74" s="60"/>
      <c r="OSO74" s="60"/>
      <c r="OSP74" s="60"/>
      <c r="OSQ74" s="60"/>
      <c r="OSR74" s="60"/>
      <c r="OSS74" s="60"/>
      <c r="OST74" s="60"/>
      <c r="OSU74" s="60"/>
      <c r="OSV74" s="60"/>
      <c r="OSW74" s="60"/>
      <c r="OSX74" s="60"/>
      <c r="OSY74" s="60"/>
      <c r="OSZ74" s="60"/>
      <c r="OTA74" s="60"/>
      <c r="OTB74" s="60"/>
      <c r="OTC74" s="60"/>
      <c r="OTD74" s="60"/>
      <c r="OTE74" s="60"/>
      <c r="OTF74" s="60"/>
      <c r="OTG74" s="60"/>
      <c r="OTH74" s="60"/>
      <c r="OTI74" s="60"/>
      <c r="OTJ74" s="60"/>
      <c r="OTK74" s="60"/>
      <c r="OTL74" s="60"/>
      <c r="OTM74" s="60"/>
      <c r="OTN74" s="60"/>
      <c r="OTO74" s="60"/>
      <c r="OTP74" s="60"/>
      <c r="OTQ74" s="60"/>
      <c r="OTR74" s="60"/>
      <c r="OTS74" s="60"/>
      <c r="OTT74" s="60"/>
      <c r="OTU74" s="60"/>
      <c r="OTV74" s="60"/>
      <c r="OTW74" s="60"/>
      <c r="OTX74" s="60"/>
      <c r="OTY74" s="60"/>
      <c r="OTZ74" s="60"/>
      <c r="OUA74" s="60"/>
      <c r="OUB74" s="60"/>
      <c r="OUC74" s="60"/>
      <c r="OUD74" s="60"/>
      <c r="OUE74" s="60"/>
      <c r="OUF74" s="60"/>
      <c r="OUG74" s="60"/>
      <c r="OUH74" s="60"/>
      <c r="OUI74" s="60"/>
      <c r="OUJ74" s="60"/>
      <c r="OUK74" s="60"/>
      <c r="OUL74" s="60"/>
      <c r="OUM74" s="60"/>
      <c r="OUN74" s="60"/>
      <c r="OUO74" s="60"/>
      <c r="OUP74" s="60"/>
      <c r="OUQ74" s="60"/>
      <c r="OUR74" s="60"/>
      <c r="OUS74" s="60"/>
      <c r="OUT74" s="60"/>
      <c r="OUU74" s="60"/>
      <c r="OUV74" s="60"/>
      <c r="OUW74" s="60"/>
      <c r="OUX74" s="60"/>
      <c r="OUY74" s="60"/>
      <c r="OUZ74" s="60"/>
      <c r="OVA74" s="60"/>
      <c r="OVB74" s="60"/>
      <c r="OVC74" s="60"/>
      <c r="OVD74" s="60"/>
      <c r="OVE74" s="60"/>
      <c r="OVF74" s="60"/>
      <c r="OVG74" s="60"/>
      <c r="OVH74" s="60"/>
      <c r="OVI74" s="60"/>
      <c r="OVJ74" s="60"/>
      <c r="OVK74" s="60"/>
      <c r="OVL74" s="60"/>
      <c r="OVM74" s="60"/>
      <c r="OVN74" s="60"/>
      <c r="OVO74" s="60"/>
      <c r="OVP74" s="60"/>
      <c r="OVQ74" s="60"/>
      <c r="OVR74" s="60"/>
      <c r="OVS74" s="60"/>
      <c r="OVT74" s="60"/>
      <c r="OVU74" s="60"/>
      <c r="OVV74" s="60"/>
      <c r="OVW74" s="60"/>
      <c r="OVX74" s="60"/>
      <c r="OVY74" s="60"/>
      <c r="OVZ74" s="60"/>
      <c r="OWA74" s="60"/>
      <c r="OWB74" s="60"/>
      <c r="OWC74" s="60"/>
      <c r="OWD74" s="60"/>
      <c r="OWE74" s="60"/>
      <c r="OWF74" s="60"/>
      <c r="OWG74" s="60"/>
      <c r="OWH74" s="60"/>
      <c r="OWI74" s="60"/>
      <c r="OWJ74" s="60"/>
      <c r="OWK74" s="60"/>
      <c r="OWL74" s="60"/>
      <c r="OWM74" s="60"/>
      <c r="OWN74" s="60"/>
      <c r="OWO74" s="60"/>
      <c r="OWP74" s="60"/>
      <c r="OWQ74" s="60"/>
      <c r="OWR74" s="60"/>
      <c r="OWS74" s="60"/>
      <c r="OWT74" s="60"/>
      <c r="OWU74" s="60"/>
      <c r="OWV74" s="60"/>
      <c r="OWW74" s="60"/>
      <c r="OWX74" s="60"/>
      <c r="OWY74" s="60"/>
      <c r="OWZ74" s="60"/>
      <c r="OXA74" s="60"/>
      <c r="OXB74" s="60"/>
      <c r="OXC74" s="60"/>
      <c r="OXD74" s="60"/>
      <c r="OXE74" s="60"/>
      <c r="OXF74" s="60"/>
      <c r="OXG74" s="60"/>
      <c r="OXH74" s="60"/>
      <c r="OXI74" s="60"/>
      <c r="OXJ74" s="60"/>
      <c r="OXK74" s="60"/>
      <c r="OXL74" s="60"/>
      <c r="OXM74" s="60"/>
      <c r="OXN74" s="60"/>
      <c r="OXO74" s="60"/>
      <c r="OXP74" s="60"/>
      <c r="OXQ74" s="60"/>
      <c r="OXR74" s="60"/>
      <c r="OXS74" s="60"/>
      <c r="OXT74" s="60"/>
      <c r="OXU74" s="60"/>
      <c r="OXV74" s="60"/>
      <c r="OXW74" s="60"/>
      <c r="OXX74" s="60"/>
      <c r="OXY74" s="60"/>
      <c r="OXZ74" s="60"/>
      <c r="OYA74" s="60"/>
      <c r="OYB74" s="60"/>
      <c r="OYC74" s="60"/>
      <c r="OYD74" s="60"/>
      <c r="OYE74" s="60"/>
      <c r="OYF74" s="60"/>
      <c r="OYG74" s="60"/>
      <c r="OYH74" s="60"/>
      <c r="OYI74" s="60"/>
      <c r="OYJ74" s="60"/>
      <c r="OYK74" s="60"/>
      <c r="OYL74" s="60"/>
      <c r="OYM74" s="60"/>
      <c r="OYN74" s="60"/>
      <c r="OYO74" s="60"/>
      <c r="OYP74" s="60"/>
      <c r="OYQ74" s="60"/>
      <c r="OYR74" s="60"/>
      <c r="OYS74" s="60"/>
      <c r="OYT74" s="60"/>
      <c r="OYU74" s="60"/>
      <c r="OYV74" s="60"/>
      <c r="OYW74" s="60"/>
      <c r="OYX74" s="60"/>
      <c r="OYY74" s="60"/>
      <c r="OYZ74" s="60"/>
      <c r="OZA74" s="60"/>
      <c r="OZB74" s="60"/>
      <c r="OZC74" s="60"/>
      <c r="OZD74" s="60"/>
      <c r="OZE74" s="60"/>
      <c r="OZF74" s="60"/>
      <c r="OZG74" s="60"/>
      <c r="OZH74" s="60"/>
      <c r="OZI74" s="60"/>
      <c r="OZJ74" s="60"/>
      <c r="OZK74" s="60"/>
      <c r="OZL74" s="60"/>
      <c r="OZM74" s="60"/>
      <c r="OZN74" s="60"/>
      <c r="OZO74" s="60"/>
      <c r="OZP74" s="60"/>
      <c r="OZQ74" s="60"/>
      <c r="OZR74" s="60"/>
      <c r="OZS74" s="60"/>
      <c r="OZT74" s="60"/>
      <c r="OZU74" s="60"/>
      <c r="OZV74" s="60"/>
      <c r="OZW74" s="60"/>
      <c r="OZX74" s="60"/>
      <c r="OZY74" s="60"/>
      <c r="OZZ74" s="60"/>
      <c r="PAA74" s="60"/>
      <c r="PAB74" s="60"/>
      <c r="PAC74" s="60"/>
      <c r="PAD74" s="60"/>
      <c r="PAE74" s="60"/>
      <c r="PAF74" s="60"/>
      <c r="PAG74" s="60"/>
      <c r="PAH74" s="60"/>
      <c r="PAI74" s="60"/>
      <c r="PAJ74" s="60"/>
      <c r="PAK74" s="60"/>
      <c r="PAL74" s="60"/>
      <c r="PAM74" s="60"/>
      <c r="PAN74" s="60"/>
      <c r="PAO74" s="60"/>
      <c r="PAP74" s="60"/>
      <c r="PAQ74" s="60"/>
      <c r="PAR74" s="60"/>
      <c r="PAS74" s="60"/>
      <c r="PAT74" s="60"/>
      <c r="PAU74" s="60"/>
      <c r="PAV74" s="60"/>
      <c r="PAW74" s="60"/>
      <c r="PAX74" s="60"/>
      <c r="PAY74" s="60"/>
      <c r="PAZ74" s="60"/>
      <c r="PBA74" s="60"/>
      <c r="PBB74" s="60"/>
      <c r="PBC74" s="60"/>
      <c r="PBD74" s="60"/>
      <c r="PBE74" s="60"/>
      <c r="PBF74" s="60"/>
      <c r="PBG74" s="60"/>
      <c r="PBH74" s="60"/>
      <c r="PBI74" s="60"/>
      <c r="PBJ74" s="60"/>
      <c r="PBK74" s="60"/>
      <c r="PBL74" s="60"/>
      <c r="PBM74" s="60"/>
      <c r="PBN74" s="60"/>
      <c r="PBO74" s="60"/>
      <c r="PBP74" s="60"/>
      <c r="PBQ74" s="60"/>
      <c r="PBR74" s="60"/>
      <c r="PBS74" s="60"/>
      <c r="PBT74" s="60"/>
      <c r="PBU74" s="60"/>
      <c r="PBV74" s="60"/>
      <c r="PBW74" s="60"/>
      <c r="PBX74" s="60"/>
      <c r="PBY74" s="60"/>
      <c r="PBZ74" s="60"/>
      <c r="PCA74" s="60"/>
      <c r="PCB74" s="60"/>
      <c r="PCC74" s="60"/>
      <c r="PCD74" s="60"/>
      <c r="PCE74" s="60"/>
      <c r="PCF74" s="60"/>
      <c r="PCG74" s="60"/>
      <c r="PCH74" s="60"/>
      <c r="PCI74" s="60"/>
      <c r="PCJ74" s="60"/>
      <c r="PCK74" s="60"/>
      <c r="PCL74" s="60"/>
      <c r="PCM74" s="60"/>
      <c r="PCN74" s="60"/>
      <c r="PCO74" s="60"/>
      <c r="PCP74" s="60"/>
      <c r="PCQ74" s="60"/>
      <c r="PCR74" s="60"/>
      <c r="PCS74" s="60"/>
      <c r="PCT74" s="60"/>
      <c r="PCU74" s="60"/>
      <c r="PCV74" s="60"/>
      <c r="PCW74" s="60"/>
      <c r="PCX74" s="60"/>
      <c r="PCY74" s="60"/>
      <c r="PCZ74" s="60"/>
      <c r="PDA74" s="60"/>
      <c r="PDB74" s="60"/>
      <c r="PDC74" s="60"/>
      <c r="PDD74" s="60"/>
      <c r="PDE74" s="60"/>
      <c r="PDF74" s="60"/>
      <c r="PDG74" s="60"/>
      <c r="PDH74" s="60"/>
      <c r="PDI74" s="60"/>
      <c r="PDJ74" s="60"/>
      <c r="PDK74" s="60"/>
      <c r="PDL74" s="60"/>
      <c r="PDM74" s="60"/>
      <c r="PDN74" s="60"/>
      <c r="PDO74" s="60"/>
      <c r="PDP74" s="60"/>
      <c r="PDQ74" s="60"/>
      <c r="PDR74" s="60"/>
      <c r="PDS74" s="60"/>
      <c r="PDT74" s="60"/>
      <c r="PDU74" s="60"/>
      <c r="PDV74" s="60"/>
      <c r="PDW74" s="60"/>
      <c r="PDX74" s="60"/>
      <c r="PDY74" s="60"/>
      <c r="PDZ74" s="60"/>
      <c r="PEA74" s="60"/>
      <c r="PEB74" s="60"/>
      <c r="PEC74" s="60"/>
      <c r="PED74" s="60"/>
      <c r="PEE74" s="60"/>
      <c r="PEF74" s="60"/>
      <c r="PEG74" s="60"/>
      <c r="PEH74" s="60"/>
      <c r="PEI74" s="60"/>
      <c r="PEJ74" s="60"/>
      <c r="PEK74" s="60"/>
      <c r="PEL74" s="60"/>
      <c r="PEM74" s="60"/>
      <c r="PEN74" s="60"/>
      <c r="PEO74" s="60"/>
      <c r="PEP74" s="60"/>
      <c r="PEQ74" s="60"/>
      <c r="PER74" s="60"/>
      <c r="PES74" s="60"/>
      <c r="PET74" s="60"/>
      <c r="PEU74" s="60"/>
      <c r="PEV74" s="60"/>
      <c r="PEW74" s="60"/>
      <c r="PEX74" s="60"/>
      <c r="PEY74" s="60"/>
      <c r="PEZ74" s="60"/>
      <c r="PFA74" s="60"/>
      <c r="PFB74" s="60"/>
      <c r="PFC74" s="60"/>
      <c r="PFD74" s="60"/>
      <c r="PFE74" s="60"/>
      <c r="PFF74" s="60"/>
      <c r="PFG74" s="60"/>
      <c r="PFH74" s="60"/>
      <c r="PFI74" s="60"/>
      <c r="PFJ74" s="60"/>
      <c r="PFK74" s="60"/>
      <c r="PFL74" s="60"/>
      <c r="PFM74" s="60"/>
      <c r="PFN74" s="60"/>
      <c r="PFO74" s="60"/>
      <c r="PFP74" s="60"/>
      <c r="PFQ74" s="60"/>
      <c r="PFR74" s="60"/>
      <c r="PFS74" s="60"/>
      <c r="PFT74" s="60"/>
      <c r="PFU74" s="60"/>
      <c r="PFV74" s="60"/>
      <c r="PFW74" s="60"/>
      <c r="PFX74" s="60"/>
      <c r="PFY74" s="60"/>
      <c r="PFZ74" s="60"/>
      <c r="PGA74" s="60"/>
      <c r="PGB74" s="60"/>
      <c r="PGC74" s="60"/>
      <c r="PGD74" s="60"/>
      <c r="PGE74" s="60"/>
      <c r="PGF74" s="60"/>
      <c r="PGG74" s="60"/>
      <c r="PGH74" s="60"/>
      <c r="PGI74" s="60"/>
      <c r="PGJ74" s="60"/>
      <c r="PGK74" s="60"/>
      <c r="PGL74" s="60"/>
      <c r="PGM74" s="60"/>
      <c r="PGN74" s="60"/>
      <c r="PGO74" s="60"/>
      <c r="PGP74" s="60"/>
      <c r="PGQ74" s="60"/>
      <c r="PGR74" s="60"/>
      <c r="PGS74" s="60"/>
      <c r="PGT74" s="60"/>
      <c r="PGU74" s="60"/>
      <c r="PGV74" s="60"/>
      <c r="PGW74" s="60"/>
      <c r="PGX74" s="60"/>
      <c r="PGY74" s="60"/>
      <c r="PGZ74" s="60"/>
      <c r="PHA74" s="60"/>
      <c r="PHB74" s="60"/>
      <c r="PHC74" s="60"/>
      <c r="PHD74" s="60"/>
      <c r="PHE74" s="60"/>
      <c r="PHF74" s="60"/>
      <c r="PHG74" s="60"/>
      <c r="PHH74" s="60"/>
      <c r="PHI74" s="60"/>
      <c r="PHJ74" s="60"/>
      <c r="PHK74" s="60"/>
      <c r="PHL74" s="60"/>
      <c r="PHM74" s="60"/>
      <c r="PHN74" s="60"/>
      <c r="PHO74" s="60"/>
      <c r="PHP74" s="60"/>
      <c r="PHQ74" s="60"/>
      <c r="PHR74" s="60"/>
      <c r="PHS74" s="60"/>
      <c r="PHT74" s="60"/>
      <c r="PHU74" s="60"/>
      <c r="PHV74" s="60"/>
      <c r="PHW74" s="60"/>
      <c r="PHX74" s="60"/>
      <c r="PHY74" s="60"/>
      <c r="PHZ74" s="60"/>
      <c r="PIA74" s="60"/>
      <c r="PIB74" s="60"/>
      <c r="PIC74" s="60"/>
      <c r="PID74" s="60"/>
      <c r="PIE74" s="60"/>
      <c r="PIF74" s="60"/>
      <c r="PIG74" s="60"/>
      <c r="PIH74" s="60"/>
      <c r="PII74" s="60"/>
      <c r="PIJ74" s="60"/>
      <c r="PIK74" s="60"/>
      <c r="PIL74" s="60"/>
      <c r="PIM74" s="60"/>
      <c r="PIN74" s="60"/>
      <c r="PIO74" s="60"/>
      <c r="PIP74" s="60"/>
      <c r="PIQ74" s="60"/>
      <c r="PIR74" s="60"/>
      <c r="PIS74" s="60"/>
      <c r="PIT74" s="60"/>
      <c r="PIU74" s="60"/>
      <c r="PIV74" s="60"/>
      <c r="PIW74" s="60"/>
      <c r="PIX74" s="60"/>
      <c r="PIY74" s="60"/>
      <c r="PIZ74" s="60"/>
      <c r="PJA74" s="60"/>
      <c r="PJB74" s="60"/>
      <c r="PJC74" s="60"/>
      <c r="PJD74" s="60"/>
      <c r="PJE74" s="60"/>
      <c r="PJF74" s="60"/>
      <c r="PJG74" s="60"/>
      <c r="PJH74" s="60"/>
      <c r="PJI74" s="60"/>
      <c r="PJJ74" s="60"/>
      <c r="PJK74" s="60"/>
      <c r="PJL74" s="60"/>
      <c r="PJM74" s="60"/>
      <c r="PJN74" s="60"/>
      <c r="PJO74" s="60"/>
      <c r="PJP74" s="60"/>
      <c r="PJQ74" s="60"/>
      <c r="PJR74" s="60"/>
      <c r="PJS74" s="60"/>
      <c r="PJT74" s="60"/>
      <c r="PJU74" s="60"/>
      <c r="PJV74" s="60"/>
      <c r="PJW74" s="60"/>
      <c r="PJX74" s="60"/>
      <c r="PJY74" s="60"/>
      <c r="PJZ74" s="60"/>
      <c r="PKA74" s="60"/>
      <c r="PKB74" s="60"/>
      <c r="PKC74" s="60"/>
      <c r="PKD74" s="60"/>
      <c r="PKE74" s="60"/>
      <c r="PKF74" s="60"/>
      <c r="PKG74" s="60"/>
      <c r="PKH74" s="60"/>
      <c r="PKI74" s="60"/>
      <c r="PKJ74" s="60"/>
      <c r="PKK74" s="60"/>
      <c r="PKL74" s="60"/>
      <c r="PKM74" s="60"/>
      <c r="PKN74" s="60"/>
      <c r="PKO74" s="60"/>
      <c r="PKP74" s="60"/>
      <c r="PKQ74" s="60"/>
      <c r="PKR74" s="60"/>
      <c r="PKS74" s="60"/>
      <c r="PKT74" s="60"/>
      <c r="PKU74" s="60"/>
      <c r="PKV74" s="60"/>
      <c r="PKW74" s="60"/>
      <c r="PKX74" s="60"/>
      <c r="PKY74" s="60"/>
      <c r="PKZ74" s="60"/>
      <c r="PLA74" s="60"/>
      <c r="PLB74" s="60"/>
      <c r="PLC74" s="60"/>
      <c r="PLD74" s="60"/>
      <c r="PLE74" s="60"/>
      <c r="PLF74" s="60"/>
      <c r="PLG74" s="60"/>
      <c r="PLH74" s="60"/>
      <c r="PLI74" s="60"/>
      <c r="PLJ74" s="60"/>
      <c r="PLK74" s="60"/>
      <c r="PLL74" s="60"/>
      <c r="PLM74" s="60"/>
      <c r="PLN74" s="60"/>
      <c r="PLO74" s="60"/>
      <c r="PLP74" s="60"/>
      <c r="PLQ74" s="60"/>
      <c r="PLR74" s="60"/>
      <c r="PLS74" s="60"/>
      <c r="PLT74" s="60"/>
      <c r="PLU74" s="60"/>
      <c r="PLV74" s="60"/>
      <c r="PLW74" s="60"/>
      <c r="PLX74" s="60"/>
      <c r="PLY74" s="60"/>
      <c r="PLZ74" s="60"/>
      <c r="PMA74" s="60"/>
      <c r="PMB74" s="60"/>
      <c r="PMC74" s="60"/>
      <c r="PMD74" s="60"/>
      <c r="PME74" s="60"/>
      <c r="PMF74" s="60"/>
      <c r="PMG74" s="60"/>
      <c r="PMH74" s="60"/>
      <c r="PMI74" s="60"/>
      <c r="PMJ74" s="60"/>
      <c r="PMK74" s="60"/>
      <c r="PML74" s="60"/>
      <c r="PMM74" s="60"/>
      <c r="PMN74" s="60"/>
      <c r="PMO74" s="60"/>
      <c r="PMP74" s="60"/>
      <c r="PMQ74" s="60"/>
      <c r="PMR74" s="60"/>
      <c r="PMS74" s="60"/>
      <c r="PMT74" s="60"/>
      <c r="PMU74" s="60"/>
      <c r="PMV74" s="60"/>
      <c r="PMW74" s="60"/>
      <c r="PMX74" s="60"/>
      <c r="PMY74" s="60"/>
      <c r="PMZ74" s="60"/>
      <c r="PNA74" s="60"/>
      <c r="PNB74" s="60"/>
      <c r="PNC74" s="60"/>
      <c r="PND74" s="60"/>
      <c r="PNE74" s="60"/>
      <c r="PNF74" s="60"/>
      <c r="PNG74" s="60"/>
      <c r="PNH74" s="60"/>
      <c r="PNI74" s="60"/>
      <c r="PNJ74" s="60"/>
      <c r="PNK74" s="60"/>
      <c r="PNL74" s="60"/>
      <c r="PNM74" s="60"/>
      <c r="PNN74" s="60"/>
      <c r="PNO74" s="60"/>
      <c r="PNP74" s="60"/>
      <c r="PNQ74" s="60"/>
      <c r="PNR74" s="60"/>
      <c r="PNS74" s="60"/>
      <c r="PNT74" s="60"/>
      <c r="PNU74" s="60"/>
      <c r="PNV74" s="60"/>
      <c r="PNW74" s="60"/>
      <c r="PNX74" s="60"/>
      <c r="PNY74" s="60"/>
      <c r="PNZ74" s="60"/>
      <c r="POA74" s="60"/>
      <c r="POB74" s="60"/>
      <c r="POC74" s="60"/>
      <c r="POD74" s="60"/>
      <c r="POE74" s="60"/>
      <c r="POF74" s="60"/>
      <c r="POG74" s="60"/>
      <c r="POH74" s="60"/>
      <c r="POI74" s="60"/>
      <c r="POJ74" s="60"/>
      <c r="POK74" s="60"/>
      <c r="POL74" s="60"/>
      <c r="POM74" s="60"/>
      <c r="PON74" s="60"/>
      <c r="POO74" s="60"/>
      <c r="POP74" s="60"/>
      <c r="POQ74" s="60"/>
      <c r="POR74" s="60"/>
      <c r="POS74" s="60"/>
      <c r="POT74" s="60"/>
      <c r="POU74" s="60"/>
      <c r="POV74" s="60"/>
      <c r="POW74" s="60"/>
      <c r="POX74" s="60"/>
      <c r="POY74" s="60"/>
      <c r="POZ74" s="60"/>
      <c r="PPA74" s="60"/>
      <c r="PPB74" s="60"/>
      <c r="PPC74" s="60"/>
      <c r="PPD74" s="60"/>
      <c r="PPE74" s="60"/>
      <c r="PPF74" s="60"/>
      <c r="PPG74" s="60"/>
      <c r="PPH74" s="60"/>
      <c r="PPI74" s="60"/>
      <c r="PPJ74" s="60"/>
      <c r="PPK74" s="60"/>
      <c r="PPL74" s="60"/>
      <c r="PPM74" s="60"/>
      <c r="PPN74" s="60"/>
      <c r="PPO74" s="60"/>
      <c r="PPP74" s="60"/>
      <c r="PPQ74" s="60"/>
      <c r="PPR74" s="60"/>
      <c r="PPS74" s="60"/>
      <c r="PPT74" s="60"/>
      <c r="PPU74" s="60"/>
      <c r="PPV74" s="60"/>
      <c r="PPW74" s="60"/>
      <c r="PPX74" s="60"/>
      <c r="PPY74" s="60"/>
      <c r="PPZ74" s="60"/>
      <c r="PQA74" s="60"/>
      <c r="PQB74" s="60"/>
      <c r="PQC74" s="60"/>
      <c r="PQD74" s="60"/>
      <c r="PQE74" s="60"/>
      <c r="PQF74" s="60"/>
      <c r="PQG74" s="60"/>
      <c r="PQH74" s="60"/>
      <c r="PQI74" s="60"/>
      <c r="PQJ74" s="60"/>
      <c r="PQK74" s="60"/>
      <c r="PQL74" s="60"/>
      <c r="PQM74" s="60"/>
      <c r="PQN74" s="60"/>
      <c r="PQO74" s="60"/>
      <c r="PQP74" s="60"/>
      <c r="PQQ74" s="60"/>
      <c r="PQR74" s="60"/>
      <c r="PQS74" s="60"/>
      <c r="PQT74" s="60"/>
      <c r="PQU74" s="60"/>
      <c r="PQV74" s="60"/>
      <c r="PQW74" s="60"/>
      <c r="PQX74" s="60"/>
      <c r="PQY74" s="60"/>
      <c r="PQZ74" s="60"/>
      <c r="PRA74" s="60"/>
      <c r="PRB74" s="60"/>
      <c r="PRC74" s="60"/>
      <c r="PRD74" s="60"/>
      <c r="PRE74" s="60"/>
      <c r="PRF74" s="60"/>
      <c r="PRG74" s="60"/>
      <c r="PRH74" s="60"/>
      <c r="PRI74" s="60"/>
      <c r="PRJ74" s="60"/>
      <c r="PRK74" s="60"/>
      <c r="PRL74" s="60"/>
      <c r="PRM74" s="60"/>
      <c r="PRN74" s="60"/>
      <c r="PRO74" s="60"/>
      <c r="PRP74" s="60"/>
      <c r="PRQ74" s="60"/>
      <c r="PRR74" s="60"/>
      <c r="PRS74" s="60"/>
      <c r="PRT74" s="60"/>
      <c r="PRU74" s="60"/>
      <c r="PRV74" s="60"/>
      <c r="PRW74" s="60"/>
      <c r="PRX74" s="60"/>
      <c r="PRY74" s="60"/>
      <c r="PRZ74" s="60"/>
      <c r="PSA74" s="60"/>
      <c r="PSB74" s="60"/>
      <c r="PSC74" s="60"/>
      <c r="PSD74" s="60"/>
      <c r="PSE74" s="60"/>
      <c r="PSF74" s="60"/>
      <c r="PSG74" s="60"/>
      <c r="PSH74" s="60"/>
      <c r="PSI74" s="60"/>
      <c r="PSJ74" s="60"/>
      <c r="PSK74" s="60"/>
      <c r="PSL74" s="60"/>
      <c r="PSM74" s="60"/>
      <c r="PSN74" s="60"/>
      <c r="PSO74" s="60"/>
      <c r="PSP74" s="60"/>
      <c r="PSQ74" s="60"/>
      <c r="PSR74" s="60"/>
      <c r="PSS74" s="60"/>
      <c r="PST74" s="60"/>
      <c r="PSU74" s="60"/>
      <c r="PSV74" s="60"/>
      <c r="PSW74" s="60"/>
      <c r="PSX74" s="60"/>
      <c r="PSY74" s="60"/>
      <c r="PSZ74" s="60"/>
      <c r="PTA74" s="60"/>
      <c r="PTB74" s="60"/>
      <c r="PTC74" s="60"/>
      <c r="PTD74" s="60"/>
      <c r="PTE74" s="60"/>
      <c r="PTF74" s="60"/>
      <c r="PTG74" s="60"/>
      <c r="PTH74" s="60"/>
      <c r="PTI74" s="60"/>
      <c r="PTJ74" s="60"/>
      <c r="PTK74" s="60"/>
      <c r="PTL74" s="60"/>
      <c r="PTM74" s="60"/>
      <c r="PTN74" s="60"/>
      <c r="PTO74" s="60"/>
      <c r="PTP74" s="60"/>
      <c r="PTQ74" s="60"/>
      <c r="PTR74" s="60"/>
      <c r="PTS74" s="60"/>
      <c r="PTT74" s="60"/>
      <c r="PTU74" s="60"/>
      <c r="PTV74" s="60"/>
      <c r="PTW74" s="60"/>
      <c r="PTX74" s="60"/>
      <c r="PTY74" s="60"/>
      <c r="PTZ74" s="60"/>
      <c r="PUA74" s="60"/>
      <c r="PUB74" s="60"/>
      <c r="PUC74" s="60"/>
      <c r="PUD74" s="60"/>
      <c r="PUE74" s="60"/>
      <c r="PUF74" s="60"/>
      <c r="PUG74" s="60"/>
      <c r="PUH74" s="60"/>
      <c r="PUI74" s="60"/>
      <c r="PUJ74" s="60"/>
      <c r="PUK74" s="60"/>
      <c r="PUL74" s="60"/>
      <c r="PUM74" s="60"/>
      <c r="PUN74" s="60"/>
      <c r="PUO74" s="60"/>
      <c r="PUP74" s="60"/>
      <c r="PUQ74" s="60"/>
      <c r="PUR74" s="60"/>
      <c r="PUS74" s="60"/>
      <c r="PUT74" s="60"/>
      <c r="PUU74" s="60"/>
      <c r="PUV74" s="60"/>
      <c r="PUW74" s="60"/>
      <c r="PUX74" s="60"/>
      <c r="PUY74" s="60"/>
      <c r="PUZ74" s="60"/>
      <c r="PVA74" s="60"/>
      <c r="PVB74" s="60"/>
      <c r="PVC74" s="60"/>
      <c r="PVD74" s="60"/>
      <c r="PVE74" s="60"/>
      <c r="PVF74" s="60"/>
      <c r="PVG74" s="60"/>
      <c r="PVH74" s="60"/>
      <c r="PVI74" s="60"/>
      <c r="PVJ74" s="60"/>
      <c r="PVK74" s="60"/>
      <c r="PVL74" s="60"/>
      <c r="PVM74" s="60"/>
      <c r="PVN74" s="60"/>
      <c r="PVO74" s="60"/>
      <c r="PVP74" s="60"/>
      <c r="PVQ74" s="60"/>
      <c r="PVR74" s="60"/>
      <c r="PVS74" s="60"/>
      <c r="PVT74" s="60"/>
      <c r="PVU74" s="60"/>
      <c r="PVV74" s="60"/>
      <c r="PVW74" s="60"/>
      <c r="PVX74" s="60"/>
      <c r="PVY74" s="60"/>
      <c r="PVZ74" s="60"/>
      <c r="PWA74" s="60"/>
      <c r="PWB74" s="60"/>
      <c r="PWC74" s="60"/>
      <c r="PWD74" s="60"/>
      <c r="PWE74" s="60"/>
      <c r="PWF74" s="60"/>
      <c r="PWG74" s="60"/>
      <c r="PWH74" s="60"/>
      <c r="PWI74" s="60"/>
      <c r="PWJ74" s="60"/>
      <c r="PWK74" s="60"/>
      <c r="PWL74" s="60"/>
      <c r="PWM74" s="60"/>
      <c r="PWN74" s="60"/>
      <c r="PWO74" s="60"/>
      <c r="PWP74" s="60"/>
      <c r="PWQ74" s="60"/>
      <c r="PWR74" s="60"/>
      <c r="PWS74" s="60"/>
      <c r="PWT74" s="60"/>
      <c r="PWU74" s="60"/>
      <c r="PWV74" s="60"/>
      <c r="PWW74" s="60"/>
      <c r="PWX74" s="60"/>
      <c r="PWY74" s="60"/>
      <c r="PWZ74" s="60"/>
      <c r="PXA74" s="60"/>
      <c r="PXB74" s="60"/>
      <c r="PXC74" s="60"/>
      <c r="PXD74" s="60"/>
      <c r="PXE74" s="60"/>
      <c r="PXF74" s="60"/>
      <c r="PXG74" s="60"/>
      <c r="PXH74" s="60"/>
      <c r="PXI74" s="60"/>
      <c r="PXJ74" s="60"/>
      <c r="PXK74" s="60"/>
      <c r="PXL74" s="60"/>
      <c r="PXM74" s="60"/>
      <c r="PXN74" s="60"/>
      <c r="PXO74" s="60"/>
      <c r="PXP74" s="60"/>
      <c r="PXQ74" s="60"/>
      <c r="PXR74" s="60"/>
      <c r="PXS74" s="60"/>
      <c r="PXT74" s="60"/>
      <c r="PXU74" s="60"/>
      <c r="PXV74" s="60"/>
      <c r="PXW74" s="60"/>
      <c r="PXX74" s="60"/>
      <c r="PXY74" s="60"/>
      <c r="PXZ74" s="60"/>
      <c r="PYA74" s="60"/>
      <c r="PYB74" s="60"/>
      <c r="PYC74" s="60"/>
      <c r="PYD74" s="60"/>
      <c r="PYE74" s="60"/>
      <c r="PYF74" s="60"/>
      <c r="PYG74" s="60"/>
      <c r="PYH74" s="60"/>
      <c r="PYI74" s="60"/>
      <c r="PYJ74" s="60"/>
      <c r="PYK74" s="60"/>
      <c r="PYL74" s="60"/>
      <c r="PYM74" s="60"/>
      <c r="PYN74" s="60"/>
      <c r="PYO74" s="60"/>
      <c r="PYP74" s="60"/>
      <c r="PYQ74" s="60"/>
      <c r="PYR74" s="60"/>
      <c r="PYS74" s="60"/>
      <c r="PYT74" s="60"/>
      <c r="PYU74" s="60"/>
      <c r="PYV74" s="60"/>
      <c r="PYW74" s="60"/>
      <c r="PYX74" s="60"/>
      <c r="PYY74" s="60"/>
      <c r="PYZ74" s="60"/>
      <c r="PZA74" s="60"/>
      <c r="PZB74" s="60"/>
      <c r="PZC74" s="60"/>
      <c r="PZD74" s="60"/>
      <c r="PZE74" s="60"/>
      <c r="PZF74" s="60"/>
      <c r="PZG74" s="60"/>
      <c r="PZH74" s="60"/>
      <c r="PZI74" s="60"/>
      <c r="PZJ74" s="60"/>
      <c r="PZK74" s="60"/>
      <c r="PZL74" s="60"/>
      <c r="PZM74" s="60"/>
      <c r="PZN74" s="60"/>
      <c r="PZO74" s="60"/>
      <c r="PZP74" s="60"/>
      <c r="PZQ74" s="60"/>
      <c r="PZR74" s="60"/>
      <c r="PZS74" s="60"/>
      <c r="PZT74" s="60"/>
      <c r="PZU74" s="60"/>
      <c r="PZV74" s="60"/>
      <c r="PZW74" s="60"/>
      <c r="PZX74" s="60"/>
      <c r="PZY74" s="60"/>
      <c r="PZZ74" s="60"/>
      <c r="QAA74" s="60"/>
      <c r="QAB74" s="60"/>
      <c r="QAC74" s="60"/>
      <c r="QAD74" s="60"/>
      <c r="QAE74" s="60"/>
      <c r="QAF74" s="60"/>
      <c r="QAG74" s="60"/>
      <c r="QAH74" s="60"/>
      <c r="QAI74" s="60"/>
      <c r="QAJ74" s="60"/>
      <c r="QAK74" s="60"/>
      <c r="QAL74" s="60"/>
      <c r="QAM74" s="60"/>
      <c r="QAN74" s="60"/>
      <c r="QAO74" s="60"/>
      <c r="QAP74" s="60"/>
      <c r="QAQ74" s="60"/>
      <c r="QAR74" s="60"/>
      <c r="QAS74" s="60"/>
      <c r="QAT74" s="60"/>
      <c r="QAU74" s="60"/>
      <c r="QAV74" s="60"/>
      <c r="QAW74" s="60"/>
      <c r="QAX74" s="60"/>
      <c r="QAY74" s="60"/>
      <c r="QAZ74" s="60"/>
      <c r="QBA74" s="60"/>
      <c r="QBB74" s="60"/>
      <c r="QBC74" s="60"/>
      <c r="QBD74" s="60"/>
      <c r="QBE74" s="60"/>
      <c r="QBF74" s="60"/>
      <c r="QBG74" s="60"/>
      <c r="QBH74" s="60"/>
      <c r="QBI74" s="60"/>
      <c r="QBJ74" s="60"/>
      <c r="QBK74" s="60"/>
      <c r="QBL74" s="60"/>
      <c r="QBM74" s="60"/>
      <c r="QBN74" s="60"/>
      <c r="QBO74" s="60"/>
      <c r="QBP74" s="60"/>
      <c r="QBQ74" s="60"/>
      <c r="QBR74" s="60"/>
      <c r="QBS74" s="60"/>
      <c r="QBT74" s="60"/>
      <c r="QBU74" s="60"/>
      <c r="QBV74" s="60"/>
      <c r="QBW74" s="60"/>
      <c r="QBX74" s="60"/>
      <c r="QBY74" s="60"/>
      <c r="QBZ74" s="60"/>
      <c r="QCA74" s="60"/>
      <c r="QCB74" s="60"/>
      <c r="QCC74" s="60"/>
      <c r="QCD74" s="60"/>
      <c r="QCE74" s="60"/>
      <c r="QCF74" s="60"/>
      <c r="QCG74" s="60"/>
      <c r="QCH74" s="60"/>
      <c r="QCI74" s="60"/>
      <c r="QCJ74" s="60"/>
      <c r="QCK74" s="60"/>
      <c r="QCL74" s="60"/>
      <c r="QCM74" s="60"/>
      <c r="QCN74" s="60"/>
      <c r="QCO74" s="60"/>
      <c r="QCP74" s="60"/>
      <c r="QCQ74" s="60"/>
      <c r="QCR74" s="60"/>
      <c r="QCS74" s="60"/>
      <c r="QCT74" s="60"/>
      <c r="QCU74" s="60"/>
      <c r="QCV74" s="60"/>
      <c r="QCW74" s="60"/>
      <c r="QCX74" s="60"/>
      <c r="QCY74" s="60"/>
      <c r="QCZ74" s="60"/>
      <c r="QDA74" s="60"/>
      <c r="QDB74" s="60"/>
      <c r="QDC74" s="60"/>
      <c r="QDD74" s="60"/>
      <c r="QDE74" s="60"/>
      <c r="QDF74" s="60"/>
      <c r="QDG74" s="60"/>
      <c r="QDH74" s="60"/>
      <c r="QDI74" s="60"/>
      <c r="QDJ74" s="60"/>
      <c r="QDK74" s="60"/>
      <c r="QDL74" s="60"/>
      <c r="QDM74" s="60"/>
      <c r="QDN74" s="60"/>
      <c r="QDO74" s="60"/>
      <c r="QDP74" s="60"/>
      <c r="QDQ74" s="60"/>
      <c r="QDR74" s="60"/>
      <c r="QDS74" s="60"/>
      <c r="QDT74" s="60"/>
      <c r="QDU74" s="60"/>
      <c r="QDV74" s="60"/>
      <c r="QDW74" s="60"/>
      <c r="QDX74" s="60"/>
      <c r="QDY74" s="60"/>
      <c r="QDZ74" s="60"/>
      <c r="QEA74" s="60"/>
      <c r="QEB74" s="60"/>
      <c r="QEC74" s="60"/>
      <c r="QED74" s="60"/>
      <c r="QEE74" s="60"/>
      <c r="QEF74" s="60"/>
      <c r="QEG74" s="60"/>
      <c r="QEH74" s="60"/>
      <c r="QEI74" s="60"/>
      <c r="QEJ74" s="60"/>
      <c r="QEK74" s="60"/>
      <c r="QEL74" s="60"/>
      <c r="QEM74" s="60"/>
      <c r="QEN74" s="60"/>
      <c r="QEO74" s="60"/>
      <c r="QEP74" s="60"/>
      <c r="QEQ74" s="60"/>
      <c r="QER74" s="60"/>
      <c r="QES74" s="60"/>
      <c r="QET74" s="60"/>
      <c r="QEU74" s="60"/>
      <c r="QEV74" s="60"/>
      <c r="QEW74" s="60"/>
      <c r="QEX74" s="60"/>
      <c r="QEY74" s="60"/>
      <c r="QEZ74" s="60"/>
      <c r="QFA74" s="60"/>
      <c r="QFB74" s="60"/>
      <c r="QFC74" s="60"/>
      <c r="QFD74" s="60"/>
      <c r="QFE74" s="60"/>
      <c r="QFF74" s="60"/>
      <c r="QFG74" s="60"/>
      <c r="QFH74" s="60"/>
      <c r="QFI74" s="60"/>
      <c r="QFJ74" s="60"/>
      <c r="QFK74" s="60"/>
      <c r="QFL74" s="60"/>
      <c r="QFM74" s="60"/>
      <c r="QFN74" s="60"/>
      <c r="QFO74" s="60"/>
      <c r="QFP74" s="60"/>
      <c r="QFQ74" s="60"/>
      <c r="QFR74" s="60"/>
      <c r="QFS74" s="60"/>
      <c r="QFT74" s="60"/>
      <c r="QFU74" s="60"/>
      <c r="QFV74" s="60"/>
      <c r="QFW74" s="60"/>
      <c r="QFX74" s="60"/>
      <c r="QFY74" s="60"/>
      <c r="QFZ74" s="60"/>
      <c r="QGA74" s="60"/>
      <c r="QGB74" s="60"/>
      <c r="QGC74" s="60"/>
      <c r="QGD74" s="60"/>
      <c r="QGE74" s="60"/>
      <c r="QGF74" s="60"/>
      <c r="QGG74" s="60"/>
      <c r="QGH74" s="60"/>
      <c r="QGI74" s="60"/>
      <c r="QGJ74" s="60"/>
      <c r="QGK74" s="60"/>
      <c r="QGL74" s="60"/>
      <c r="QGM74" s="60"/>
      <c r="QGN74" s="60"/>
      <c r="QGO74" s="60"/>
      <c r="QGP74" s="60"/>
      <c r="QGQ74" s="60"/>
      <c r="QGR74" s="60"/>
      <c r="QGS74" s="60"/>
      <c r="QGT74" s="60"/>
      <c r="QGU74" s="60"/>
      <c r="QGV74" s="60"/>
      <c r="QGW74" s="60"/>
      <c r="QGX74" s="60"/>
      <c r="QGY74" s="60"/>
      <c r="QGZ74" s="60"/>
      <c r="QHA74" s="60"/>
      <c r="QHB74" s="60"/>
      <c r="QHC74" s="60"/>
      <c r="QHD74" s="60"/>
      <c r="QHE74" s="60"/>
      <c r="QHF74" s="60"/>
      <c r="QHG74" s="60"/>
      <c r="QHH74" s="60"/>
      <c r="QHI74" s="60"/>
      <c r="QHJ74" s="60"/>
      <c r="QHK74" s="60"/>
      <c r="QHL74" s="60"/>
      <c r="QHM74" s="60"/>
      <c r="QHN74" s="60"/>
      <c r="QHO74" s="60"/>
      <c r="QHP74" s="60"/>
      <c r="QHQ74" s="60"/>
      <c r="QHR74" s="60"/>
      <c r="QHS74" s="60"/>
      <c r="QHT74" s="60"/>
      <c r="QHU74" s="60"/>
      <c r="QHV74" s="60"/>
      <c r="QHW74" s="60"/>
      <c r="QHX74" s="60"/>
      <c r="QHY74" s="60"/>
      <c r="QHZ74" s="60"/>
      <c r="QIA74" s="60"/>
      <c r="QIB74" s="60"/>
      <c r="QIC74" s="60"/>
      <c r="QID74" s="60"/>
      <c r="QIE74" s="60"/>
      <c r="QIF74" s="60"/>
      <c r="QIG74" s="60"/>
      <c r="QIH74" s="60"/>
      <c r="QII74" s="60"/>
      <c r="QIJ74" s="60"/>
      <c r="QIK74" s="60"/>
      <c r="QIL74" s="60"/>
      <c r="QIM74" s="60"/>
      <c r="QIN74" s="60"/>
      <c r="QIO74" s="60"/>
      <c r="QIP74" s="60"/>
      <c r="QIQ74" s="60"/>
      <c r="QIR74" s="60"/>
      <c r="QIS74" s="60"/>
      <c r="QIT74" s="60"/>
      <c r="QIU74" s="60"/>
      <c r="QIV74" s="60"/>
      <c r="QIW74" s="60"/>
      <c r="QIX74" s="60"/>
      <c r="QIY74" s="60"/>
      <c r="QIZ74" s="60"/>
      <c r="QJA74" s="60"/>
      <c r="QJB74" s="60"/>
      <c r="QJC74" s="60"/>
      <c r="QJD74" s="60"/>
      <c r="QJE74" s="60"/>
      <c r="QJF74" s="60"/>
      <c r="QJG74" s="60"/>
      <c r="QJH74" s="60"/>
      <c r="QJI74" s="60"/>
      <c r="QJJ74" s="60"/>
      <c r="QJK74" s="60"/>
      <c r="QJL74" s="60"/>
      <c r="QJM74" s="60"/>
      <c r="QJN74" s="60"/>
      <c r="QJO74" s="60"/>
      <c r="QJP74" s="60"/>
      <c r="QJQ74" s="60"/>
      <c r="QJR74" s="60"/>
      <c r="QJS74" s="60"/>
      <c r="QJT74" s="60"/>
      <c r="QJU74" s="60"/>
      <c r="QJV74" s="60"/>
      <c r="QJW74" s="60"/>
      <c r="QJX74" s="60"/>
      <c r="QJY74" s="60"/>
      <c r="QJZ74" s="60"/>
      <c r="QKA74" s="60"/>
      <c r="QKB74" s="60"/>
      <c r="QKC74" s="60"/>
      <c r="QKD74" s="60"/>
      <c r="QKE74" s="60"/>
      <c r="QKF74" s="60"/>
      <c r="QKG74" s="60"/>
      <c r="QKH74" s="60"/>
      <c r="QKI74" s="60"/>
      <c r="QKJ74" s="60"/>
      <c r="QKK74" s="60"/>
      <c r="QKL74" s="60"/>
      <c r="QKM74" s="60"/>
      <c r="QKN74" s="60"/>
      <c r="QKO74" s="60"/>
      <c r="QKP74" s="60"/>
      <c r="QKQ74" s="60"/>
      <c r="QKR74" s="60"/>
      <c r="QKS74" s="60"/>
      <c r="QKT74" s="60"/>
      <c r="QKU74" s="60"/>
      <c r="QKV74" s="60"/>
      <c r="QKW74" s="60"/>
      <c r="QKX74" s="60"/>
      <c r="QKY74" s="60"/>
      <c r="QKZ74" s="60"/>
      <c r="QLA74" s="60"/>
      <c r="QLB74" s="60"/>
      <c r="QLC74" s="60"/>
      <c r="QLD74" s="60"/>
      <c r="QLE74" s="60"/>
      <c r="QLF74" s="60"/>
      <c r="QLG74" s="60"/>
      <c r="QLH74" s="60"/>
      <c r="QLI74" s="60"/>
      <c r="QLJ74" s="60"/>
      <c r="QLK74" s="60"/>
      <c r="QLL74" s="60"/>
      <c r="QLM74" s="60"/>
      <c r="QLN74" s="60"/>
      <c r="QLO74" s="60"/>
      <c r="QLP74" s="60"/>
      <c r="QLQ74" s="60"/>
      <c r="QLR74" s="60"/>
      <c r="QLS74" s="60"/>
      <c r="QLT74" s="60"/>
      <c r="QLU74" s="60"/>
      <c r="QLV74" s="60"/>
      <c r="QLW74" s="60"/>
      <c r="QLX74" s="60"/>
      <c r="QLY74" s="60"/>
      <c r="QLZ74" s="60"/>
      <c r="QMA74" s="60"/>
      <c r="QMB74" s="60"/>
      <c r="QMC74" s="60"/>
      <c r="QMD74" s="60"/>
      <c r="QME74" s="60"/>
      <c r="QMF74" s="60"/>
      <c r="QMG74" s="60"/>
      <c r="QMH74" s="60"/>
      <c r="QMI74" s="60"/>
      <c r="QMJ74" s="60"/>
      <c r="QMK74" s="60"/>
      <c r="QML74" s="60"/>
      <c r="QMM74" s="60"/>
      <c r="QMN74" s="60"/>
      <c r="QMO74" s="60"/>
      <c r="QMP74" s="60"/>
      <c r="QMQ74" s="60"/>
      <c r="QMR74" s="60"/>
      <c r="QMS74" s="60"/>
      <c r="QMT74" s="60"/>
      <c r="QMU74" s="60"/>
      <c r="QMV74" s="60"/>
      <c r="QMW74" s="60"/>
      <c r="QMX74" s="60"/>
      <c r="QMY74" s="60"/>
      <c r="QMZ74" s="60"/>
      <c r="QNA74" s="60"/>
      <c r="QNB74" s="60"/>
      <c r="QNC74" s="60"/>
      <c r="QND74" s="60"/>
      <c r="QNE74" s="60"/>
      <c r="QNF74" s="60"/>
      <c r="QNG74" s="60"/>
      <c r="QNH74" s="60"/>
      <c r="QNI74" s="60"/>
      <c r="QNJ74" s="60"/>
      <c r="QNK74" s="60"/>
      <c r="QNL74" s="60"/>
      <c r="QNM74" s="60"/>
      <c r="QNN74" s="60"/>
      <c r="QNO74" s="60"/>
      <c r="QNP74" s="60"/>
      <c r="QNQ74" s="60"/>
      <c r="QNR74" s="60"/>
      <c r="QNS74" s="60"/>
      <c r="QNT74" s="60"/>
      <c r="QNU74" s="60"/>
      <c r="QNV74" s="60"/>
      <c r="QNW74" s="60"/>
      <c r="QNX74" s="60"/>
      <c r="QNY74" s="60"/>
      <c r="QNZ74" s="60"/>
      <c r="QOA74" s="60"/>
      <c r="QOB74" s="60"/>
      <c r="QOC74" s="60"/>
      <c r="QOD74" s="60"/>
      <c r="QOE74" s="60"/>
      <c r="QOF74" s="60"/>
      <c r="QOG74" s="60"/>
      <c r="QOH74" s="60"/>
      <c r="QOI74" s="60"/>
      <c r="QOJ74" s="60"/>
      <c r="QOK74" s="60"/>
      <c r="QOL74" s="60"/>
      <c r="QOM74" s="60"/>
      <c r="QON74" s="60"/>
      <c r="QOO74" s="60"/>
      <c r="QOP74" s="60"/>
      <c r="QOQ74" s="60"/>
      <c r="QOR74" s="60"/>
      <c r="QOS74" s="60"/>
      <c r="QOT74" s="60"/>
      <c r="QOU74" s="60"/>
      <c r="QOV74" s="60"/>
      <c r="QOW74" s="60"/>
      <c r="QOX74" s="60"/>
      <c r="QOY74" s="60"/>
      <c r="QOZ74" s="60"/>
      <c r="QPA74" s="60"/>
      <c r="QPB74" s="60"/>
      <c r="QPC74" s="60"/>
      <c r="QPD74" s="60"/>
      <c r="QPE74" s="60"/>
      <c r="QPF74" s="60"/>
      <c r="QPG74" s="60"/>
      <c r="QPH74" s="60"/>
      <c r="QPI74" s="60"/>
      <c r="QPJ74" s="60"/>
      <c r="QPK74" s="60"/>
      <c r="QPL74" s="60"/>
      <c r="QPM74" s="60"/>
      <c r="QPN74" s="60"/>
      <c r="QPO74" s="60"/>
      <c r="QPP74" s="60"/>
      <c r="QPQ74" s="60"/>
      <c r="QPR74" s="60"/>
      <c r="QPS74" s="60"/>
      <c r="QPT74" s="60"/>
      <c r="QPU74" s="60"/>
      <c r="QPV74" s="60"/>
      <c r="QPW74" s="60"/>
      <c r="QPX74" s="60"/>
      <c r="QPY74" s="60"/>
      <c r="QPZ74" s="60"/>
      <c r="QQA74" s="60"/>
      <c r="QQB74" s="60"/>
      <c r="QQC74" s="60"/>
      <c r="QQD74" s="60"/>
      <c r="QQE74" s="60"/>
      <c r="QQF74" s="60"/>
      <c r="QQG74" s="60"/>
      <c r="QQH74" s="60"/>
      <c r="QQI74" s="60"/>
      <c r="QQJ74" s="60"/>
      <c r="QQK74" s="60"/>
      <c r="QQL74" s="60"/>
      <c r="QQM74" s="60"/>
      <c r="QQN74" s="60"/>
      <c r="QQO74" s="60"/>
      <c r="QQP74" s="60"/>
      <c r="QQQ74" s="60"/>
      <c r="QQR74" s="60"/>
      <c r="QQS74" s="60"/>
      <c r="QQT74" s="60"/>
      <c r="QQU74" s="60"/>
      <c r="QQV74" s="60"/>
      <c r="QQW74" s="60"/>
      <c r="QQX74" s="60"/>
      <c r="QQY74" s="60"/>
      <c r="QQZ74" s="60"/>
      <c r="QRA74" s="60"/>
      <c r="QRB74" s="60"/>
      <c r="QRC74" s="60"/>
      <c r="QRD74" s="60"/>
      <c r="QRE74" s="60"/>
      <c r="QRF74" s="60"/>
      <c r="QRG74" s="60"/>
      <c r="QRH74" s="60"/>
      <c r="QRI74" s="60"/>
      <c r="QRJ74" s="60"/>
      <c r="QRK74" s="60"/>
      <c r="QRL74" s="60"/>
      <c r="QRM74" s="60"/>
      <c r="QRN74" s="60"/>
      <c r="QRO74" s="60"/>
      <c r="QRP74" s="60"/>
      <c r="QRQ74" s="60"/>
      <c r="QRR74" s="60"/>
      <c r="QRS74" s="60"/>
      <c r="QRT74" s="60"/>
      <c r="QRU74" s="60"/>
      <c r="QRV74" s="60"/>
      <c r="QRW74" s="60"/>
      <c r="QRX74" s="60"/>
      <c r="QRY74" s="60"/>
      <c r="QRZ74" s="60"/>
      <c r="QSA74" s="60"/>
      <c r="QSB74" s="60"/>
      <c r="QSC74" s="60"/>
      <c r="QSD74" s="60"/>
      <c r="QSE74" s="60"/>
      <c r="QSF74" s="60"/>
      <c r="QSG74" s="60"/>
      <c r="QSH74" s="60"/>
      <c r="QSI74" s="60"/>
      <c r="QSJ74" s="60"/>
      <c r="QSK74" s="60"/>
      <c r="QSL74" s="60"/>
      <c r="QSM74" s="60"/>
      <c r="QSN74" s="60"/>
      <c r="QSO74" s="60"/>
      <c r="QSP74" s="60"/>
      <c r="QSQ74" s="60"/>
      <c r="QSR74" s="60"/>
      <c r="QSS74" s="60"/>
      <c r="QST74" s="60"/>
      <c r="QSU74" s="60"/>
      <c r="QSV74" s="60"/>
      <c r="QSW74" s="60"/>
      <c r="QSX74" s="60"/>
      <c r="QSY74" s="60"/>
      <c r="QSZ74" s="60"/>
      <c r="QTA74" s="60"/>
      <c r="QTB74" s="60"/>
      <c r="QTC74" s="60"/>
      <c r="QTD74" s="60"/>
      <c r="QTE74" s="60"/>
      <c r="QTF74" s="60"/>
      <c r="QTG74" s="60"/>
      <c r="QTH74" s="60"/>
      <c r="QTI74" s="60"/>
      <c r="QTJ74" s="60"/>
      <c r="QTK74" s="60"/>
      <c r="QTL74" s="60"/>
      <c r="QTM74" s="60"/>
      <c r="QTN74" s="60"/>
      <c r="QTO74" s="60"/>
      <c r="QTP74" s="60"/>
      <c r="QTQ74" s="60"/>
      <c r="QTR74" s="60"/>
      <c r="QTS74" s="60"/>
      <c r="QTT74" s="60"/>
      <c r="QTU74" s="60"/>
      <c r="QTV74" s="60"/>
      <c r="QTW74" s="60"/>
      <c r="QTX74" s="60"/>
      <c r="QTY74" s="60"/>
      <c r="QTZ74" s="60"/>
      <c r="QUA74" s="60"/>
      <c r="QUB74" s="60"/>
      <c r="QUC74" s="60"/>
      <c r="QUD74" s="60"/>
      <c r="QUE74" s="60"/>
      <c r="QUF74" s="60"/>
      <c r="QUG74" s="60"/>
      <c r="QUH74" s="60"/>
      <c r="QUI74" s="60"/>
      <c r="QUJ74" s="60"/>
      <c r="QUK74" s="60"/>
      <c r="QUL74" s="60"/>
      <c r="QUM74" s="60"/>
      <c r="QUN74" s="60"/>
      <c r="QUO74" s="60"/>
      <c r="QUP74" s="60"/>
      <c r="QUQ74" s="60"/>
      <c r="QUR74" s="60"/>
      <c r="QUS74" s="60"/>
      <c r="QUT74" s="60"/>
      <c r="QUU74" s="60"/>
      <c r="QUV74" s="60"/>
      <c r="QUW74" s="60"/>
      <c r="QUX74" s="60"/>
      <c r="QUY74" s="60"/>
      <c r="QUZ74" s="60"/>
      <c r="QVA74" s="60"/>
      <c r="QVB74" s="60"/>
      <c r="QVC74" s="60"/>
      <c r="QVD74" s="60"/>
      <c r="QVE74" s="60"/>
      <c r="QVF74" s="60"/>
      <c r="QVG74" s="60"/>
      <c r="QVH74" s="60"/>
      <c r="QVI74" s="60"/>
      <c r="QVJ74" s="60"/>
      <c r="QVK74" s="60"/>
      <c r="QVL74" s="60"/>
      <c r="QVM74" s="60"/>
      <c r="QVN74" s="60"/>
      <c r="QVO74" s="60"/>
      <c r="QVP74" s="60"/>
      <c r="QVQ74" s="60"/>
      <c r="QVR74" s="60"/>
      <c r="QVS74" s="60"/>
      <c r="QVT74" s="60"/>
      <c r="QVU74" s="60"/>
      <c r="QVV74" s="60"/>
      <c r="QVW74" s="60"/>
      <c r="QVX74" s="60"/>
      <c r="QVY74" s="60"/>
      <c r="QVZ74" s="60"/>
      <c r="QWA74" s="60"/>
      <c r="QWB74" s="60"/>
      <c r="QWC74" s="60"/>
      <c r="QWD74" s="60"/>
      <c r="QWE74" s="60"/>
      <c r="QWF74" s="60"/>
      <c r="QWG74" s="60"/>
      <c r="QWH74" s="60"/>
      <c r="QWI74" s="60"/>
      <c r="QWJ74" s="60"/>
      <c r="QWK74" s="60"/>
      <c r="QWL74" s="60"/>
      <c r="QWM74" s="60"/>
      <c r="QWN74" s="60"/>
      <c r="QWO74" s="60"/>
      <c r="QWP74" s="60"/>
      <c r="QWQ74" s="60"/>
      <c r="QWR74" s="60"/>
      <c r="QWS74" s="60"/>
      <c r="QWT74" s="60"/>
      <c r="QWU74" s="60"/>
      <c r="QWV74" s="60"/>
      <c r="QWW74" s="60"/>
      <c r="QWX74" s="60"/>
      <c r="QWY74" s="60"/>
      <c r="QWZ74" s="60"/>
      <c r="QXA74" s="60"/>
      <c r="QXB74" s="60"/>
      <c r="QXC74" s="60"/>
      <c r="QXD74" s="60"/>
      <c r="QXE74" s="60"/>
      <c r="QXF74" s="60"/>
      <c r="QXG74" s="60"/>
      <c r="QXH74" s="60"/>
      <c r="QXI74" s="60"/>
      <c r="QXJ74" s="60"/>
      <c r="QXK74" s="60"/>
      <c r="QXL74" s="60"/>
      <c r="QXM74" s="60"/>
      <c r="QXN74" s="60"/>
      <c r="QXO74" s="60"/>
      <c r="QXP74" s="60"/>
      <c r="QXQ74" s="60"/>
      <c r="QXR74" s="60"/>
      <c r="QXS74" s="60"/>
      <c r="QXT74" s="60"/>
      <c r="QXU74" s="60"/>
      <c r="QXV74" s="60"/>
      <c r="QXW74" s="60"/>
      <c r="QXX74" s="60"/>
      <c r="QXY74" s="60"/>
      <c r="QXZ74" s="60"/>
      <c r="QYA74" s="60"/>
      <c r="QYB74" s="60"/>
      <c r="QYC74" s="60"/>
      <c r="QYD74" s="60"/>
      <c r="QYE74" s="60"/>
      <c r="QYF74" s="60"/>
      <c r="QYG74" s="60"/>
      <c r="QYH74" s="60"/>
      <c r="QYI74" s="60"/>
      <c r="QYJ74" s="60"/>
      <c r="QYK74" s="60"/>
      <c r="QYL74" s="60"/>
      <c r="QYM74" s="60"/>
      <c r="QYN74" s="60"/>
      <c r="QYO74" s="60"/>
      <c r="QYP74" s="60"/>
      <c r="QYQ74" s="60"/>
      <c r="QYR74" s="60"/>
      <c r="QYS74" s="60"/>
      <c r="QYT74" s="60"/>
      <c r="QYU74" s="60"/>
      <c r="QYV74" s="60"/>
      <c r="QYW74" s="60"/>
      <c r="QYX74" s="60"/>
      <c r="QYY74" s="60"/>
      <c r="QYZ74" s="60"/>
      <c r="QZA74" s="60"/>
      <c r="QZB74" s="60"/>
      <c r="QZC74" s="60"/>
      <c r="QZD74" s="60"/>
      <c r="QZE74" s="60"/>
      <c r="QZF74" s="60"/>
      <c r="QZG74" s="60"/>
      <c r="QZH74" s="60"/>
      <c r="QZI74" s="60"/>
      <c r="QZJ74" s="60"/>
      <c r="QZK74" s="60"/>
      <c r="QZL74" s="60"/>
      <c r="QZM74" s="60"/>
      <c r="QZN74" s="60"/>
      <c r="QZO74" s="60"/>
      <c r="QZP74" s="60"/>
      <c r="QZQ74" s="60"/>
      <c r="QZR74" s="60"/>
      <c r="QZS74" s="60"/>
      <c r="QZT74" s="60"/>
      <c r="QZU74" s="60"/>
      <c r="QZV74" s="60"/>
      <c r="QZW74" s="60"/>
      <c r="QZX74" s="60"/>
      <c r="QZY74" s="60"/>
      <c r="QZZ74" s="60"/>
      <c r="RAA74" s="60"/>
      <c r="RAB74" s="60"/>
      <c r="RAC74" s="60"/>
      <c r="RAD74" s="60"/>
      <c r="RAE74" s="60"/>
      <c r="RAF74" s="60"/>
      <c r="RAG74" s="60"/>
      <c r="RAH74" s="60"/>
      <c r="RAI74" s="60"/>
      <c r="RAJ74" s="60"/>
      <c r="RAK74" s="60"/>
      <c r="RAL74" s="60"/>
      <c r="RAM74" s="60"/>
      <c r="RAN74" s="60"/>
      <c r="RAO74" s="60"/>
      <c r="RAP74" s="60"/>
      <c r="RAQ74" s="60"/>
      <c r="RAR74" s="60"/>
      <c r="RAS74" s="60"/>
      <c r="RAT74" s="60"/>
      <c r="RAU74" s="60"/>
      <c r="RAV74" s="60"/>
      <c r="RAW74" s="60"/>
      <c r="RAX74" s="60"/>
      <c r="RAY74" s="60"/>
      <c r="RAZ74" s="60"/>
      <c r="RBA74" s="60"/>
      <c r="RBB74" s="60"/>
      <c r="RBC74" s="60"/>
      <c r="RBD74" s="60"/>
      <c r="RBE74" s="60"/>
      <c r="RBF74" s="60"/>
      <c r="RBG74" s="60"/>
      <c r="RBH74" s="60"/>
      <c r="RBI74" s="60"/>
      <c r="RBJ74" s="60"/>
      <c r="RBK74" s="60"/>
      <c r="RBL74" s="60"/>
      <c r="RBM74" s="60"/>
      <c r="RBN74" s="60"/>
      <c r="RBO74" s="60"/>
      <c r="RBP74" s="60"/>
      <c r="RBQ74" s="60"/>
      <c r="RBR74" s="60"/>
      <c r="RBS74" s="60"/>
      <c r="RBT74" s="60"/>
      <c r="RBU74" s="60"/>
      <c r="RBV74" s="60"/>
      <c r="RBW74" s="60"/>
      <c r="RBX74" s="60"/>
      <c r="RBY74" s="60"/>
      <c r="RBZ74" s="60"/>
      <c r="RCA74" s="60"/>
      <c r="RCB74" s="60"/>
      <c r="RCC74" s="60"/>
      <c r="RCD74" s="60"/>
      <c r="RCE74" s="60"/>
      <c r="RCF74" s="60"/>
      <c r="RCG74" s="60"/>
      <c r="RCH74" s="60"/>
      <c r="RCI74" s="60"/>
      <c r="RCJ74" s="60"/>
      <c r="RCK74" s="60"/>
      <c r="RCL74" s="60"/>
      <c r="RCM74" s="60"/>
      <c r="RCN74" s="60"/>
      <c r="RCO74" s="60"/>
      <c r="RCP74" s="60"/>
      <c r="RCQ74" s="60"/>
      <c r="RCR74" s="60"/>
      <c r="RCS74" s="60"/>
      <c r="RCT74" s="60"/>
      <c r="RCU74" s="60"/>
      <c r="RCV74" s="60"/>
      <c r="RCW74" s="60"/>
      <c r="RCX74" s="60"/>
      <c r="RCY74" s="60"/>
      <c r="RCZ74" s="60"/>
      <c r="RDA74" s="60"/>
      <c r="RDB74" s="60"/>
      <c r="RDC74" s="60"/>
      <c r="RDD74" s="60"/>
      <c r="RDE74" s="60"/>
      <c r="RDF74" s="60"/>
      <c r="RDG74" s="60"/>
      <c r="RDH74" s="60"/>
      <c r="RDI74" s="60"/>
      <c r="RDJ74" s="60"/>
      <c r="RDK74" s="60"/>
      <c r="RDL74" s="60"/>
      <c r="RDM74" s="60"/>
      <c r="RDN74" s="60"/>
      <c r="RDO74" s="60"/>
      <c r="RDP74" s="60"/>
      <c r="RDQ74" s="60"/>
      <c r="RDR74" s="60"/>
      <c r="RDS74" s="60"/>
      <c r="RDT74" s="60"/>
      <c r="RDU74" s="60"/>
      <c r="RDV74" s="60"/>
      <c r="RDW74" s="60"/>
      <c r="RDX74" s="60"/>
      <c r="RDY74" s="60"/>
      <c r="RDZ74" s="60"/>
      <c r="REA74" s="60"/>
      <c r="REB74" s="60"/>
      <c r="REC74" s="60"/>
      <c r="RED74" s="60"/>
      <c r="REE74" s="60"/>
      <c r="REF74" s="60"/>
      <c r="REG74" s="60"/>
      <c r="REH74" s="60"/>
      <c r="REI74" s="60"/>
      <c r="REJ74" s="60"/>
      <c r="REK74" s="60"/>
      <c r="REL74" s="60"/>
      <c r="REM74" s="60"/>
      <c r="REN74" s="60"/>
      <c r="REO74" s="60"/>
      <c r="REP74" s="60"/>
      <c r="REQ74" s="60"/>
      <c r="RER74" s="60"/>
      <c r="RES74" s="60"/>
      <c r="RET74" s="60"/>
      <c r="REU74" s="60"/>
      <c r="REV74" s="60"/>
      <c r="REW74" s="60"/>
      <c r="REX74" s="60"/>
      <c r="REY74" s="60"/>
      <c r="REZ74" s="60"/>
      <c r="RFA74" s="60"/>
      <c r="RFB74" s="60"/>
      <c r="RFC74" s="60"/>
      <c r="RFD74" s="60"/>
      <c r="RFE74" s="60"/>
      <c r="RFF74" s="60"/>
      <c r="RFG74" s="60"/>
      <c r="RFH74" s="60"/>
      <c r="RFI74" s="60"/>
      <c r="RFJ74" s="60"/>
      <c r="RFK74" s="60"/>
      <c r="RFL74" s="60"/>
      <c r="RFM74" s="60"/>
      <c r="RFN74" s="60"/>
      <c r="RFO74" s="60"/>
      <c r="RFP74" s="60"/>
      <c r="RFQ74" s="60"/>
      <c r="RFR74" s="60"/>
      <c r="RFS74" s="60"/>
      <c r="RFT74" s="60"/>
      <c r="RFU74" s="60"/>
      <c r="RFV74" s="60"/>
      <c r="RFW74" s="60"/>
      <c r="RFX74" s="60"/>
      <c r="RFY74" s="60"/>
      <c r="RFZ74" s="60"/>
      <c r="RGA74" s="60"/>
      <c r="RGB74" s="60"/>
      <c r="RGC74" s="60"/>
      <c r="RGD74" s="60"/>
      <c r="RGE74" s="60"/>
      <c r="RGF74" s="60"/>
      <c r="RGG74" s="60"/>
      <c r="RGH74" s="60"/>
      <c r="RGI74" s="60"/>
      <c r="RGJ74" s="60"/>
      <c r="RGK74" s="60"/>
      <c r="RGL74" s="60"/>
      <c r="RGM74" s="60"/>
      <c r="RGN74" s="60"/>
      <c r="RGO74" s="60"/>
      <c r="RGP74" s="60"/>
      <c r="RGQ74" s="60"/>
      <c r="RGR74" s="60"/>
      <c r="RGS74" s="60"/>
      <c r="RGT74" s="60"/>
      <c r="RGU74" s="60"/>
      <c r="RGV74" s="60"/>
      <c r="RGW74" s="60"/>
      <c r="RGX74" s="60"/>
      <c r="RGY74" s="60"/>
      <c r="RGZ74" s="60"/>
      <c r="RHA74" s="60"/>
      <c r="RHB74" s="60"/>
      <c r="RHC74" s="60"/>
      <c r="RHD74" s="60"/>
      <c r="RHE74" s="60"/>
      <c r="RHF74" s="60"/>
      <c r="RHG74" s="60"/>
      <c r="RHH74" s="60"/>
      <c r="RHI74" s="60"/>
      <c r="RHJ74" s="60"/>
      <c r="RHK74" s="60"/>
      <c r="RHL74" s="60"/>
      <c r="RHM74" s="60"/>
      <c r="RHN74" s="60"/>
      <c r="RHO74" s="60"/>
      <c r="RHP74" s="60"/>
      <c r="RHQ74" s="60"/>
      <c r="RHR74" s="60"/>
      <c r="RHS74" s="60"/>
      <c r="RHT74" s="60"/>
      <c r="RHU74" s="60"/>
      <c r="RHV74" s="60"/>
      <c r="RHW74" s="60"/>
      <c r="RHX74" s="60"/>
      <c r="RHY74" s="60"/>
      <c r="RHZ74" s="60"/>
      <c r="RIA74" s="60"/>
      <c r="RIB74" s="60"/>
      <c r="RIC74" s="60"/>
      <c r="RID74" s="60"/>
      <c r="RIE74" s="60"/>
      <c r="RIF74" s="60"/>
      <c r="RIG74" s="60"/>
      <c r="RIH74" s="60"/>
      <c r="RII74" s="60"/>
      <c r="RIJ74" s="60"/>
      <c r="RIK74" s="60"/>
      <c r="RIL74" s="60"/>
      <c r="RIM74" s="60"/>
      <c r="RIN74" s="60"/>
      <c r="RIO74" s="60"/>
      <c r="RIP74" s="60"/>
      <c r="RIQ74" s="60"/>
      <c r="RIR74" s="60"/>
      <c r="RIS74" s="60"/>
      <c r="RIT74" s="60"/>
      <c r="RIU74" s="60"/>
      <c r="RIV74" s="60"/>
      <c r="RIW74" s="60"/>
      <c r="RIX74" s="60"/>
      <c r="RIY74" s="60"/>
      <c r="RIZ74" s="60"/>
      <c r="RJA74" s="60"/>
      <c r="RJB74" s="60"/>
      <c r="RJC74" s="60"/>
      <c r="RJD74" s="60"/>
      <c r="RJE74" s="60"/>
      <c r="RJF74" s="60"/>
      <c r="RJG74" s="60"/>
      <c r="RJH74" s="60"/>
      <c r="RJI74" s="60"/>
      <c r="RJJ74" s="60"/>
      <c r="RJK74" s="60"/>
      <c r="RJL74" s="60"/>
      <c r="RJM74" s="60"/>
      <c r="RJN74" s="60"/>
      <c r="RJO74" s="60"/>
      <c r="RJP74" s="60"/>
      <c r="RJQ74" s="60"/>
      <c r="RJR74" s="60"/>
      <c r="RJS74" s="60"/>
      <c r="RJT74" s="60"/>
      <c r="RJU74" s="60"/>
      <c r="RJV74" s="60"/>
      <c r="RJW74" s="60"/>
      <c r="RJX74" s="60"/>
      <c r="RJY74" s="60"/>
      <c r="RJZ74" s="60"/>
      <c r="RKA74" s="60"/>
      <c r="RKB74" s="60"/>
      <c r="RKC74" s="60"/>
      <c r="RKD74" s="60"/>
      <c r="RKE74" s="60"/>
      <c r="RKF74" s="60"/>
      <c r="RKG74" s="60"/>
      <c r="RKH74" s="60"/>
      <c r="RKI74" s="60"/>
      <c r="RKJ74" s="60"/>
      <c r="RKK74" s="60"/>
      <c r="RKL74" s="60"/>
      <c r="RKM74" s="60"/>
      <c r="RKN74" s="60"/>
      <c r="RKO74" s="60"/>
      <c r="RKP74" s="60"/>
      <c r="RKQ74" s="60"/>
      <c r="RKR74" s="60"/>
      <c r="RKS74" s="60"/>
      <c r="RKT74" s="60"/>
      <c r="RKU74" s="60"/>
      <c r="RKV74" s="60"/>
      <c r="RKW74" s="60"/>
      <c r="RKX74" s="60"/>
      <c r="RKY74" s="60"/>
      <c r="RKZ74" s="60"/>
      <c r="RLA74" s="60"/>
      <c r="RLB74" s="60"/>
      <c r="RLC74" s="60"/>
      <c r="RLD74" s="60"/>
      <c r="RLE74" s="60"/>
      <c r="RLF74" s="60"/>
      <c r="RLG74" s="60"/>
      <c r="RLH74" s="60"/>
      <c r="RLI74" s="60"/>
      <c r="RLJ74" s="60"/>
      <c r="RLK74" s="60"/>
      <c r="RLL74" s="60"/>
      <c r="RLM74" s="60"/>
      <c r="RLN74" s="60"/>
      <c r="RLO74" s="60"/>
      <c r="RLP74" s="60"/>
      <c r="RLQ74" s="60"/>
      <c r="RLR74" s="60"/>
      <c r="RLS74" s="60"/>
      <c r="RLT74" s="60"/>
      <c r="RLU74" s="60"/>
      <c r="RLV74" s="60"/>
      <c r="RLW74" s="60"/>
      <c r="RLX74" s="60"/>
      <c r="RLY74" s="60"/>
      <c r="RLZ74" s="60"/>
      <c r="RMA74" s="60"/>
      <c r="RMB74" s="60"/>
      <c r="RMC74" s="60"/>
      <c r="RMD74" s="60"/>
      <c r="RME74" s="60"/>
      <c r="RMF74" s="60"/>
      <c r="RMG74" s="60"/>
      <c r="RMH74" s="60"/>
      <c r="RMI74" s="60"/>
      <c r="RMJ74" s="60"/>
      <c r="RMK74" s="60"/>
      <c r="RML74" s="60"/>
      <c r="RMM74" s="60"/>
      <c r="RMN74" s="60"/>
      <c r="RMO74" s="60"/>
      <c r="RMP74" s="60"/>
      <c r="RMQ74" s="60"/>
      <c r="RMR74" s="60"/>
      <c r="RMS74" s="60"/>
      <c r="RMT74" s="60"/>
      <c r="RMU74" s="60"/>
      <c r="RMV74" s="60"/>
      <c r="RMW74" s="60"/>
      <c r="RMX74" s="60"/>
      <c r="RMY74" s="60"/>
      <c r="RMZ74" s="60"/>
      <c r="RNA74" s="60"/>
      <c r="RNB74" s="60"/>
      <c r="RNC74" s="60"/>
      <c r="RND74" s="60"/>
      <c r="RNE74" s="60"/>
      <c r="RNF74" s="60"/>
      <c r="RNG74" s="60"/>
      <c r="RNH74" s="60"/>
      <c r="RNI74" s="60"/>
      <c r="RNJ74" s="60"/>
      <c r="RNK74" s="60"/>
      <c r="RNL74" s="60"/>
      <c r="RNM74" s="60"/>
      <c r="RNN74" s="60"/>
      <c r="RNO74" s="60"/>
      <c r="RNP74" s="60"/>
      <c r="RNQ74" s="60"/>
      <c r="RNR74" s="60"/>
      <c r="RNS74" s="60"/>
      <c r="RNT74" s="60"/>
      <c r="RNU74" s="60"/>
      <c r="RNV74" s="60"/>
      <c r="RNW74" s="60"/>
      <c r="RNX74" s="60"/>
      <c r="RNY74" s="60"/>
      <c r="RNZ74" s="60"/>
      <c r="ROA74" s="60"/>
      <c r="ROB74" s="60"/>
      <c r="ROC74" s="60"/>
      <c r="ROD74" s="60"/>
      <c r="ROE74" s="60"/>
      <c r="ROF74" s="60"/>
      <c r="ROG74" s="60"/>
      <c r="ROH74" s="60"/>
      <c r="ROI74" s="60"/>
      <c r="ROJ74" s="60"/>
      <c r="ROK74" s="60"/>
      <c r="ROL74" s="60"/>
      <c r="ROM74" s="60"/>
      <c r="RON74" s="60"/>
      <c r="ROO74" s="60"/>
      <c r="ROP74" s="60"/>
      <c r="ROQ74" s="60"/>
      <c r="ROR74" s="60"/>
      <c r="ROS74" s="60"/>
      <c r="ROT74" s="60"/>
      <c r="ROU74" s="60"/>
      <c r="ROV74" s="60"/>
      <c r="ROW74" s="60"/>
      <c r="ROX74" s="60"/>
      <c r="ROY74" s="60"/>
      <c r="ROZ74" s="60"/>
      <c r="RPA74" s="60"/>
      <c r="RPB74" s="60"/>
      <c r="RPC74" s="60"/>
      <c r="RPD74" s="60"/>
      <c r="RPE74" s="60"/>
      <c r="RPF74" s="60"/>
      <c r="RPG74" s="60"/>
      <c r="RPH74" s="60"/>
      <c r="RPI74" s="60"/>
      <c r="RPJ74" s="60"/>
      <c r="RPK74" s="60"/>
      <c r="RPL74" s="60"/>
      <c r="RPM74" s="60"/>
      <c r="RPN74" s="60"/>
      <c r="RPO74" s="60"/>
      <c r="RPP74" s="60"/>
      <c r="RPQ74" s="60"/>
      <c r="RPR74" s="60"/>
      <c r="RPS74" s="60"/>
      <c r="RPT74" s="60"/>
      <c r="RPU74" s="60"/>
      <c r="RPV74" s="60"/>
      <c r="RPW74" s="60"/>
      <c r="RPX74" s="60"/>
      <c r="RPY74" s="60"/>
      <c r="RPZ74" s="60"/>
      <c r="RQA74" s="60"/>
      <c r="RQB74" s="60"/>
      <c r="RQC74" s="60"/>
      <c r="RQD74" s="60"/>
      <c r="RQE74" s="60"/>
      <c r="RQF74" s="60"/>
      <c r="RQG74" s="60"/>
      <c r="RQH74" s="60"/>
      <c r="RQI74" s="60"/>
      <c r="RQJ74" s="60"/>
      <c r="RQK74" s="60"/>
      <c r="RQL74" s="60"/>
      <c r="RQM74" s="60"/>
      <c r="RQN74" s="60"/>
      <c r="RQO74" s="60"/>
      <c r="RQP74" s="60"/>
      <c r="RQQ74" s="60"/>
      <c r="RQR74" s="60"/>
      <c r="RQS74" s="60"/>
      <c r="RQT74" s="60"/>
      <c r="RQU74" s="60"/>
      <c r="RQV74" s="60"/>
      <c r="RQW74" s="60"/>
      <c r="RQX74" s="60"/>
      <c r="RQY74" s="60"/>
      <c r="RQZ74" s="60"/>
      <c r="RRA74" s="60"/>
      <c r="RRB74" s="60"/>
      <c r="RRC74" s="60"/>
      <c r="RRD74" s="60"/>
      <c r="RRE74" s="60"/>
      <c r="RRF74" s="60"/>
      <c r="RRG74" s="60"/>
      <c r="RRH74" s="60"/>
      <c r="RRI74" s="60"/>
      <c r="RRJ74" s="60"/>
      <c r="RRK74" s="60"/>
      <c r="RRL74" s="60"/>
      <c r="RRM74" s="60"/>
      <c r="RRN74" s="60"/>
      <c r="RRO74" s="60"/>
      <c r="RRP74" s="60"/>
      <c r="RRQ74" s="60"/>
      <c r="RRR74" s="60"/>
      <c r="RRS74" s="60"/>
      <c r="RRT74" s="60"/>
      <c r="RRU74" s="60"/>
      <c r="RRV74" s="60"/>
      <c r="RRW74" s="60"/>
      <c r="RRX74" s="60"/>
      <c r="RRY74" s="60"/>
      <c r="RRZ74" s="60"/>
      <c r="RSA74" s="60"/>
      <c r="RSB74" s="60"/>
      <c r="RSC74" s="60"/>
      <c r="RSD74" s="60"/>
      <c r="RSE74" s="60"/>
      <c r="RSF74" s="60"/>
      <c r="RSG74" s="60"/>
      <c r="RSH74" s="60"/>
      <c r="RSI74" s="60"/>
      <c r="RSJ74" s="60"/>
      <c r="RSK74" s="60"/>
      <c r="RSL74" s="60"/>
      <c r="RSM74" s="60"/>
      <c r="RSN74" s="60"/>
      <c r="RSO74" s="60"/>
      <c r="RSP74" s="60"/>
      <c r="RSQ74" s="60"/>
      <c r="RSR74" s="60"/>
      <c r="RSS74" s="60"/>
      <c r="RST74" s="60"/>
      <c r="RSU74" s="60"/>
      <c r="RSV74" s="60"/>
      <c r="RSW74" s="60"/>
      <c r="RSX74" s="60"/>
      <c r="RSY74" s="60"/>
      <c r="RSZ74" s="60"/>
      <c r="RTA74" s="60"/>
      <c r="RTB74" s="60"/>
      <c r="RTC74" s="60"/>
      <c r="RTD74" s="60"/>
      <c r="RTE74" s="60"/>
      <c r="RTF74" s="60"/>
      <c r="RTG74" s="60"/>
      <c r="RTH74" s="60"/>
      <c r="RTI74" s="60"/>
      <c r="RTJ74" s="60"/>
      <c r="RTK74" s="60"/>
      <c r="RTL74" s="60"/>
      <c r="RTM74" s="60"/>
      <c r="RTN74" s="60"/>
      <c r="RTO74" s="60"/>
      <c r="RTP74" s="60"/>
      <c r="RTQ74" s="60"/>
      <c r="RTR74" s="60"/>
      <c r="RTS74" s="60"/>
      <c r="RTT74" s="60"/>
      <c r="RTU74" s="60"/>
      <c r="RTV74" s="60"/>
      <c r="RTW74" s="60"/>
      <c r="RTX74" s="60"/>
      <c r="RTY74" s="60"/>
      <c r="RTZ74" s="60"/>
      <c r="RUA74" s="60"/>
      <c r="RUB74" s="60"/>
      <c r="RUC74" s="60"/>
      <c r="RUD74" s="60"/>
      <c r="RUE74" s="60"/>
      <c r="RUF74" s="60"/>
      <c r="RUG74" s="60"/>
      <c r="RUH74" s="60"/>
      <c r="RUI74" s="60"/>
      <c r="RUJ74" s="60"/>
      <c r="RUK74" s="60"/>
      <c r="RUL74" s="60"/>
      <c r="RUM74" s="60"/>
      <c r="RUN74" s="60"/>
      <c r="RUO74" s="60"/>
      <c r="RUP74" s="60"/>
      <c r="RUQ74" s="60"/>
      <c r="RUR74" s="60"/>
      <c r="RUS74" s="60"/>
      <c r="RUT74" s="60"/>
      <c r="RUU74" s="60"/>
      <c r="RUV74" s="60"/>
      <c r="RUW74" s="60"/>
      <c r="RUX74" s="60"/>
      <c r="RUY74" s="60"/>
      <c r="RUZ74" s="60"/>
      <c r="RVA74" s="60"/>
      <c r="RVB74" s="60"/>
      <c r="RVC74" s="60"/>
      <c r="RVD74" s="60"/>
      <c r="RVE74" s="60"/>
      <c r="RVF74" s="60"/>
      <c r="RVG74" s="60"/>
      <c r="RVH74" s="60"/>
      <c r="RVI74" s="60"/>
      <c r="RVJ74" s="60"/>
      <c r="RVK74" s="60"/>
      <c r="RVL74" s="60"/>
      <c r="RVM74" s="60"/>
      <c r="RVN74" s="60"/>
      <c r="RVO74" s="60"/>
      <c r="RVP74" s="60"/>
      <c r="RVQ74" s="60"/>
      <c r="RVR74" s="60"/>
      <c r="RVS74" s="60"/>
      <c r="RVT74" s="60"/>
      <c r="RVU74" s="60"/>
      <c r="RVV74" s="60"/>
      <c r="RVW74" s="60"/>
      <c r="RVX74" s="60"/>
      <c r="RVY74" s="60"/>
      <c r="RVZ74" s="60"/>
      <c r="RWA74" s="60"/>
      <c r="RWB74" s="60"/>
      <c r="RWC74" s="60"/>
      <c r="RWD74" s="60"/>
      <c r="RWE74" s="60"/>
      <c r="RWF74" s="60"/>
      <c r="RWG74" s="60"/>
      <c r="RWH74" s="60"/>
      <c r="RWI74" s="60"/>
      <c r="RWJ74" s="60"/>
      <c r="RWK74" s="60"/>
      <c r="RWL74" s="60"/>
      <c r="RWM74" s="60"/>
      <c r="RWN74" s="60"/>
      <c r="RWO74" s="60"/>
      <c r="RWP74" s="60"/>
      <c r="RWQ74" s="60"/>
      <c r="RWR74" s="60"/>
      <c r="RWS74" s="60"/>
      <c r="RWT74" s="60"/>
      <c r="RWU74" s="60"/>
      <c r="RWV74" s="60"/>
      <c r="RWW74" s="60"/>
      <c r="RWX74" s="60"/>
      <c r="RWY74" s="60"/>
      <c r="RWZ74" s="60"/>
      <c r="RXA74" s="60"/>
      <c r="RXB74" s="60"/>
      <c r="RXC74" s="60"/>
      <c r="RXD74" s="60"/>
      <c r="RXE74" s="60"/>
      <c r="RXF74" s="60"/>
      <c r="RXG74" s="60"/>
      <c r="RXH74" s="60"/>
      <c r="RXI74" s="60"/>
      <c r="RXJ74" s="60"/>
      <c r="RXK74" s="60"/>
      <c r="RXL74" s="60"/>
      <c r="RXM74" s="60"/>
      <c r="RXN74" s="60"/>
      <c r="RXO74" s="60"/>
      <c r="RXP74" s="60"/>
      <c r="RXQ74" s="60"/>
      <c r="RXR74" s="60"/>
      <c r="RXS74" s="60"/>
      <c r="RXT74" s="60"/>
      <c r="RXU74" s="60"/>
      <c r="RXV74" s="60"/>
      <c r="RXW74" s="60"/>
      <c r="RXX74" s="60"/>
      <c r="RXY74" s="60"/>
      <c r="RXZ74" s="60"/>
      <c r="RYA74" s="60"/>
      <c r="RYB74" s="60"/>
      <c r="RYC74" s="60"/>
      <c r="RYD74" s="60"/>
      <c r="RYE74" s="60"/>
      <c r="RYF74" s="60"/>
      <c r="RYG74" s="60"/>
      <c r="RYH74" s="60"/>
      <c r="RYI74" s="60"/>
      <c r="RYJ74" s="60"/>
      <c r="RYK74" s="60"/>
      <c r="RYL74" s="60"/>
      <c r="RYM74" s="60"/>
      <c r="RYN74" s="60"/>
      <c r="RYO74" s="60"/>
      <c r="RYP74" s="60"/>
      <c r="RYQ74" s="60"/>
      <c r="RYR74" s="60"/>
      <c r="RYS74" s="60"/>
      <c r="RYT74" s="60"/>
      <c r="RYU74" s="60"/>
      <c r="RYV74" s="60"/>
      <c r="RYW74" s="60"/>
      <c r="RYX74" s="60"/>
      <c r="RYY74" s="60"/>
      <c r="RYZ74" s="60"/>
      <c r="RZA74" s="60"/>
      <c r="RZB74" s="60"/>
      <c r="RZC74" s="60"/>
      <c r="RZD74" s="60"/>
      <c r="RZE74" s="60"/>
      <c r="RZF74" s="60"/>
      <c r="RZG74" s="60"/>
      <c r="RZH74" s="60"/>
      <c r="RZI74" s="60"/>
      <c r="RZJ74" s="60"/>
      <c r="RZK74" s="60"/>
      <c r="RZL74" s="60"/>
      <c r="RZM74" s="60"/>
      <c r="RZN74" s="60"/>
      <c r="RZO74" s="60"/>
      <c r="RZP74" s="60"/>
      <c r="RZQ74" s="60"/>
      <c r="RZR74" s="60"/>
      <c r="RZS74" s="60"/>
      <c r="RZT74" s="60"/>
      <c r="RZU74" s="60"/>
      <c r="RZV74" s="60"/>
      <c r="RZW74" s="60"/>
      <c r="RZX74" s="60"/>
      <c r="RZY74" s="60"/>
      <c r="RZZ74" s="60"/>
      <c r="SAA74" s="60"/>
      <c r="SAB74" s="60"/>
      <c r="SAC74" s="60"/>
      <c r="SAD74" s="60"/>
      <c r="SAE74" s="60"/>
      <c r="SAF74" s="60"/>
      <c r="SAG74" s="60"/>
      <c r="SAH74" s="60"/>
      <c r="SAI74" s="60"/>
      <c r="SAJ74" s="60"/>
      <c r="SAK74" s="60"/>
      <c r="SAL74" s="60"/>
      <c r="SAM74" s="60"/>
      <c r="SAN74" s="60"/>
      <c r="SAO74" s="60"/>
      <c r="SAP74" s="60"/>
      <c r="SAQ74" s="60"/>
      <c r="SAR74" s="60"/>
      <c r="SAS74" s="60"/>
      <c r="SAT74" s="60"/>
      <c r="SAU74" s="60"/>
      <c r="SAV74" s="60"/>
      <c r="SAW74" s="60"/>
      <c r="SAX74" s="60"/>
      <c r="SAY74" s="60"/>
      <c r="SAZ74" s="60"/>
      <c r="SBA74" s="60"/>
      <c r="SBB74" s="60"/>
      <c r="SBC74" s="60"/>
      <c r="SBD74" s="60"/>
      <c r="SBE74" s="60"/>
      <c r="SBF74" s="60"/>
      <c r="SBG74" s="60"/>
      <c r="SBH74" s="60"/>
      <c r="SBI74" s="60"/>
      <c r="SBJ74" s="60"/>
      <c r="SBK74" s="60"/>
      <c r="SBL74" s="60"/>
      <c r="SBM74" s="60"/>
      <c r="SBN74" s="60"/>
      <c r="SBO74" s="60"/>
      <c r="SBP74" s="60"/>
      <c r="SBQ74" s="60"/>
      <c r="SBR74" s="60"/>
      <c r="SBS74" s="60"/>
      <c r="SBT74" s="60"/>
      <c r="SBU74" s="60"/>
      <c r="SBV74" s="60"/>
      <c r="SBW74" s="60"/>
      <c r="SBX74" s="60"/>
      <c r="SBY74" s="60"/>
      <c r="SBZ74" s="60"/>
      <c r="SCA74" s="60"/>
      <c r="SCB74" s="60"/>
      <c r="SCC74" s="60"/>
      <c r="SCD74" s="60"/>
      <c r="SCE74" s="60"/>
      <c r="SCF74" s="60"/>
      <c r="SCG74" s="60"/>
      <c r="SCH74" s="60"/>
      <c r="SCI74" s="60"/>
      <c r="SCJ74" s="60"/>
      <c r="SCK74" s="60"/>
      <c r="SCL74" s="60"/>
      <c r="SCM74" s="60"/>
      <c r="SCN74" s="60"/>
      <c r="SCO74" s="60"/>
      <c r="SCP74" s="60"/>
      <c r="SCQ74" s="60"/>
      <c r="SCR74" s="60"/>
      <c r="SCS74" s="60"/>
      <c r="SCT74" s="60"/>
      <c r="SCU74" s="60"/>
      <c r="SCV74" s="60"/>
      <c r="SCW74" s="60"/>
      <c r="SCX74" s="60"/>
      <c r="SCY74" s="60"/>
      <c r="SCZ74" s="60"/>
      <c r="SDA74" s="60"/>
      <c r="SDB74" s="60"/>
      <c r="SDC74" s="60"/>
      <c r="SDD74" s="60"/>
      <c r="SDE74" s="60"/>
      <c r="SDF74" s="60"/>
      <c r="SDG74" s="60"/>
      <c r="SDH74" s="60"/>
      <c r="SDI74" s="60"/>
      <c r="SDJ74" s="60"/>
      <c r="SDK74" s="60"/>
      <c r="SDL74" s="60"/>
      <c r="SDM74" s="60"/>
      <c r="SDN74" s="60"/>
      <c r="SDO74" s="60"/>
      <c r="SDP74" s="60"/>
      <c r="SDQ74" s="60"/>
      <c r="SDR74" s="60"/>
      <c r="SDS74" s="60"/>
      <c r="SDT74" s="60"/>
      <c r="SDU74" s="60"/>
      <c r="SDV74" s="60"/>
      <c r="SDW74" s="60"/>
      <c r="SDX74" s="60"/>
      <c r="SDY74" s="60"/>
      <c r="SDZ74" s="60"/>
      <c r="SEA74" s="60"/>
      <c r="SEB74" s="60"/>
      <c r="SEC74" s="60"/>
      <c r="SED74" s="60"/>
      <c r="SEE74" s="60"/>
      <c r="SEF74" s="60"/>
      <c r="SEG74" s="60"/>
      <c r="SEH74" s="60"/>
      <c r="SEI74" s="60"/>
      <c r="SEJ74" s="60"/>
      <c r="SEK74" s="60"/>
      <c r="SEL74" s="60"/>
      <c r="SEM74" s="60"/>
      <c r="SEN74" s="60"/>
      <c r="SEO74" s="60"/>
      <c r="SEP74" s="60"/>
      <c r="SEQ74" s="60"/>
      <c r="SER74" s="60"/>
      <c r="SES74" s="60"/>
      <c r="SET74" s="60"/>
      <c r="SEU74" s="60"/>
      <c r="SEV74" s="60"/>
      <c r="SEW74" s="60"/>
      <c r="SEX74" s="60"/>
      <c r="SEY74" s="60"/>
      <c r="SEZ74" s="60"/>
      <c r="SFA74" s="60"/>
      <c r="SFB74" s="60"/>
      <c r="SFC74" s="60"/>
      <c r="SFD74" s="60"/>
      <c r="SFE74" s="60"/>
      <c r="SFF74" s="60"/>
      <c r="SFG74" s="60"/>
      <c r="SFH74" s="60"/>
      <c r="SFI74" s="60"/>
      <c r="SFJ74" s="60"/>
      <c r="SFK74" s="60"/>
      <c r="SFL74" s="60"/>
      <c r="SFM74" s="60"/>
      <c r="SFN74" s="60"/>
      <c r="SFO74" s="60"/>
      <c r="SFP74" s="60"/>
      <c r="SFQ74" s="60"/>
      <c r="SFR74" s="60"/>
      <c r="SFS74" s="60"/>
      <c r="SFT74" s="60"/>
      <c r="SFU74" s="60"/>
      <c r="SFV74" s="60"/>
      <c r="SFW74" s="60"/>
      <c r="SFX74" s="60"/>
      <c r="SFY74" s="60"/>
      <c r="SFZ74" s="60"/>
      <c r="SGA74" s="60"/>
      <c r="SGB74" s="60"/>
      <c r="SGC74" s="60"/>
      <c r="SGD74" s="60"/>
      <c r="SGE74" s="60"/>
      <c r="SGF74" s="60"/>
      <c r="SGG74" s="60"/>
      <c r="SGH74" s="60"/>
      <c r="SGI74" s="60"/>
      <c r="SGJ74" s="60"/>
      <c r="SGK74" s="60"/>
      <c r="SGL74" s="60"/>
      <c r="SGM74" s="60"/>
      <c r="SGN74" s="60"/>
      <c r="SGO74" s="60"/>
      <c r="SGP74" s="60"/>
      <c r="SGQ74" s="60"/>
      <c r="SGR74" s="60"/>
      <c r="SGS74" s="60"/>
      <c r="SGT74" s="60"/>
      <c r="SGU74" s="60"/>
      <c r="SGV74" s="60"/>
      <c r="SGW74" s="60"/>
      <c r="SGX74" s="60"/>
      <c r="SGY74" s="60"/>
      <c r="SGZ74" s="60"/>
      <c r="SHA74" s="60"/>
      <c r="SHB74" s="60"/>
      <c r="SHC74" s="60"/>
      <c r="SHD74" s="60"/>
      <c r="SHE74" s="60"/>
      <c r="SHF74" s="60"/>
      <c r="SHG74" s="60"/>
      <c r="SHH74" s="60"/>
      <c r="SHI74" s="60"/>
      <c r="SHJ74" s="60"/>
      <c r="SHK74" s="60"/>
      <c r="SHL74" s="60"/>
      <c r="SHM74" s="60"/>
      <c r="SHN74" s="60"/>
      <c r="SHO74" s="60"/>
      <c r="SHP74" s="60"/>
      <c r="SHQ74" s="60"/>
      <c r="SHR74" s="60"/>
      <c r="SHS74" s="60"/>
      <c r="SHT74" s="60"/>
      <c r="SHU74" s="60"/>
      <c r="SHV74" s="60"/>
      <c r="SHW74" s="60"/>
      <c r="SHX74" s="60"/>
      <c r="SHY74" s="60"/>
      <c r="SHZ74" s="60"/>
      <c r="SIA74" s="60"/>
      <c r="SIB74" s="60"/>
      <c r="SIC74" s="60"/>
      <c r="SID74" s="60"/>
      <c r="SIE74" s="60"/>
      <c r="SIF74" s="60"/>
      <c r="SIG74" s="60"/>
      <c r="SIH74" s="60"/>
      <c r="SII74" s="60"/>
      <c r="SIJ74" s="60"/>
      <c r="SIK74" s="60"/>
      <c r="SIL74" s="60"/>
      <c r="SIM74" s="60"/>
      <c r="SIN74" s="60"/>
      <c r="SIO74" s="60"/>
      <c r="SIP74" s="60"/>
      <c r="SIQ74" s="60"/>
      <c r="SIR74" s="60"/>
      <c r="SIS74" s="60"/>
      <c r="SIT74" s="60"/>
      <c r="SIU74" s="60"/>
      <c r="SIV74" s="60"/>
      <c r="SIW74" s="60"/>
      <c r="SIX74" s="60"/>
      <c r="SIY74" s="60"/>
      <c r="SIZ74" s="60"/>
      <c r="SJA74" s="60"/>
      <c r="SJB74" s="60"/>
      <c r="SJC74" s="60"/>
      <c r="SJD74" s="60"/>
      <c r="SJE74" s="60"/>
      <c r="SJF74" s="60"/>
      <c r="SJG74" s="60"/>
      <c r="SJH74" s="60"/>
      <c r="SJI74" s="60"/>
      <c r="SJJ74" s="60"/>
      <c r="SJK74" s="60"/>
      <c r="SJL74" s="60"/>
      <c r="SJM74" s="60"/>
      <c r="SJN74" s="60"/>
      <c r="SJO74" s="60"/>
      <c r="SJP74" s="60"/>
      <c r="SJQ74" s="60"/>
      <c r="SJR74" s="60"/>
      <c r="SJS74" s="60"/>
      <c r="SJT74" s="60"/>
      <c r="SJU74" s="60"/>
      <c r="SJV74" s="60"/>
      <c r="SJW74" s="60"/>
      <c r="SJX74" s="60"/>
      <c r="SJY74" s="60"/>
      <c r="SJZ74" s="60"/>
      <c r="SKA74" s="60"/>
      <c r="SKB74" s="60"/>
      <c r="SKC74" s="60"/>
      <c r="SKD74" s="60"/>
      <c r="SKE74" s="60"/>
      <c r="SKF74" s="60"/>
      <c r="SKG74" s="60"/>
      <c r="SKH74" s="60"/>
      <c r="SKI74" s="60"/>
      <c r="SKJ74" s="60"/>
      <c r="SKK74" s="60"/>
      <c r="SKL74" s="60"/>
      <c r="SKM74" s="60"/>
      <c r="SKN74" s="60"/>
      <c r="SKO74" s="60"/>
      <c r="SKP74" s="60"/>
      <c r="SKQ74" s="60"/>
      <c r="SKR74" s="60"/>
      <c r="SKS74" s="60"/>
      <c r="SKT74" s="60"/>
      <c r="SKU74" s="60"/>
      <c r="SKV74" s="60"/>
      <c r="SKW74" s="60"/>
      <c r="SKX74" s="60"/>
      <c r="SKY74" s="60"/>
      <c r="SKZ74" s="60"/>
      <c r="SLA74" s="60"/>
      <c r="SLB74" s="60"/>
      <c r="SLC74" s="60"/>
      <c r="SLD74" s="60"/>
      <c r="SLE74" s="60"/>
      <c r="SLF74" s="60"/>
      <c r="SLG74" s="60"/>
      <c r="SLH74" s="60"/>
      <c r="SLI74" s="60"/>
      <c r="SLJ74" s="60"/>
      <c r="SLK74" s="60"/>
      <c r="SLL74" s="60"/>
      <c r="SLM74" s="60"/>
      <c r="SLN74" s="60"/>
      <c r="SLO74" s="60"/>
      <c r="SLP74" s="60"/>
      <c r="SLQ74" s="60"/>
      <c r="SLR74" s="60"/>
      <c r="SLS74" s="60"/>
      <c r="SLT74" s="60"/>
      <c r="SLU74" s="60"/>
      <c r="SLV74" s="60"/>
      <c r="SLW74" s="60"/>
      <c r="SLX74" s="60"/>
      <c r="SLY74" s="60"/>
      <c r="SLZ74" s="60"/>
      <c r="SMA74" s="60"/>
      <c r="SMB74" s="60"/>
      <c r="SMC74" s="60"/>
      <c r="SMD74" s="60"/>
      <c r="SME74" s="60"/>
      <c r="SMF74" s="60"/>
      <c r="SMG74" s="60"/>
      <c r="SMH74" s="60"/>
      <c r="SMI74" s="60"/>
      <c r="SMJ74" s="60"/>
      <c r="SMK74" s="60"/>
      <c r="SML74" s="60"/>
      <c r="SMM74" s="60"/>
      <c r="SMN74" s="60"/>
      <c r="SMO74" s="60"/>
      <c r="SMP74" s="60"/>
      <c r="SMQ74" s="60"/>
      <c r="SMR74" s="60"/>
      <c r="SMS74" s="60"/>
      <c r="SMT74" s="60"/>
      <c r="SMU74" s="60"/>
      <c r="SMV74" s="60"/>
      <c r="SMW74" s="60"/>
      <c r="SMX74" s="60"/>
      <c r="SMY74" s="60"/>
      <c r="SMZ74" s="60"/>
      <c r="SNA74" s="60"/>
      <c r="SNB74" s="60"/>
      <c r="SNC74" s="60"/>
      <c r="SND74" s="60"/>
      <c r="SNE74" s="60"/>
      <c r="SNF74" s="60"/>
      <c r="SNG74" s="60"/>
      <c r="SNH74" s="60"/>
      <c r="SNI74" s="60"/>
      <c r="SNJ74" s="60"/>
      <c r="SNK74" s="60"/>
      <c r="SNL74" s="60"/>
      <c r="SNM74" s="60"/>
      <c r="SNN74" s="60"/>
      <c r="SNO74" s="60"/>
      <c r="SNP74" s="60"/>
      <c r="SNQ74" s="60"/>
      <c r="SNR74" s="60"/>
      <c r="SNS74" s="60"/>
      <c r="SNT74" s="60"/>
      <c r="SNU74" s="60"/>
      <c r="SNV74" s="60"/>
      <c r="SNW74" s="60"/>
      <c r="SNX74" s="60"/>
      <c r="SNY74" s="60"/>
      <c r="SNZ74" s="60"/>
      <c r="SOA74" s="60"/>
      <c r="SOB74" s="60"/>
      <c r="SOC74" s="60"/>
      <c r="SOD74" s="60"/>
      <c r="SOE74" s="60"/>
      <c r="SOF74" s="60"/>
      <c r="SOG74" s="60"/>
      <c r="SOH74" s="60"/>
      <c r="SOI74" s="60"/>
      <c r="SOJ74" s="60"/>
      <c r="SOK74" s="60"/>
      <c r="SOL74" s="60"/>
      <c r="SOM74" s="60"/>
      <c r="SON74" s="60"/>
      <c r="SOO74" s="60"/>
      <c r="SOP74" s="60"/>
      <c r="SOQ74" s="60"/>
      <c r="SOR74" s="60"/>
      <c r="SOS74" s="60"/>
      <c r="SOT74" s="60"/>
      <c r="SOU74" s="60"/>
      <c r="SOV74" s="60"/>
      <c r="SOW74" s="60"/>
      <c r="SOX74" s="60"/>
      <c r="SOY74" s="60"/>
      <c r="SOZ74" s="60"/>
      <c r="SPA74" s="60"/>
      <c r="SPB74" s="60"/>
      <c r="SPC74" s="60"/>
      <c r="SPD74" s="60"/>
      <c r="SPE74" s="60"/>
      <c r="SPF74" s="60"/>
      <c r="SPG74" s="60"/>
      <c r="SPH74" s="60"/>
      <c r="SPI74" s="60"/>
      <c r="SPJ74" s="60"/>
      <c r="SPK74" s="60"/>
      <c r="SPL74" s="60"/>
      <c r="SPM74" s="60"/>
      <c r="SPN74" s="60"/>
      <c r="SPO74" s="60"/>
      <c r="SPP74" s="60"/>
      <c r="SPQ74" s="60"/>
      <c r="SPR74" s="60"/>
      <c r="SPS74" s="60"/>
      <c r="SPT74" s="60"/>
      <c r="SPU74" s="60"/>
      <c r="SPV74" s="60"/>
      <c r="SPW74" s="60"/>
      <c r="SPX74" s="60"/>
      <c r="SPY74" s="60"/>
      <c r="SPZ74" s="60"/>
      <c r="SQA74" s="60"/>
      <c r="SQB74" s="60"/>
      <c r="SQC74" s="60"/>
      <c r="SQD74" s="60"/>
      <c r="SQE74" s="60"/>
      <c r="SQF74" s="60"/>
      <c r="SQG74" s="60"/>
      <c r="SQH74" s="60"/>
      <c r="SQI74" s="60"/>
      <c r="SQJ74" s="60"/>
      <c r="SQK74" s="60"/>
      <c r="SQL74" s="60"/>
      <c r="SQM74" s="60"/>
      <c r="SQN74" s="60"/>
      <c r="SQO74" s="60"/>
      <c r="SQP74" s="60"/>
      <c r="SQQ74" s="60"/>
      <c r="SQR74" s="60"/>
      <c r="SQS74" s="60"/>
      <c r="SQT74" s="60"/>
      <c r="SQU74" s="60"/>
      <c r="SQV74" s="60"/>
      <c r="SQW74" s="60"/>
      <c r="SQX74" s="60"/>
      <c r="SQY74" s="60"/>
      <c r="SQZ74" s="60"/>
      <c r="SRA74" s="60"/>
      <c r="SRB74" s="60"/>
      <c r="SRC74" s="60"/>
      <c r="SRD74" s="60"/>
      <c r="SRE74" s="60"/>
      <c r="SRF74" s="60"/>
      <c r="SRG74" s="60"/>
      <c r="SRH74" s="60"/>
      <c r="SRI74" s="60"/>
      <c r="SRJ74" s="60"/>
      <c r="SRK74" s="60"/>
      <c r="SRL74" s="60"/>
      <c r="SRM74" s="60"/>
      <c r="SRN74" s="60"/>
      <c r="SRO74" s="60"/>
      <c r="SRP74" s="60"/>
      <c r="SRQ74" s="60"/>
      <c r="SRR74" s="60"/>
      <c r="SRS74" s="60"/>
      <c r="SRT74" s="60"/>
      <c r="SRU74" s="60"/>
      <c r="SRV74" s="60"/>
      <c r="SRW74" s="60"/>
      <c r="SRX74" s="60"/>
      <c r="SRY74" s="60"/>
      <c r="SRZ74" s="60"/>
      <c r="SSA74" s="60"/>
      <c r="SSB74" s="60"/>
      <c r="SSC74" s="60"/>
      <c r="SSD74" s="60"/>
      <c r="SSE74" s="60"/>
      <c r="SSF74" s="60"/>
      <c r="SSG74" s="60"/>
      <c r="SSH74" s="60"/>
      <c r="SSI74" s="60"/>
      <c r="SSJ74" s="60"/>
      <c r="SSK74" s="60"/>
      <c r="SSL74" s="60"/>
      <c r="SSM74" s="60"/>
      <c r="SSN74" s="60"/>
      <c r="SSO74" s="60"/>
      <c r="SSP74" s="60"/>
      <c r="SSQ74" s="60"/>
      <c r="SSR74" s="60"/>
      <c r="SSS74" s="60"/>
      <c r="SST74" s="60"/>
      <c r="SSU74" s="60"/>
      <c r="SSV74" s="60"/>
      <c r="SSW74" s="60"/>
      <c r="SSX74" s="60"/>
      <c r="SSY74" s="60"/>
      <c r="SSZ74" s="60"/>
      <c r="STA74" s="60"/>
      <c r="STB74" s="60"/>
      <c r="STC74" s="60"/>
      <c r="STD74" s="60"/>
      <c r="STE74" s="60"/>
      <c r="STF74" s="60"/>
      <c r="STG74" s="60"/>
      <c r="STH74" s="60"/>
      <c r="STI74" s="60"/>
      <c r="STJ74" s="60"/>
      <c r="STK74" s="60"/>
      <c r="STL74" s="60"/>
      <c r="STM74" s="60"/>
      <c r="STN74" s="60"/>
      <c r="STO74" s="60"/>
      <c r="STP74" s="60"/>
      <c r="STQ74" s="60"/>
      <c r="STR74" s="60"/>
      <c r="STS74" s="60"/>
      <c r="STT74" s="60"/>
      <c r="STU74" s="60"/>
      <c r="STV74" s="60"/>
      <c r="STW74" s="60"/>
      <c r="STX74" s="60"/>
      <c r="STY74" s="60"/>
      <c r="STZ74" s="60"/>
      <c r="SUA74" s="60"/>
      <c r="SUB74" s="60"/>
      <c r="SUC74" s="60"/>
      <c r="SUD74" s="60"/>
      <c r="SUE74" s="60"/>
      <c r="SUF74" s="60"/>
      <c r="SUG74" s="60"/>
      <c r="SUH74" s="60"/>
      <c r="SUI74" s="60"/>
      <c r="SUJ74" s="60"/>
      <c r="SUK74" s="60"/>
      <c r="SUL74" s="60"/>
      <c r="SUM74" s="60"/>
      <c r="SUN74" s="60"/>
      <c r="SUO74" s="60"/>
      <c r="SUP74" s="60"/>
      <c r="SUQ74" s="60"/>
      <c r="SUR74" s="60"/>
      <c r="SUS74" s="60"/>
      <c r="SUT74" s="60"/>
      <c r="SUU74" s="60"/>
      <c r="SUV74" s="60"/>
      <c r="SUW74" s="60"/>
      <c r="SUX74" s="60"/>
      <c r="SUY74" s="60"/>
      <c r="SUZ74" s="60"/>
      <c r="SVA74" s="60"/>
      <c r="SVB74" s="60"/>
      <c r="SVC74" s="60"/>
      <c r="SVD74" s="60"/>
      <c r="SVE74" s="60"/>
      <c r="SVF74" s="60"/>
      <c r="SVG74" s="60"/>
      <c r="SVH74" s="60"/>
      <c r="SVI74" s="60"/>
      <c r="SVJ74" s="60"/>
      <c r="SVK74" s="60"/>
      <c r="SVL74" s="60"/>
      <c r="SVM74" s="60"/>
      <c r="SVN74" s="60"/>
      <c r="SVO74" s="60"/>
      <c r="SVP74" s="60"/>
      <c r="SVQ74" s="60"/>
      <c r="SVR74" s="60"/>
      <c r="SVS74" s="60"/>
      <c r="SVT74" s="60"/>
      <c r="SVU74" s="60"/>
      <c r="SVV74" s="60"/>
      <c r="SVW74" s="60"/>
      <c r="SVX74" s="60"/>
      <c r="SVY74" s="60"/>
      <c r="SVZ74" s="60"/>
      <c r="SWA74" s="60"/>
      <c r="SWB74" s="60"/>
      <c r="SWC74" s="60"/>
      <c r="SWD74" s="60"/>
      <c r="SWE74" s="60"/>
      <c r="SWF74" s="60"/>
      <c r="SWG74" s="60"/>
      <c r="SWH74" s="60"/>
      <c r="SWI74" s="60"/>
      <c r="SWJ74" s="60"/>
      <c r="SWK74" s="60"/>
      <c r="SWL74" s="60"/>
      <c r="SWM74" s="60"/>
      <c r="SWN74" s="60"/>
      <c r="SWO74" s="60"/>
      <c r="SWP74" s="60"/>
      <c r="SWQ74" s="60"/>
      <c r="SWR74" s="60"/>
      <c r="SWS74" s="60"/>
      <c r="SWT74" s="60"/>
      <c r="SWU74" s="60"/>
      <c r="SWV74" s="60"/>
      <c r="SWW74" s="60"/>
      <c r="SWX74" s="60"/>
      <c r="SWY74" s="60"/>
      <c r="SWZ74" s="60"/>
      <c r="SXA74" s="60"/>
      <c r="SXB74" s="60"/>
      <c r="SXC74" s="60"/>
      <c r="SXD74" s="60"/>
      <c r="SXE74" s="60"/>
      <c r="SXF74" s="60"/>
      <c r="SXG74" s="60"/>
      <c r="SXH74" s="60"/>
      <c r="SXI74" s="60"/>
      <c r="SXJ74" s="60"/>
      <c r="SXK74" s="60"/>
      <c r="SXL74" s="60"/>
      <c r="SXM74" s="60"/>
      <c r="SXN74" s="60"/>
      <c r="SXO74" s="60"/>
      <c r="SXP74" s="60"/>
      <c r="SXQ74" s="60"/>
      <c r="SXR74" s="60"/>
      <c r="SXS74" s="60"/>
      <c r="SXT74" s="60"/>
      <c r="SXU74" s="60"/>
      <c r="SXV74" s="60"/>
      <c r="SXW74" s="60"/>
      <c r="SXX74" s="60"/>
      <c r="SXY74" s="60"/>
      <c r="SXZ74" s="60"/>
      <c r="SYA74" s="60"/>
      <c r="SYB74" s="60"/>
      <c r="SYC74" s="60"/>
      <c r="SYD74" s="60"/>
      <c r="SYE74" s="60"/>
      <c r="SYF74" s="60"/>
      <c r="SYG74" s="60"/>
      <c r="SYH74" s="60"/>
      <c r="SYI74" s="60"/>
      <c r="SYJ74" s="60"/>
      <c r="SYK74" s="60"/>
      <c r="SYL74" s="60"/>
      <c r="SYM74" s="60"/>
      <c r="SYN74" s="60"/>
      <c r="SYO74" s="60"/>
      <c r="SYP74" s="60"/>
      <c r="SYQ74" s="60"/>
      <c r="SYR74" s="60"/>
      <c r="SYS74" s="60"/>
      <c r="SYT74" s="60"/>
      <c r="SYU74" s="60"/>
      <c r="SYV74" s="60"/>
      <c r="SYW74" s="60"/>
      <c r="SYX74" s="60"/>
      <c r="SYY74" s="60"/>
      <c r="SYZ74" s="60"/>
      <c r="SZA74" s="60"/>
      <c r="SZB74" s="60"/>
      <c r="SZC74" s="60"/>
      <c r="SZD74" s="60"/>
      <c r="SZE74" s="60"/>
      <c r="SZF74" s="60"/>
      <c r="SZG74" s="60"/>
      <c r="SZH74" s="60"/>
      <c r="SZI74" s="60"/>
      <c r="SZJ74" s="60"/>
      <c r="SZK74" s="60"/>
      <c r="SZL74" s="60"/>
      <c r="SZM74" s="60"/>
      <c r="SZN74" s="60"/>
      <c r="SZO74" s="60"/>
      <c r="SZP74" s="60"/>
      <c r="SZQ74" s="60"/>
      <c r="SZR74" s="60"/>
      <c r="SZS74" s="60"/>
      <c r="SZT74" s="60"/>
      <c r="SZU74" s="60"/>
      <c r="SZV74" s="60"/>
      <c r="SZW74" s="60"/>
      <c r="SZX74" s="60"/>
      <c r="SZY74" s="60"/>
      <c r="SZZ74" s="60"/>
      <c r="TAA74" s="60"/>
      <c r="TAB74" s="60"/>
      <c r="TAC74" s="60"/>
      <c r="TAD74" s="60"/>
      <c r="TAE74" s="60"/>
      <c r="TAF74" s="60"/>
      <c r="TAG74" s="60"/>
      <c r="TAH74" s="60"/>
      <c r="TAI74" s="60"/>
      <c r="TAJ74" s="60"/>
      <c r="TAK74" s="60"/>
      <c r="TAL74" s="60"/>
      <c r="TAM74" s="60"/>
      <c r="TAN74" s="60"/>
      <c r="TAO74" s="60"/>
      <c r="TAP74" s="60"/>
      <c r="TAQ74" s="60"/>
      <c r="TAR74" s="60"/>
      <c r="TAS74" s="60"/>
      <c r="TAT74" s="60"/>
      <c r="TAU74" s="60"/>
      <c r="TAV74" s="60"/>
      <c r="TAW74" s="60"/>
      <c r="TAX74" s="60"/>
      <c r="TAY74" s="60"/>
      <c r="TAZ74" s="60"/>
      <c r="TBA74" s="60"/>
      <c r="TBB74" s="60"/>
      <c r="TBC74" s="60"/>
      <c r="TBD74" s="60"/>
      <c r="TBE74" s="60"/>
      <c r="TBF74" s="60"/>
      <c r="TBG74" s="60"/>
      <c r="TBH74" s="60"/>
      <c r="TBI74" s="60"/>
      <c r="TBJ74" s="60"/>
      <c r="TBK74" s="60"/>
      <c r="TBL74" s="60"/>
      <c r="TBM74" s="60"/>
      <c r="TBN74" s="60"/>
      <c r="TBO74" s="60"/>
      <c r="TBP74" s="60"/>
      <c r="TBQ74" s="60"/>
      <c r="TBR74" s="60"/>
      <c r="TBS74" s="60"/>
      <c r="TBT74" s="60"/>
      <c r="TBU74" s="60"/>
      <c r="TBV74" s="60"/>
      <c r="TBW74" s="60"/>
      <c r="TBX74" s="60"/>
      <c r="TBY74" s="60"/>
      <c r="TBZ74" s="60"/>
      <c r="TCA74" s="60"/>
      <c r="TCB74" s="60"/>
      <c r="TCC74" s="60"/>
      <c r="TCD74" s="60"/>
      <c r="TCE74" s="60"/>
      <c r="TCF74" s="60"/>
      <c r="TCG74" s="60"/>
      <c r="TCH74" s="60"/>
      <c r="TCI74" s="60"/>
      <c r="TCJ74" s="60"/>
      <c r="TCK74" s="60"/>
      <c r="TCL74" s="60"/>
      <c r="TCM74" s="60"/>
      <c r="TCN74" s="60"/>
      <c r="TCO74" s="60"/>
      <c r="TCP74" s="60"/>
      <c r="TCQ74" s="60"/>
      <c r="TCR74" s="60"/>
      <c r="TCS74" s="60"/>
      <c r="TCT74" s="60"/>
      <c r="TCU74" s="60"/>
      <c r="TCV74" s="60"/>
      <c r="TCW74" s="60"/>
      <c r="TCX74" s="60"/>
      <c r="TCY74" s="60"/>
      <c r="TCZ74" s="60"/>
      <c r="TDA74" s="60"/>
      <c r="TDB74" s="60"/>
      <c r="TDC74" s="60"/>
      <c r="TDD74" s="60"/>
      <c r="TDE74" s="60"/>
      <c r="TDF74" s="60"/>
      <c r="TDG74" s="60"/>
      <c r="TDH74" s="60"/>
      <c r="TDI74" s="60"/>
      <c r="TDJ74" s="60"/>
      <c r="TDK74" s="60"/>
      <c r="TDL74" s="60"/>
      <c r="TDM74" s="60"/>
      <c r="TDN74" s="60"/>
      <c r="TDO74" s="60"/>
      <c r="TDP74" s="60"/>
      <c r="TDQ74" s="60"/>
      <c r="TDR74" s="60"/>
      <c r="TDS74" s="60"/>
      <c r="TDT74" s="60"/>
      <c r="TDU74" s="60"/>
      <c r="TDV74" s="60"/>
      <c r="TDW74" s="60"/>
      <c r="TDX74" s="60"/>
      <c r="TDY74" s="60"/>
      <c r="TDZ74" s="60"/>
      <c r="TEA74" s="60"/>
      <c r="TEB74" s="60"/>
      <c r="TEC74" s="60"/>
      <c r="TED74" s="60"/>
      <c r="TEE74" s="60"/>
      <c r="TEF74" s="60"/>
      <c r="TEG74" s="60"/>
      <c r="TEH74" s="60"/>
      <c r="TEI74" s="60"/>
      <c r="TEJ74" s="60"/>
      <c r="TEK74" s="60"/>
      <c r="TEL74" s="60"/>
      <c r="TEM74" s="60"/>
      <c r="TEN74" s="60"/>
      <c r="TEO74" s="60"/>
      <c r="TEP74" s="60"/>
      <c r="TEQ74" s="60"/>
      <c r="TER74" s="60"/>
      <c r="TES74" s="60"/>
      <c r="TET74" s="60"/>
      <c r="TEU74" s="60"/>
      <c r="TEV74" s="60"/>
      <c r="TEW74" s="60"/>
      <c r="TEX74" s="60"/>
      <c r="TEY74" s="60"/>
      <c r="TEZ74" s="60"/>
      <c r="TFA74" s="60"/>
      <c r="TFB74" s="60"/>
      <c r="TFC74" s="60"/>
      <c r="TFD74" s="60"/>
      <c r="TFE74" s="60"/>
      <c r="TFF74" s="60"/>
      <c r="TFG74" s="60"/>
      <c r="TFH74" s="60"/>
      <c r="TFI74" s="60"/>
      <c r="TFJ74" s="60"/>
      <c r="TFK74" s="60"/>
      <c r="TFL74" s="60"/>
      <c r="TFM74" s="60"/>
      <c r="TFN74" s="60"/>
      <c r="TFO74" s="60"/>
      <c r="TFP74" s="60"/>
      <c r="TFQ74" s="60"/>
      <c r="TFR74" s="60"/>
      <c r="TFS74" s="60"/>
      <c r="TFT74" s="60"/>
      <c r="TFU74" s="60"/>
      <c r="TFV74" s="60"/>
      <c r="TFW74" s="60"/>
      <c r="TFX74" s="60"/>
      <c r="TFY74" s="60"/>
      <c r="TFZ74" s="60"/>
      <c r="TGA74" s="60"/>
      <c r="TGB74" s="60"/>
      <c r="TGC74" s="60"/>
      <c r="TGD74" s="60"/>
      <c r="TGE74" s="60"/>
      <c r="TGF74" s="60"/>
      <c r="TGG74" s="60"/>
      <c r="TGH74" s="60"/>
      <c r="TGI74" s="60"/>
      <c r="TGJ74" s="60"/>
      <c r="TGK74" s="60"/>
      <c r="TGL74" s="60"/>
      <c r="TGM74" s="60"/>
      <c r="TGN74" s="60"/>
      <c r="TGO74" s="60"/>
      <c r="TGP74" s="60"/>
      <c r="TGQ74" s="60"/>
      <c r="TGR74" s="60"/>
      <c r="TGS74" s="60"/>
      <c r="TGT74" s="60"/>
      <c r="TGU74" s="60"/>
      <c r="TGV74" s="60"/>
      <c r="TGW74" s="60"/>
      <c r="TGX74" s="60"/>
      <c r="TGY74" s="60"/>
      <c r="TGZ74" s="60"/>
      <c r="THA74" s="60"/>
      <c r="THB74" s="60"/>
      <c r="THC74" s="60"/>
      <c r="THD74" s="60"/>
      <c r="THE74" s="60"/>
      <c r="THF74" s="60"/>
      <c r="THG74" s="60"/>
      <c r="THH74" s="60"/>
      <c r="THI74" s="60"/>
      <c r="THJ74" s="60"/>
      <c r="THK74" s="60"/>
      <c r="THL74" s="60"/>
      <c r="THM74" s="60"/>
      <c r="THN74" s="60"/>
      <c r="THO74" s="60"/>
      <c r="THP74" s="60"/>
      <c r="THQ74" s="60"/>
      <c r="THR74" s="60"/>
      <c r="THS74" s="60"/>
      <c r="THT74" s="60"/>
      <c r="THU74" s="60"/>
      <c r="THV74" s="60"/>
      <c r="THW74" s="60"/>
      <c r="THX74" s="60"/>
      <c r="THY74" s="60"/>
      <c r="THZ74" s="60"/>
      <c r="TIA74" s="60"/>
      <c r="TIB74" s="60"/>
      <c r="TIC74" s="60"/>
      <c r="TID74" s="60"/>
      <c r="TIE74" s="60"/>
      <c r="TIF74" s="60"/>
      <c r="TIG74" s="60"/>
      <c r="TIH74" s="60"/>
      <c r="TII74" s="60"/>
      <c r="TIJ74" s="60"/>
      <c r="TIK74" s="60"/>
      <c r="TIL74" s="60"/>
      <c r="TIM74" s="60"/>
      <c r="TIN74" s="60"/>
      <c r="TIO74" s="60"/>
      <c r="TIP74" s="60"/>
      <c r="TIQ74" s="60"/>
      <c r="TIR74" s="60"/>
      <c r="TIS74" s="60"/>
      <c r="TIT74" s="60"/>
      <c r="TIU74" s="60"/>
      <c r="TIV74" s="60"/>
      <c r="TIW74" s="60"/>
      <c r="TIX74" s="60"/>
      <c r="TIY74" s="60"/>
      <c r="TIZ74" s="60"/>
      <c r="TJA74" s="60"/>
      <c r="TJB74" s="60"/>
      <c r="TJC74" s="60"/>
      <c r="TJD74" s="60"/>
      <c r="TJE74" s="60"/>
      <c r="TJF74" s="60"/>
      <c r="TJG74" s="60"/>
      <c r="TJH74" s="60"/>
      <c r="TJI74" s="60"/>
      <c r="TJJ74" s="60"/>
      <c r="TJK74" s="60"/>
      <c r="TJL74" s="60"/>
      <c r="TJM74" s="60"/>
      <c r="TJN74" s="60"/>
      <c r="TJO74" s="60"/>
      <c r="TJP74" s="60"/>
      <c r="TJQ74" s="60"/>
      <c r="TJR74" s="60"/>
      <c r="TJS74" s="60"/>
      <c r="TJT74" s="60"/>
      <c r="TJU74" s="60"/>
      <c r="TJV74" s="60"/>
      <c r="TJW74" s="60"/>
      <c r="TJX74" s="60"/>
      <c r="TJY74" s="60"/>
      <c r="TJZ74" s="60"/>
      <c r="TKA74" s="60"/>
      <c r="TKB74" s="60"/>
      <c r="TKC74" s="60"/>
      <c r="TKD74" s="60"/>
      <c r="TKE74" s="60"/>
      <c r="TKF74" s="60"/>
      <c r="TKG74" s="60"/>
      <c r="TKH74" s="60"/>
      <c r="TKI74" s="60"/>
      <c r="TKJ74" s="60"/>
      <c r="TKK74" s="60"/>
      <c r="TKL74" s="60"/>
      <c r="TKM74" s="60"/>
      <c r="TKN74" s="60"/>
      <c r="TKO74" s="60"/>
      <c r="TKP74" s="60"/>
      <c r="TKQ74" s="60"/>
      <c r="TKR74" s="60"/>
      <c r="TKS74" s="60"/>
      <c r="TKT74" s="60"/>
      <c r="TKU74" s="60"/>
      <c r="TKV74" s="60"/>
      <c r="TKW74" s="60"/>
      <c r="TKX74" s="60"/>
      <c r="TKY74" s="60"/>
      <c r="TKZ74" s="60"/>
      <c r="TLA74" s="60"/>
      <c r="TLB74" s="60"/>
      <c r="TLC74" s="60"/>
      <c r="TLD74" s="60"/>
      <c r="TLE74" s="60"/>
      <c r="TLF74" s="60"/>
      <c r="TLG74" s="60"/>
      <c r="TLH74" s="60"/>
      <c r="TLI74" s="60"/>
      <c r="TLJ74" s="60"/>
      <c r="TLK74" s="60"/>
      <c r="TLL74" s="60"/>
      <c r="TLM74" s="60"/>
      <c r="TLN74" s="60"/>
      <c r="TLO74" s="60"/>
      <c r="TLP74" s="60"/>
      <c r="TLQ74" s="60"/>
      <c r="TLR74" s="60"/>
      <c r="TLS74" s="60"/>
      <c r="TLT74" s="60"/>
      <c r="TLU74" s="60"/>
      <c r="TLV74" s="60"/>
      <c r="TLW74" s="60"/>
      <c r="TLX74" s="60"/>
      <c r="TLY74" s="60"/>
      <c r="TLZ74" s="60"/>
      <c r="TMA74" s="60"/>
      <c r="TMB74" s="60"/>
      <c r="TMC74" s="60"/>
      <c r="TMD74" s="60"/>
      <c r="TME74" s="60"/>
      <c r="TMF74" s="60"/>
      <c r="TMG74" s="60"/>
      <c r="TMH74" s="60"/>
      <c r="TMI74" s="60"/>
      <c r="TMJ74" s="60"/>
      <c r="TMK74" s="60"/>
      <c r="TML74" s="60"/>
      <c r="TMM74" s="60"/>
      <c r="TMN74" s="60"/>
      <c r="TMO74" s="60"/>
      <c r="TMP74" s="60"/>
      <c r="TMQ74" s="60"/>
      <c r="TMR74" s="60"/>
      <c r="TMS74" s="60"/>
      <c r="TMT74" s="60"/>
      <c r="TMU74" s="60"/>
      <c r="TMV74" s="60"/>
      <c r="TMW74" s="60"/>
      <c r="TMX74" s="60"/>
      <c r="TMY74" s="60"/>
      <c r="TMZ74" s="60"/>
      <c r="TNA74" s="60"/>
      <c r="TNB74" s="60"/>
      <c r="TNC74" s="60"/>
      <c r="TND74" s="60"/>
      <c r="TNE74" s="60"/>
      <c r="TNF74" s="60"/>
      <c r="TNG74" s="60"/>
      <c r="TNH74" s="60"/>
      <c r="TNI74" s="60"/>
      <c r="TNJ74" s="60"/>
      <c r="TNK74" s="60"/>
      <c r="TNL74" s="60"/>
      <c r="TNM74" s="60"/>
      <c r="TNN74" s="60"/>
      <c r="TNO74" s="60"/>
      <c r="TNP74" s="60"/>
      <c r="TNQ74" s="60"/>
      <c r="TNR74" s="60"/>
      <c r="TNS74" s="60"/>
      <c r="TNT74" s="60"/>
      <c r="TNU74" s="60"/>
      <c r="TNV74" s="60"/>
      <c r="TNW74" s="60"/>
      <c r="TNX74" s="60"/>
      <c r="TNY74" s="60"/>
      <c r="TNZ74" s="60"/>
      <c r="TOA74" s="60"/>
      <c r="TOB74" s="60"/>
      <c r="TOC74" s="60"/>
      <c r="TOD74" s="60"/>
      <c r="TOE74" s="60"/>
      <c r="TOF74" s="60"/>
      <c r="TOG74" s="60"/>
      <c r="TOH74" s="60"/>
      <c r="TOI74" s="60"/>
      <c r="TOJ74" s="60"/>
      <c r="TOK74" s="60"/>
      <c r="TOL74" s="60"/>
      <c r="TOM74" s="60"/>
      <c r="TON74" s="60"/>
      <c r="TOO74" s="60"/>
      <c r="TOP74" s="60"/>
      <c r="TOQ74" s="60"/>
      <c r="TOR74" s="60"/>
      <c r="TOS74" s="60"/>
      <c r="TOT74" s="60"/>
      <c r="TOU74" s="60"/>
      <c r="TOV74" s="60"/>
      <c r="TOW74" s="60"/>
      <c r="TOX74" s="60"/>
      <c r="TOY74" s="60"/>
      <c r="TOZ74" s="60"/>
      <c r="TPA74" s="60"/>
      <c r="TPB74" s="60"/>
      <c r="TPC74" s="60"/>
      <c r="TPD74" s="60"/>
      <c r="TPE74" s="60"/>
      <c r="TPF74" s="60"/>
      <c r="TPG74" s="60"/>
      <c r="TPH74" s="60"/>
      <c r="TPI74" s="60"/>
      <c r="TPJ74" s="60"/>
      <c r="TPK74" s="60"/>
      <c r="TPL74" s="60"/>
      <c r="TPM74" s="60"/>
      <c r="TPN74" s="60"/>
      <c r="TPO74" s="60"/>
      <c r="TPP74" s="60"/>
      <c r="TPQ74" s="60"/>
      <c r="TPR74" s="60"/>
      <c r="TPS74" s="60"/>
      <c r="TPT74" s="60"/>
      <c r="TPU74" s="60"/>
      <c r="TPV74" s="60"/>
      <c r="TPW74" s="60"/>
      <c r="TPX74" s="60"/>
      <c r="TPY74" s="60"/>
      <c r="TPZ74" s="60"/>
      <c r="TQA74" s="60"/>
      <c r="TQB74" s="60"/>
      <c r="TQC74" s="60"/>
      <c r="TQD74" s="60"/>
      <c r="TQE74" s="60"/>
      <c r="TQF74" s="60"/>
      <c r="TQG74" s="60"/>
      <c r="TQH74" s="60"/>
      <c r="TQI74" s="60"/>
      <c r="TQJ74" s="60"/>
      <c r="TQK74" s="60"/>
      <c r="TQL74" s="60"/>
      <c r="TQM74" s="60"/>
      <c r="TQN74" s="60"/>
      <c r="TQO74" s="60"/>
      <c r="TQP74" s="60"/>
      <c r="TQQ74" s="60"/>
      <c r="TQR74" s="60"/>
      <c r="TQS74" s="60"/>
      <c r="TQT74" s="60"/>
      <c r="TQU74" s="60"/>
      <c r="TQV74" s="60"/>
      <c r="TQW74" s="60"/>
      <c r="TQX74" s="60"/>
      <c r="TQY74" s="60"/>
      <c r="TQZ74" s="60"/>
      <c r="TRA74" s="60"/>
      <c r="TRB74" s="60"/>
      <c r="TRC74" s="60"/>
      <c r="TRD74" s="60"/>
      <c r="TRE74" s="60"/>
      <c r="TRF74" s="60"/>
      <c r="TRG74" s="60"/>
      <c r="TRH74" s="60"/>
      <c r="TRI74" s="60"/>
      <c r="TRJ74" s="60"/>
      <c r="TRK74" s="60"/>
      <c r="TRL74" s="60"/>
      <c r="TRM74" s="60"/>
      <c r="TRN74" s="60"/>
      <c r="TRO74" s="60"/>
      <c r="TRP74" s="60"/>
      <c r="TRQ74" s="60"/>
      <c r="TRR74" s="60"/>
      <c r="TRS74" s="60"/>
      <c r="TRT74" s="60"/>
      <c r="TRU74" s="60"/>
      <c r="TRV74" s="60"/>
      <c r="TRW74" s="60"/>
      <c r="TRX74" s="60"/>
      <c r="TRY74" s="60"/>
      <c r="TRZ74" s="60"/>
      <c r="TSA74" s="60"/>
      <c r="TSB74" s="60"/>
      <c r="TSC74" s="60"/>
      <c r="TSD74" s="60"/>
      <c r="TSE74" s="60"/>
      <c r="TSF74" s="60"/>
      <c r="TSG74" s="60"/>
      <c r="TSH74" s="60"/>
      <c r="TSI74" s="60"/>
      <c r="TSJ74" s="60"/>
      <c r="TSK74" s="60"/>
      <c r="TSL74" s="60"/>
      <c r="TSM74" s="60"/>
      <c r="TSN74" s="60"/>
      <c r="TSO74" s="60"/>
      <c r="TSP74" s="60"/>
      <c r="TSQ74" s="60"/>
      <c r="TSR74" s="60"/>
      <c r="TSS74" s="60"/>
      <c r="TST74" s="60"/>
      <c r="TSU74" s="60"/>
      <c r="TSV74" s="60"/>
      <c r="TSW74" s="60"/>
      <c r="TSX74" s="60"/>
      <c r="TSY74" s="60"/>
      <c r="TSZ74" s="60"/>
      <c r="TTA74" s="60"/>
      <c r="TTB74" s="60"/>
      <c r="TTC74" s="60"/>
      <c r="TTD74" s="60"/>
      <c r="TTE74" s="60"/>
      <c r="TTF74" s="60"/>
      <c r="TTG74" s="60"/>
      <c r="TTH74" s="60"/>
      <c r="TTI74" s="60"/>
      <c r="TTJ74" s="60"/>
      <c r="TTK74" s="60"/>
      <c r="TTL74" s="60"/>
      <c r="TTM74" s="60"/>
      <c r="TTN74" s="60"/>
      <c r="TTO74" s="60"/>
      <c r="TTP74" s="60"/>
      <c r="TTQ74" s="60"/>
      <c r="TTR74" s="60"/>
      <c r="TTS74" s="60"/>
      <c r="TTT74" s="60"/>
      <c r="TTU74" s="60"/>
      <c r="TTV74" s="60"/>
      <c r="TTW74" s="60"/>
      <c r="TTX74" s="60"/>
      <c r="TTY74" s="60"/>
      <c r="TTZ74" s="60"/>
      <c r="TUA74" s="60"/>
      <c r="TUB74" s="60"/>
      <c r="TUC74" s="60"/>
      <c r="TUD74" s="60"/>
      <c r="TUE74" s="60"/>
      <c r="TUF74" s="60"/>
      <c r="TUG74" s="60"/>
      <c r="TUH74" s="60"/>
      <c r="TUI74" s="60"/>
      <c r="TUJ74" s="60"/>
      <c r="TUK74" s="60"/>
      <c r="TUL74" s="60"/>
      <c r="TUM74" s="60"/>
      <c r="TUN74" s="60"/>
      <c r="TUO74" s="60"/>
      <c r="TUP74" s="60"/>
      <c r="TUQ74" s="60"/>
      <c r="TUR74" s="60"/>
      <c r="TUS74" s="60"/>
      <c r="TUT74" s="60"/>
      <c r="TUU74" s="60"/>
      <c r="TUV74" s="60"/>
      <c r="TUW74" s="60"/>
      <c r="TUX74" s="60"/>
      <c r="TUY74" s="60"/>
      <c r="TUZ74" s="60"/>
      <c r="TVA74" s="60"/>
      <c r="TVB74" s="60"/>
      <c r="TVC74" s="60"/>
      <c r="TVD74" s="60"/>
      <c r="TVE74" s="60"/>
      <c r="TVF74" s="60"/>
      <c r="TVG74" s="60"/>
      <c r="TVH74" s="60"/>
      <c r="TVI74" s="60"/>
      <c r="TVJ74" s="60"/>
      <c r="TVK74" s="60"/>
      <c r="TVL74" s="60"/>
      <c r="TVM74" s="60"/>
      <c r="TVN74" s="60"/>
      <c r="TVO74" s="60"/>
      <c r="TVP74" s="60"/>
      <c r="TVQ74" s="60"/>
      <c r="TVR74" s="60"/>
      <c r="TVS74" s="60"/>
      <c r="TVT74" s="60"/>
      <c r="TVU74" s="60"/>
      <c r="TVV74" s="60"/>
      <c r="TVW74" s="60"/>
      <c r="TVX74" s="60"/>
      <c r="TVY74" s="60"/>
      <c r="TVZ74" s="60"/>
      <c r="TWA74" s="60"/>
      <c r="TWB74" s="60"/>
      <c r="TWC74" s="60"/>
      <c r="TWD74" s="60"/>
      <c r="TWE74" s="60"/>
      <c r="TWF74" s="60"/>
      <c r="TWG74" s="60"/>
      <c r="TWH74" s="60"/>
      <c r="TWI74" s="60"/>
      <c r="TWJ74" s="60"/>
      <c r="TWK74" s="60"/>
      <c r="TWL74" s="60"/>
      <c r="TWM74" s="60"/>
      <c r="TWN74" s="60"/>
      <c r="TWO74" s="60"/>
      <c r="TWP74" s="60"/>
      <c r="TWQ74" s="60"/>
      <c r="TWR74" s="60"/>
      <c r="TWS74" s="60"/>
      <c r="TWT74" s="60"/>
      <c r="TWU74" s="60"/>
      <c r="TWV74" s="60"/>
      <c r="TWW74" s="60"/>
      <c r="TWX74" s="60"/>
      <c r="TWY74" s="60"/>
      <c r="TWZ74" s="60"/>
      <c r="TXA74" s="60"/>
      <c r="TXB74" s="60"/>
      <c r="TXC74" s="60"/>
      <c r="TXD74" s="60"/>
      <c r="TXE74" s="60"/>
      <c r="TXF74" s="60"/>
      <c r="TXG74" s="60"/>
      <c r="TXH74" s="60"/>
      <c r="TXI74" s="60"/>
      <c r="TXJ74" s="60"/>
      <c r="TXK74" s="60"/>
      <c r="TXL74" s="60"/>
      <c r="TXM74" s="60"/>
      <c r="TXN74" s="60"/>
      <c r="TXO74" s="60"/>
      <c r="TXP74" s="60"/>
      <c r="TXQ74" s="60"/>
      <c r="TXR74" s="60"/>
      <c r="TXS74" s="60"/>
      <c r="TXT74" s="60"/>
      <c r="TXU74" s="60"/>
      <c r="TXV74" s="60"/>
      <c r="TXW74" s="60"/>
      <c r="TXX74" s="60"/>
      <c r="TXY74" s="60"/>
      <c r="TXZ74" s="60"/>
      <c r="TYA74" s="60"/>
      <c r="TYB74" s="60"/>
      <c r="TYC74" s="60"/>
      <c r="TYD74" s="60"/>
      <c r="TYE74" s="60"/>
      <c r="TYF74" s="60"/>
      <c r="TYG74" s="60"/>
      <c r="TYH74" s="60"/>
      <c r="TYI74" s="60"/>
      <c r="TYJ74" s="60"/>
      <c r="TYK74" s="60"/>
      <c r="TYL74" s="60"/>
      <c r="TYM74" s="60"/>
      <c r="TYN74" s="60"/>
      <c r="TYO74" s="60"/>
      <c r="TYP74" s="60"/>
      <c r="TYQ74" s="60"/>
      <c r="TYR74" s="60"/>
      <c r="TYS74" s="60"/>
      <c r="TYT74" s="60"/>
      <c r="TYU74" s="60"/>
      <c r="TYV74" s="60"/>
      <c r="TYW74" s="60"/>
      <c r="TYX74" s="60"/>
      <c r="TYY74" s="60"/>
      <c r="TYZ74" s="60"/>
      <c r="TZA74" s="60"/>
      <c r="TZB74" s="60"/>
      <c r="TZC74" s="60"/>
      <c r="TZD74" s="60"/>
      <c r="TZE74" s="60"/>
      <c r="TZF74" s="60"/>
      <c r="TZG74" s="60"/>
      <c r="TZH74" s="60"/>
      <c r="TZI74" s="60"/>
      <c r="TZJ74" s="60"/>
      <c r="TZK74" s="60"/>
      <c r="TZL74" s="60"/>
      <c r="TZM74" s="60"/>
      <c r="TZN74" s="60"/>
      <c r="TZO74" s="60"/>
      <c r="TZP74" s="60"/>
      <c r="TZQ74" s="60"/>
      <c r="TZR74" s="60"/>
      <c r="TZS74" s="60"/>
      <c r="TZT74" s="60"/>
      <c r="TZU74" s="60"/>
      <c r="TZV74" s="60"/>
      <c r="TZW74" s="60"/>
      <c r="TZX74" s="60"/>
      <c r="TZY74" s="60"/>
      <c r="TZZ74" s="60"/>
      <c r="UAA74" s="60"/>
      <c r="UAB74" s="60"/>
      <c r="UAC74" s="60"/>
      <c r="UAD74" s="60"/>
      <c r="UAE74" s="60"/>
      <c r="UAF74" s="60"/>
      <c r="UAG74" s="60"/>
      <c r="UAH74" s="60"/>
      <c r="UAI74" s="60"/>
      <c r="UAJ74" s="60"/>
      <c r="UAK74" s="60"/>
      <c r="UAL74" s="60"/>
      <c r="UAM74" s="60"/>
      <c r="UAN74" s="60"/>
      <c r="UAO74" s="60"/>
      <c r="UAP74" s="60"/>
      <c r="UAQ74" s="60"/>
      <c r="UAR74" s="60"/>
      <c r="UAS74" s="60"/>
      <c r="UAT74" s="60"/>
      <c r="UAU74" s="60"/>
      <c r="UAV74" s="60"/>
      <c r="UAW74" s="60"/>
      <c r="UAX74" s="60"/>
      <c r="UAY74" s="60"/>
      <c r="UAZ74" s="60"/>
      <c r="UBA74" s="60"/>
      <c r="UBB74" s="60"/>
      <c r="UBC74" s="60"/>
      <c r="UBD74" s="60"/>
      <c r="UBE74" s="60"/>
      <c r="UBF74" s="60"/>
      <c r="UBG74" s="60"/>
      <c r="UBH74" s="60"/>
      <c r="UBI74" s="60"/>
      <c r="UBJ74" s="60"/>
      <c r="UBK74" s="60"/>
      <c r="UBL74" s="60"/>
      <c r="UBM74" s="60"/>
      <c r="UBN74" s="60"/>
      <c r="UBO74" s="60"/>
      <c r="UBP74" s="60"/>
      <c r="UBQ74" s="60"/>
      <c r="UBR74" s="60"/>
      <c r="UBS74" s="60"/>
      <c r="UBT74" s="60"/>
      <c r="UBU74" s="60"/>
      <c r="UBV74" s="60"/>
      <c r="UBW74" s="60"/>
      <c r="UBX74" s="60"/>
      <c r="UBY74" s="60"/>
      <c r="UBZ74" s="60"/>
      <c r="UCA74" s="60"/>
      <c r="UCB74" s="60"/>
      <c r="UCC74" s="60"/>
      <c r="UCD74" s="60"/>
      <c r="UCE74" s="60"/>
      <c r="UCF74" s="60"/>
      <c r="UCG74" s="60"/>
      <c r="UCH74" s="60"/>
      <c r="UCI74" s="60"/>
      <c r="UCJ74" s="60"/>
      <c r="UCK74" s="60"/>
      <c r="UCL74" s="60"/>
      <c r="UCM74" s="60"/>
      <c r="UCN74" s="60"/>
      <c r="UCO74" s="60"/>
      <c r="UCP74" s="60"/>
      <c r="UCQ74" s="60"/>
      <c r="UCR74" s="60"/>
      <c r="UCS74" s="60"/>
      <c r="UCT74" s="60"/>
      <c r="UCU74" s="60"/>
      <c r="UCV74" s="60"/>
      <c r="UCW74" s="60"/>
      <c r="UCX74" s="60"/>
      <c r="UCY74" s="60"/>
      <c r="UCZ74" s="60"/>
      <c r="UDA74" s="60"/>
      <c r="UDB74" s="60"/>
      <c r="UDC74" s="60"/>
      <c r="UDD74" s="60"/>
      <c r="UDE74" s="60"/>
      <c r="UDF74" s="60"/>
      <c r="UDG74" s="60"/>
      <c r="UDH74" s="60"/>
      <c r="UDI74" s="60"/>
      <c r="UDJ74" s="60"/>
      <c r="UDK74" s="60"/>
      <c r="UDL74" s="60"/>
      <c r="UDM74" s="60"/>
      <c r="UDN74" s="60"/>
      <c r="UDO74" s="60"/>
      <c r="UDP74" s="60"/>
      <c r="UDQ74" s="60"/>
      <c r="UDR74" s="60"/>
      <c r="UDS74" s="60"/>
      <c r="UDT74" s="60"/>
      <c r="UDU74" s="60"/>
      <c r="UDV74" s="60"/>
      <c r="UDW74" s="60"/>
      <c r="UDX74" s="60"/>
      <c r="UDY74" s="60"/>
      <c r="UDZ74" s="60"/>
      <c r="UEA74" s="60"/>
      <c r="UEB74" s="60"/>
      <c r="UEC74" s="60"/>
      <c r="UED74" s="60"/>
      <c r="UEE74" s="60"/>
      <c r="UEF74" s="60"/>
      <c r="UEG74" s="60"/>
      <c r="UEH74" s="60"/>
      <c r="UEI74" s="60"/>
      <c r="UEJ74" s="60"/>
      <c r="UEK74" s="60"/>
      <c r="UEL74" s="60"/>
      <c r="UEM74" s="60"/>
      <c r="UEN74" s="60"/>
      <c r="UEO74" s="60"/>
      <c r="UEP74" s="60"/>
      <c r="UEQ74" s="60"/>
      <c r="UER74" s="60"/>
      <c r="UES74" s="60"/>
      <c r="UET74" s="60"/>
      <c r="UEU74" s="60"/>
      <c r="UEV74" s="60"/>
      <c r="UEW74" s="60"/>
      <c r="UEX74" s="60"/>
      <c r="UEY74" s="60"/>
      <c r="UEZ74" s="60"/>
      <c r="UFA74" s="60"/>
      <c r="UFB74" s="60"/>
      <c r="UFC74" s="60"/>
      <c r="UFD74" s="60"/>
      <c r="UFE74" s="60"/>
      <c r="UFF74" s="60"/>
      <c r="UFG74" s="60"/>
      <c r="UFH74" s="60"/>
      <c r="UFI74" s="60"/>
      <c r="UFJ74" s="60"/>
      <c r="UFK74" s="60"/>
      <c r="UFL74" s="60"/>
      <c r="UFM74" s="60"/>
      <c r="UFN74" s="60"/>
      <c r="UFO74" s="60"/>
      <c r="UFP74" s="60"/>
      <c r="UFQ74" s="60"/>
      <c r="UFR74" s="60"/>
      <c r="UFS74" s="60"/>
      <c r="UFT74" s="60"/>
      <c r="UFU74" s="60"/>
      <c r="UFV74" s="60"/>
      <c r="UFW74" s="60"/>
      <c r="UFX74" s="60"/>
      <c r="UFY74" s="60"/>
      <c r="UFZ74" s="60"/>
      <c r="UGA74" s="60"/>
      <c r="UGB74" s="60"/>
      <c r="UGC74" s="60"/>
      <c r="UGD74" s="60"/>
      <c r="UGE74" s="60"/>
      <c r="UGF74" s="60"/>
      <c r="UGG74" s="60"/>
      <c r="UGH74" s="60"/>
      <c r="UGI74" s="60"/>
      <c r="UGJ74" s="60"/>
      <c r="UGK74" s="60"/>
      <c r="UGL74" s="60"/>
      <c r="UGM74" s="60"/>
      <c r="UGN74" s="60"/>
      <c r="UGO74" s="60"/>
      <c r="UGP74" s="60"/>
      <c r="UGQ74" s="60"/>
      <c r="UGR74" s="60"/>
      <c r="UGS74" s="60"/>
      <c r="UGT74" s="60"/>
      <c r="UGU74" s="60"/>
      <c r="UGV74" s="60"/>
      <c r="UGW74" s="60"/>
      <c r="UGX74" s="60"/>
      <c r="UGY74" s="60"/>
      <c r="UGZ74" s="60"/>
      <c r="UHA74" s="60"/>
      <c r="UHB74" s="60"/>
      <c r="UHC74" s="60"/>
      <c r="UHD74" s="60"/>
      <c r="UHE74" s="60"/>
      <c r="UHF74" s="60"/>
      <c r="UHG74" s="60"/>
      <c r="UHH74" s="60"/>
      <c r="UHI74" s="60"/>
      <c r="UHJ74" s="60"/>
      <c r="UHK74" s="60"/>
      <c r="UHL74" s="60"/>
      <c r="UHM74" s="60"/>
      <c r="UHN74" s="60"/>
      <c r="UHO74" s="60"/>
      <c r="UHP74" s="60"/>
      <c r="UHQ74" s="60"/>
      <c r="UHR74" s="60"/>
      <c r="UHS74" s="60"/>
      <c r="UHT74" s="60"/>
      <c r="UHU74" s="60"/>
      <c r="UHV74" s="60"/>
      <c r="UHW74" s="60"/>
      <c r="UHX74" s="60"/>
      <c r="UHY74" s="60"/>
      <c r="UHZ74" s="60"/>
      <c r="UIA74" s="60"/>
      <c r="UIB74" s="60"/>
      <c r="UIC74" s="60"/>
      <c r="UID74" s="60"/>
      <c r="UIE74" s="60"/>
      <c r="UIF74" s="60"/>
      <c r="UIG74" s="60"/>
      <c r="UIH74" s="60"/>
      <c r="UII74" s="60"/>
      <c r="UIJ74" s="60"/>
      <c r="UIK74" s="60"/>
      <c r="UIL74" s="60"/>
      <c r="UIM74" s="60"/>
      <c r="UIN74" s="60"/>
      <c r="UIO74" s="60"/>
      <c r="UIP74" s="60"/>
      <c r="UIQ74" s="60"/>
      <c r="UIR74" s="60"/>
      <c r="UIS74" s="60"/>
      <c r="UIT74" s="60"/>
      <c r="UIU74" s="60"/>
      <c r="UIV74" s="60"/>
      <c r="UIW74" s="60"/>
      <c r="UIX74" s="60"/>
      <c r="UIY74" s="60"/>
      <c r="UIZ74" s="60"/>
      <c r="UJA74" s="60"/>
      <c r="UJB74" s="60"/>
      <c r="UJC74" s="60"/>
      <c r="UJD74" s="60"/>
      <c r="UJE74" s="60"/>
      <c r="UJF74" s="60"/>
      <c r="UJG74" s="60"/>
      <c r="UJH74" s="60"/>
      <c r="UJI74" s="60"/>
      <c r="UJJ74" s="60"/>
      <c r="UJK74" s="60"/>
      <c r="UJL74" s="60"/>
      <c r="UJM74" s="60"/>
      <c r="UJN74" s="60"/>
      <c r="UJO74" s="60"/>
      <c r="UJP74" s="60"/>
      <c r="UJQ74" s="60"/>
      <c r="UJR74" s="60"/>
      <c r="UJS74" s="60"/>
      <c r="UJT74" s="60"/>
      <c r="UJU74" s="60"/>
      <c r="UJV74" s="60"/>
      <c r="UJW74" s="60"/>
      <c r="UJX74" s="60"/>
      <c r="UJY74" s="60"/>
      <c r="UJZ74" s="60"/>
      <c r="UKA74" s="60"/>
      <c r="UKB74" s="60"/>
      <c r="UKC74" s="60"/>
      <c r="UKD74" s="60"/>
      <c r="UKE74" s="60"/>
      <c r="UKF74" s="60"/>
      <c r="UKG74" s="60"/>
      <c r="UKH74" s="60"/>
      <c r="UKI74" s="60"/>
      <c r="UKJ74" s="60"/>
      <c r="UKK74" s="60"/>
      <c r="UKL74" s="60"/>
      <c r="UKM74" s="60"/>
      <c r="UKN74" s="60"/>
      <c r="UKO74" s="60"/>
      <c r="UKP74" s="60"/>
      <c r="UKQ74" s="60"/>
      <c r="UKR74" s="60"/>
      <c r="UKS74" s="60"/>
      <c r="UKT74" s="60"/>
      <c r="UKU74" s="60"/>
      <c r="UKV74" s="60"/>
      <c r="UKW74" s="60"/>
      <c r="UKX74" s="60"/>
      <c r="UKY74" s="60"/>
      <c r="UKZ74" s="60"/>
      <c r="ULA74" s="60"/>
      <c r="ULB74" s="60"/>
      <c r="ULC74" s="60"/>
      <c r="ULD74" s="60"/>
      <c r="ULE74" s="60"/>
      <c r="ULF74" s="60"/>
      <c r="ULG74" s="60"/>
      <c r="ULH74" s="60"/>
      <c r="ULI74" s="60"/>
      <c r="ULJ74" s="60"/>
      <c r="ULK74" s="60"/>
      <c r="ULL74" s="60"/>
      <c r="ULM74" s="60"/>
      <c r="ULN74" s="60"/>
      <c r="ULO74" s="60"/>
      <c r="ULP74" s="60"/>
      <c r="ULQ74" s="60"/>
      <c r="ULR74" s="60"/>
      <c r="ULS74" s="60"/>
      <c r="ULT74" s="60"/>
      <c r="ULU74" s="60"/>
      <c r="ULV74" s="60"/>
      <c r="ULW74" s="60"/>
      <c r="ULX74" s="60"/>
      <c r="ULY74" s="60"/>
      <c r="ULZ74" s="60"/>
      <c r="UMA74" s="60"/>
      <c r="UMB74" s="60"/>
      <c r="UMC74" s="60"/>
      <c r="UMD74" s="60"/>
      <c r="UME74" s="60"/>
      <c r="UMF74" s="60"/>
      <c r="UMG74" s="60"/>
      <c r="UMH74" s="60"/>
      <c r="UMI74" s="60"/>
      <c r="UMJ74" s="60"/>
      <c r="UMK74" s="60"/>
      <c r="UML74" s="60"/>
      <c r="UMM74" s="60"/>
      <c r="UMN74" s="60"/>
      <c r="UMO74" s="60"/>
      <c r="UMP74" s="60"/>
      <c r="UMQ74" s="60"/>
      <c r="UMR74" s="60"/>
      <c r="UMS74" s="60"/>
      <c r="UMT74" s="60"/>
      <c r="UMU74" s="60"/>
      <c r="UMV74" s="60"/>
      <c r="UMW74" s="60"/>
      <c r="UMX74" s="60"/>
      <c r="UMY74" s="60"/>
      <c r="UMZ74" s="60"/>
      <c r="UNA74" s="60"/>
      <c r="UNB74" s="60"/>
      <c r="UNC74" s="60"/>
      <c r="UND74" s="60"/>
      <c r="UNE74" s="60"/>
      <c r="UNF74" s="60"/>
      <c r="UNG74" s="60"/>
      <c r="UNH74" s="60"/>
      <c r="UNI74" s="60"/>
      <c r="UNJ74" s="60"/>
      <c r="UNK74" s="60"/>
      <c r="UNL74" s="60"/>
      <c r="UNM74" s="60"/>
      <c r="UNN74" s="60"/>
      <c r="UNO74" s="60"/>
      <c r="UNP74" s="60"/>
      <c r="UNQ74" s="60"/>
      <c r="UNR74" s="60"/>
      <c r="UNS74" s="60"/>
      <c r="UNT74" s="60"/>
      <c r="UNU74" s="60"/>
      <c r="UNV74" s="60"/>
      <c r="UNW74" s="60"/>
      <c r="UNX74" s="60"/>
      <c r="UNY74" s="60"/>
      <c r="UNZ74" s="60"/>
      <c r="UOA74" s="60"/>
      <c r="UOB74" s="60"/>
      <c r="UOC74" s="60"/>
      <c r="UOD74" s="60"/>
      <c r="UOE74" s="60"/>
      <c r="UOF74" s="60"/>
      <c r="UOG74" s="60"/>
      <c r="UOH74" s="60"/>
      <c r="UOI74" s="60"/>
      <c r="UOJ74" s="60"/>
      <c r="UOK74" s="60"/>
      <c r="UOL74" s="60"/>
      <c r="UOM74" s="60"/>
      <c r="UON74" s="60"/>
      <c r="UOO74" s="60"/>
      <c r="UOP74" s="60"/>
      <c r="UOQ74" s="60"/>
      <c r="UOR74" s="60"/>
      <c r="UOS74" s="60"/>
      <c r="UOT74" s="60"/>
      <c r="UOU74" s="60"/>
      <c r="UOV74" s="60"/>
      <c r="UOW74" s="60"/>
      <c r="UOX74" s="60"/>
      <c r="UOY74" s="60"/>
      <c r="UOZ74" s="60"/>
      <c r="UPA74" s="60"/>
      <c r="UPB74" s="60"/>
      <c r="UPC74" s="60"/>
      <c r="UPD74" s="60"/>
      <c r="UPE74" s="60"/>
      <c r="UPF74" s="60"/>
      <c r="UPG74" s="60"/>
      <c r="UPH74" s="60"/>
      <c r="UPI74" s="60"/>
      <c r="UPJ74" s="60"/>
      <c r="UPK74" s="60"/>
      <c r="UPL74" s="60"/>
      <c r="UPM74" s="60"/>
      <c r="UPN74" s="60"/>
      <c r="UPO74" s="60"/>
      <c r="UPP74" s="60"/>
      <c r="UPQ74" s="60"/>
      <c r="UPR74" s="60"/>
      <c r="UPS74" s="60"/>
      <c r="UPT74" s="60"/>
      <c r="UPU74" s="60"/>
      <c r="UPV74" s="60"/>
      <c r="UPW74" s="60"/>
      <c r="UPX74" s="60"/>
      <c r="UPY74" s="60"/>
      <c r="UPZ74" s="60"/>
      <c r="UQA74" s="60"/>
      <c r="UQB74" s="60"/>
      <c r="UQC74" s="60"/>
      <c r="UQD74" s="60"/>
      <c r="UQE74" s="60"/>
      <c r="UQF74" s="60"/>
      <c r="UQG74" s="60"/>
      <c r="UQH74" s="60"/>
      <c r="UQI74" s="60"/>
      <c r="UQJ74" s="60"/>
      <c r="UQK74" s="60"/>
      <c r="UQL74" s="60"/>
      <c r="UQM74" s="60"/>
      <c r="UQN74" s="60"/>
      <c r="UQO74" s="60"/>
      <c r="UQP74" s="60"/>
      <c r="UQQ74" s="60"/>
      <c r="UQR74" s="60"/>
      <c r="UQS74" s="60"/>
      <c r="UQT74" s="60"/>
      <c r="UQU74" s="60"/>
      <c r="UQV74" s="60"/>
      <c r="UQW74" s="60"/>
      <c r="UQX74" s="60"/>
      <c r="UQY74" s="60"/>
      <c r="UQZ74" s="60"/>
      <c r="URA74" s="60"/>
      <c r="URB74" s="60"/>
      <c r="URC74" s="60"/>
      <c r="URD74" s="60"/>
      <c r="URE74" s="60"/>
      <c r="URF74" s="60"/>
      <c r="URG74" s="60"/>
      <c r="URH74" s="60"/>
      <c r="URI74" s="60"/>
      <c r="URJ74" s="60"/>
      <c r="URK74" s="60"/>
      <c r="URL74" s="60"/>
      <c r="URM74" s="60"/>
      <c r="URN74" s="60"/>
      <c r="URO74" s="60"/>
      <c r="URP74" s="60"/>
      <c r="URQ74" s="60"/>
      <c r="URR74" s="60"/>
      <c r="URS74" s="60"/>
      <c r="URT74" s="60"/>
      <c r="URU74" s="60"/>
      <c r="URV74" s="60"/>
      <c r="URW74" s="60"/>
      <c r="URX74" s="60"/>
      <c r="URY74" s="60"/>
      <c r="URZ74" s="60"/>
      <c r="USA74" s="60"/>
      <c r="USB74" s="60"/>
      <c r="USC74" s="60"/>
      <c r="USD74" s="60"/>
      <c r="USE74" s="60"/>
      <c r="USF74" s="60"/>
      <c r="USG74" s="60"/>
      <c r="USH74" s="60"/>
      <c r="USI74" s="60"/>
      <c r="USJ74" s="60"/>
      <c r="USK74" s="60"/>
      <c r="USL74" s="60"/>
      <c r="USM74" s="60"/>
      <c r="USN74" s="60"/>
      <c r="USO74" s="60"/>
      <c r="USP74" s="60"/>
      <c r="USQ74" s="60"/>
      <c r="USR74" s="60"/>
      <c r="USS74" s="60"/>
      <c r="UST74" s="60"/>
      <c r="USU74" s="60"/>
      <c r="USV74" s="60"/>
      <c r="USW74" s="60"/>
      <c r="USX74" s="60"/>
      <c r="USY74" s="60"/>
      <c r="USZ74" s="60"/>
      <c r="UTA74" s="60"/>
      <c r="UTB74" s="60"/>
      <c r="UTC74" s="60"/>
      <c r="UTD74" s="60"/>
      <c r="UTE74" s="60"/>
      <c r="UTF74" s="60"/>
      <c r="UTG74" s="60"/>
      <c r="UTH74" s="60"/>
      <c r="UTI74" s="60"/>
      <c r="UTJ74" s="60"/>
      <c r="UTK74" s="60"/>
      <c r="UTL74" s="60"/>
      <c r="UTM74" s="60"/>
      <c r="UTN74" s="60"/>
      <c r="UTO74" s="60"/>
      <c r="UTP74" s="60"/>
      <c r="UTQ74" s="60"/>
      <c r="UTR74" s="60"/>
      <c r="UTS74" s="60"/>
      <c r="UTT74" s="60"/>
      <c r="UTU74" s="60"/>
      <c r="UTV74" s="60"/>
      <c r="UTW74" s="60"/>
      <c r="UTX74" s="60"/>
      <c r="UTY74" s="60"/>
      <c r="UTZ74" s="60"/>
      <c r="UUA74" s="60"/>
      <c r="UUB74" s="60"/>
      <c r="UUC74" s="60"/>
      <c r="UUD74" s="60"/>
      <c r="UUE74" s="60"/>
      <c r="UUF74" s="60"/>
      <c r="UUG74" s="60"/>
      <c r="UUH74" s="60"/>
      <c r="UUI74" s="60"/>
      <c r="UUJ74" s="60"/>
      <c r="UUK74" s="60"/>
      <c r="UUL74" s="60"/>
      <c r="UUM74" s="60"/>
      <c r="UUN74" s="60"/>
      <c r="UUO74" s="60"/>
      <c r="UUP74" s="60"/>
      <c r="UUQ74" s="60"/>
      <c r="UUR74" s="60"/>
      <c r="UUS74" s="60"/>
      <c r="UUT74" s="60"/>
      <c r="UUU74" s="60"/>
      <c r="UUV74" s="60"/>
      <c r="UUW74" s="60"/>
      <c r="UUX74" s="60"/>
      <c r="UUY74" s="60"/>
      <c r="UUZ74" s="60"/>
      <c r="UVA74" s="60"/>
      <c r="UVB74" s="60"/>
      <c r="UVC74" s="60"/>
      <c r="UVD74" s="60"/>
      <c r="UVE74" s="60"/>
      <c r="UVF74" s="60"/>
      <c r="UVG74" s="60"/>
      <c r="UVH74" s="60"/>
      <c r="UVI74" s="60"/>
      <c r="UVJ74" s="60"/>
      <c r="UVK74" s="60"/>
      <c r="UVL74" s="60"/>
      <c r="UVM74" s="60"/>
      <c r="UVN74" s="60"/>
      <c r="UVO74" s="60"/>
      <c r="UVP74" s="60"/>
      <c r="UVQ74" s="60"/>
      <c r="UVR74" s="60"/>
      <c r="UVS74" s="60"/>
      <c r="UVT74" s="60"/>
      <c r="UVU74" s="60"/>
      <c r="UVV74" s="60"/>
      <c r="UVW74" s="60"/>
      <c r="UVX74" s="60"/>
      <c r="UVY74" s="60"/>
      <c r="UVZ74" s="60"/>
      <c r="UWA74" s="60"/>
      <c r="UWB74" s="60"/>
      <c r="UWC74" s="60"/>
      <c r="UWD74" s="60"/>
      <c r="UWE74" s="60"/>
      <c r="UWF74" s="60"/>
      <c r="UWG74" s="60"/>
      <c r="UWH74" s="60"/>
      <c r="UWI74" s="60"/>
      <c r="UWJ74" s="60"/>
      <c r="UWK74" s="60"/>
      <c r="UWL74" s="60"/>
      <c r="UWM74" s="60"/>
      <c r="UWN74" s="60"/>
      <c r="UWO74" s="60"/>
      <c r="UWP74" s="60"/>
      <c r="UWQ74" s="60"/>
      <c r="UWR74" s="60"/>
      <c r="UWS74" s="60"/>
      <c r="UWT74" s="60"/>
      <c r="UWU74" s="60"/>
      <c r="UWV74" s="60"/>
      <c r="UWW74" s="60"/>
      <c r="UWX74" s="60"/>
      <c r="UWY74" s="60"/>
      <c r="UWZ74" s="60"/>
      <c r="UXA74" s="60"/>
      <c r="UXB74" s="60"/>
      <c r="UXC74" s="60"/>
      <c r="UXD74" s="60"/>
      <c r="UXE74" s="60"/>
      <c r="UXF74" s="60"/>
      <c r="UXG74" s="60"/>
      <c r="UXH74" s="60"/>
      <c r="UXI74" s="60"/>
      <c r="UXJ74" s="60"/>
      <c r="UXK74" s="60"/>
      <c r="UXL74" s="60"/>
      <c r="UXM74" s="60"/>
      <c r="UXN74" s="60"/>
      <c r="UXO74" s="60"/>
      <c r="UXP74" s="60"/>
      <c r="UXQ74" s="60"/>
      <c r="UXR74" s="60"/>
      <c r="UXS74" s="60"/>
      <c r="UXT74" s="60"/>
      <c r="UXU74" s="60"/>
      <c r="UXV74" s="60"/>
      <c r="UXW74" s="60"/>
      <c r="UXX74" s="60"/>
      <c r="UXY74" s="60"/>
      <c r="UXZ74" s="60"/>
      <c r="UYA74" s="60"/>
      <c r="UYB74" s="60"/>
      <c r="UYC74" s="60"/>
      <c r="UYD74" s="60"/>
      <c r="UYE74" s="60"/>
      <c r="UYF74" s="60"/>
      <c r="UYG74" s="60"/>
      <c r="UYH74" s="60"/>
      <c r="UYI74" s="60"/>
      <c r="UYJ74" s="60"/>
      <c r="UYK74" s="60"/>
      <c r="UYL74" s="60"/>
      <c r="UYM74" s="60"/>
      <c r="UYN74" s="60"/>
      <c r="UYO74" s="60"/>
      <c r="UYP74" s="60"/>
      <c r="UYQ74" s="60"/>
      <c r="UYR74" s="60"/>
      <c r="UYS74" s="60"/>
      <c r="UYT74" s="60"/>
      <c r="UYU74" s="60"/>
      <c r="UYV74" s="60"/>
      <c r="UYW74" s="60"/>
      <c r="UYX74" s="60"/>
      <c r="UYY74" s="60"/>
      <c r="UYZ74" s="60"/>
      <c r="UZA74" s="60"/>
      <c r="UZB74" s="60"/>
      <c r="UZC74" s="60"/>
      <c r="UZD74" s="60"/>
      <c r="UZE74" s="60"/>
      <c r="UZF74" s="60"/>
      <c r="UZG74" s="60"/>
      <c r="UZH74" s="60"/>
      <c r="UZI74" s="60"/>
      <c r="UZJ74" s="60"/>
      <c r="UZK74" s="60"/>
      <c r="UZL74" s="60"/>
      <c r="UZM74" s="60"/>
      <c r="UZN74" s="60"/>
      <c r="UZO74" s="60"/>
      <c r="UZP74" s="60"/>
      <c r="UZQ74" s="60"/>
      <c r="UZR74" s="60"/>
      <c r="UZS74" s="60"/>
      <c r="UZT74" s="60"/>
      <c r="UZU74" s="60"/>
      <c r="UZV74" s="60"/>
      <c r="UZW74" s="60"/>
      <c r="UZX74" s="60"/>
      <c r="UZY74" s="60"/>
      <c r="UZZ74" s="60"/>
      <c r="VAA74" s="60"/>
      <c r="VAB74" s="60"/>
      <c r="VAC74" s="60"/>
      <c r="VAD74" s="60"/>
      <c r="VAE74" s="60"/>
      <c r="VAF74" s="60"/>
      <c r="VAG74" s="60"/>
      <c r="VAH74" s="60"/>
      <c r="VAI74" s="60"/>
      <c r="VAJ74" s="60"/>
      <c r="VAK74" s="60"/>
      <c r="VAL74" s="60"/>
      <c r="VAM74" s="60"/>
      <c r="VAN74" s="60"/>
      <c r="VAO74" s="60"/>
      <c r="VAP74" s="60"/>
      <c r="VAQ74" s="60"/>
      <c r="VAR74" s="60"/>
      <c r="VAS74" s="60"/>
      <c r="VAT74" s="60"/>
      <c r="VAU74" s="60"/>
      <c r="VAV74" s="60"/>
      <c r="VAW74" s="60"/>
      <c r="VAX74" s="60"/>
      <c r="VAY74" s="60"/>
      <c r="VAZ74" s="60"/>
      <c r="VBA74" s="60"/>
      <c r="VBB74" s="60"/>
      <c r="VBC74" s="60"/>
      <c r="VBD74" s="60"/>
      <c r="VBE74" s="60"/>
      <c r="VBF74" s="60"/>
      <c r="VBG74" s="60"/>
      <c r="VBH74" s="60"/>
      <c r="VBI74" s="60"/>
      <c r="VBJ74" s="60"/>
      <c r="VBK74" s="60"/>
      <c r="VBL74" s="60"/>
      <c r="VBM74" s="60"/>
      <c r="VBN74" s="60"/>
      <c r="VBO74" s="60"/>
      <c r="VBP74" s="60"/>
      <c r="VBQ74" s="60"/>
      <c r="VBR74" s="60"/>
      <c r="VBS74" s="60"/>
      <c r="VBT74" s="60"/>
      <c r="VBU74" s="60"/>
      <c r="VBV74" s="60"/>
      <c r="VBW74" s="60"/>
      <c r="VBX74" s="60"/>
      <c r="VBY74" s="60"/>
      <c r="VBZ74" s="60"/>
      <c r="VCA74" s="60"/>
      <c r="VCB74" s="60"/>
      <c r="VCC74" s="60"/>
      <c r="VCD74" s="60"/>
      <c r="VCE74" s="60"/>
      <c r="VCF74" s="60"/>
      <c r="VCG74" s="60"/>
      <c r="VCH74" s="60"/>
      <c r="VCI74" s="60"/>
      <c r="VCJ74" s="60"/>
      <c r="VCK74" s="60"/>
      <c r="VCL74" s="60"/>
      <c r="VCM74" s="60"/>
      <c r="VCN74" s="60"/>
      <c r="VCO74" s="60"/>
      <c r="VCP74" s="60"/>
      <c r="VCQ74" s="60"/>
      <c r="VCR74" s="60"/>
      <c r="VCS74" s="60"/>
      <c r="VCT74" s="60"/>
      <c r="VCU74" s="60"/>
      <c r="VCV74" s="60"/>
      <c r="VCW74" s="60"/>
      <c r="VCX74" s="60"/>
      <c r="VCY74" s="60"/>
      <c r="VCZ74" s="60"/>
      <c r="VDA74" s="60"/>
      <c r="VDB74" s="60"/>
      <c r="VDC74" s="60"/>
      <c r="VDD74" s="60"/>
      <c r="VDE74" s="60"/>
      <c r="VDF74" s="60"/>
      <c r="VDG74" s="60"/>
      <c r="VDH74" s="60"/>
      <c r="VDI74" s="60"/>
      <c r="VDJ74" s="60"/>
      <c r="VDK74" s="60"/>
      <c r="VDL74" s="60"/>
      <c r="VDM74" s="60"/>
      <c r="VDN74" s="60"/>
      <c r="VDO74" s="60"/>
      <c r="VDP74" s="60"/>
      <c r="VDQ74" s="60"/>
      <c r="VDR74" s="60"/>
      <c r="VDS74" s="60"/>
      <c r="VDT74" s="60"/>
      <c r="VDU74" s="60"/>
      <c r="VDV74" s="60"/>
      <c r="VDW74" s="60"/>
      <c r="VDX74" s="60"/>
      <c r="VDY74" s="60"/>
      <c r="VDZ74" s="60"/>
      <c r="VEA74" s="60"/>
      <c r="VEB74" s="60"/>
      <c r="VEC74" s="60"/>
      <c r="VED74" s="60"/>
      <c r="VEE74" s="60"/>
      <c r="VEF74" s="60"/>
      <c r="VEG74" s="60"/>
      <c r="VEH74" s="60"/>
      <c r="VEI74" s="60"/>
      <c r="VEJ74" s="60"/>
      <c r="VEK74" s="60"/>
      <c r="VEL74" s="60"/>
      <c r="VEM74" s="60"/>
      <c r="VEN74" s="60"/>
      <c r="VEO74" s="60"/>
      <c r="VEP74" s="60"/>
      <c r="VEQ74" s="60"/>
      <c r="VER74" s="60"/>
      <c r="VES74" s="60"/>
      <c r="VET74" s="60"/>
      <c r="VEU74" s="60"/>
      <c r="VEV74" s="60"/>
      <c r="VEW74" s="60"/>
      <c r="VEX74" s="60"/>
      <c r="VEY74" s="60"/>
      <c r="VEZ74" s="60"/>
      <c r="VFA74" s="60"/>
      <c r="VFB74" s="60"/>
      <c r="VFC74" s="60"/>
      <c r="VFD74" s="60"/>
      <c r="VFE74" s="60"/>
      <c r="VFF74" s="60"/>
      <c r="VFG74" s="60"/>
      <c r="VFH74" s="60"/>
      <c r="VFI74" s="60"/>
      <c r="VFJ74" s="60"/>
      <c r="VFK74" s="60"/>
      <c r="VFL74" s="60"/>
      <c r="VFM74" s="60"/>
      <c r="VFN74" s="60"/>
      <c r="VFO74" s="60"/>
      <c r="VFP74" s="60"/>
      <c r="VFQ74" s="60"/>
      <c r="VFR74" s="60"/>
      <c r="VFS74" s="60"/>
      <c r="VFT74" s="60"/>
      <c r="VFU74" s="60"/>
      <c r="VFV74" s="60"/>
      <c r="VFW74" s="60"/>
      <c r="VFX74" s="60"/>
      <c r="VFY74" s="60"/>
      <c r="VFZ74" s="60"/>
      <c r="VGA74" s="60"/>
      <c r="VGB74" s="60"/>
      <c r="VGC74" s="60"/>
      <c r="VGD74" s="60"/>
      <c r="VGE74" s="60"/>
      <c r="VGF74" s="60"/>
      <c r="VGG74" s="60"/>
      <c r="VGH74" s="60"/>
      <c r="VGI74" s="60"/>
      <c r="VGJ74" s="60"/>
      <c r="VGK74" s="60"/>
      <c r="VGL74" s="60"/>
      <c r="VGM74" s="60"/>
      <c r="VGN74" s="60"/>
      <c r="VGO74" s="60"/>
      <c r="VGP74" s="60"/>
      <c r="VGQ74" s="60"/>
      <c r="VGR74" s="60"/>
      <c r="VGS74" s="60"/>
      <c r="VGT74" s="60"/>
      <c r="VGU74" s="60"/>
      <c r="VGV74" s="60"/>
      <c r="VGW74" s="60"/>
      <c r="VGX74" s="60"/>
      <c r="VGY74" s="60"/>
      <c r="VGZ74" s="60"/>
      <c r="VHA74" s="60"/>
      <c r="VHB74" s="60"/>
      <c r="VHC74" s="60"/>
      <c r="VHD74" s="60"/>
      <c r="VHE74" s="60"/>
      <c r="VHF74" s="60"/>
      <c r="VHG74" s="60"/>
      <c r="VHH74" s="60"/>
      <c r="VHI74" s="60"/>
      <c r="VHJ74" s="60"/>
      <c r="VHK74" s="60"/>
      <c r="VHL74" s="60"/>
      <c r="VHM74" s="60"/>
      <c r="VHN74" s="60"/>
      <c r="VHO74" s="60"/>
      <c r="VHP74" s="60"/>
      <c r="VHQ74" s="60"/>
      <c r="VHR74" s="60"/>
      <c r="VHS74" s="60"/>
      <c r="VHT74" s="60"/>
      <c r="VHU74" s="60"/>
      <c r="VHV74" s="60"/>
      <c r="VHW74" s="60"/>
      <c r="VHX74" s="60"/>
      <c r="VHY74" s="60"/>
      <c r="VHZ74" s="60"/>
      <c r="VIA74" s="60"/>
      <c r="VIB74" s="60"/>
      <c r="VIC74" s="60"/>
      <c r="VID74" s="60"/>
      <c r="VIE74" s="60"/>
      <c r="VIF74" s="60"/>
      <c r="VIG74" s="60"/>
      <c r="VIH74" s="60"/>
      <c r="VII74" s="60"/>
      <c r="VIJ74" s="60"/>
      <c r="VIK74" s="60"/>
      <c r="VIL74" s="60"/>
      <c r="VIM74" s="60"/>
      <c r="VIN74" s="60"/>
      <c r="VIO74" s="60"/>
      <c r="VIP74" s="60"/>
      <c r="VIQ74" s="60"/>
      <c r="VIR74" s="60"/>
      <c r="VIS74" s="60"/>
      <c r="VIT74" s="60"/>
      <c r="VIU74" s="60"/>
      <c r="VIV74" s="60"/>
      <c r="VIW74" s="60"/>
      <c r="VIX74" s="60"/>
      <c r="VIY74" s="60"/>
      <c r="VIZ74" s="60"/>
      <c r="VJA74" s="60"/>
      <c r="VJB74" s="60"/>
      <c r="VJC74" s="60"/>
      <c r="VJD74" s="60"/>
      <c r="VJE74" s="60"/>
      <c r="VJF74" s="60"/>
      <c r="VJG74" s="60"/>
      <c r="VJH74" s="60"/>
      <c r="VJI74" s="60"/>
      <c r="VJJ74" s="60"/>
      <c r="VJK74" s="60"/>
      <c r="VJL74" s="60"/>
      <c r="VJM74" s="60"/>
      <c r="VJN74" s="60"/>
      <c r="VJO74" s="60"/>
      <c r="VJP74" s="60"/>
      <c r="VJQ74" s="60"/>
      <c r="VJR74" s="60"/>
      <c r="VJS74" s="60"/>
      <c r="VJT74" s="60"/>
      <c r="VJU74" s="60"/>
      <c r="VJV74" s="60"/>
      <c r="VJW74" s="60"/>
      <c r="VJX74" s="60"/>
      <c r="VJY74" s="60"/>
      <c r="VJZ74" s="60"/>
      <c r="VKA74" s="60"/>
      <c r="VKB74" s="60"/>
      <c r="VKC74" s="60"/>
      <c r="VKD74" s="60"/>
      <c r="VKE74" s="60"/>
      <c r="VKF74" s="60"/>
      <c r="VKG74" s="60"/>
      <c r="VKH74" s="60"/>
      <c r="VKI74" s="60"/>
      <c r="VKJ74" s="60"/>
      <c r="VKK74" s="60"/>
      <c r="VKL74" s="60"/>
      <c r="VKM74" s="60"/>
      <c r="VKN74" s="60"/>
      <c r="VKO74" s="60"/>
      <c r="VKP74" s="60"/>
      <c r="VKQ74" s="60"/>
      <c r="VKR74" s="60"/>
      <c r="VKS74" s="60"/>
      <c r="VKT74" s="60"/>
      <c r="VKU74" s="60"/>
      <c r="VKV74" s="60"/>
      <c r="VKW74" s="60"/>
      <c r="VKX74" s="60"/>
      <c r="VKY74" s="60"/>
      <c r="VKZ74" s="60"/>
      <c r="VLA74" s="60"/>
      <c r="VLB74" s="60"/>
      <c r="VLC74" s="60"/>
      <c r="VLD74" s="60"/>
      <c r="VLE74" s="60"/>
      <c r="VLF74" s="60"/>
      <c r="VLG74" s="60"/>
      <c r="VLH74" s="60"/>
      <c r="VLI74" s="60"/>
      <c r="VLJ74" s="60"/>
      <c r="VLK74" s="60"/>
      <c r="VLL74" s="60"/>
      <c r="VLM74" s="60"/>
      <c r="VLN74" s="60"/>
      <c r="VLO74" s="60"/>
      <c r="VLP74" s="60"/>
      <c r="VLQ74" s="60"/>
      <c r="VLR74" s="60"/>
      <c r="VLS74" s="60"/>
      <c r="VLT74" s="60"/>
      <c r="VLU74" s="60"/>
      <c r="VLV74" s="60"/>
      <c r="VLW74" s="60"/>
      <c r="VLX74" s="60"/>
      <c r="VLY74" s="60"/>
      <c r="VLZ74" s="60"/>
      <c r="VMA74" s="60"/>
      <c r="VMB74" s="60"/>
      <c r="VMC74" s="60"/>
      <c r="VMD74" s="60"/>
      <c r="VME74" s="60"/>
      <c r="VMF74" s="60"/>
      <c r="VMG74" s="60"/>
      <c r="VMH74" s="60"/>
      <c r="VMI74" s="60"/>
      <c r="VMJ74" s="60"/>
      <c r="VMK74" s="60"/>
      <c r="VML74" s="60"/>
      <c r="VMM74" s="60"/>
      <c r="VMN74" s="60"/>
      <c r="VMO74" s="60"/>
      <c r="VMP74" s="60"/>
      <c r="VMQ74" s="60"/>
      <c r="VMR74" s="60"/>
      <c r="VMS74" s="60"/>
      <c r="VMT74" s="60"/>
      <c r="VMU74" s="60"/>
      <c r="VMV74" s="60"/>
      <c r="VMW74" s="60"/>
      <c r="VMX74" s="60"/>
      <c r="VMY74" s="60"/>
      <c r="VMZ74" s="60"/>
      <c r="VNA74" s="60"/>
      <c r="VNB74" s="60"/>
      <c r="VNC74" s="60"/>
      <c r="VND74" s="60"/>
      <c r="VNE74" s="60"/>
      <c r="VNF74" s="60"/>
      <c r="VNG74" s="60"/>
      <c r="VNH74" s="60"/>
      <c r="VNI74" s="60"/>
      <c r="VNJ74" s="60"/>
      <c r="VNK74" s="60"/>
      <c r="VNL74" s="60"/>
      <c r="VNM74" s="60"/>
      <c r="VNN74" s="60"/>
      <c r="VNO74" s="60"/>
      <c r="VNP74" s="60"/>
      <c r="VNQ74" s="60"/>
      <c r="VNR74" s="60"/>
      <c r="VNS74" s="60"/>
      <c r="VNT74" s="60"/>
      <c r="VNU74" s="60"/>
      <c r="VNV74" s="60"/>
      <c r="VNW74" s="60"/>
      <c r="VNX74" s="60"/>
      <c r="VNY74" s="60"/>
      <c r="VNZ74" s="60"/>
      <c r="VOA74" s="60"/>
      <c r="VOB74" s="60"/>
      <c r="VOC74" s="60"/>
      <c r="VOD74" s="60"/>
      <c r="VOE74" s="60"/>
      <c r="VOF74" s="60"/>
      <c r="VOG74" s="60"/>
      <c r="VOH74" s="60"/>
      <c r="VOI74" s="60"/>
      <c r="VOJ74" s="60"/>
      <c r="VOK74" s="60"/>
      <c r="VOL74" s="60"/>
      <c r="VOM74" s="60"/>
      <c r="VON74" s="60"/>
      <c r="VOO74" s="60"/>
      <c r="VOP74" s="60"/>
      <c r="VOQ74" s="60"/>
      <c r="VOR74" s="60"/>
      <c r="VOS74" s="60"/>
      <c r="VOT74" s="60"/>
      <c r="VOU74" s="60"/>
      <c r="VOV74" s="60"/>
      <c r="VOW74" s="60"/>
      <c r="VOX74" s="60"/>
      <c r="VOY74" s="60"/>
      <c r="VOZ74" s="60"/>
      <c r="VPA74" s="60"/>
      <c r="VPB74" s="60"/>
      <c r="VPC74" s="60"/>
      <c r="VPD74" s="60"/>
      <c r="VPE74" s="60"/>
      <c r="VPF74" s="60"/>
      <c r="VPG74" s="60"/>
      <c r="VPH74" s="60"/>
      <c r="VPI74" s="60"/>
      <c r="VPJ74" s="60"/>
      <c r="VPK74" s="60"/>
      <c r="VPL74" s="60"/>
      <c r="VPM74" s="60"/>
      <c r="VPN74" s="60"/>
      <c r="VPO74" s="60"/>
      <c r="VPP74" s="60"/>
      <c r="VPQ74" s="60"/>
      <c r="VPR74" s="60"/>
      <c r="VPS74" s="60"/>
      <c r="VPT74" s="60"/>
      <c r="VPU74" s="60"/>
      <c r="VPV74" s="60"/>
      <c r="VPW74" s="60"/>
      <c r="VPX74" s="60"/>
      <c r="VPY74" s="60"/>
      <c r="VPZ74" s="60"/>
      <c r="VQA74" s="60"/>
      <c r="VQB74" s="60"/>
      <c r="VQC74" s="60"/>
      <c r="VQD74" s="60"/>
      <c r="VQE74" s="60"/>
      <c r="VQF74" s="60"/>
      <c r="VQG74" s="60"/>
      <c r="VQH74" s="60"/>
      <c r="VQI74" s="60"/>
      <c r="VQJ74" s="60"/>
      <c r="VQK74" s="60"/>
      <c r="VQL74" s="60"/>
      <c r="VQM74" s="60"/>
      <c r="VQN74" s="60"/>
      <c r="VQO74" s="60"/>
      <c r="VQP74" s="60"/>
      <c r="VQQ74" s="60"/>
      <c r="VQR74" s="60"/>
      <c r="VQS74" s="60"/>
      <c r="VQT74" s="60"/>
      <c r="VQU74" s="60"/>
      <c r="VQV74" s="60"/>
      <c r="VQW74" s="60"/>
      <c r="VQX74" s="60"/>
      <c r="VQY74" s="60"/>
      <c r="VQZ74" s="60"/>
      <c r="VRA74" s="60"/>
      <c r="VRB74" s="60"/>
      <c r="VRC74" s="60"/>
      <c r="VRD74" s="60"/>
      <c r="VRE74" s="60"/>
      <c r="VRF74" s="60"/>
      <c r="VRG74" s="60"/>
      <c r="VRH74" s="60"/>
      <c r="VRI74" s="60"/>
      <c r="VRJ74" s="60"/>
      <c r="VRK74" s="60"/>
      <c r="VRL74" s="60"/>
      <c r="VRM74" s="60"/>
      <c r="VRN74" s="60"/>
      <c r="VRO74" s="60"/>
      <c r="VRP74" s="60"/>
      <c r="VRQ74" s="60"/>
      <c r="VRR74" s="60"/>
      <c r="VRS74" s="60"/>
      <c r="VRT74" s="60"/>
      <c r="VRU74" s="60"/>
      <c r="VRV74" s="60"/>
      <c r="VRW74" s="60"/>
      <c r="VRX74" s="60"/>
      <c r="VRY74" s="60"/>
      <c r="VRZ74" s="60"/>
      <c r="VSA74" s="60"/>
      <c r="VSB74" s="60"/>
      <c r="VSC74" s="60"/>
      <c r="VSD74" s="60"/>
      <c r="VSE74" s="60"/>
      <c r="VSF74" s="60"/>
      <c r="VSG74" s="60"/>
      <c r="VSH74" s="60"/>
      <c r="VSI74" s="60"/>
      <c r="VSJ74" s="60"/>
      <c r="VSK74" s="60"/>
      <c r="VSL74" s="60"/>
      <c r="VSM74" s="60"/>
      <c r="VSN74" s="60"/>
      <c r="VSO74" s="60"/>
      <c r="VSP74" s="60"/>
      <c r="VSQ74" s="60"/>
      <c r="VSR74" s="60"/>
      <c r="VSS74" s="60"/>
      <c r="VST74" s="60"/>
      <c r="VSU74" s="60"/>
      <c r="VSV74" s="60"/>
      <c r="VSW74" s="60"/>
      <c r="VSX74" s="60"/>
      <c r="VSY74" s="60"/>
      <c r="VSZ74" s="60"/>
      <c r="VTA74" s="60"/>
      <c r="VTB74" s="60"/>
      <c r="VTC74" s="60"/>
      <c r="VTD74" s="60"/>
      <c r="VTE74" s="60"/>
      <c r="VTF74" s="60"/>
      <c r="VTG74" s="60"/>
      <c r="VTH74" s="60"/>
      <c r="VTI74" s="60"/>
      <c r="VTJ74" s="60"/>
      <c r="VTK74" s="60"/>
      <c r="VTL74" s="60"/>
      <c r="VTM74" s="60"/>
      <c r="VTN74" s="60"/>
      <c r="VTO74" s="60"/>
      <c r="VTP74" s="60"/>
      <c r="VTQ74" s="60"/>
      <c r="VTR74" s="60"/>
      <c r="VTS74" s="60"/>
      <c r="VTT74" s="60"/>
      <c r="VTU74" s="60"/>
      <c r="VTV74" s="60"/>
      <c r="VTW74" s="60"/>
      <c r="VTX74" s="60"/>
      <c r="VTY74" s="60"/>
      <c r="VTZ74" s="60"/>
      <c r="VUA74" s="60"/>
      <c r="VUB74" s="60"/>
      <c r="VUC74" s="60"/>
      <c r="VUD74" s="60"/>
      <c r="VUE74" s="60"/>
      <c r="VUF74" s="60"/>
      <c r="VUG74" s="60"/>
      <c r="VUH74" s="60"/>
      <c r="VUI74" s="60"/>
      <c r="VUJ74" s="60"/>
      <c r="VUK74" s="60"/>
      <c r="VUL74" s="60"/>
      <c r="VUM74" s="60"/>
      <c r="VUN74" s="60"/>
      <c r="VUO74" s="60"/>
      <c r="VUP74" s="60"/>
      <c r="VUQ74" s="60"/>
      <c r="VUR74" s="60"/>
      <c r="VUS74" s="60"/>
      <c r="VUT74" s="60"/>
      <c r="VUU74" s="60"/>
      <c r="VUV74" s="60"/>
      <c r="VUW74" s="60"/>
      <c r="VUX74" s="60"/>
      <c r="VUY74" s="60"/>
      <c r="VUZ74" s="60"/>
      <c r="VVA74" s="60"/>
      <c r="VVB74" s="60"/>
      <c r="VVC74" s="60"/>
      <c r="VVD74" s="60"/>
      <c r="VVE74" s="60"/>
      <c r="VVF74" s="60"/>
      <c r="VVG74" s="60"/>
      <c r="VVH74" s="60"/>
      <c r="VVI74" s="60"/>
      <c r="VVJ74" s="60"/>
      <c r="VVK74" s="60"/>
      <c r="VVL74" s="60"/>
      <c r="VVM74" s="60"/>
      <c r="VVN74" s="60"/>
      <c r="VVO74" s="60"/>
      <c r="VVP74" s="60"/>
      <c r="VVQ74" s="60"/>
      <c r="VVR74" s="60"/>
      <c r="VVS74" s="60"/>
      <c r="VVT74" s="60"/>
      <c r="VVU74" s="60"/>
      <c r="VVV74" s="60"/>
      <c r="VVW74" s="60"/>
      <c r="VVX74" s="60"/>
      <c r="VVY74" s="60"/>
      <c r="VVZ74" s="60"/>
      <c r="VWA74" s="60"/>
      <c r="VWB74" s="60"/>
      <c r="VWC74" s="60"/>
      <c r="VWD74" s="60"/>
      <c r="VWE74" s="60"/>
      <c r="VWF74" s="60"/>
      <c r="VWG74" s="60"/>
      <c r="VWH74" s="60"/>
      <c r="VWI74" s="60"/>
      <c r="VWJ74" s="60"/>
      <c r="VWK74" s="60"/>
      <c r="VWL74" s="60"/>
      <c r="VWM74" s="60"/>
      <c r="VWN74" s="60"/>
      <c r="VWO74" s="60"/>
      <c r="VWP74" s="60"/>
      <c r="VWQ74" s="60"/>
      <c r="VWR74" s="60"/>
      <c r="VWS74" s="60"/>
      <c r="VWT74" s="60"/>
      <c r="VWU74" s="60"/>
      <c r="VWV74" s="60"/>
      <c r="VWW74" s="60"/>
      <c r="VWX74" s="60"/>
      <c r="VWY74" s="60"/>
      <c r="VWZ74" s="60"/>
      <c r="VXA74" s="60"/>
      <c r="VXB74" s="60"/>
      <c r="VXC74" s="60"/>
      <c r="VXD74" s="60"/>
      <c r="VXE74" s="60"/>
      <c r="VXF74" s="60"/>
      <c r="VXG74" s="60"/>
      <c r="VXH74" s="60"/>
      <c r="VXI74" s="60"/>
      <c r="VXJ74" s="60"/>
      <c r="VXK74" s="60"/>
      <c r="VXL74" s="60"/>
      <c r="VXM74" s="60"/>
      <c r="VXN74" s="60"/>
      <c r="VXO74" s="60"/>
      <c r="VXP74" s="60"/>
      <c r="VXQ74" s="60"/>
      <c r="VXR74" s="60"/>
      <c r="VXS74" s="60"/>
      <c r="VXT74" s="60"/>
      <c r="VXU74" s="60"/>
      <c r="VXV74" s="60"/>
      <c r="VXW74" s="60"/>
      <c r="VXX74" s="60"/>
      <c r="VXY74" s="60"/>
      <c r="VXZ74" s="60"/>
      <c r="VYA74" s="60"/>
      <c r="VYB74" s="60"/>
      <c r="VYC74" s="60"/>
      <c r="VYD74" s="60"/>
      <c r="VYE74" s="60"/>
      <c r="VYF74" s="60"/>
      <c r="VYG74" s="60"/>
      <c r="VYH74" s="60"/>
      <c r="VYI74" s="60"/>
      <c r="VYJ74" s="60"/>
      <c r="VYK74" s="60"/>
      <c r="VYL74" s="60"/>
      <c r="VYM74" s="60"/>
      <c r="VYN74" s="60"/>
      <c r="VYO74" s="60"/>
      <c r="VYP74" s="60"/>
      <c r="VYQ74" s="60"/>
      <c r="VYR74" s="60"/>
      <c r="VYS74" s="60"/>
      <c r="VYT74" s="60"/>
      <c r="VYU74" s="60"/>
      <c r="VYV74" s="60"/>
      <c r="VYW74" s="60"/>
      <c r="VYX74" s="60"/>
      <c r="VYY74" s="60"/>
      <c r="VYZ74" s="60"/>
      <c r="VZA74" s="60"/>
      <c r="VZB74" s="60"/>
      <c r="VZC74" s="60"/>
      <c r="VZD74" s="60"/>
      <c r="VZE74" s="60"/>
      <c r="VZF74" s="60"/>
      <c r="VZG74" s="60"/>
      <c r="VZH74" s="60"/>
      <c r="VZI74" s="60"/>
      <c r="VZJ74" s="60"/>
      <c r="VZK74" s="60"/>
      <c r="VZL74" s="60"/>
      <c r="VZM74" s="60"/>
      <c r="VZN74" s="60"/>
      <c r="VZO74" s="60"/>
      <c r="VZP74" s="60"/>
      <c r="VZQ74" s="60"/>
      <c r="VZR74" s="60"/>
      <c r="VZS74" s="60"/>
      <c r="VZT74" s="60"/>
      <c r="VZU74" s="60"/>
      <c r="VZV74" s="60"/>
      <c r="VZW74" s="60"/>
      <c r="VZX74" s="60"/>
      <c r="VZY74" s="60"/>
      <c r="VZZ74" s="60"/>
      <c r="WAA74" s="60"/>
      <c r="WAB74" s="60"/>
      <c r="WAC74" s="60"/>
      <c r="WAD74" s="60"/>
      <c r="WAE74" s="60"/>
      <c r="WAF74" s="60"/>
      <c r="WAG74" s="60"/>
      <c r="WAH74" s="60"/>
      <c r="WAI74" s="60"/>
      <c r="WAJ74" s="60"/>
      <c r="WAK74" s="60"/>
      <c r="WAL74" s="60"/>
      <c r="WAM74" s="60"/>
      <c r="WAN74" s="60"/>
      <c r="WAO74" s="60"/>
      <c r="WAP74" s="60"/>
      <c r="WAQ74" s="60"/>
      <c r="WAR74" s="60"/>
      <c r="WAS74" s="60"/>
      <c r="WAT74" s="60"/>
      <c r="WAU74" s="60"/>
      <c r="WAV74" s="60"/>
      <c r="WAW74" s="60"/>
      <c r="WAX74" s="60"/>
      <c r="WAY74" s="60"/>
      <c r="WAZ74" s="60"/>
      <c r="WBA74" s="60"/>
      <c r="WBB74" s="60"/>
      <c r="WBC74" s="60"/>
      <c r="WBD74" s="60"/>
      <c r="WBE74" s="60"/>
      <c r="WBF74" s="60"/>
      <c r="WBG74" s="60"/>
      <c r="WBH74" s="60"/>
      <c r="WBI74" s="60"/>
      <c r="WBJ74" s="60"/>
      <c r="WBK74" s="60"/>
      <c r="WBL74" s="60"/>
      <c r="WBM74" s="60"/>
      <c r="WBN74" s="60"/>
      <c r="WBO74" s="60"/>
      <c r="WBP74" s="60"/>
      <c r="WBQ74" s="60"/>
      <c r="WBR74" s="60"/>
      <c r="WBS74" s="60"/>
      <c r="WBT74" s="60"/>
      <c r="WBU74" s="60"/>
      <c r="WBV74" s="60"/>
      <c r="WBW74" s="60"/>
      <c r="WBX74" s="60"/>
      <c r="WBY74" s="60"/>
      <c r="WBZ74" s="60"/>
      <c r="WCA74" s="60"/>
      <c r="WCB74" s="60"/>
      <c r="WCC74" s="60"/>
      <c r="WCD74" s="60"/>
      <c r="WCE74" s="60"/>
      <c r="WCF74" s="60"/>
      <c r="WCG74" s="60"/>
      <c r="WCH74" s="60"/>
      <c r="WCI74" s="60"/>
      <c r="WCJ74" s="60"/>
      <c r="WCK74" s="60"/>
      <c r="WCL74" s="60"/>
      <c r="WCM74" s="60"/>
      <c r="WCN74" s="60"/>
      <c r="WCO74" s="60"/>
      <c r="WCP74" s="60"/>
      <c r="WCQ74" s="60"/>
      <c r="WCR74" s="60"/>
      <c r="WCS74" s="60"/>
      <c r="WCT74" s="60"/>
      <c r="WCU74" s="60"/>
      <c r="WCV74" s="60"/>
      <c r="WCW74" s="60"/>
      <c r="WCX74" s="60"/>
      <c r="WCY74" s="60"/>
      <c r="WCZ74" s="60"/>
      <c r="WDA74" s="60"/>
      <c r="WDB74" s="60"/>
      <c r="WDC74" s="60"/>
      <c r="WDD74" s="60"/>
      <c r="WDE74" s="60"/>
      <c r="WDF74" s="60"/>
      <c r="WDG74" s="60"/>
      <c r="WDH74" s="60"/>
      <c r="WDI74" s="60"/>
      <c r="WDJ74" s="60"/>
      <c r="WDK74" s="60"/>
      <c r="WDL74" s="60"/>
      <c r="WDM74" s="60"/>
      <c r="WDN74" s="60"/>
      <c r="WDO74" s="60"/>
      <c r="WDP74" s="60"/>
      <c r="WDQ74" s="60"/>
      <c r="WDR74" s="60"/>
      <c r="WDS74" s="60"/>
      <c r="WDT74" s="60"/>
      <c r="WDU74" s="60"/>
      <c r="WDV74" s="60"/>
      <c r="WDW74" s="60"/>
      <c r="WDX74" s="60"/>
      <c r="WDY74" s="60"/>
      <c r="WDZ74" s="60"/>
      <c r="WEA74" s="60"/>
      <c r="WEB74" s="60"/>
      <c r="WEC74" s="60"/>
      <c r="WED74" s="60"/>
      <c r="WEE74" s="60"/>
      <c r="WEF74" s="60"/>
      <c r="WEG74" s="60"/>
      <c r="WEH74" s="60"/>
      <c r="WEI74" s="60"/>
      <c r="WEJ74" s="60"/>
      <c r="WEK74" s="60"/>
      <c r="WEL74" s="60"/>
      <c r="WEM74" s="60"/>
      <c r="WEN74" s="60"/>
      <c r="WEO74" s="60"/>
      <c r="WEP74" s="60"/>
      <c r="WEQ74" s="60"/>
      <c r="WER74" s="60"/>
      <c r="WES74" s="60"/>
      <c r="WET74" s="60"/>
      <c r="WEU74" s="60"/>
      <c r="WEV74" s="60"/>
      <c r="WEW74" s="60"/>
      <c r="WEX74" s="60"/>
      <c r="WEY74" s="60"/>
      <c r="WEZ74" s="60"/>
      <c r="WFA74" s="60"/>
      <c r="WFB74" s="60"/>
      <c r="WFC74" s="60"/>
      <c r="WFD74" s="60"/>
      <c r="WFE74" s="60"/>
      <c r="WFF74" s="60"/>
      <c r="WFG74" s="60"/>
      <c r="WFH74" s="60"/>
      <c r="WFI74" s="60"/>
      <c r="WFJ74" s="60"/>
      <c r="WFK74" s="60"/>
      <c r="WFL74" s="60"/>
      <c r="WFM74" s="60"/>
      <c r="WFN74" s="60"/>
      <c r="WFO74" s="60"/>
      <c r="WFP74" s="60"/>
      <c r="WFQ74" s="60"/>
      <c r="WFR74" s="60"/>
      <c r="WFS74" s="60"/>
      <c r="WFT74" s="60"/>
      <c r="WFU74" s="60"/>
      <c r="WFV74" s="60"/>
      <c r="WFW74" s="60"/>
      <c r="WFX74" s="60"/>
      <c r="WFY74" s="60"/>
      <c r="WFZ74" s="60"/>
      <c r="WGA74" s="60"/>
      <c r="WGB74" s="60"/>
      <c r="WGC74" s="60"/>
      <c r="WGD74" s="60"/>
      <c r="WGE74" s="60"/>
      <c r="WGF74" s="60"/>
      <c r="WGG74" s="60"/>
      <c r="WGH74" s="60"/>
      <c r="WGI74" s="60"/>
      <c r="WGJ74" s="60"/>
      <c r="WGK74" s="60"/>
      <c r="WGL74" s="60"/>
      <c r="WGM74" s="60"/>
      <c r="WGN74" s="60"/>
      <c r="WGO74" s="60"/>
      <c r="WGP74" s="60"/>
      <c r="WGQ74" s="60"/>
      <c r="WGR74" s="60"/>
      <c r="WGS74" s="60"/>
      <c r="WGT74" s="60"/>
      <c r="WGU74" s="60"/>
      <c r="WGV74" s="60"/>
      <c r="WGW74" s="60"/>
      <c r="WGX74" s="60"/>
      <c r="WGY74" s="60"/>
      <c r="WGZ74" s="60"/>
      <c r="WHA74" s="60"/>
      <c r="WHB74" s="60"/>
      <c r="WHC74" s="60"/>
      <c r="WHD74" s="60"/>
      <c r="WHE74" s="60"/>
      <c r="WHF74" s="60"/>
      <c r="WHG74" s="60"/>
      <c r="WHH74" s="60"/>
      <c r="WHI74" s="60"/>
      <c r="WHJ74" s="60"/>
      <c r="WHK74" s="60"/>
      <c r="WHL74" s="60"/>
      <c r="WHM74" s="60"/>
      <c r="WHN74" s="60"/>
      <c r="WHO74" s="60"/>
      <c r="WHP74" s="60"/>
      <c r="WHQ74" s="60"/>
      <c r="WHR74" s="60"/>
      <c r="WHS74" s="60"/>
      <c r="WHT74" s="60"/>
      <c r="WHU74" s="60"/>
      <c r="WHV74" s="60"/>
      <c r="WHW74" s="60"/>
      <c r="WHX74" s="60"/>
      <c r="WHY74" s="60"/>
      <c r="WHZ74" s="60"/>
      <c r="WIA74" s="60"/>
      <c r="WIB74" s="60"/>
      <c r="WIC74" s="60"/>
      <c r="WID74" s="60"/>
      <c r="WIE74" s="60"/>
      <c r="WIF74" s="60"/>
      <c r="WIG74" s="60"/>
      <c r="WIH74" s="60"/>
      <c r="WII74" s="60"/>
      <c r="WIJ74" s="60"/>
      <c r="WIK74" s="60"/>
      <c r="WIL74" s="60"/>
      <c r="WIM74" s="60"/>
      <c r="WIN74" s="60"/>
      <c r="WIO74" s="60"/>
      <c r="WIP74" s="60"/>
      <c r="WIQ74" s="60"/>
      <c r="WIR74" s="60"/>
      <c r="WIS74" s="60"/>
      <c r="WIT74" s="60"/>
      <c r="WIU74" s="60"/>
      <c r="WIV74" s="60"/>
      <c r="WIW74" s="60"/>
      <c r="WIX74" s="60"/>
      <c r="WIY74" s="60"/>
      <c r="WIZ74" s="60"/>
      <c r="WJA74" s="60"/>
      <c r="WJB74" s="60"/>
      <c r="WJC74" s="60"/>
      <c r="WJD74" s="60"/>
      <c r="WJE74" s="60"/>
      <c r="WJF74" s="60"/>
      <c r="WJG74" s="60"/>
      <c r="WJH74" s="60"/>
      <c r="WJI74" s="60"/>
      <c r="WJJ74" s="60"/>
      <c r="WJK74" s="60"/>
      <c r="WJL74" s="60"/>
      <c r="WJM74" s="60"/>
      <c r="WJN74" s="60"/>
      <c r="WJO74" s="60"/>
      <c r="WJP74" s="60"/>
      <c r="WJQ74" s="60"/>
      <c r="WJR74" s="60"/>
      <c r="WJS74" s="60"/>
      <c r="WJT74" s="60"/>
      <c r="WJU74" s="60"/>
      <c r="WJV74" s="60"/>
      <c r="WJW74" s="60"/>
      <c r="WJX74" s="60"/>
      <c r="WJY74" s="60"/>
      <c r="WJZ74" s="60"/>
      <c r="WKA74" s="60"/>
      <c r="WKB74" s="60"/>
      <c r="WKC74" s="60"/>
      <c r="WKD74" s="60"/>
      <c r="WKE74" s="60"/>
      <c r="WKF74" s="60"/>
      <c r="WKG74" s="60"/>
      <c r="WKH74" s="60"/>
      <c r="WKI74" s="60"/>
      <c r="WKJ74" s="60"/>
      <c r="WKK74" s="60"/>
      <c r="WKL74" s="60"/>
      <c r="WKM74" s="60"/>
      <c r="WKN74" s="60"/>
      <c r="WKO74" s="60"/>
      <c r="WKP74" s="60"/>
      <c r="WKQ74" s="60"/>
      <c r="WKR74" s="60"/>
      <c r="WKS74" s="60"/>
      <c r="WKT74" s="60"/>
      <c r="WKU74" s="60"/>
      <c r="WKV74" s="60"/>
      <c r="WKW74" s="60"/>
      <c r="WKX74" s="60"/>
      <c r="WKY74" s="60"/>
      <c r="WKZ74" s="60"/>
      <c r="WLA74" s="60"/>
      <c r="WLB74" s="60"/>
      <c r="WLC74" s="60"/>
      <c r="WLD74" s="60"/>
      <c r="WLE74" s="60"/>
      <c r="WLF74" s="60"/>
      <c r="WLG74" s="60"/>
      <c r="WLH74" s="60"/>
      <c r="WLI74" s="60"/>
      <c r="WLJ74" s="60"/>
      <c r="WLK74" s="60"/>
      <c r="WLL74" s="60"/>
      <c r="WLM74" s="60"/>
      <c r="WLN74" s="60"/>
      <c r="WLO74" s="60"/>
      <c r="WLP74" s="60"/>
      <c r="WLQ74" s="60"/>
      <c r="WLR74" s="60"/>
      <c r="WLS74" s="60"/>
      <c r="WLT74" s="60"/>
      <c r="WLU74" s="60"/>
      <c r="WLV74" s="60"/>
      <c r="WLW74" s="60"/>
      <c r="WLX74" s="60"/>
      <c r="WLY74" s="60"/>
      <c r="WLZ74" s="60"/>
      <c r="WMA74" s="60"/>
      <c r="WMB74" s="60"/>
      <c r="WMC74" s="60"/>
      <c r="WMD74" s="60"/>
      <c r="WME74" s="60"/>
      <c r="WMF74" s="60"/>
      <c r="WMG74" s="60"/>
      <c r="WMH74" s="60"/>
      <c r="WMI74" s="60"/>
      <c r="WMJ74" s="60"/>
      <c r="WMK74" s="60"/>
      <c r="WML74" s="60"/>
      <c r="WMM74" s="60"/>
      <c r="WMN74" s="60"/>
      <c r="WMO74" s="60"/>
      <c r="WMP74" s="60"/>
      <c r="WMQ74" s="60"/>
      <c r="WMR74" s="60"/>
      <c r="WMS74" s="60"/>
      <c r="WMT74" s="60"/>
      <c r="WMU74" s="60"/>
      <c r="WMV74" s="60"/>
      <c r="WMW74" s="60"/>
      <c r="WMX74" s="60"/>
      <c r="WMY74" s="60"/>
      <c r="WMZ74" s="60"/>
      <c r="WNA74" s="60"/>
      <c r="WNB74" s="60"/>
      <c r="WNC74" s="60"/>
      <c r="WND74" s="60"/>
      <c r="WNE74" s="60"/>
      <c r="WNF74" s="60"/>
      <c r="WNG74" s="60"/>
      <c r="WNH74" s="60"/>
      <c r="WNI74" s="60"/>
      <c r="WNJ74" s="60"/>
      <c r="WNK74" s="60"/>
      <c r="WNL74" s="60"/>
      <c r="WNM74" s="60"/>
      <c r="WNN74" s="60"/>
      <c r="WNO74" s="60"/>
      <c r="WNP74" s="60"/>
      <c r="WNQ74" s="60"/>
      <c r="WNR74" s="60"/>
      <c r="WNS74" s="60"/>
      <c r="WNT74" s="60"/>
      <c r="WNU74" s="60"/>
      <c r="WNV74" s="60"/>
      <c r="WNW74" s="60"/>
      <c r="WNX74" s="60"/>
      <c r="WNY74" s="60"/>
      <c r="WNZ74" s="60"/>
      <c r="WOA74" s="60"/>
      <c r="WOB74" s="60"/>
      <c r="WOC74" s="60"/>
      <c r="WOD74" s="60"/>
      <c r="WOE74" s="60"/>
      <c r="WOF74" s="60"/>
      <c r="WOG74" s="60"/>
      <c r="WOH74" s="60"/>
      <c r="WOI74" s="60"/>
      <c r="WOJ74" s="60"/>
      <c r="WOK74" s="60"/>
      <c r="WOL74" s="60"/>
      <c r="WOM74" s="60"/>
      <c r="WON74" s="60"/>
      <c r="WOO74" s="60"/>
      <c r="WOP74" s="60"/>
      <c r="WOQ74" s="60"/>
      <c r="WOR74" s="60"/>
      <c r="WOS74" s="60"/>
      <c r="WOT74" s="60"/>
      <c r="WOU74" s="60"/>
      <c r="WOV74" s="60"/>
      <c r="WOW74" s="60"/>
      <c r="WOX74" s="60"/>
      <c r="WOY74" s="60"/>
      <c r="WOZ74" s="60"/>
      <c r="WPA74" s="60"/>
      <c r="WPB74" s="60"/>
      <c r="WPC74" s="60"/>
      <c r="WPD74" s="60"/>
      <c r="WPE74" s="60"/>
      <c r="WPF74" s="60"/>
      <c r="WPG74" s="60"/>
      <c r="WPH74" s="60"/>
      <c r="WPI74" s="60"/>
      <c r="WPJ74" s="60"/>
      <c r="WPK74" s="60"/>
      <c r="WPL74" s="60"/>
      <c r="WPM74" s="60"/>
      <c r="WPN74" s="60"/>
      <c r="WPO74" s="60"/>
      <c r="WPP74" s="60"/>
      <c r="WPQ74" s="60"/>
      <c r="WPR74" s="60"/>
      <c r="WPS74" s="60"/>
      <c r="WPT74" s="60"/>
      <c r="WPU74" s="60"/>
      <c r="WPV74" s="60"/>
      <c r="WPW74" s="60"/>
      <c r="WPX74" s="60"/>
      <c r="WPY74" s="60"/>
      <c r="WPZ74" s="60"/>
      <c r="WQA74" s="60"/>
      <c r="WQB74" s="60"/>
      <c r="WQC74" s="60"/>
      <c r="WQD74" s="60"/>
      <c r="WQE74" s="60"/>
      <c r="WQF74" s="60"/>
      <c r="WQG74" s="60"/>
      <c r="WQH74" s="60"/>
      <c r="WQI74" s="60"/>
      <c r="WQJ74" s="60"/>
      <c r="WQK74" s="60"/>
      <c r="WQL74" s="60"/>
      <c r="WQM74" s="60"/>
      <c r="WQN74" s="60"/>
      <c r="WQO74" s="60"/>
      <c r="WQP74" s="60"/>
      <c r="WQQ74" s="60"/>
      <c r="WQR74" s="60"/>
      <c r="WQS74" s="60"/>
      <c r="WQT74" s="60"/>
      <c r="WQU74" s="60"/>
      <c r="WQV74" s="60"/>
      <c r="WQW74" s="60"/>
      <c r="WQX74" s="60"/>
      <c r="WQY74" s="60"/>
      <c r="WQZ74" s="60"/>
      <c r="WRA74" s="60"/>
      <c r="WRB74" s="60"/>
      <c r="WRC74" s="60"/>
      <c r="WRD74" s="60"/>
      <c r="WRE74" s="60"/>
      <c r="WRF74" s="60"/>
      <c r="WRG74" s="60"/>
      <c r="WRH74" s="60"/>
      <c r="WRI74" s="60"/>
      <c r="WRJ74" s="60"/>
      <c r="WRK74" s="60"/>
      <c r="WRL74" s="60"/>
      <c r="WRM74" s="60"/>
      <c r="WRN74" s="60"/>
      <c r="WRO74" s="60"/>
      <c r="WRP74" s="60"/>
      <c r="WRQ74" s="60"/>
      <c r="WRR74" s="60"/>
      <c r="WRS74" s="60"/>
      <c r="WRT74" s="60"/>
      <c r="WRU74" s="60"/>
      <c r="WRV74" s="60"/>
      <c r="WRW74" s="60"/>
      <c r="WRX74" s="60"/>
      <c r="WRY74" s="60"/>
      <c r="WRZ74" s="60"/>
      <c r="WSA74" s="60"/>
      <c r="WSB74" s="60"/>
      <c r="WSC74" s="60"/>
      <c r="WSD74" s="60"/>
      <c r="WSE74" s="60"/>
      <c r="WSF74" s="60"/>
      <c r="WSG74" s="60"/>
      <c r="WSH74" s="60"/>
      <c r="WSI74" s="60"/>
      <c r="WSJ74" s="60"/>
      <c r="WSK74" s="60"/>
      <c r="WSL74" s="60"/>
      <c r="WSM74" s="60"/>
      <c r="WSN74" s="60"/>
      <c r="WSO74" s="60"/>
      <c r="WSP74" s="60"/>
      <c r="WSQ74" s="60"/>
      <c r="WSR74" s="60"/>
      <c r="WSS74" s="60"/>
      <c r="WST74" s="60"/>
      <c r="WSU74" s="60"/>
      <c r="WSV74" s="60"/>
      <c r="WSW74" s="60"/>
      <c r="WSX74" s="60"/>
      <c r="WSY74" s="60"/>
      <c r="WSZ74" s="60"/>
      <c r="WTA74" s="60"/>
      <c r="WTB74" s="60"/>
      <c r="WTC74" s="60"/>
      <c r="WTD74" s="60"/>
      <c r="WTE74" s="60"/>
      <c r="WTF74" s="60"/>
      <c r="WTG74" s="60"/>
      <c r="WTH74" s="60"/>
      <c r="WTI74" s="60"/>
      <c r="WTJ74" s="60"/>
      <c r="WTK74" s="60"/>
      <c r="WTL74" s="60"/>
      <c r="WTM74" s="60"/>
      <c r="WTN74" s="60"/>
      <c r="WTO74" s="60"/>
      <c r="WTP74" s="60"/>
      <c r="WTQ74" s="60"/>
      <c r="WTR74" s="60"/>
      <c r="WTS74" s="60"/>
      <c r="WTT74" s="60"/>
      <c r="WTU74" s="60"/>
      <c r="WTV74" s="60"/>
      <c r="WTW74" s="60"/>
      <c r="WTX74" s="60"/>
      <c r="WTY74" s="60"/>
      <c r="WTZ74" s="60"/>
      <c r="WUA74" s="60"/>
      <c r="WUB74" s="60"/>
      <c r="WUC74" s="60"/>
      <c r="WUD74" s="60"/>
      <c r="WUE74" s="60"/>
      <c r="WUF74" s="60"/>
      <c r="WUG74" s="60"/>
      <c r="WUH74" s="60"/>
      <c r="WUI74" s="60"/>
      <c r="WUJ74" s="60"/>
      <c r="WUK74" s="60"/>
      <c r="WUL74" s="60"/>
      <c r="WUM74" s="60"/>
      <c r="WUN74" s="60"/>
      <c r="WUO74" s="60"/>
      <c r="WUP74" s="60"/>
      <c r="WUQ74" s="60"/>
      <c r="WUR74" s="60"/>
      <c r="WUS74" s="60"/>
      <c r="WUT74" s="60"/>
      <c r="WUU74" s="60"/>
      <c r="WUV74" s="60"/>
      <c r="WUW74" s="60"/>
      <c r="WUX74" s="60"/>
      <c r="WUY74" s="60"/>
      <c r="WUZ74" s="60"/>
      <c r="WVA74" s="60"/>
      <c r="WVB74" s="60"/>
      <c r="WVC74" s="60"/>
      <c r="WVD74" s="60"/>
      <c r="WVE74" s="60"/>
      <c r="WVF74" s="60"/>
      <c r="WVG74" s="60"/>
      <c r="WVH74" s="60"/>
      <c r="WVI74" s="60"/>
      <c r="WVJ74" s="60"/>
      <c r="WVK74" s="60"/>
      <c r="WVL74" s="60"/>
      <c r="WVM74" s="60"/>
      <c r="WVN74" s="60"/>
      <c r="WVO74" s="60"/>
      <c r="WVP74" s="60"/>
      <c r="WVQ74" s="60"/>
      <c r="WVR74" s="60"/>
      <c r="WVS74" s="60"/>
      <c r="WVT74" s="60"/>
      <c r="WVU74" s="60"/>
      <c r="WVV74" s="60"/>
      <c r="WVW74" s="60"/>
      <c r="WVX74" s="60"/>
      <c r="WVY74" s="60"/>
      <c r="WVZ74" s="60"/>
      <c r="WWA74" s="60"/>
      <c r="WWB74" s="60"/>
      <c r="WWC74" s="60"/>
      <c r="WWD74" s="60"/>
      <c r="WWE74" s="60"/>
      <c r="WWF74" s="60"/>
      <c r="WWG74" s="60"/>
      <c r="WWH74" s="60"/>
      <c r="WWI74" s="60"/>
      <c r="WWJ74" s="60"/>
      <c r="WWK74" s="60"/>
      <c r="WWL74" s="60"/>
      <c r="WWM74" s="60"/>
      <c r="WWN74" s="60"/>
      <c r="WWO74" s="60"/>
      <c r="WWP74" s="60"/>
      <c r="WWQ74" s="60"/>
      <c r="WWR74" s="60"/>
      <c r="WWS74" s="60"/>
      <c r="WWT74" s="60"/>
      <c r="WWU74" s="60"/>
      <c r="WWV74" s="60"/>
      <c r="WWW74" s="60"/>
      <c r="WWX74" s="60"/>
      <c r="WWY74" s="60"/>
      <c r="WWZ74" s="60"/>
      <c r="WXA74" s="60"/>
      <c r="WXB74" s="60"/>
      <c r="WXC74" s="60"/>
      <c r="WXD74" s="60"/>
      <c r="WXE74" s="60"/>
      <c r="WXF74" s="60"/>
      <c r="WXG74" s="60"/>
      <c r="WXH74" s="60"/>
      <c r="WXI74" s="60"/>
      <c r="WXJ74" s="60"/>
      <c r="WXK74" s="60"/>
      <c r="WXL74" s="60"/>
      <c r="WXM74" s="60"/>
      <c r="WXN74" s="60"/>
      <c r="WXO74" s="60"/>
      <c r="WXP74" s="60"/>
      <c r="WXQ74" s="60"/>
      <c r="WXR74" s="60"/>
      <c r="WXS74" s="60"/>
      <c r="WXT74" s="60"/>
      <c r="WXU74" s="60"/>
      <c r="WXV74" s="60"/>
      <c r="WXW74" s="60"/>
      <c r="WXX74" s="60"/>
      <c r="WXY74" s="60"/>
      <c r="WXZ74" s="60"/>
      <c r="WYA74" s="60"/>
      <c r="WYB74" s="60"/>
      <c r="WYC74" s="60"/>
      <c r="WYD74" s="60"/>
      <c r="WYE74" s="60"/>
      <c r="WYF74" s="60"/>
      <c r="WYG74" s="60"/>
      <c r="WYH74" s="60"/>
      <c r="WYI74" s="60"/>
      <c r="WYJ74" s="60"/>
      <c r="WYK74" s="60"/>
      <c r="WYL74" s="60"/>
      <c r="WYM74" s="60"/>
      <c r="WYN74" s="60"/>
      <c r="WYO74" s="60"/>
      <c r="WYP74" s="60"/>
      <c r="WYQ74" s="60"/>
      <c r="WYR74" s="60"/>
      <c r="WYS74" s="60"/>
      <c r="WYT74" s="60"/>
      <c r="WYU74" s="60"/>
      <c r="WYV74" s="60"/>
      <c r="WYW74" s="60"/>
      <c r="WYX74" s="60"/>
      <c r="WYY74" s="60"/>
      <c r="WYZ74" s="60"/>
      <c r="WZA74" s="60"/>
      <c r="WZB74" s="60"/>
      <c r="WZC74" s="60"/>
      <c r="WZD74" s="60"/>
      <c r="WZE74" s="60"/>
      <c r="WZF74" s="60"/>
      <c r="WZG74" s="60"/>
      <c r="WZH74" s="60"/>
      <c r="WZI74" s="60"/>
      <c r="WZJ74" s="60"/>
      <c r="WZK74" s="60"/>
      <c r="WZL74" s="60"/>
      <c r="WZM74" s="60"/>
      <c r="WZN74" s="60"/>
      <c r="WZO74" s="60"/>
      <c r="WZP74" s="60"/>
      <c r="WZQ74" s="60"/>
      <c r="WZR74" s="60"/>
      <c r="WZS74" s="60"/>
      <c r="WZT74" s="60"/>
      <c r="WZU74" s="60"/>
      <c r="WZV74" s="60"/>
      <c r="WZW74" s="60"/>
      <c r="WZX74" s="60"/>
      <c r="WZY74" s="60"/>
      <c r="WZZ74" s="60"/>
      <c r="XAA74" s="60"/>
      <c r="XAB74" s="60"/>
      <c r="XAC74" s="60"/>
      <c r="XAD74" s="60"/>
      <c r="XAE74" s="60"/>
      <c r="XAF74" s="60"/>
      <c r="XAG74" s="60"/>
      <c r="XAH74" s="60"/>
      <c r="XAI74" s="60"/>
      <c r="XAJ74" s="60"/>
      <c r="XAK74" s="60"/>
      <c r="XAL74" s="60"/>
      <c r="XAM74" s="60"/>
      <c r="XAN74" s="60"/>
      <c r="XAO74" s="60"/>
      <c r="XAP74" s="60"/>
      <c r="XAQ74" s="60"/>
      <c r="XAR74" s="60"/>
      <c r="XAS74" s="60"/>
      <c r="XAT74" s="60"/>
      <c r="XAU74" s="60"/>
      <c r="XAV74" s="60"/>
      <c r="XAW74" s="60"/>
      <c r="XAX74" s="60"/>
      <c r="XAY74" s="60"/>
      <c r="XAZ74" s="60"/>
      <c r="XBA74" s="60"/>
      <c r="XBB74" s="60"/>
      <c r="XBC74" s="60"/>
      <c r="XBD74" s="60"/>
      <c r="XBE74" s="60"/>
      <c r="XBF74" s="60"/>
      <c r="XBG74" s="60"/>
      <c r="XBH74" s="60"/>
      <c r="XBI74" s="60"/>
      <c r="XBJ74" s="60"/>
      <c r="XBK74" s="60"/>
      <c r="XBL74" s="60"/>
      <c r="XBM74" s="60"/>
      <c r="XBN74" s="60"/>
      <c r="XBO74" s="60"/>
      <c r="XBP74" s="60"/>
      <c r="XBQ74" s="60"/>
      <c r="XBR74" s="60"/>
      <c r="XBS74" s="60"/>
      <c r="XBT74" s="60"/>
      <c r="XBU74" s="60"/>
      <c r="XBV74" s="60"/>
      <c r="XBW74" s="60"/>
      <c r="XBX74" s="60"/>
      <c r="XBY74" s="60"/>
      <c r="XBZ74" s="60"/>
      <c r="XCA74" s="60"/>
      <c r="XCB74" s="60"/>
      <c r="XCC74" s="60"/>
      <c r="XCD74" s="60"/>
      <c r="XCE74" s="60"/>
      <c r="XCF74" s="60"/>
      <c r="XCG74" s="60"/>
      <c r="XCH74" s="60"/>
      <c r="XCI74" s="60"/>
      <c r="XCJ74" s="60"/>
      <c r="XCK74" s="60"/>
      <c r="XCL74" s="60"/>
      <c r="XCM74" s="60"/>
      <c r="XCN74" s="60"/>
      <c r="XCO74" s="60"/>
      <c r="XCP74" s="60"/>
      <c r="XCQ74" s="60"/>
      <c r="XCR74" s="60"/>
      <c r="XCS74" s="60"/>
      <c r="XCT74" s="60"/>
      <c r="XCU74" s="60"/>
      <c r="XCV74" s="60"/>
      <c r="XCW74" s="60"/>
      <c r="XCX74" s="60"/>
      <c r="XCY74" s="60"/>
      <c r="XCZ74" s="60"/>
      <c r="XDA74" s="60"/>
      <c r="XDB74" s="60"/>
      <c r="XDC74" s="60"/>
      <c r="XDD74" s="60"/>
      <c r="XDE74" s="60"/>
      <c r="XDF74" s="60"/>
      <c r="XDG74" s="60"/>
      <c r="XDH74" s="60"/>
      <c r="XDI74" s="60"/>
      <c r="XDJ74" s="60"/>
      <c r="XDK74" s="60"/>
      <c r="XDL74" s="60"/>
      <c r="XDM74" s="60"/>
      <c r="XDN74" s="60"/>
      <c r="XDO74" s="60"/>
      <c r="XDP74" s="60"/>
      <c r="XDQ74" s="60"/>
      <c r="XDR74" s="60"/>
      <c r="XDS74" s="60"/>
      <c r="XDT74" s="60"/>
      <c r="XDU74" s="60"/>
      <c r="XDV74" s="60"/>
      <c r="XDW74" s="60"/>
      <c r="XDX74" s="60"/>
      <c r="XDY74" s="60"/>
      <c r="XDZ74" s="60"/>
      <c r="XEA74" s="60"/>
      <c r="XEB74" s="60"/>
      <c r="XEC74" s="60"/>
      <c r="XED74" s="60"/>
      <c r="XEE74" s="60"/>
      <c r="XEF74" s="60"/>
      <c r="XEG74" s="60"/>
      <c r="XEH74" s="60"/>
      <c r="XEI74" s="60"/>
      <c r="XEJ74" s="60"/>
      <c r="XEK74" s="60"/>
      <c r="XEL74" s="60"/>
      <c r="XEM74" s="60"/>
      <c r="XEN74" s="60"/>
      <c r="XEO74" s="60"/>
      <c r="XEP74" s="60"/>
      <c r="XEQ74" s="60"/>
      <c r="XER74" s="60"/>
      <c r="XES74" s="60"/>
      <c r="XET74" s="60"/>
      <c r="XEU74" s="60"/>
      <c r="XEV74" s="60"/>
      <c r="XEW74" s="60"/>
      <c r="XEX74" s="60"/>
      <c r="XEY74" s="60"/>
      <c r="XEZ74" s="60"/>
      <c r="XFA74" s="60"/>
      <c r="XFB74" s="60"/>
    </row>
    <row r="75" spans="1:16382" ht="16.5" thickTop="1" thickBot="1">
      <c r="A75" s="26">
        <v>1002140157618</v>
      </c>
      <c r="B75" s="25"/>
      <c r="C75" s="25" t="s">
        <v>2854</v>
      </c>
      <c r="D75" s="25" t="s">
        <v>6900</v>
      </c>
      <c r="E75" s="25" t="s">
        <v>6899</v>
      </c>
      <c r="F75" s="24">
        <v>125000</v>
      </c>
      <c r="G75" s="23">
        <v>44420</v>
      </c>
      <c r="H75" s="16" t="s">
        <v>2580</v>
      </c>
      <c r="I75" s="22" t="s">
        <v>6810</v>
      </c>
      <c r="J75" s="21"/>
      <c r="K75" s="16"/>
    </row>
    <row r="76" spans="1:16382" ht="16.5" thickTop="1" thickBot="1">
      <c r="A76" s="44">
        <v>1002340241640</v>
      </c>
      <c r="B76" s="25" t="s">
        <v>5990</v>
      </c>
      <c r="C76" s="25" t="s">
        <v>2854</v>
      </c>
      <c r="D76" s="25" t="s">
        <v>7133</v>
      </c>
      <c r="E76" s="25" t="s">
        <v>7132</v>
      </c>
      <c r="F76" s="24">
        <v>240000</v>
      </c>
      <c r="G76" s="23">
        <v>45121</v>
      </c>
      <c r="H76" s="16" t="s">
        <v>2250</v>
      </c>
      <c r="I76" s="22" t="s">
        <v>6810</v>
      </c>
      <c r="J76" s="21"/>
      <c r="K76" s="16"/>
    </row>
    <row r="77" spans="1:16382" ht="16.5" thickTop="1" thickBot="1">
      <c r="A77" s="26">
        <v>1002040087286</v>
      </c>
      <c r="B77" s="25"/>
      <c r="C77" s="25" t="s">
        <v>2854</v>
      </c>
      <c r="D77" s="25" t="s">
        <v>6816</v>
      </c>
      <c r="E77" s="25" t="s">
        <v>6815</v>
      </c>
      <c r="F77" s="24">
        <v>112000</v>
      </c>
      <c r="G77" s="23">
        <v>43875</v>
      </c>
      <c r="H77" s="16" t="s">
        <v>121</v>
      </c>
      <c r="I77" s="22" t="s">
        <v>6804</v>
      </c>
      <c r="J77" s="21"/>
      <c r="K77" s="16"/>
    </row>
    <row r="78" spans="1:16382" ht="16.5" thickTop="1" thickBot="1">
      <c r="A78" s="26">
        <v>1002240199709</v>
      </c>
      <c r="B78" s="25" t="s">
        <v>5990</v>
      </c>
      <c r="C78" s="25" t="s">
        <v>2854</v>
      </c>
      <c r="D78" s="25" t="s">
        <v>7004</v>
      </c>
      <c r="E78" s="25" t="s">
        <v>7003</v>
      </c>
      <c r="F78" s="24">
        <v>175000</v>
      </c>
      <c r="G78" s="23">
        <v>44742</v>
      </c>
      <c r="H78" s="16" t="s">
        <v>1653</v>
      </c>
      <c r="I78" s="43" t="s">
        <v>6810</v>
      </c>
      <c r="J78" s="21"/>
      <c r="K78" s="16"/>
    </row>
    <row r="79" spans="1:16382" ht="16.5" thickTop="1" thickBot="1">
      <c r="A79" s="26">
        <v>1002440279391</v>
      </c>
      <c r="B79" s="25" t="s">
        <v>5990</v>
      </c>
      <c r="C79" s="25" t="s">
        <v>2854</v>
      </c>
      <c r="D79" s="25" t="s">
        <v>7239</v>
      </c>
      <c r="E79" s="25" t="s">
        <v>6629</v>
      </c>
      <c r="F79" s="24">
        <v>366666</v>
      </c>
      <c r="G79" s="23">
        <v>45481</v>
      </c>
      <c r="H79" s="16" t="s">
        <v>1483</v>
      </c>
      <c r="I79" s="22" t="s">
        <v>6804</v>
      </c>
      <c r="J79" s="21"/>
      <c r="K79" s="16"/>
    </row>
    <row r="80" spans="1:16382" ht="16.5" thickTop="1" thickBot="1">
      <c r="A80" s="26">
        <v>1002140159208</v>
      </c>
      <c r="B80" s="25"/>
      <c r="C80" s="25" t="s">
        <v>2854</v>
      </c>
      <c r="D80" s="25" t="s">
        <v>6905</v>
      </c>
      <c r="E80" s="25" t="s">
        <v>6904</v>
      </c>
      <c r="F80" s="24">
        <v>33000</v>
      </c>
      <c r="G80" s="23">
        <v>44432</v>
      </c>
      <c r="H80" s="16" t="s">
        <v>2407</v>
      </c>
      <c r="I80" s="22" t="s">
        <v>6903</v>
      </c>
      <c r="J80" s="21"/>
      <c r="K80" s="16"/>
    </row>
    <row r="81" spans="1:11" ht="16.5" thickTop="1" thickBot="1">
      <c r="A81" s="44">
        <v>1002440275452</v>
      </c>
      <c r="B81" s="25" t="s">
        <v>5990</v>
      </c>
      <c r="C81" s="25" t="s">
        <v>2854</v>
      </c>
      <c r="D81" s="25" t="s">
        <v>7228</v>
      </c>
      <c r="E81" s="25" t="s">
        <v>7227</v>
      </c>
      <c r="F81" s="24">
        <v>70000</v>
      </c>
      <c r="G81" s="23">
        <v>45446</v>
      </c>
      <c r="H81" s="16" t="s">
        <v>1189</v>
      </c>
      <c r="I81" s="22" t="s">
        <v>7226</v>
      </c>
      <c r="J81" s="21"/>
      <c r="K81" s="16"/>
    </row>
    <row r="82" spans="1:11" ht="16.5" thickTop="1" thickBot="1">
      <c r="A82" s="44">
        <v>1002340250217</v>
      </c>
      <c r="B82" s="25" t="s">
        <v>5990</v>
      </c>
      <c r="C82" s="25" t="s">
        <v>2854</v>
      </c>
      <c r="D82" s="25" t="s">
        <v>7173</v>
      </c>
      <c r="E82" s="25" t="s">
        <v>7172</v>
      </c>
      <c r="F82" s="24">
        <v>125000</v>
      </c>
      <c r="G82" s="23">
        <v>45194</v>
      </c>
      <c r="H82" s="16" t="s">
        <v>2507</v>
      </c>
      <c r="I82" s="43" t="s">
        <v>6810</v>
      </c>
      <c r="J82" s="21"/>
      <c r="K82" s="16"/>
    </row>
    <row r="83" spans="1:11" ht="16.5" thickTop="1" thickBot="1">
      <c r="A83" s="102">
        <v>1002440282751</v>
      </c>
      <c r="B83" s="68" t="s">
        <v>7135</v>
      </c>
      <c r="C83" s="68" t="s">
        <v>2854</v>
      </c>
      <c r="D83" s="68" t="s">
        <v>6931</v>
      </c>
      <c r="E83" s="68" t="s">
        <v>7249</v>
      </c>
      <c r="F83" s="67">
        <v>65000</v>
      </c>
      <c r="G83" s="66">
        <v>45506</v>
      </c>
      <c r="H83" s="16" t="s">
        <v>2391</v>
      </c>
      <c r="I83" s="65" t="s">
        <v>7248</v>
      </c>
      <c r="J83" s="64"/>
      <c r="K83" s="16"/>
    </row>
    <row r="84" spans="1:11" ht="16.5" thickTop="1" thickBot="1">
      <c r="A84" s="26">
        <v>1002240215527</v>
      </c>
      <c r="B84" s="25" t="s">
        <v>5990</v>
      </c>
      <c r="C84" s="25" t="s">
        <v>2854</v>
      </c>
      <c r="D84" s="25" t="s">
        <v>7064</v>
      </c>
      <c r="E84" s="25" t="s">
        <v>7063</v>
      </c>
      <c r="F84" s="24">
        <v>300000</v>
      </c>
      <c r="G84" s="23">
        <v>44858</v>
      </c>
      <c r="H84" s="16" t="s">
        <v>1877</v>
      </c>
      <c r="I84" s="43" t="s">
        <v>6810</v>
      </c>
      <c r="J84" s="21"/>
      <c r="K84" s="16"/>
    </row>
    <row r="85" spans="1:11" ht="16.5" thickTop="1" thickBot="1">
      <c r="A85" s="26">
        <v>1002440275540</v>
      </c>
      <c r="B85" s="25" t="s">
        <v>5990</v>
      </c>
      <c r="C85" s="25" t="s">
        <v>2854</v>
      </c>
      <c r="D85" s="25" t="s">
        <v>7225</v>
      </c>
      <c r="E85" s="25" t="s">
        <v>7224</v>
      </c>
      <c r="F85" s="24">
        <v>105000</v>
      </c>
      <c r="G85" s="23">
        <v>45443</v>
      </c>
      <c r="H85" s="16" t="s">
        <v>1414</v>
      </c>
      <c r="I85" s="43" t="s">
        <v>6832</v>
      </c>
      <c r="J85" s="21"/>
      <c r="K85" s="16"/>
    </row>
    <row r="86" spans="1:11" ht="16.5" thickTop="1" thickBot="1">
      <c r="A86" s="20">
        <v>2789446</v>
      </c>
      <c r="B86" s="16" t="s">
        <v>7135</v>
      </c>
      <c r="C86" s="16" t="s">
        <v>2854</v>
      </c>
      <c r="D86" s="16" t="s">
        <v>7162</v>
      </c>
      <c r="E86" s="16" t="s">
        <v>7292</v>
      </c>
      <c r="F86" s="19">
        <v>190000</v>
      </c>
      <c r="G86" s="62">
        <v>45806</v>
      </c>
      <c r="H86" s="16" t="s">
        <v>1625</v>
      </c>
      <c r="I86" s="16" t="s">
        <v>6832</v>
      </c>
      <c r="J86" s="16"/>
      <c r="K86" s="16"/>
    </row>
    <row r="87" spans="1:11" ht="16.5" thickTop="1" thickBot="1">
      <c r="A87" s="26">
        <v>1002140168853</v>
      </c>
      <c r="B87" s="25"/>
      <c r="C87" s="25" t="s">
        <v>2854</v>
      </c>
      <c r="D87" s="25" t="s">
        <v>6929</v>
      </c>
      <c r="E87" s="25" t="s">
        <v>6928</v>
      </c>
      <c r="F87" s="24">
        <v>210000</v>
      </c>
      <c r="G87" s="23">
        <v>44495</v>
      </c>
      <c r="H87" s="16" t="s">
        <v>1625</v>
      </c>
      <c r="I87" s="22" t="s">
        <v>6927</v>
      </c>
      <c r="J87" s="21"/>
      <c r="K87" s="16"/>
    </row>
    <row r="88" spans="1:11" ht="16.5" thickTop="1" thickBot="1">
      <c r="A88" s="26">
        <v>1002340249870</v>
      </c>
      <c r="B88" s="25" t="s">
        <v>5990</v>
      </c>
      <c r="C88" s="25" t="s">
        <v>2854</v>
      </c>
      <c r="D88" s="25" t="s">
        <v>7160</v>
      </c>
      <c r="E88" s="25" t="s">
        <v>7167</v>
      </c>
      <c r="F88" s="24">
        <v>45000</v>
      </c>
      <c r="G88" s="23">
        <v>45191</v>
      </c>
      <c r="H88" s="16" t="s">
        <v>16</v>
      </c>
      <c r="I88" s="94" t="s">
        <v>7158</v>
      </c>
      <c r="J88" s="21"/>
      <c r="K88" s="16"/>
    </row>
    <row r="89" spans="1:11" ht="16.5" thickTop="1" thickBot="1">
      <c r="A89" s="26">
        <v>1002340249369</v>
      </c>
      <c r="B89" s="25" t="s">
        <v>5990</v>
      </c>
      <c r="C89" s="25" t="s">
        <v>2854</v>
      </c>
      <c r="D89" s="25" t="s">
        <v>7160</v>
      </c>
      <c r="E89" s="25" t="s">
        <v>7159</v>
      </c>
      <c r="F89" s="24">
        <v>60000</v>
      </c>
      <c r="G89" s="23">
        <v>45188</v>
      </c>
      <c r="H89" s="16" t="s">
        <v>14</v>
      </c>
      <c r="I89" s="94" t="s">
        <v>7158</v>
      </c>
      <c r="J89" s="21"/>
      <c r="K89" s="16"/>
    </row>
    <row r="90" spans="1:11" ht="16.5" thickTop="1" thickBot="1">
      <c r="A90" s="26">
        <v>1002340249575</v>
      </c>
      <c r="B90" s="25" t="s">
        <v>5990</v>
      </c>
      <c r="C90" s="25" t="s">
        <v>2854</v>
      </c>
      <c r="D90" s="25" t="s">
        <v>7162</v>
      </c>
      <c r="E90" s="25" t="s">
        <v>7161</v>
      </c>
      <c r="F90" s="24">
        <v>68000</v>
      </c>
      <c r="G90" s="23">
        <v>45189</v>
      </c>
      <c r="H90" s="16" t="s">
        <v>12</v>
      </c>
      <c r="I90" s="94" t="s">
        <v>7158</v>
      </c>
      <c r="J90" s="21"/>
      <c r="K90" s="16"/>
    </row>
    <row r="91" spans="1:11" ht="16.5" thickTop="1" thickBot="1">
      <c r="A91" s="26">
        <v>1002340250039</v>
      </c>
      <c r="B91" s="25" t="s">
        <v>5990</v>
      </c>
      <c r="C91" s="25" t="s">
        <v>2854</v>
      </c>
      <c r="D91" s="25" t="s">
        <v>7160</v>
      </c>
      <c r="E91" s="25" t="s">
        <v>7171</v>
      </c>
      <c r="F91" s="24">
        <v>62000</v>
      </c>
      <c r="G91" s="23">
        <v>45194</v>
      </c>
      <c r="H91" s="16" t="s">
        <v>6137</v>
      </c>
      <c r="I91" s="94" t="s">
        <v>7158</v>
      </c>
      <c r="J91" s="21"/>
      <c r="K91" s="16"/>
    </row>
    <row r="92" spans="1:11" ht="16.5" thickTop="1" thickBot="1">
      <c r="A92" s="26">
        <v>1002340249867</v>
      </c>
      <c r="B92" s="25" t="s">
        <v>5990</v>
      </c>
      <c r="C92" s="25" t="s">
        <v>2854</v>
      </c>
      <c r="D92" s="25" t="s">
        <v>7160</v>
      </c>
      <c r="E92" s="25" t="s">
        <v>7166</v>
      </c>
      <c r="F92" s="24">
        <v>45500</v>
      </c>
      <c r="G92" s="23">
        <v>45191</v>
      </c>
      <c r="H92" s="16" t="s">
        <v>6</v>
      </c>
      <c r="I92" s="94" t="s">
        <v>7158</v>
      </c>
      <c r="J92" s="21"/>
      <c r="K92" s="16"/>
    </row>
    <row r="93" spans="1:11" ht="16.5" thickTop="1" thickBot="1">
      <c r="A93" s="26">
        <v>1002340249877</v>
      </c>
      <c r="B93" s="25" t="s">
        <v>5990</v>
      </c>
      <c r="C93" s="25" t="s">
        <v>2854</v>
      </c>
      <c r="D93" s="25" t="s">
        <v>7160</v>
      </c>
      <c r="E93" s="25" t="s">
        <v>7165</v>
      </c>
      <c r="F93" s="24">
        <v>40000</v>
      </c>
      <c r="G93" s="23">
        <v>45191</v>
      </c>
      <c r="H93" s="16" t="s">
        <v>2</v>
      </c>
      <c r="I93" s="94" t="s">
        <v>7158</v>
      </c>
      <c r="J93" s="21"/>
      <c r="K93" s="16"/>
    </row>
    <row r="94" spans="1:11" ht="16.5" thickTop="1" thickBot="1">
      <c r="A94" s="26">
        <v>1002340247760</v>
      </c>
      <c r="B94" s="25" t="s">
        <v>5990</v>
      </c>
      <c r="C94" s="25" t="s">
        <v>2854</v>
      </c>
      <c r="D94" s="25" t="s">
        <v>7154</v>
      </c>
      <c r="E94" s="25" t="s">
        <v>7153</v>
      </c>
      <c r="F94" s="24">
        <v>380000</v>
      </c>
      <c r="G94" s="23">
        <v>45170</v>
      </c>
      <c r="H94" s="16" t="s">
        <v>1849</v>
      </c>
      <c r="I94" s="22" t="s">
        <v>7152</v>
      </c>
      <c r="J94" s="21"/>
      <c r="K94" s="16"/>
    </row>
    <row r="95" spans="1:11" ht="16.5" thickTop="1" thickBot="1">
      <c r="A95" s="30">
        <v>1002140164133</v>
      </c>
      <c r="B95" s="33"/>
      <c r="C95" s="29" t="s">
        <v>2854</v>
      </c>
      <c r="D95" s="29" t="s">
        <v>6919</v>
      </c>
      <c r="E95" s="29" t="s">
        <v>6918</v>
      </c>
      <c r="F95" s="28">
        <v>300000</v>
      </c>
      <c r="G95" s="27">
        <v>44462</v>
      </c>
      <c r="H95" s="16" t="s">
        <v>6917</v>
      </c>
      <c r="I95" s="77" t="s">
        <v>6916</v>
      </c>
      <c r="J95" s="64"/>
      <c r="K95" s="16"/>
    </row>
    <row r="96" spans="1:11" ht="16.5" thickTop="1" thickBot="1">
      <c r="A96" s="26">
        <v>1002440274890</v>
      </c>
      <c r="B96" s="25" t="s">
        <v>5990</v>
      </c>
      <c r="C96" s="25" t="s">
        <v>2854</v>
      </c>
      <c r="D96" s="25" t="s">
        <v>7223</v>
      </c>
      <c r="E96" s="25" t="s">
        <v>7222</v>
      </c>
      <c r="F96" s="24">
        <v>675000</v>
      </c>
      <c r="G96" s="23">
        <v>45443</v>
      </c>
      <c r="H96" s="16" t="s">
        <v>1576</v>
      </c>
      <c r="I96" s="22" t="s">
        <v>6882</v>
      </c>
      <c r="J96" s="21"/>
      <c r="K96" s="16"/>
    </row>
    <row r="97" spans="1:11" ht="16.5" thickTop="1" thickBot="1">
      <c r="A97" s="44">
        <v>1002240196843</v>
      </c>
      <c r="B97" s="25" t="s">
        <v>5990</v>
      </c>
      <c r="C97" s="25" t="s">
        <v>2854</v>
      </c>
      <c r="D97" s="25" t="s">
        <v>6996</v>
      </c>
      <c r="E97" s="25" t="s">
        <v>6995</v>
      </c>
      <c r="F97" s="24">
        <v>170000</v>
      </c>
      <c r="G97" s="23">
        <v>44721</v>
      </c>
      <c r="H97" s="16" t="s">
        <v>1446</v>
      </c>
      <c r="I97" s="43" t="s">
        <v>6810</v>
      </c>
      <c r="J97" s="21"/>
      <c r="K97" s="16"/>
    </row>
    <row r="98" spans="1:11" ht="16.5" thickTop="1" thickBot="1">
      <c r="A98" s="44">
        <v>1002340223409</v>
      </c>
      <c r="B98" s="25" t="s">
        <v>5990</v>
      </c>
      <c r="C98" s="25" t="s">
        <v>2854</v>
      </c>
      <c r="D98" s="25" t="s">
        <v>7096</v>
      </c>
      <c r="E98" s="25" t="s">
        <v>7095</v>
      </c>
      <c r="F98" s="24">
        <v>600000</v>
      </c>
      <c r="G98" s="23">
        <v>44932</v>
      </c>
      <c r="H98" s="16" t="s">
        <v>568</v>
      </c>
      <c r="I98" s="43" t="s">
        <v>6810</v>
      </c>
      <c r="J98" s="21"/>
      <c r="K98" s="16"/>
    </row>
    <row r="99" spans="1:11" ht="16.5" thickTop="1" thickBot="1">
      <c r="A99" s="44">
        <v>1002140148177</v>
      </c>
      <c r="B99" s="25"/>
      <c r="C99" s="25" t="s">
        <v>2854</v>
      </c>
      <c r="D99" s="25" t="s">
        <v>6886</v>
      </c>
      <c r="E99" s="25" t="s">
        <v>6885</v>
      </c>
      <c r="F99" s="24">
        <v>11000</v>
      </c>
      <c r="G99" s="23">
        <v>44363</v>
      </c>
      <c r="H99" s="16" t="s">
        <v>1369</v>
      </c>
      <c r="I99" s="43" t="s">
        <v>6832</v>
      </c>
      <c r="J99" s="21"/>
      <c r="K99" s="16"/>
    </row>
    <row r="100" spans="1:11" ht="16.5" thickTop="1" thickBot="1">
      <c r="A100" s="44">
        <v>1002140163651</v>
      </c>
      <c r="B100" s="25"/>
      <c r="C100" s="25" t="s">
        <v>2854</v>
      </c>
      <c r="D100" s="25" t="s">
        <v>6915</v>
      </c>
      <c r="E100" s="25" t="s">
        <v>6914</v>
      </c>
      <c r="F100" s="24">
        <v>70000</v>
      </c>
      <c r="G100" s="23">
        <v>44462</v>
      </c>
      <c r="H100" s="16" t="s">
        <v>1212</v>
      </c>
      <c r="I100" s="43" t="s">
        <v>6832</v>
      </c>
      <c r="J100" s="21"/>
      <c r="K100" s="16"/>
    </row>
    <row r="101" spans="1:11" ht="16.5" thickTop="1" thickBot="1">
      <c r="A101" s="44">
        <v>1002140162291</v>
      </c>
      <c r="B101" s="25"/>
      <c r="C101" s="25" t="s">
        <v>2854</v>
      </c>
      <c r="D101" s="25" t="s">
        <v>6911</v>
      </c>
      <c r="E101" s="25" t="s">
        <v>6910</v>
      </c>
      <c r="F101" s="24">
        <v>80000</v>
      </c>
      <c r="G101" s="23">
        <v>44452</v>
      </c>
      <c r="H101" s="16" t="s">
        <v>1816</v>
      </c>
      <c r="I101" s="43" t="s">
        <v>6832</v>
      </c>
      <c r="J101" s="21"/>
      <c r="K101" s="16"/>
    </row>
    <row r="102" spans="1:11" ht="16.5" thickTop="1" thickBot="1">
      <c r="A102" s="44">
        <v>12431319403</v>
      </c>
      <c r="B102" s="25" t="s">
        <v>7135</v>
      </c>
      <c r="C102" s="25" t="s">
        <v>2854</v>
      </c>
      <c r="D102" s="25" t="s">
        <v>7237</v>
      </c>
      <c r="E102" s="25" t="s">
        <v>7236</v>
      </c>
      <c r="F102" s="24">
        <v>25000</v>
      </c>
      <c r="G102" s="23">
        <v>45468</v>
      </c>
      <c r="H102" s="16" t="s">
        <v>1006</v>
      </c>
      <c r="I102" s="43" t="s">
        <v>6822</v>
      </c>
      <c r="J102" s="21"/>
      <c r="K102" s="16"/>
    </row>
    <row r="103" spans="1:11" ht="16.5" thickTop="1" thickBot="1">
      <c r="A103" s="26">
        <v>1002140139999</v>
      </c>
      <c r="B103" s="25"/>
      <c r="C103" s="25" t="s">
        <v>2854</v>
      </c>
      <c r="D103" s="25" t="s">
        <v>6870</v>
      </c>
      <c r="E103" s="25" t="s">
        <v>6869</v>
      </c>
      <c r="F103" s="24">
        <v>66000</v>
      </c>
      <c r="G103" s="23">
        <v>44301</v>
      </c>
      <c r="H103" s="16" t="s">
        <v>6868</v>
      </c>
      <c r="I103" s="43" t="s">
        <v>6810</v>
      </c>
      <c r="J103" s="21"/>
      <c r="K103" s="16"/>
    </row>
    <row r="104" spans="1:11" ht="16.5" thickTop="1" thickBot="1">
      <c r="A104" s="56">
        <v>1002040115751</v>
      </c>
      <c r="B104" s="25"/>
      <c r="C104" s="47" t="s">
        <v>2854</v>
      </c>
      <c r="D104" s="47" t="s">
        <v>6845</v>
      </c>
      <c r="E104" s="47" t="s">
        <v>92</v>
      </c>
      <c r="F104" s="46">
        <v>65000</v>
      </c>
      <c r="G104" s="45">
        <v>44113</v>
      </c>
      <c r="H104" s="16" t="s">
        <v>90</v>
      </c>
      <c r="I104" s="43" t="s">
        <v>6832</v>
      </c>
      <c r="J104" s="50"/>
      <c r="K104" s="49"/>
    </row>
    <row r="105" spans="1:11" ht="16.5" thickTop="1" thickBot="1">
      <c r="A105" s="26">
        <v>1002440285804</v>
      </c>
      <c r="B105" s="25" t="s">
        <v>2854</v>
      </c>
      <c r="C105" s="25" t="s">
        <v>2854</v>
      </c>
      <c r="D105" s="25" t="s">
        <v>7116</v>
      </c>
      <c r="E105" s="25" t="s">
        <v>7258</v>
      </c>
      <c r="F105" s="107">
        <v>45000</v>
      </c>
      <c r="G105" s="106">
        <v>45534</v>
      </c>
      <c r="H105" s="16" t="s">
        <v>476</v>
      </c>
      <c r="I105" s="43" t="s">
        <v>6832</v>
      </c>
      <c r="J105" s="21"/>
      <c r="K105" s="16"/>
    </row>
    <row r="106" spans="1:11" ht="16.5" thickTop="1" thickBot="1">
      <c r="A106" s="44">
        <v>1002240194907</v>
      </c>
      <c r="B106" s="25" t="s">
        <v>5990</v>
      </c>
      <c r="C106" s="25" t="s">
        <v>2854</v>
      </c>
      <c r="D106" s="25" t="s">
        <v>6979</v>
      </c>
      <c r="E106" s="25" t="s">
        <v>6978</v>
      </c>
      <c r="F106" s="24">
        <v>25000</v>
      </c>
      <c r="G106" s="23">
        <v>44702</v>
      </c>
      <c r="H106" s="16" t="s">
        <v>476</v>
      </c>
      <c r="I106" s="43" t="s">
        <v>6832</v>
      </c>
      <c r="J106" s="21"/>
      <c r="K106" s="16"/>
    </row>
    <row r="107" spans="1:11" ht="31.5" thickTop="1" thickBot="1">
      <c r="A107" s="44">
        <v>1002440272670</v>
      </c>
      <c r="B107" s="25" t="s">
        <v>7135</v>
      </c>
      <c r="C107" s="25" t="s">
        <v>2854</v>
      </c>
      <c r="D107" s="25" t="s">
        <v>7116</v>
      </c>
      <c r="E107" s="25" t="s">
        <v>7217</v>
      </c>
      <c r="F107" s="24">
        <v>38000</v>
      </c>
      <c r="G107" s="23">
        <v>45422</v>
      </c>
      <c r="H107" s="16" t="s">
        <v>473</v>
      </c>
      <c r="I107" s="43" t="s">
        <v>6832</v>
      </c>
      <c r="J107" s="21"/>
      <c r="K107" s="16"/>
    </row>
    <row r="108" spans="1:11" ht="16.5" thickTop="1" thickBot="1">
      <c r="A108" s="44">
        <v>1002240196918</v>
      </c>
      <c r="B108" s="25" t="s">
        <v>5990</v>
      </c>
      <c r="C108" s="25" t="s">
        <v>2854</v>
      </c>
      <c r="D108" s="25" t="s">
        <v>6992</v>
      </c>
      <c r="E108" s="25" t="s">
        <v>6978</v>
      </c>
      <c r="F108" s="24">
        <v>30000</v>
      </c>
      <c r="G108" s="23">
        <v>44719</v>
      </c>
      <c r="H108" s="16" t="s">
        <v>473</v>
      </c>
      <c r="I108" s="43" t="s">
        <v>6832</v>
      </c>
      <c r="J108" s="21"/>
      <c r="K108" s="16"/>
    </row>
    <row r="109" spans="1:11" ht="16.5" thickTop="1" thickBot="1">
      <c r="A109" s="44">
        <v>1002340235688</v>
      </c>
      <c r="B109" s="25" t="s">
        <v>5990</v>
      </c>
      <c r="C109" s="25" t="s">
        <v>2854</v>
      </c>
      <c r="D109" s="25" t="s">
        <v>7116</v>
      </c>
      <c r="E109" s="25" t="s">
        <v>7115</v>
      </c>
      <c r="F109" s="24">
        <v>30000</v>
      </c>
      <c r="G109" s="23">
        <v>45071</v>
      </c>
      <c r="H109" s="16" t="s">
        <v>469</v>
      </c>
      <c r="I109" s="43" t="s">
        <v>6832</v>
      </c>
      <c r="J109" s="21"/>
      <c r="K109" s="16"/>
    </row>
    <row r="110" spans="1:11" ht="16.5" thickTop="1" thickBot="1">
      <c r="A110" s="48">
        <v>1002040114690</v>
      </c>
      <c r="B110" s="25"/>
      <c r="C110" s="47" t="s">
        <v>2854</v>
      </c>
      <c r="D110" s="47" t="s">
        <v>6845</v>
      </c>
      <c r="E110" s="47" t="s">
        <v>6844</v>
      </c>
      <c r="F110" s="46">
        <v>20000</v>
      </c>
      <c r="G110" s="45">
        <v>44107</v>
      </c>
      <c r="H110" s="16" t="s">
        <v>466</v>
      </c>
      <c r="I110" s="43" t="s">
        <v>6832</v>
      </c>
      <c r="J110" s="50"/>
      <c r="K110" s="49"/>
    </row>
    <row r="111" spans="1:11" ht="16.5" thickTop="1" thickBot="1">
      <c r="A111" s="44">
        <v>1002340245996</v>
      </c>
      <c r="B111" s="25" t="s">
        <v>5990</v>
      </c>
      <c r="C111" s="25" t="s">
        <v>2854</v>
      </c>
      <c r="D111" s="25" t="s">
        <v>7116</v>
      </c>
      <c r="E111" s="25" t="s">
        <v>7148</v>
      </c>
      <c r="F111" s="24">
        <v>22500</v>
      </c>
      <c r="G111" s="23">
        <v>45160</v>
      </c>
      <c r="H111" s="16" t="s">
        <v>428</v>
      </c>
      <c r="I111" s="43" t="s">
        <v>6832</v>
      </c>
      <c r="J111" s="21"/>
      <c r="K111" s="16"/>
    </row>
    <row r="112" spans="1:11" ht="16.5" thickTop="1" thickBot="1">
      <c r="A112" s="44">
        <v>1002340253189</v>
      </c>
      <c r="B112" s="25" t="s">
        <v>5990</v>
      </c>
      <c r="C112" s="25" t="s">
        <v>2854</v>
      </c>
      <c r="D112" s="25" t="s">
        <v>7116</v>
      </c>
      <c r="E112" s="25" t="s">
        <v>7148</v>
      </c>
      <c r="F112" s="24">
        <v>33000</v>
      </c>
      <c r="G112" s="23">
        <v>45219</v>
      </c>
      <c r="H112" s="16" t="s">
        <v>461</v>
      </c>
      <c r="I112" s="43" t="s">
        <v>6832</v>
      </c>
      <c r="J112" s="21"/>
      <c r="K112" s="16"/>
    </row>
    <row r="113" spans="1:16382" ht="16.5" thickTop="1" thickBot="1">
      <c r="A113" s="44">
        <v>1002240198591</v>
      </c>
      <c r="B113" s="25" t="s">
        <v>5990</v>
      </c>
      <c r="C113" s="25" t="s">
        <v>2854</v>
      </c>
      <c r="D113" s="25" t="s">
        <v>7002</v>
      </c>
      <c r="E113" s="25" t="s">
        <v>6978</v>
      </c>
      <c r="F113" s="24">
        <v>99999</v>
      </c>
      <c r="G113" s="23">
        <v>44729</v>
      </c>
      <c r="H113" s="16" t="s">
        <v>2373</v>
      </c>
      <c r="I113" s="43" t="s">
        <v>6832</v>
      </c>
      <c r="J113" s="21"/>
      <c r="K113" s="16"/>
    </row>
    <row r="114" spans="1:16382" ht="16.5" thickTop="1" thickBot="1">
      <c r="A114" s="44">
        <v>1002140128875</v>
      </c>
      <c r="B114" s="25"/>
      <c r="C114" s="25" t="s">
        <v>2854</v>
      </c>
      <c r="D114" s="25" t="s">
        <v>6851</v>
      </c>
      <c r="E114" s="25" t="s">
        <v>6850</v>
      </c>
      <c r="F114" s="24">
        <v>190000</v>
      </c>
      <c r="G114" s="23">
        <v>44211</v>
      </c>
      <c r="H114" s="16" t="s">
        <v>2516</v>
      </c>
      <c r="I114" s="16" t="s">
        <v>6810</v>
      </c>
      <c r="J114" s="21"/>
      <c r="K114" s="16"/>
    </row>
    <row r="115" spans="1:16382" ht="16.5" thickTop="1" thickBot="1">
      <c r="A115" s="44">
        <v>1002240216224</v>
      </c>
      <c r="B115" s="25" t="s">
        <v>5990</v>
      </c>
      <c r="C115" s="25" t="s">
        <v>2854</v>
      </c>
      <c r="D115" s="25" t="s">
        <v>7066</v>
      </c>
      <c r="E115" s="25" t="s">
        <v>7065</v>
      </c>
      <c r="F115" s="24">
        <v>325000</v>
      </c>
      <c r="G115" s="23">
        <v>44861</v>
      </c>
      <c r="H115" s="16" t="s">
        <v>2678</v>
      </c>
      <c r="I115" s="43" t="s">
        <v>6810</v>
      </c>
      <c r="J115" s="21"/>
      <c r="K115" s="16"/>
    </row>
    <row r="116" spans="1:16382" ht="61.5" thickTop="1" thickBot="1">
      <c r="A116" s="84">
        <v>1002240179008</v>
      </c>
      <c r="B116" s="16"/>
      <c r="C116" s="83" t="s">
        <v>2854</v>
      </c>
      <c r="D116" s="83" t="s">
        <v>6935</v>
      </c>
      <c r="E116" s="83" t="s">
        <v>6939</v>
      </c>
      <c r="F116" s="24">
        <v>585000</v>
      </c>
      <c r="G116" s="82">
        <v>44567</v>
      </c>
      <c r="H116" s="16" t="s">
        <v>6938</v>
      </c>
      <c r="I116" s="81" t="s">
        <v>6937</v>
      </c>
      <c r="J116" s="80"/>
      <c r="K116" s="80"/>
    </row>
    <row r="117" spans="1:16382" ht="16.5" thickTop="1" thickBot="1">
      <c r="A117" s="20">
        <v>8251361660077</v>
      </c>
      <c r="B117" s="16" t="s">
        <v>7135</v>
      </c>
      <c r="C117" s="16" t="s">
        <v>2854</v>
      </c>
      <c r="D117" s="16" t="s">
        <v>7288</v>
      </c>
      <c r="E117" s="16" t="s">
        <v>7287</v>
      </c>
      <c r="F117" s="19">
        <v>35000</v>
      </c>
      <c r="G117" s="62">
        <v>45771</v>
      </c>
      <c r="H117" s="16" t="s">
        <v>7286</v>
      </c>
      <c r="I117" s="16" t="s">
        <v>6832</v>
      </c>
      <c r="J117" s="16"/>
      <c r="K117" s="16"/>
    </row>
    <row r="118" spans="1:16382" ht="16.5" thickTop="1" thickBot="1">
      <c r="A118" s="26">
        <v>1002340226313</v>
      </c>
      <c r="B118" s="25" t="s">
        <v>5990</v>
      </c>
      <c r="C118" s="25" t="s">
        <v>2854</v>
      </c>
      <c r="D118" s="25" t="s">
        <v>7104</v>
      </c>
      <c r="E118" s="25" t="s">
        <v>7103</v>
      </c>
      <c r="F118" s="24">
        <v>269068</v>
      </c>
      <c r="G118" s="23">
        <v>44966</v>
      </c>
      <c r="H118" s="16" t="s">
        <v>1840</v>
      </c>
      <c r="I118" s="22" t="s">
        <v>7102</v>
      </c>
      <c r="J118" s="21"/>
      <c r="K118" s="16"/>
    </row>
    <row r="119" spans="1:16382" ht="16.5" thickTop="1" thickBot="1">
      <c r="A119" s="102">
        <v>2397249</v>
      </c>
      <c r="B119" s="68" t="s">
        <v>7135</v>
      </c>
      <c r="C119" s="68" t="s">
        <v>2854</v>
      </c>
      <c r="D119" s="68" t="s">
        <v>768</v>
      </c>
      <c r="E119" s="68" t="s">
        <v>7277</v>
      </c>
      <c r="F119" s="67">
        <v>725000</v>
      </c>
      <c r="G119" s="66">
        <v>45691</v>
      </c>
      <c r="H119" s="16" t="s">
        <v>766</v>
      </c>
      <c r="I119" s="65" t="s">
        <v>6804</v>
      </c>
      <c r="J119" s="64"/>
      <c r="K119" s="16"/>
    </row>
    <row r="120" spans="1:16382" ht="16.5" thickTop="1" thickBot="1">
      <c r="A120" s="26">
        <v>1002340250900</v>
      </c>
      <c r="B120" s="25" t="s">
        <v>5990</v>
      </c>
      <c r="C120" s="25" t="s">
        <v>2854</v>
      </c>
      <c r="D120" s="25" t="s">
        <v>7177</v>
      </c>
      <c r="E120" s="25" t="s">
        <v>784</v>
      </c>
      <c r="F120" s="24">
        <v>319000</v>
      </c>
      <c r="G120" s="23">
        <v>45198</v>
      </c>
      <c r="H120" s="16" t="s">
        <v>783</v>
      </c>
      <c r="I120" s="22" t="s">
        <v>6804</v>
      </c>
      <c r="J120" s="21"/>
      <c r="K120" s="16"/>
    </row>
    <row r="121" spans="1:16382" s="60" customFormat="1" ht="16.5" thickTop="1" thickBot="1">
      <c r="A121" s="26">
        <v>1002340250906</v>
      </c>
      <c r="B121" s="25" t="s">
        <v>5990</v>
      </c>
      <c r="C121" s="25" t="s">
        <v>2854</v>
      </c>
      <c r="D121" s="25" t="s">
        <v>7177</v>
      </c>
      <c r="E121" s="25" t="s">
        <v>784</v>
      </c>
      <c r="F121" s="24">
        <v>145000</v>
      </c>
      <c r="G121" s="23">
        <v>45198</v>
      </c>
      <c r="H121" s="16" t="s">
        <v>7176</v>
      </c>
      <c r="I121" s="22" t="s">
        <v>7175</v>
      </c>
      <c r="J121" s="21"/>
      <c r="K121" s="16"/>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c r="EI121" s="11"/>
      <c r="EJ121" s="11"/>
      <c r="EK121" s="11"/>
      <c r="EL121" s="11"/>
      <c r="EM121" s="11"/>
      <c r="EN121" s="11"/>
      <c r="EO121" s="11"/>
      <c r="EP121" s="11"/>
      <c r="EQ121" s="11"/>
      <c r="ER121" s="11"/>
      <c r="ES121" s="11"/>
      <c r="ET121" s="11"/>
      <c r="EU121" s="11"/>
      <c r="EV121" s="11"/>
      <c r="EW121" s="11"/>
      <c r="EX121" s="11"/>
      <c r="EY121" s="11"/>
      <c r="EZ121" s="11"/>
      <c r="FA121" s="11"/>
      <c r="FB121" s="11"/>
      <c r="FC121" s="11"/>
      <c r="FD121" s="11"/>
      <c r="FE121" s="11"/>
      <c r="FF121" s="11"/>
      <c r="FG121" s="11"/>
      <c r="FH121" s="11"/>
      <c r="FI121" s="11"/>
      <c r="FJ121" s="11"/>
      <c r="FK121" s="11"/>
      <c r="FL121" s="11"/>
      <c r="FM121" s="11"/>
      <c r="FN121" s="11"/>
      <c r="FO121" s="11"/>
      <c r="FP121" s="11"/>
      <c r="FQ121" s="11"/>
      <c r="FR121" s="11"/>
      <c r="FS121" s="11"/>
      <c r="FT121" s="11"/>
      <c r="FU121" s="11"/>
      <c r="FV121" s="11"/>
      <c r="FW121" s="11"/>
      <c r="FX121" s="11"/>
      <c r="FY121" s="11"/>
      <c r="FZ121" s="11"/>
      <c r="GA121" s="11"/>
      <c r="GB121" s="11"/>
      <c r="GC121" s="11"/>
      <c r="GD121" s="11"/>
      <c r="GE121" s="11"/>
      <c r="GF121" s="11"/>
      <c r="GG121" s="11"/>
      <c r="GH121" s="11"/>
      <c r="GI121" s="11"/>
      <c r="GJ121" s="11"/>
      <c r="GK121" s="11"/>
      <c r="GL121" s="11"/>
      <c r="GM121" s="11"/>
      <c r="GN121" s="11"/>
      <c r="GO121" s="11"/>
      <c r="GP121" s="11"/>
      <c r="GQ121" s="11"/>
      <c r="GR121" s="11"/>
      <c r="GS121" s="11"/>
      <c r="GT121" s="11"/>
      <c r="GU121" s="11"/>
      <c r="GV121" s="11"/>
      <c r="GW121" s="11"/>
      <c r="GX121" s="11"/>
      <c r="GY121" s="11"/>
      <c r="GZ121" s="11"/>
      <c r="HA121" s="11"/>
      <c r="HB121" s="11"/>
      <c r="HC121" s="11"/>
      <c r="HD121" s="11"/>
      <c r="HE121" s="11"/>
      <c r="HF121" s="11"/>
      <c r="HG121" s="11"/>
      <c r="HH121" s="11"/>
      <c r="HI121" s="11"/>
      <c r="HJ121" s="11"/>
      <c r="HK121" s="11"/>
      <c r="HL121" s="11"/>
      <c r="HM121" s="11"/>
      <c r="HN121" s="11"/>
      <c r="HO121" s="11"/>
      <c r="HP121" s="11"/>
      <c r="HQ121" s="11"/>
      <c r="HR121" s="11"/>
      <c r="HS121" s="11"/>
      <c r="HT121" s="11"/>
      <c r="HU121" s="11"/>
      <c r="HV121" s="11"/>
      <c r="HW121" s="11"/>
      <c r="HX121" s="11"/>
      <c r="HY121" s="11"/>
      <c r="HZ121" s="11"/>
      <c r="IA121" s="11"/>
      <c r="IB121" s="11"/>
      <c r="IC121" s="11"/>
      <c r="ID121" s="11"/>
      <c r="IE121" s="11"/>
      <c r="IF121" s="11"/>
      <c r="IG121" s="11"/>
      <c r="IH121" s="11"/>
      <c r="II121" s="11"/>
      <c r="IJ121" s="11"/>
      <c r="IK121" s="11"/>
      <c r="IL121" s="11"/>
      <c r="IM121" s="11"/>
      <c r="IN121" s="11"/>
      <c r="IO121" s="11"/>
      <c r="IP121" s="11"/>
      <c r="IQ121" s="11"/>
      <c r="IR121" s="11"/>
      <c r="IS121" s="11"/>
      <c r="IT121" s="11"/>
      <c r="IU121" s="11"/>
      <c r="IV121" s="11"/>
      <c r="IW121" s="11"/>
      <c r="IX121" s="11"/>
      <c r="IY121" s="11"/>
      <c r="IZ121" s="11"/>
      <c r="JA121" s="11"/>
      <c r="JB121" s="11"/>
      <c r="JC121" s="11"/>
      <c r="JD121" s="11"/>
      <c r="JE121" s="11"/>
      <c r="JF121" s="11"/>
      <c r="JG121" s="11"/>
      <c r="JH121" s="11"/>
      <c r="JI121" s="11"/>
      <c r="JJ121" s="11"/>
      <c r="JK121" s="11"/>
      <c r="JL121" s="11"/>
      <c r="JM121" s="11"/>
      <c r="JN121" s="11"/>
      <c r="JO121" s="11"/>
      <c r="JP121" s="11"/>
      <c r="JQ121" s="11"/>
      <c r="JR121" s="11"/>
      <c r="JS121" s="11"/>
      <c r="JT121" s="11"/>
      <c r="JU121" s="11"/>
      <c r="JV121" s="11"/>
      <c r="JW121" s="11"/>
      <c r="JX121" s="11"/>
      <c r="JY121" s="11"/>
      <c r="JZ121" s="11"/>
      <c r="KA121" s="11"/>
      <c r="KB121" s="11"/>
      <c r="KC121" s="11"/>
      <c r="KD121" s="11"/>
      <c r="KE121" s="11"/>
      <c r="KF121" s="11"/>
      <c r="KG121" s="11"/>
      <c r="KH121" s="11"/>
      <c r="KI121" s="11"/>
      <c r="KJ121" s="11"/>
      <c r="KK121" s="11"/>
      <c r="KL121" s="11"/>
      <c r="KM121" s="11"/>
      <c r="KN121" s="11"/>
      <c r="KO121" s="11"/>
      <c r="KP121" s="11"/>
      <c r="KQ121" s="11"/>
      <c r="KR121" s="11"/>
      <c r="KS121" s="11"/>
      <c r="KT121" s="11"/>
      <c r="KU121" s="11"/>
      <c r="KV121" s="11"/>
      <c r="KW121" s="11"/>
      <c r="KX121" s="11"/>
      <c r="KY121" s="11"/>
      <c r="KZ121" s="11"/>
      <c r="LA121" s="11"/>
      <c r="LB121" s="11"/>
      <c r="LC121" s="11"/>
      <c r="LD121" s="11"/>
      <c r="LE121" s="11"/>
      <c r="LF121" s="11"/>
      <c r="LG121" s="11"/>
      <c r="LH121" s="11"/>
      <c r="LI121" s="11"/>
      <c r="LJ121" s="11"/>
      <c r="LK121" s="11"/>
      <c r="LL121" s="11"/>
      <c r="LM121" s="11"/>
      <c r="LN121" s="11"/>
      <c r="LO121" s="11"/>
      <c r="LP121" s="11"/>
      <c r="LQ121" s="11"/>
      <c r="LR121" s="11"/>
      <c r="LS121" s="11"/>
      <c r="LT121" s="11"/>
      <c r="LU121" s="11"/>
      <c r="LV121" s="11"/>
      <c r="LW121" s="11"/>
      <c r="LX121" s="11"/>
      <c r="LY121" s="11"/>
      <c r="LZ121" s="11"/>
      <c r="MA121" s="11"/>
      <c r="MB121" s="11"/>
      <c r="MC121" s="11"/>
      <c r="MD121" s="11"/>
      <c r="ME121" s="11"/>
      <c r="MF121" s="11"/>
      <c r="MG121" s="11"/>
      <c r="MH121" s="11"/>
      <c r="MI121" s="11"/>
      <c r="MJ121" s="11"/>
      <c r="MK121" s="11"/>
      <c r="ML121" s="11"/>
      <c r="MM121" s="11"/>
      <c r="MN121" s="11"/>
      <c r="MO121" s="11"/>
      <c r="MP121" s="11"/>
      <c r="MQ121" s="11"/>
      <c r="MR121" s="11"/>
      <c r="MS121" s="11"/>
      <c r="MT121" s="11"/>
      <c r="MU121" s="11"/>
      <c r="MV121" s="11"/>
      <c r="MW121" s="11"/>
      <c r="MX121" s="11"/>
      <c r="MY121" s="11"/>
      <c r="MZ121" s="11"/>
      <c r="NA121" s="11"/>
      <c r="NB121" s="11"/>
      <c r="NC121" s="11"/>
      <c r="ND121" s="11"/>
      <c r="NE121" s="11"/>
      <c r="NF121" s="11"/>
      <c r="NG121" s="11"/>
      <c r="NH121" s="11"/>
      <c r="NI121" s="11"/>
      <c r="NJ121" s="11"/>
      <c r="NK121" s="11"/>
      <c r="NL121" s="11"/>
      <c r="NM121" s="11"/>
      <c r="NN121" s="11"/>
      <c r="NO121" s="11"/>
      <c r="NP121" s="11"/>
      <c r="NQ121" s="11"/>
      <c r="NR121" s="11"/>
      <c r="NS121" s="11"/>
      <c r="NT121" s="11"/>
      <c r="NU121" s="11"/>
      <c r="NV121" s="11"/>
      <c r="NW121" s="11"/>
      <c r="NX121" s="11"/>
      <c r="NY121" s="11"/>
      <c r="NZ121" s="11"/>
      <c r="OA121" s="11"/>
      <c r="OB121" s="11"/>
      <c r="OC121" s="11"/>
      <c r="OD121" s="11"/>
      <c r="OE121" s="11"/>
      <c r="OF121" s="11"/>
      <c r="OG121" s="11"/>
      <c r="OH121" s="11"/>
      <c r="OI121" s="11"/>
      <c r="OJ121" s="11"/>
      <c r="OK121" s="11"/>
      <c r="OL121" s="11"/>
      <c r="OM121" s="11"/>
      <c r="ON121" s="11"/>
      <c r="OO121" s="11"/>
      <c r="OP121" s="11"/>
      <c r="OQ121" s="11"/>
      <c r="OR121" s="11"/>
      <c r="OS121" s="11"/>
      <c r="OT121" s="11"/>
      <c r="OU121" s="11"/>
      <c r="OV121" s="11"/>
      <c r="OW121" s="11"/>
      <c r="OX121" s="11"/>
      <c r="OY121" s="11"/>
      <c r="OZ121" s="11"/>
      <c r="PA121" s="11"/>
      <c r="PB121" s="11"/>
      <c r="PC121" s="11"/>
      <c r="PD121" s="11"/>
      <c r="PE121" s="11"/>
      <c r="PF121" s="11"/>
      <c r="PG121" s="11"/>
      <c r="PH121" s="11"/>
      <c r="PI121" s="11"/>
      <c r="PJ121" s="11"/>
      <c r="PK121" s="11"/>
      <c r="PL121" s="11"/>
      <c r="PM121" s="11"/>
      <c r="PN121" s="11"/>
      <c r="PO121" s="11"/>
      <c r="PP121" s="11"/>
      <c r="PQ121" s="11"/>
      <c r="PR121" s="11"/>
      <c r="PS121" s="11"/>
      <c r="PT121" s="11"/>
      <c r="PU121" s="11"/>
      <c r="PV121" s="11"/>
      <c r="PW121" s="11"/>
      <c r="PX121" s="11"/>
      <c r="PY121" s="11"/>
      <c r="PZ121" s="11"/>
      <c r="QA121" s="11"/>
      <c r="QB121" s="11"/>
      <c r="QC121" s="11"/>
      <c r="QD121" s="11"/>
      <c r="QE121" s="11"/>
      <c r="QF121" s="11"/>
      <c r="QG121" s="11"/>
      <c r="QH121" s="11"/>
      <c r="QI121" s="11"/>
      <c r="QJ121" s="11"/>
      <c r="QK121" s="11"/>
      <c r="QL121" s="11"/>
      <c r="QM121" s="11"/>
      <c r="QN121" s="11"/>
      <c r="QO121" s="11"/>
      <c r="QP121" s="11"/>
      <c r="QQ121" s="11"/>
      <c r="QR121" s="11"/>
      <c r="QS121" s="11"/>
      <c r="QT121" s="11"/>
      <c r="QU121" s="11"/>
      <c r="QV121" s="11"/>
      <c r="QW121" s="11"/>
      <c r="QX121" s="11"/>
      <c r="QY121" s="11"/>
      <c r="QZ121" s="11"/>
      <c r="RA121" s="11"/>
      <c r="RB121" s="11"/>
      <c r="RC121" s="11"/>
      <c r="RD121" s="11"/>
      <c r="RE121" s="11"/>
      <c r="RF121" s="11"/>
      <c r="RG121" s="11"/>
      <c r="RH121" s="11"/>
      <c r="RI121" s="11"/>
      <c r="RJ121" s="11"/>
      <c r="RK121" s="11"/>
      <c r="RL121" s="11"/>
      <c r="RM121" s="11"/>
      <c r="RN121" s="11"/>
      <c r="RO121" s="11"/>
      <c r="RP121" s="11"/>
      <c r="RQ121" s="11"/>
      <c r="RR121" s="11"/>
      <c r="RS121" s="11"/>
      <c r="RT121" s="11"/>
      <c r="RU121" s="11"/>
      <c r="RV121" s="11"/>
      <c r="RW121" s="11"/>
      <c r="RX121" s="11"/>
      <c r="RY121" s="11"/>
      <c r="RZ121" s="11"/>
      <c r="SA121" s="11"/>
      <c r="SB121" s="11"/>
      <c r="SC121" s="11"/>
      <c r="SD121" s="11"/>
      <c r="SE121" s="11"/>
      <c r="SF121" s="11"/>
      <c r="SG121" s="11"/>
      <c r="SH121" s="11"/>
      <c r="SI121" s="11"/>
      <c r="SJ121" s="11"/>
      <c r="SK121" s="11"/>
      <c r="SL121" s="11"/>
      <c r="SM121" s="11"/>
      <c r="SN121" s="11"/>
      <c r="SO121" s="11"/>
      <c r="SP121" s="11"/>
      <c r="SQ121" s="11"/>
      <c r="SR121" s="11"/>
      <c r="SS121" s="11"/>
      <c r="ST121" s="11"/>
      <c r="SU121" s="11"/>
      <c r="SV121" s="11"/>
      <c r="SW121" s="11"/>
      <c r="SX121" s="11"/>
      <c r="SY121" s="11"/>
      <c r="SZ121" s="11"/>
      <c r="TA121" s="11"/>
      <c r="TB121" s="11"/>
      <c r="TC121" s="11"/>
      <c r="TD121" s="11"/>
      <c r="TE121" s="11"/>
      <c r="TF121" s="11"/>
      <c r="TG121" s="11"/>
      <c r="TH121" s="11"/>
      <c r="TI121" s="11"/>
      <c r="TJ121" s="11"/>
      <c r="TK121" s="11"/>
      <c r="TL121" s="11"/>
      <c r="TM121" s="11"/>
      <c r="TN121" s="11"/>
      <c r="TO121" s="11"/>
      <c r="TP121" s="11"/>
      <c r="TQ121" s="11"/>
      <c r="TR121" s="11"/>
      <c r="TS121" s="11"/>
      <c r="TT121" s="11"/>
      <c r="TU121" s="11"/>
      <c r="TV121" s="11"/>
      <c r="TW121" s="11"/>
      <c r="TX121" s="11"/>
      <c r="TY121" s="11"/>
      <c r="TZ121" s="11"/>
      <c r="UA121" s="11"/>
      <c r="UB121" s="11"/>
      <c r="UC121" s="11"/>
      <c r="UD121" s="11"/>
      <c r="UE121" s="11"/>
      <c r="UF121" s="11"/>
      <c r="UG121" s="11"/>
      <c r="UH121" s="11"/>
      <c r="UI121" s="11"/>
      <c r="UJ121" s="11"/>
      <c r="UK121" s="11"/>
      <c r="UL121" s="11"/>
      <c r="UM121" s="11"/>
      <c r="UN121" s="11"/>
      <c r="UO121" s="11"/>
      <c r="UP121" s="11"/>
      <c r="UQ121" s="11"/>
      <c r="UR121" s="11"/>
      <c r="US121" s="11"/>
      <c r="UT121" s="11"/>
      <c r="UU121" s="11"/>
      <c r="UV121" s="11"/>
      <c r="UW121" s="11"/>
      <c r="UX121" s="11"/>
      <c r="UY121" s="11"/>
      <c r="UZ121" s="11"/>
      <c r="VA121" s="11"/>
      <c r="VB121" s="11"/>
      <c r="VC121" s="11"/>
      <c r="VD121" s="11"/>
      <c r="VE121" s="11"/>
      <c r="VF121" s="11"/>
      <c r="VG121" s="11"/>
      <c r="VH121" s="11"/>
      <c r="VI121" s="11"/>
      <c r="VJ121" s="11"/>
      <c r="VK121" s="11"/>
      <c r="VL121" s="11"/>
      <c r="VM121" s="11"/>
      <c r="VN121" s="11"/>
      <c r="VO121" s="11"/>
      <c r="VP121" s="11"/>
      <c r="VQ121" s="11"/>
      <c r="VR121" s="11"/>
      <c r="VS121" s="11"/>
      <c r="VT121" s="11"/>
      <c r="VU121" s="11"/>
      <c r="VV121" s="11"/>
      <c r="VW121" s="11"/>
      <c r="VX121" s="11"/>
      <c r="VY121" s="11"/>
      <c r="VZ121" s="11"/>
      <c r="WA121" s="11"/>
      <c r="WB121" s="11"/>
      <c r="WC121" s="11"/>
      <c r="WD121" s="11"/>
      <c r="WE121" s="11"/>
      <c r="WF121" s="11"/>
      <c r="WG121" s="11"/>
      <c r="WH121" s="11"/>
      <c r="WI121" s="11"/>
      <c r="WJ121" s="11"/>
      <c r="WK121" s="11"/>
      <c r="WL121" s="11"/>
      <c r="WM121" s="11"/>
      <c r="WN121" s="11"/>
      <c r="WO121" s="11"/>
      <c r="WP121" s="11"/>
      <c r="WQ121" s="11"/>
      <c r="WR121" s="11"/>
      <c r="WS121" s="11"/>
      <c r="WT121" s="11"/>
      <c r="WU121" s="11"/>
      <c r="WV121" s="11"/>
      <c r="WW121" s="11"/>
      <c r="WX121" s="11"/>
      <c r="WY121" s="11"/>
      <c r="WZ121" s="11"/>
      <c r="XA121" s="11"/>
      <c r="XB121" s="11"/>
      <c r="XC121" s="11"/>
      <c r="XD121" s="11"/>
      <c r="XE121" s="11"/>
      <c r="XF121" s="11"/>
      <c r="XG121" s="11"/>
      <c r="XH121" s="11"/>
      <c r="XI121" s="11"/>
      <c r="XJ121" s="11"/>
      <c r="XK121" s="11"/>
      <c r="XL121" s="11"/>
      <c r="XM121" s="11"/>
      <c r="XN121" s="11"/>
      <c r="XO121" s="11"/>
      <c r="XP121" s="11"/>
      <c r="XQ121" s="11"/>
      <c r="XR121" s="11"/>
      <c r="XS121" s="11"/>
      <c r="XT121" s="11"/>
      <c r="XU121" s="11"/>
      <c r="XV121" s="11"/>
      <c r="XW121" s="11"/>
      <c r="XX121" s="11"/>
      <c r="XY121" s="11"/>
      <c r="XZ121" s="11"/>
      <c r="YA121" s="11"/>
      <c r="YB121" s="11"/>
      <c r="YC121" s="11"/>
      <c r="YD121" s="11"/>
      <c r="YE121" s="11"/>
      <c r="YF121" s="11"/>
      <c r="YG121" s="11"/>
      <c r="YH121" s="11"/>
      <c r="YI121" s="11"/>
      <c r="YJ121" s="11"/>
      <c r="YK121" s="11"/>
      <c r="YL121" s="11"/>
      <c r="YM121" s="11"/>
      <c r="YN121" s="11"/>
      <c r="YO121" s="11"/>
      <c r="YP121" s="11"/>
      <c r="YQ121" s="11"/>
      <c r="YR121" s="11"/>
      <c r="YS121" s="11"/>
      <c r="YT121" s="11"/>
      <c r="YU121" s="11"/>
      <c r="YV121" s="11"/>
      <c r="YW121" s="11"/>
      <c r="YX121" s="11"/>
      <c r="YY121" s="11"/>
      <c r="YZ121" s="11"/>
      <c r="ZA121" s="11"/>
      <c r="ZB121" s="11"/>
      <c r="ZC121" s="11"/>
      <c r="ZD121" s="11"/>
      <c r="ZE121" s="11"/>
      <c r="ZF121" s="11"/>
      <c r="ZG121" s="11"/>
      <c r="ZH121" s="11"/>
      <c r="ZI121" s="11"/>
      <c r="ZJ121" s="11"/>
      <c r="ZK121" s="11"/>
      <c r="ZL121" s="11"/>
      <c r="ZM121" s="11"/>
      <c r="ZN121" s="11"/>
      <c r="ZO121" s="11"/>
      <c r="ZP121" s="11"/>
      <c r="ZQ121" s="11"/>
      <c r="ZR121" s="11"/>
      <c r="ZS121" s="11"/>
      <c r="ZT121" s="11"/>
      <c r="ZU121" s="11"/>
      <c r="ZV121" s="11"/>
      <c r="ZW121" s="11"/>
      <c r="ZX121" s="11"/>
      <c r="ZY121" s="11"/>
      <c r="ZZ121" s="11"/>
      <c r="AAA121" s="11"/>
      <c r="AAB121" s="11"/>
      <c r="AAC121" s="11"/>
      <c r="AAD121" s="11"/>
      <c r="AAE121" s="11"/>
      <c r="AAF121" s="11"/>
      <c r="AAG121" s="11"/>
      <c r="AAH121" s="11"/>
      <c r="AAI121" s="11"/>
      <c r="AAJ121" s="11"/>
      <c r="AAK121" s="11"/>
      <c r="AAL121" s="11"/>
      <c r="AAM121" s="11"/>
      <c r="AAN121" s="11"/>
      <c r="AAO121" s="11"/>
      <c r="AAP121" s="11"/>
      <c r="AAQ121" s="11"/>
      <c r="AAR121" s="11"/>
      <c r="AAS121" s="11"/>
      <c r="AAT121" s="11"/>
      <c r="AAU121" s="11"/>
      <c r="AAV121" s="11"/>
      <c r="AAW121" s="11"/>
      <c r="AAX121" s="11"/>
      <c r="AAY121" s="11"/>
      <c r="AAZ121" s="11"/>
      <c r="ABA121" s="11"/>
      <c r="ABB121" s="11"/>
      <c r="ABC121" s="11"/>
      <c r="ABD121" s="11"/>
      <c r="ABE121" s="11"/>
      <c r="ABF121" s="11"/>
      <c r="ABG121" s="11"/>
      <c r="ABH121" s="11"/>
      <c r="ABI121" s="11"/>
      <c r="ABJ121" s="11"/>
      <c r="ABK121" s="11"/>
      <c r="ABL121" s="11"/>
      <c r="ABM121" s="11"/>
      <c r="ABN121" s="11"/>
      <c r="ABO121" s="11"/>
      <c r="ABP121" s="11"/>
      <c r="ABQ121" s="11"/>
      <c r="ABR121" s="11"/>
      <c r="ABS121" s="11"/>
      <c r="ABT121" s="11"/>
      <c r="ABU121" s="11"/>
      <c r="ABV121" s="11"/>
      <c r="ABW121" s="11"/>
      <c r="ABX121" s="11"/>
      <c r="ABY121" s="11"/>
      <c r="ABZ121" s="11"/>
      <c r="ACA121" s="11"/>
      <c r="ACB121" s="11"/>
      <c r="ACC121" s="11"/>
      <c r="ACD121" s="11"/>
      <c r="ACE121" s="11"/>
      <c r="ACF121" s="11"/>
      <c r="ACG121" s="11"/>
      <c r="ACH121" s="11"/>
      <c r="ACI121" s="11"/>
      <c r="ACJ121" s="11"/>
      <c r="ACK121" s="11"/>
      <c r="ACL121" s="11"/>
      <c r="ACM121" s="11"/>
      <c r="ACN121" s="11"/>
      <c r="ACO121" s="11"/>
      <c r="ACP121" s="11"/>
      <c r="ACQ121" s="11"/>
      <c r="ACR121" s="11"/>
      <c r="ACS121" s="11"/>
      <c r="ACT121" s="11"/>
      <c r="ACU121" s="11"/>
      <c r="ACV121" s="11"/>
      <c r="ACW121" s="11"/>
      <c r="ACX121" s="11"/>
      <c r="ACY121" s="11"/>
      <c r="ACZ121" s="11"/>
      <c r="ADA121" s="11"/>
      <c r="ADB121" s="11"/>
      <c r="ADC121" s="11"/>
      <c r="ADD121" s="11"/>
      <c r="ADE121" s="11"/>
      <c r="ADF121" s="11"/>
      <c r="ADG121" s="11"/>
      <c r="ADH121" s="11"/>
      <c r="ADI121" s="11"/>
      <c r="ADJ121" s="11"/>
      <c r="ADK121" s="11"/>
      <c r="ADL121" s="11"/>
      <c r="ADM121" s="11"/>
      <c r="ADN121" s="11"/>
      <c r="ADO121" s="11"/>
      <c r="ADP121" s="11"/>
      <c r="ADQ121" s="11"/>
      <c r="ADR121" s="11"/>
      <c r="ADS121" s="11"/>
      <c r="ADT121" s="11"/>
      <c r="ADU121" s="11"/>
      <c r="ADV121" s="11"/>
      <c r="ADW121" s="11"/>
      <c r="ADX121" s="11"/>
      <c r="ADY121" s="11"/>
      <c r="ADZ121" s="11"/>
      <c r="AEA121" s="11"/>
      <c r="AEB121" s="11"/>
      <c r="AEC121" s="11"/>
      <c r="AED121" s="11"/>
      <c r="AEE121" s="11"/>
      <c r="AEF121" s="11"/>
      <c r="AEG121" s="11"/>
      <c r="AEH121" s="11"/>
      <c r="AEI121" s="11"/>
      <c r="AEJ121" s="11"/>
      <c r="AEK121" s="11"/>
      <c r="AEL121" s="11"/>
      <c r="AEM121" s="11"/>
      <c r="AEN121" s="11"/>
      <c r="AEO121" s="11"/>
      <c r="AEP121" s="11"/>
      <c r="AEQ121" s="11"/>
      <c r="AER121" s="11"/>
      <c r="AES121" s="11"/>
      <c r="AET121" s="11"/>
      <c r="AEU121" s="11"/>
      <c r="AEV121" s="11"/>
      <c r="AEW121" s="11"/>
      <c r="AEX121" s="11"/>
      <c r="AEY121" s="11"/>
      <c r="AEZ121" s="11"/>
      <c r="AFA121" s="11"/>
      <c r="AFB121" s="11"/>
      <c r="AFC121" s="11"/>
      <c r="AFD121" s="11"/>
      <c r="AFE121" s="11"/>
      <c r="AFF121" s="11"/>
      <c r="AFG121" s="11"/>
      <c r="AFH121" s="11"/>
      <c r="AFI121" s="11"/>
      <c r="AFJ121" s="11"/>
      <c r="AFK121" s="11"/>
      <c r="AFL121" s="11"/>
      <c r="AFM121" s="11"/>
      <c r="AFN121" s="11"/>
      <c r="AFO121" s="11"/>
      <c r="AFP121" s="11"/>
      <c r="AFQ121" s="11"/>
      <c r="AFR121" s="11"/>
      <c r="AFS121" s="11"/>
      <c r="AFT121" s="11"/>
      <c r="AFU121" s="11"/>
      <c r="AFV121" s="11"/>
      <c r="AFW121" s="11"/>
      <c r="AFX121" s="11"/>
      <c r="AFY121" s="11"/>
      <c r="AFZ121" s="11"/>
      <c r="AGA121" s="11"/>
      <c r="AGB121" s="11"/>
      <c r="AGC121" s="11"/>
      <c r="AGD121" s="11"/>
      <c r="AGE121" s="11"/>
      <c r="AGF121" s="11"/>
      <c r="AGG121" s="11"/>
      <c r="AGH121" s="11"/>
      <c r="AGI121" s="11"/>
      <c r="AGJ121" s="11"/>
      <c r="AGK121" s="11"/>
      <c r="AGL121" s="11"/>
      <c r="AGM121" s="11"/>
      <c r="AGN121" s="11"/>
      <c r="AGO121" s="11"/>
      <c r="AGP121" s="11"/>
      <c r="AGQ121" s="11"/>
      <c r="AGR121" s="11"/>
      <c r="AGS121" s="11"/>
      <c r="AGT121" s="11"/>
      <c r="AGU121" s="11"/>
      <c r="AGV121" s="11"/>
      <c r="AGW121" s="11"/>
      <c r="AGX121" s="11"/>
      <c r="AGY121" s="11"/>
      <c r="AGZ121" s="11"/>
      <c r="AHA121" s="11"/>
      <c r="AHB121" s="11"/>
      <c r="AHC121" s="11"/>
      <c r="AHD121" s="11"/>
      <c r="AHE121" s="11"/>
      <c r="AHF121" s="11"/>
      <c r="AHG121" s="11"/>
      <c r="AHH121" s="11"/>
      <c r="AHI121" s="11"/>
      <c r="AHJ121" s="11"/>
      <c r="AHK121" s="11"/>
      <c r="AHL121" s="11"/>
      <c r="AHM121" s="11"/>
      <c r="AHN121" s="11"/>
      <c r="AHO121" s="11"/>
      <c r="AHP121" s="11"/>
      <c r="AHQ121" s="11"/>
      <c r="AHR121" s="11"/>
      <c r="AHS121" s="11"/>
      <c r="AHT121" s="11"/>
      <c r="AHU121" s="11"/>
      <c r="AHV121" s="11"/>
      <c r="AHW121" s="11"/>
      <c r="AHX121" s="11"/>
      <c r="AHY121" s="11"/>
      <c r="AHZ121" s="11"/>
      <c r="AIA121" s="11"/>
      <c r="AIB121" s="11"/>
      <c r="AIC121" s="11"/>
      <c r="AID121" s="11"/>
      <c r="AIE121" s="11"/>
      <c r="AIF121" s="11"/>
      <c r="AIG121" s="11"/>
      <c r="AIH121" s="11"/>
      <c r="AII121" s="11"/>
      <c r="AIJ121" s="11"/>
      <c r="AIK121" s="11"/>
      <c r="AIL121" s="11"/>
      <c r="AIM121" s="11"/>
      <c r="AIN121" s="11"/>
      <c r="AIO121" s="11"/>
      <c r="AIP121" s="11"/>
      <c r="AIQ121" s="11"/>
      <c r="AIR121" s="11"/>
      <c r="AIS121" s="11"/>
      <c r="AIT121" s="11"/>
      <c r="AIU121" s="11"/>
      <c r="AIV121" s="11"/>
      <c r="AIW121" s="11"/>
      <c r="AIX121" s="11"/>
      <c r="AIY121" s="11"/>
      <c r="AIZ121" s="11"/>
      <c r="AJA121" s="11"/>
      <c r="AJB121" s="11"/>
      <c r="AJC121" s="11"/>
      <c r="AJD121" s="11"/>
      <c r="AJE121" s="11"/>
      <c r="AJF121" s="11"/>
      <c r="AJG121" s="11"/>
      <c r="AJH121" s="11"/>
      <c r="AJI121" s="11"/>
      <c r="AJJ121" s="11"/>
      <c r="AJK121" s="11"/>
      <c r="AJL121" s="11"/>
      <c r="AJM121" s="11"/>
      <c r="AJN121" s="11"/>
      <c r="AJO121" s="11"/>
      <c r="AJP121" s="11"/>
      <c r="AJQ121" s="11"/>
      <c r="AJR121" s="11"/>
      <c r="AJS121" s="11"/>
      <c r="AJT121" s="11"/>
      <c r="AJU121" s="11"/>
      <c r="AJV121" s="11"/>
      <c r="AJW121" s="11"/>
      <c r="AJX121" s="11"/>
      <c r="AJY121" s="11"/>
      <c r="AJZ121" s="11"/>
      <c r="AKA121" s="11"/>
      <c r="AKB121" s="11"/>
      <c r="AKC121" s="11"/>
      <c r="AKD121" s="11"/>
      <c r="AKE121" s="11"/>
      <c r="AKF121" s="11"/>
      <c r="AKG121" s="11"/>
      <c r="AKH121" s="11"/>
      <c r="AKI121" s="11"/>
      <c r="AKJ121" s="11"/>
      <c r="AKK121" s="11"/>
      <c r="AKL121" s="11"/>
      <c r="AKM121" s="11"/>
      <c r="AKN121" s="11"/>
      <c r="AKO121" s="11"/>
      <c r="AKP121" s="11"/>
      <c r="AKQ121" s="11"/>
      <c r="AKR121" s="11"/>
      <c r="AKS121" s="11"/>
      <c r="AKT121" s="11"/>
      <c r="AKU121" s="11"/>
      <c r="AKV121" s="11"/>
      <c r="AKW121" s="11"/>
      <c r="AKX121" s="11"/>
      <c r="AKY121" s="11"/>
      <c r="AKZ121" s="11"/>
      <c r="ALA121" s="11"/>
      <c r="ALB121" s="11"/>
      <c r="ALC121" s="11"/>
      <c r="ALD121" s="11"/>
      <c r="ALE121" s="11"/>
      <c r="ALF121" s="11"/>
      <c r="ALG121" s="11"/>
      <c r="ALH121" s="11"/>
      <c r="ALI121" s="11"/>
      <c r="ALJ121" s="11"/>
      <c r="ALK121" s="11"/>
      <c r="ALL121" s="11"/>
      <c r="ALM121" s="11"/>
      <c r="ALN121" s="11"/>
      <c r="ALO121" s="11"/>
      <c r="ALP121" s="11"/>
      <c r="ALQ121" s="11"/>
      <c r="ALR121" s="11"/>
      <c r="ALS121" s="11"/>
      <c r="ALT121" s="11"/>
      <c r="ALU121" s="11"/>
      <c r="ALV121" s="11"/>
      <c r="ALW121" s="11"/>
      <c r="ALX121" s="11"/>
      <c r="ALY121" s="11"/>
      <c r="ALZ121" s="11"/>
      <c r="AMA121" s="11"/>
      <c r="AMB121" s="11"/>
      <c r="AMC121" s="11"/>
      <c r="AMD121" s="11"/>
      <c r="AME121" s="11"/>
      <c r="AMF121" s="11"/>
      <c r="AMG121" s="11"/>
      <c r="AMH121" s="11"/>
      <c r="AMI121" s="11"/>
      <c r="AMJ121" s="11"/>
      <c r="AMK121" s="11"/>
      <c r="AML121" s="11"/>
      <c r="AMM121" s="11"/>
      <c r="AMN121" s="11"/>
      <c r="AMO121" s="11"/>
      <c r="AMP121" s="11"/>
      <c r="AMQ121" s="11"/>
      <c r="AMR121" s="11"/>
      <c r="AMS121" s="11"/>
      <c r="AMT121" s="11"/>
      <c r="AMU121" s="11"/>
      <c r="AMV121" s="11"/>
      <c r="AMW121" s="11"/>
      <c r="AMX121" s="11"/>
      <c r="AMY121" s="11"/>
      <c r="AMZ121" s="11"/>
      <c r="ANA121" s="11"/>
      <c r="ANB121" s="11"/>
      <c r="ANC121" s="11"/>
      <c r="AND121" s="11"/>
      <c r="ANE121" s="11"/>
      <c r="ANF121" s="11"/>
      <c r="ANG121" s="11"/>
      <c r="ANH121" s="11"/>
      <c r="ANI121" s="11"/>
      <c r="ANJ121" s="11"/>
      <c r="ANK121" s="11"/>
      <c r="ANL121" s="11"/>
      <c r="ANM121" s="11"/>
      <c r="ANN121" s="11"/>
      <c r="ANO121" s="11"/>
      <c r="ANP121" s="11"/>
      <c r="ANQ121" s="11"/>
      <c r="ANR121" s="11"/>
      <c r="ANS121" s="11"/>
      <c r="ANT121" s="11"/>
      <c r="ANU121" s="11"/>
      <c r="ANV121" s="11"/>
      <c r="ANW121" s="11"/>
      <c r="ANX121" s="11"/>
      <c r="ANY121" s="11"/>
      <c r="ANZ121" s="11"/>
      <c r="AOA121" s="11"/>
      <c r="AOB121" s="11"/>
      <c r="AOC121" s="11"/>
      <c r="AOD121" s="11"/>
      <c r="AOE121" s="11"/>
      <c r="AOF121" s="11"/>
      <c r="AOG121" s="11"/>
      <c r="AOH121" s="11"/>
      <c r="AOI121" s="11"/>
      <c r="AOJ121" s="11"/>
      <c r="AOK121" s="11"/>
      <c r="AOL121" s="11"/>
      <c r="AOM121" s="11"/>
      <c r="AON121" s="11"/>
      <c r="AOO121" s="11"/>
      <c r="AOP121" s="11"/>
      <c r="AOQ121" s="11"/>
      <c r="AOR121" s="11"/>
      <c r="AOS121" s="11"/>
      <c r="AOT121" s="11"/>
      <c r="AOU121" s="11"/>
      <c r="AOV121" s="11"/>
      <c r="AOW121" s="11"/>
      <c r="AOX121" s="11"/>
      <c r="AOY121" s="11"/>
      <c r="AOZ121" s="11"/>
      <c r="APA121" s="11"/>
      <c r="APB121" s="11"/>
      <c r="APC121" s="11"/>
      <c r="APD121" s="11"/>
      <c r="APE121" s="11"/>
      <c r="APF121" s="11"/>
      <c r="APG121" s="11"/>
      <c r="APH121" s="11"/>
      <c r="API121" s="11"/>
      <c r="APJ121" s="11"/>
      <c r="APK121" s="11"/>
      <c r="APL121" s="11"/>
      <c r="APM121" s="11"/>
      <c r="APN121" s="11"/>
      <c r="APO121" s="11"/>
      <c r="APP121" s="11"/>
      <c r="APQ121" s="11"/>
      <c r="APR121" s="11"/>
      <c r="APS121" s="11"/>
      <c r="APT121" s="11"/>
      <c r="APU121" s="11"/>
      <c r="APV121" s="11"/>
      <c r="APW121" s="11"/>
      <c r="APX121" s="11"/>
      <c r="APY121" s="11"/>
      <c r="APZ121" s="11"/>
      <c r="AQA121" s="11"/>
      <c r="AQB121" s="11"/>
      <c r="AQC121" s="11"/>
      <c r="AQD121" s="11"/>
      <c r="AQE121" s="11"/>
      <c r="AQF121" s="11"/>
      <c r="AQG121" s="11"/>
      <c r="AQH121" s="11"/>
      <c r="AQI121" s="11"/>
      <c r="AQJ121" s="11"/>
      <c r="AQK121" s="11"/>
      <c r="AQL121" s="11"/>
      <c r="AQM121" s="11"/>
      <c r="AQN121" s="11"/>
      <c r="AQO121" s="11"/>
      <c r="AQP121" s="11"/>
      <c r="AQQ121" s="11"/>
      <c r="AQR121" s="11"/>
      <c r="AQS121" s="11"/>
      <c r="AQT121" s="11"/>
      <c r="AQU121" s="11"/>
      <c r="AQV121" s="11"/>
      <c r="AQW121" s="11"/>
      <c r="AQX121" s="11"/>
      <c r="AQY121" s="11"/>
      <c r="AQZ121" s="11"/>
      <c r="ARA121" s="11"/>
      <c r="ARB121" s="11"/>
      <c r="ARC121" s="11"/>
      <c r="ARD121" s="11"/>
      <c r="ARE121" s="11"/>
      <c r="ARF121" s="11"/>
      <c r="ARG121" s="11"/>
      <c r="ARH121" s="11"/>
      <c r="ARI121" s="11"/>
      <c r="ARJ121" s="11"/>
      <c r="ARK121" s="11"/>
      <c r="ARL121" s="11"/>
      <c r="ARM121" s="11"/>
      <c r="ARN121" s="11"/>
      <c r="ARO121" s="11"/>
      <c r="ARP121" s="11"/>
      <c r="ARQ121" s="11"/>
      <c r="ARR121" s="11"/>
      <c r="ARS121" s="11"/>
      <c r="ART121" s="11"/>
      <c r="ARU121" s="11"/>
      <c r="ARV121" s="11"/>
      <c r="ARW121" s="11"/>
      <c r="ARX121" s="11"/>
      <c r="ARY121" s="11"/>
      <c r="ARZ121" s="11"/>
      <c r="ASA121" s="11"/>
      <c r="ASB121" s="11"/>
      <c r="ASC121" s="11"/>
      <c r="ASD121" s="11"/>
      <c r="ASE121" s="11"/>
      <c r="ASF121" s="11"/>
      <c r="ASG121" s="11"/>
      <c r="ASH121" s="11"/>
      <c r="ASI121" s="11"/>
      <c r="ASJ121" s="11"/>
      <c r="ASK121" s="11"/>
      <c r="ASL121" s="11"/>
      <c r="ASM121" s="11"/>
      <c r="ASN121" s="11"/>
      <c r="ASO121" s="11"/>
      <c r="ASP121" s="11"/>
      <c r="ASQ121" s="11"/>
      <c r="ASR121" s="11"/>
      <c r="ASS121" s="11"/>
      <c r="AST121" s="11"/>
      <c r="ASU121" s="11"/>
      <c r="ASV121" s="11"/>
      <c r="ASW121" s="11"/>
      <c r="ASX121" s="11"/>
      <c r="ASY121" s="11"/>
      <c r="ASZ121" s="11"/>
      <c r="ATA121" s="11"/>
      <c r="ATB121" s="11"/>
      <c r="ATC121" s="11"/>
      <c r="ATD121" s="11"/>
      <c r="ATE121" s="11"/>
      <c r="ATF121" s="11"/>
      <c r="ATG121" s="11"/>
      <c r="ATH121" s="11"/>
      <c r="ATI121" s="11"/>
      <c r="ATJ121" s="11"/>
      <c r="ATK121" s="11"/>
      <c r="ATL121" s="11"/>
      <c r="ATM121" s="11"/>
      <c r="ATN121" s="11"/>
      <c r="ATO121" s="11"/>
      <c r="ATP121" s="11"/>
      <c r="ATQ121" s="11"/>
      <c r="ATR121" s="11"/>
      <c r="ATS121" s="11"/>
      <c r="ATT121" s="11"/>
      <c r="ATU121" s="11"/>
      <c r="ATV121" s="11"/>
      <c r="ATW121" s="11"/>
      <c r="ATX121" s="11"/>
      <c r="ATY121" s="11"/>
      <c r="ATZ121" s="11"/>
      <c r="AUA121" s="11"/>
      <c r="AUB121" s="11"/>
      <c r="AUC121" s="11"/>
      <c r="AUD121" s="11"/>
      <c r="AUE121" s="11"/>
      <c r="AUF121" s="11"/>
      <c r="AUG121" s="11"/>
      <c r="AUH121" s="11"/>
      <c r="AUI121" s="11"/>
      <c r="AUJ121" s="11"/>
      <c r="AUK121" s="11"/>
      <c r="AUL121" s="11"/>
      <c r="AUM121" s="11"/>
      <c r="AUN121" s="11"/>
      <c r="AUO121" s="11"/>
      <c r="AUP121" s="11"/>
      <c r="AUQ121" s="11"/>
      <c r="AUR121" s="11"/>
      <c r="AUS121" s="11"/>
      <c r="AUT121" s="11"/>
      <c r="AUU121" s="11"/>
      <c r="AUV121" s="11"/>
      <c r="AUW121" s="11"/>
      <c r="AUX121" s="11"/>
      <c r="AUY121" s="11"/>
      <c r="AUZ121" s="11"/>
      <c r="AVA121" s="11"/>
      <c r="AVB121" s="11"/>
      <c r="AVC121" s="11"/>
      <c r="AVD121" s="11"/>
      <c r="AVE121" s="11"/>
      <c r="AVF121" s="11"/>
      <c r="AVG121" s="11"/>
      <c r="AVH121" s="11"/>
      <c r="AVI121" s="11"/>
      <c r="AVJ121" s="11"/>
      <c r="AVK121" s="11"/>
      <c r="AVL121" s="11"/>
      <c r="AVM121" s="11"/>
      <c r="AVN121" s="11"/>
      <c r="AVO121" s="11"/>
      <c r="AVP121" s="11"/>
      <c r="AVQ121" s="11"/>
      <c r="AVR121" s="11"/>
      <c r="AVS121" s="11"/>
      <c r="AVT121" s="11"/>
      <c r="AVU121" s="11"/>
      <c r="AVV121" s="11"/>
      <c r="AVW121" s="11"/>
      <c r="AVX121" s="11"/>
      <c r="AVY121" s="11"/>
      <c r="AVZ121" s="11"/>
      <c r="AWA121" s="11"/>
      <c r="AWB121" s="11"/>
      <c r="AWC121" s="11"/>
      <c r="AWD121" s="11"/>
      <c r="AWE121" s="11"/>
      <c r="AWF121" s="11"/>
      <c r="AWG121" s="11"/>
      <c r="AWH121" s="11"/>
      <c r="AWI121" s="11"/>
      <c r="AWJ121" s="11"/>
      <c r="AWK121" s="11"/>
      <c r="AWL121" s="11"/>
      <c r="AWM121" s="11"/>
      <c r="AWN121" s="11"/>
      <c r="AWO121" s="11"/>
      <c r="AWP121" s="11"/>
      <c r="AWQ121" s="11"/>
      <c r="AWR121" s="11"/>
      <c r="AWS121" s="11"/>
      <c r="AWT121" s="11"/>
      <c r="AWU121" s="11"/>
      <c r="AWV121" s="11"/>
      <c r="AWW121" s="11"/>
      <c r="AWX121" s="11"/>
      <c r="AWY121" s="11"/>
      <c r="AWZ121" s="11"/>
      <c r="AXA121" s="11"/>
      <c r="AXB121" s="11"/>
      <c r="AXC121" s="11"/>
      <c r="AXD121" s="11"/>
      <c r="AXE121" s="11"/>
      <c r="AXF121" s="11"/>
      <c r="AXG121" s="11"/>
      <c r="AXH121" s="11"/>
      <c r="AXI121" s="11"/>
      <c r="AXJ121" s="11"/>
      <c r="AXK121" s="11"/>
      <c r="AXL121" s="11"/>
      <c r="AXM121" s="11"/>
      <c r="AXN121" s="11"/>
      <c r="AXO121" s="11"/>
      <c r="AXP121" s="11"/>
      <c r="AXQ121" s="11"/>
      <c r="AXR121" s="11"/>
      <c r="AXS121" s="11"/>
      <c r="AXT121" s="11"/>
      <c r="AXU121" s="11"/>
      <c r="AXV121" s="11"/>
      <c r="AXW121" s="11"/>
      <c r="AXX121" s="11"/>
      <c r="AXY121" s="11"/>
      <c r="AXZ121" s="11"/>
      <c r="AYA121" s="11"/>
      <c r="AYB121" s="11"/>
      <c r="AYC121" s="11"/>
      <c r="AYD121" s="11"/>
      <c r="AYE121" s="11"/>
      <c r="AYF121" s="11"/>
      <c r="AYG121" s="11"/>
      <c r="AYH121" s="11"/>
      <c r="AYI121" s="11"/>
      <c r="AYJ121" s="11"/>
      <c r="AYK121" s="11"/>
      <c r="AYL121" s="11"/>
      <c r="AYM121" s="11"/>
      <c r="AYN121" s="11"/>
      <c r="AYO121" s="11"/>
      <c r="AYP121" s="11"/>
      <c r="AYQ121" s="11"/>
      <c r="AYR121" s="11"/>
      <c r="AYS121" s="11"/>
      <c r="AYT121" s="11"/>
      <c r="AYU121" s="11"/>
      <c r="AYV121" s="11"/>
      <c r="AYW121" s="11"/>
      <c r="AYX121" s="11"/>
      <c r="AYY121" s="11"/>
      <c r="AYZ121" s="11"/>
      <c r="AZA121" s="11"/>
      <c r="AZB121" s="11"/>
      <c r="AZC121" s="11"/>
      <c r="AZD121" s="11"/>
      <c r="AZE121" s="11"/>
      <c r="AZF121" s="11"/>
      <c r="AZG121" s="11"/>
      <c r="AZH121" s="11"/>
      <c r="AZI121" s="11"/>
      <c r="AZJ121" s="11"/>
      <c r="AZK121" s="11"/>
      <c r="AZL121" s="11"/>
      <c r="AZM121" s="11"/>
      <c r="AZN121" s="11"/>
      <c r="AZO121" s="11"/>
      <c r="AZP121" s="11"/>
      <c r="AZQ121" s="11"/>
      <c r="AZR121" s="11"/>
      <c r="AZS121" s="11"/>
      <c r="AZT121" s="11"/>
      <c r="AZU121" s="11"/>
      <c r="AZV121" s="11"/>
      <c r="AZW121" s="11"/>
      <c r="AZX121" s="11"/>
      <c r="AZY121" s="11"/>
      <c r="AZZ121" s="11"/>
      <c r="BAA121" s="11"/>
      <c r="BAB121" s="11"/>
      <c r="BAC121" s="11"/>
      <c r="BAD121" s="11"/>
      <c r="BAE121" s="11"/>
      <c r="BAF121" s="11"/>
      <c r="BAG121" s="11"/>
      <c r="BAH121" s="11"/>
      <c r="BAI121" s="11"/>
      <c r="BAJ121" s="11"/>
      <c r="BAK121" s="11"/>
      <c r="BAL121" s="11"/>
      <c r="BAM121" s="11"/>
      <c r="BAN121" s="11"/>
      <c r="BAO121" s="11"/>
      <c r="BAP121" s="11"/>
      <c r="BAQ121" s="11"/>
      <c r="BAR121" s="11"/>
      <c r="BAS121" s="11"/>
      <c r="BAT121" s="11"/>
      <c r="BAU121" s="11"/>
      <c r="BAV121" s="11"/>
      <c r="BAW121" s="11"/>
      <c r="BAX121" s="11"/>
      <c r="BAY121" s="11"/>
      <c r="BAZ121" s="11"/>
      <c r="BBA121" s="11"/>
      <c r="BBB121" s="11"/>
      <c r="BBC121" s="11"/>
      <c r="BBD121" s="11"/>
      <c r="BBE121" s="11"/>
      <c r="BBF121" s="11"/>
      <c r="BBG121" s="11"/>
      <c r="BBH121" s="11"/>
      <c r="BBI121" s="11"/>
      <c r="BBJ121" s="11"/>
      <c r="BBK121" s="11"/>
      <c r="BBL121" s="11"/>
      <c r="BBM121" s="11"/>
      <c r="BBN121" s="11"/>
      <c r="BBO121" s="11"/>
      <c r="BBP121" s="11"/>
      <c r="BBQ121" s="11"/>
      <c r="BBR121" s="11"/>
      <c r="BBS121" s="11"/>
      <c r="BBT121" s="11"/>
      <c r="BBU121" s="11"/>
      <c r="BBV121" s="11"/>
      <c r="BBW121" s="11"/>
      <c r="BBX121" s="11"/>
      <c r="BBY121" s="11"/>
      <c r="BBZ121" s="11"/>
      <c r="BCA121" s="11"/>
      <c r="BCB121" s="11"/>
      <c r="BCC121" s="11"/>
      <c r="BCD121" s="11"/>
      <c r="BCE121" s="11"/>
      <c r="BCF121" s="11"/>
      <c r="BCG121" s="11"/>
      <c r="BCH121" s="11"/>
      <c r="BCI121" s="11"/>
      <c r="BCJ121" s="11"/>
      <c r="BCK121" s="11"/>
      <c r="BCL121" s="11"/>
      <c r="BCM121" s="11"/>
      <c r="BCN121" s="11"/>
      <c r="BCO121" s="11"/>
      <c r="BCP121" s="11"/>
      <c r="BCQ121" s="11"/>
      <c r="BCR121" s="11"/>
      <c r="BCS121" s="11"/>
      <c r="BCT121" s="11"/>
      <c r="BCU121" s="11"/>
      <c r="BCV121" s="11"/>
      <c r="BCW121" s="11"/>
      <c r="BCX121" s="11"/>
      <c r="BCY121" s="11"/>
      <c r="BCZ121" s="11"/>
      <c r="BDA121" s="11"/>
      <c r="BDB121" s="11"/>
      <c r="BDC121" s="11"/>
      <c r="BDD121" s="11"/>
      <c r="BDE121" s="11"/>
      <c r="BDF121" s="11"/>
      <c r="BDG121" s="11"/>
      <c r="BDH121" s="11"/>
      <c r="BDI121" s="11"/>
      <c r="BDJ121" s="11"/>
      <c r="BDK121" s="11"/>
      <c r="BDL121" s="11"/>
      <c r="BDM121" s="11"/>
      <c r="BDN121" s="11"/>
      <c r="BDO121" s="11"/>
      <c r="BDP121" s="11"/>
      <c r="BDQ121" s="11"/>
      <c r="BDR121" s="11"/>
      <c r="BDS121" s="11"/>
      <c r="BDT121" s="11"/>
      <c r="BDU121" s="11"/>
      <c r="BDV121" s="11"/>
      <c r="BDW121" s="11"/>
      <c r="BDX121" s="11"/>
      <c r="BDY121" s="11"/>
      <c r="BDZ121" s="11"/>
      <c r="BEA121" s="11"/>
      <c r="BEB121" s="11"/>
      <c r="BEC121" s="11"/>
      <c r="BED121" s="11"/>
      <c r="BEE121" s="11"/>
      <c r="BEF121" s="11"/>
      <c r="BEG121" s="11"/>
      <c r="BEH121" s="11"/>
      <c r="BEI121" s="11"/>
      <c r="BEJ121" s="11"/>
      <c r="BEK121" s="11"/>
      <c r="BEL121" s="11"/>
      <c r="BEM121" s="11"/>
      <c r="BEN121" s="11"/>
      <c r="BEO121" s="11"/>
      <c r="BEP121" s="11"/>
      <c r="BEQ121" s="11"/>
      <c r="BER121" s="11"/>
      <c r="BES121" s="11"/>
      <c r="BET121" s="11"/>
      <c r="BEU121" s="11"/>
      <c r="BEV121" s="11"/>
      <c r="BEW121" s="11"/>
      <c r="BEX121" s="11"/>
      <c r="BEY121" s="11"/>
      <c r="BEZ121" s="11"/>
      <c r="BFA121" s="11"/>
      <c r="BFB121" s="11"/>
      <c r="BFC121" s="11"/>
      <c r="BFD121" s="11"/>
      <c r="BFE121" s="11"/>
      <c r="BFF121" s="11"/>
      <c r="BFG121" s="11"/>
      <c r="BFH121" s="11"/>
      <c r="BFI121" s="11"/>
      <c r="BFJ121" s="11"/>
      <c r="BFK121" s="11"/>
      <c r="BFL121" s="11"/>
      <c r="BFM121" s="11"/>
      <c r="BFN121" s="11"/>
      <c r="BFO121" s="11"/>
      <c r="BFP121" s="11"/>
      <c r="BFQ121" s="11"/>
      <c r="BFR121" s="11"/>
      <c r="BFS121" s="11"/>
      <c r="BFT121" s="11"/>
      <c r="BFU121" s="11"/>
      <c r="BFV121" s="11"/>
      <c r="BFW121" s="11"/>
      <c r="BFX121" s="11"/>
      <c r="BFY121" s="11"/>
      <c r="BFZ121" s="11"/>
      <c r="BGA121" s="11"/>
      <c r="BGB121" s="11"/>
      <c r="BGC121" s="11"/>
      <c r="BGD121" s="11"/>
      <c r="BGE121" s="11"/>
      <c r="BGF121" s="11"/>
      <c r="BGG121" s="11"/>
      <c r="BGH121" s="11"/>
      <c r="BGI121" s="11"/>
      <c r="BGJ121" s="11"/>
      <c r="BGK121" s="11"/>
      <c r="BGL121" s="11"/>
      <c r="BGM121" s="11"/>
      <c r="BGN121" s="11"/>
      <c r="BGO121" s="11"/>
      <c r="BGP121" s="11"/>
      <c r="BGQ121" s="11"/>
      <c r="BGR121" s="11"/>
      <c r="BGS121" s="11"/>
      <c r="BGT121" s="11"/>
      <c r="BGU121" s="11"/>
      <c r="BGV121" s="11"/>
      <c r="BGW121" s="11"/>
      <c r="BGX121" s="11"/>
      <c r="BGY121" s="11"/>
      <c r="BGZ121" s="11"/>
      <c r="BHA121" s="11"/>
      <c r="BHB121" s="11"/>
      <c r="BHC121" s="11"/>
      <c r="BHD121" s="11"/>
      <c r="BHE121" s="11"/>
      <c r="BHF121" s="11"/>
      <c r="BHG121" s="11"/>
      <c r="BHH121" s="11"/>
      <c r="BHI121" s="11"/>
      <c r="BHJ121" s="11"/>
      <c r="BHK121" s="11"/>
      <c r="BHL121" s="11"/>
      <c r="BHM121" s="11"/>
      <c r="BHN121" s="11"/>
      <c r="BHO121" s="11"/>
      <c r="BHP121" s="11"/>
      <c r="BHQ121" s="11"/>
      <c r="BHR121" s="11"/>
      <c r="BHS121" s="11"/>
      <c r="BHT121" s="11"/>
      <c r="BHU121" s="11"/>
      <c r="BHV121" s="11"/>
      <c r="BHW121" s="11"/>
      <c r="BHX121" s="11"/>
      <c r="BHY121" s="11"/>
      <c r="BHZ121" s="11"/>
      <c r="BIA121" s="11"/>
      <c r="BIB121" s="11"/>
      <c r="BIC121" s="11"/>
      <c r="BID121" s="11"/>
      <c r="BIE121" s="11"/>
      <c r="BIF121" s="11"/>
      <c r="BIG121" s="11"/>
      <c r="BIH121" s="11"/>
      <c r="BII121" s="11"/>
      <c r="BIJ121" s="11"/>
      <c r="BIK121" s="11"/>
      <c r="BIL121" s="11"/>
      <c r="BIM121" s="11"/>
      <c r="BIN121" s="11"/>
      <c r="BIO121" s="11"/>
      <c r="BIP121" s="11"/>
      <c r="BIQ121" s="11"/>
      <c r="BIR121" s="11"/>
      <c r="BIS121" s="11"/>
      <c r="BIT121" s="11"/>
      <c r="BIU121" s="11"/>
      <c r="BIV121" s="11"/>
      <c r="BIW121" s="11"/>
      <c r="BIX121" s="11"/>
      <c r="BIY121" s="11"/>
      <c r="BIZ121" s="11"/>
      <c r="BJA121" s="11"/>
      <c r="BJB121" s="11"/>
      <c r="BJC121" s="11"/>
      <c r="BJD121" s="11"/>
      <c r="BJE121" s="11"/>
      <c r="BJF121" s="11"/>
      <c r="BJG121" s="11"/>
      <c r="BJH121" s="11"/>
      <c r="BJI121" s="11"/>
      <c r="BJJ121" s="11"/>
      <c r="BJK121" s="11"/>
      <c r="BJL121" s="11"/>
      <c r="BJM121" s="11"/>
      <c r="BJN121" s="11"/>
      <c r="BJO121" s="11"/>
      <c r="BJP121" s="11"/>
      <c r="BJQ121" s="11"/>
      <c r="BJR121" s="11"/>
      <c r="BJS121" s="11"/>
      <c r="BJT121" s="11"/>
      <c r="BJU121" s="11"/>
      <c r="BJV121" s="11"/>
      <c r="BJW121" s="11"/>
      <c r="BJX121" s="11"/>
      <c r="BJY121" s="11"/>
      <c r="BJZ121" s="11"/>
      <c r="BKA121" s="11"/>
      <c r="BKB121" s="11"/>
      <c r="BKC121" s="11"/>
      <c r="BKD121" s="11"/>
      <c r="BKE121" s="11"/>
      <c r="BKF121" s="11"/>
      <c r="BKG121" s="11"/>
      <c r="BKH121" s="11"/>
      <c r="BKI121" s="11"/>
      <c r="BKJ121" s="11"/>
      <c r="BKK121" s="11"/>
      <c r="BKL121" s="11"/>
      <c r="BKM121" s="11"/>
      <c r="BKN121" s="11"/>
      <c r="BKO121" s="11"/>
      <c r="BKP121" s="11"/>
      <c r="BKQ121" s="11"/>
      <c r="BKR121" s="11"/>
      <c r="BKS121" s="11"/>
      <c r="BKT121" s="11"/>
      <c r="BKU121" s="11"/>
      <c r="BKV121" s="11"/>
      <c r="BKW121" s="11"/>
      <c r="BKX121" s="11"/>
      <c r="BKY121" s="11"/>
      <c r="BKZ121" s="11"/>
      <c r="BLA121" s="11"/>
      <c r="BLB121" s="11"/>
      <c r="BLC121" s="11"/>
      <c r="BLD121" s="11"/>
      <c r="BLE121" s="11"/>
      <c r="BLF121" s="11"/>
      <c r="BLG121" s="11"/>
      <c r="BLH121" s="11"/>
      <c r="BLI121" s="11"/>
      <c r="BLJ121" s="11"/>
      <c r="BLK121" s="11"/>
      <c r="BLL121" s="11"/>
      <c r="BLM121" s="11"/>
      <c r="BLN121" s="11"/>
      <c r="BLO121" s="11"/>
      <c r="BLP121" s="11"/>
      <c r="BLQ121" s="11"/>
      <c r="BLR121" s="11"/>
      <c r="BLS121" s="11"/>
      <c r="BLT121" s="11"/>
      <c r="BLU121" s="11"/>
      <c r="BLV121" s="11"/>
      <c r="BLW121" s="11"/>
      <c r="BLX121" s="11"/>
      <c r="BLY121" s="11"/>
      <c r="BLZ121" s="11"/>
      <c r="BMA121" s="11"/>
      <c r="BMB121" s="11"/>
      <c r="BMC121" s="11"/>
      <c r="BMD121" s="11"/>
      <c r="BME121" s="11"/>
      <c r="BMF121" s="11"/>
      <c r="BMG121" s="11"/>
      <c r="BMH121" s="11"/>
      <c r="BMI121" s="11"/>
      <c r="BMJ121" s="11"/>
      <c r="BMK121" s="11"/>
      <c r="BML121" s="11"/>
      <c r="BMM121" s="11"/>
      <c r="BMN121" s="11"/>
      <c r="BMO121" s="11"/>
      <c r="BMP121" s="11"/>
      <c r="BMQ121" s="11"/>
      <c r="BMR121" s="11"/>
      <c r="BMS121" s="11"/>
      <c r="BMT121" s="11"/>
      <c r="BMU121" s="11"/>
      <c r="BMV121" s="11"/>
      <c r="BMW121" s="11"/>
      <c r="BMX121" s="11"/>
      <c r="BMY121" s="11"/>
      <c r="BMZ121" s="11"/>
      <c r="BNA121" s="11"/>
      <c r="BNB121" s="11"/>
      <c r="BNC121" s="11"/>
      <c r="BND121" s="11"/>
      <c r="BNE121" s="11"/>
      <c r="BNF121" s="11"/>
      <c r="BNG121" s="11"/>
      <c r="BNH121" s="11"/>
      <c r="BNI121" s="11"/>
      <c r="BNJ121" s="11"/>
      <c r="BNK121" s="11"/>
      <c r="BNL121" s="11"/>
      <c r="BNM121" s="11"/>
      <c r="BNN121" s="11"/>
      <c r="BNO121" s="11"/>
      <c r="BNP121" s="11"/>
      <c r="BNQ121" s="11"/>
      <c r="BNR121" s="11"/>
      <c r="BNS121" s="11"/>
      <c r="BNT121" s="11"/>
      <c r="BNU121" s="11"/>
      <c r="BNV121" s="11"/>
      <c r="BNW121" s="11"/>
      <c r="BNX121" s="11"/>
      <c r="BNY121" s="11"/>
      <c r="BNZ121" s="11"/>
      <c r="BOA121" s="11"/>
      <c r="BOB121" s="11"/>
      <c r="BOC121" s="11"/>
      <c r="BOD121" s="11"/>
      <c r="BOE121" s="11"/>
      <c r="BOF121" s="11"/>
      <c r="BOG121" s="11"/>
      <c r="BOH121" s="11"/>
      <c r="BOI121" s="11"/>
      <c r="BOJ121" s="11"/>
      <c r="BOK121" s="11"/>
      <c r="BOL121" s="11"/>
      <c r="BOM121" s="11"/>
      <c r="BON121" s="11"/>
      <c r="BOO121" s="11"/>
      <c r="BOP121" s="11"/>
      <c r="BOQ121" s="11"/>
      <c r="BOR121" s="11"/>
      <c r="BOS121" s="11"/>
      <c r="BOT121" s="11"/>
      <c r="BOU121" s="11"/>
      <c r="BOV121" s="11"/>
      <c r="BOW121" s="11"/>
      <c r="BOX121" s="11"/>
      <c r="BOY121" s="11"/>
      <c r="BOZ121" s="11"/>
      <c r="BPA121" s="11"/>
      <c r="BPB121" s="11"/>
      <c r="BPC121" s="11"/>
      <c r="BPD121" s="11"/>
      <c r="BPE121" s="11"/>
      <c r="BPF121" s="11"/>
      <c r="BPG121" s="11"/>
      <c r="BPH121" s="11"/>
      <c r="BPI121" s="11"/>
      <c r="BPJ121" s="11"/>
      <c r="BPK121" s="11"/>
      <c r="BPL121" s="11"/>
      <c r="BPM121" s="11"/>
      <c r="BPN121" s="11"/>
      <c r="BPO121" s="11"/>
      <c r="BPP121" s="11"/>
      <c r="BPQ121" s="11"/>
      <c r="BPR121" s="11"/>
      <c r="BPS121" s="11"/>
      <c r="BPT121" s="11"/>
      <c r="BPU121" s="11"/>
      <c r="BPV121" s="11"/>
      <c r="BPW121" s="11"/>
      <c r="BPX121" s="11"/>
      <c r="BPY121" s="11"/>
      <c r="BPZ121" s="11"/>
      <c r="BQA121" s="11"/>
      <c r="BQB121" s="11"/>
      <c r="BQC121" s="11"/>
      <c r="BQD121" s="11"/>
      <c r="BQE121" s="11"/>
      <c r="BQF121" s="11"/>
      <c r="BQG121" s="11"/>
      <c r="BQH121" s="11"/>
      <c r="BQI121" s="11"/>
      <c r="BQJ121" s="11"/>
      <c r="BQK121" s="11"/>
      <c r="BQL121" s="11"/>
      <c r="BQM121" s="11"/>
      <c r="BQN121" s="11"/>
      <c r="BQO121" s="11"/>
      <c r="BQP121" s="11"/>
      <c r="BQQ121" s="11"/>
      <c r="BQR121" s="11"/>
      <c r="BQS121" s="11"/>
      <c r="BQT121" s="11"/>
      <c r="BQU121" s="11"/>
      <c r="BQV121" s="11"/>
      <c r="BQW121" s="11"/>
      <c r="BQX121" s="11"/>
      <c r="BQY121" s="11"/>
      <c r="BQZ121" s="11"/>
      <c r="BRA121" s="11"/>
      <c r="BRB121" s="11"/>
      <c r="BRC121" s="11"/>
      <c r="BRD121" s="11"/>
      <c r="BRE121" s="11"/>
      <c r="BRF121" s="11"/>
      <c r="BRG121" s="11"/>
      <c r="BRH121" s="11"/>
      <c r="BRI121" s="11"/>
      <c r="BRJ121" s="11"/>
      <c r="BRK121" s="11"/>
      <c r="BRL121" s="11"/>
      <c r="BRM121" s="11"/>
      <c r="BRN121" s="11"/>
      <c r="BRO121" s="11"/>
      <c r="BRP121" s="11"/>
      <c r="BRQ121" s="11"/>
      <c r="BRR121" s="11"/>
      <c r="BRS121" s="11"/>
      <c r="BRT121" s="11"/>
      <c r="BRU121" s="11"/>
      <c r="BRV121" s="11"/>
      <c r="BRW121" s="11"/>
      <c r="BRX121" s="11"/>
      <c r="BRY121" s="11"/>
      <c r="BRZ121" s="11"/>
      <c r="BSA121" s="11"/>
      <c r="BSB121" s="11"/>
      <c r="BSC121" s="11"/>
      <c r="BSD121" s="11"/>
      <c r="BSE121" s="11"/>
      <c r="BSF121" s="11"/>
      <c r="BSG121" s="11"/>
      <c r="BSH121" s="11"/>
      <c r="BSI121" s="11"/>
      <c r="BSJ121" s="11"/>
      <c r="BSK121" s="11"/>
      <c r="BSL121" s="11"/>
      <c r="BSM121" s="11"/>
      <c r="BSN121" s="11"/>
      <c r="BSO121" s="11"/>
      <c r="BSP121" s="11"/>
      <c r="BSQ121" s="11"/>
      <c r="BSR121" s="11"/>
      <c r="BSS121" s="11"/>
      <c r="BST121" s="11"/>
      <c r="BSU121" s="11"/>
      <c r="BSV121" s="11"/>
      <c r="BSW121" s="11"/>
      <c r="BSX121" s="11"/>
      <c r="BSY121" s="11"/>
      <c r="BSZ121" s="11"/>
      <c r="BTA121" s="11"/>
      <c r="BTB121" s="11"/>
      <c r="BTC121" s="11"/>
      <c r="BTD121" s="11"/>
      <c r="BTE121" s="11"/>
      <c r="BTF121" s="11"/>
      <c r="BTG121" s="11"/>
      <c r="BTH121" s="11"/>
      <c r="BTI121" s="11"/>
      <c r="BTJ121" s="11"/>
      <c r="BTK121" s="11"/>
      <c r="BTL121" s="11"/>
      <c r="BTM121" s="11"/>
      <c r="BTN121" s="11"/>
      <c r="BTO121" s="11"/>
      <c r="BTP121" s="11"/>
      <c r="BTQ121" s="11"/>
      <c r="BTR121" s="11"/>
      <c r="BTS121" s="11"/>
      <c r="BTT121" s="11"/>
      <c r="BTU121" s="11"/>
      <c r="BTV121" s="11"/>
      <c r="BTW121" s="11"/>
      <c r="BTX121" s="11"/>
      <c r="BTY121" s="11"/>
      <c r="BTZ121" s="11"/>
      <c r="BUA121" s="11"/>
      <c r="BUB121" s="11"/>
      <c r="BUC121" s="11"/>
      <c r="BUD121" s="11"/>
      <c r="BUE121" s="11"/>
      <c r="BUF121" s="11"/>
      <c r="BUG121" s="11"/>
      <c r="BUH121" s="11"/>
      <c r="BUI121" s="11"/>
      <c r="BUJ121" s="11"/>
      <c r="BUK121" s="11"/>
      <c r="BUL121" s="11"/>
      <c r="BUM121" s="11"/>
      <c r="BUN121" s="11"/>
      <c r="BUO121" s="11"/>
      <c r="BUP121" s="11"/>
      <c r="BUQ121" s="11"/>
      <c r="BUR121" s="11"/>
      <c r="BUS121" s="11"/>
      <c r="BUT121" s="11"/>
      <c r="BUU121" s="11"/>
      <c r="BUV121" s="11"/>
      <c r="BUW121" s="11"/>
      <c r="BUX121" s="11"/>
      <c r="BUY121" s="11"/>
      <c r="BUZ121" s="11"/>
      <c r="BVA121" s="11"/>
      <c r="BVB121" s="11"/>
      <c r="BVC121" s="11"/>
      <c r="BVD121" s="11"/>
      <c r="BVE121" s="11"/>
      <c r="BVF121" s="11"/>
      <c r="BVG121" s="11"/>
      <c r="BVH121" s="11"/>
      <c r="BVI121" s="11"/>
      <c r="BVJ121" s="11"/>
      <c r="BVK121" s="11"/>
      <c r="BVL121" s="11"/>
      <c r="BVM121" s="11"/>
      <c r="BVN121" s="11"/>
      <c r="BVO121" s="11"/>
      <c r="BVP121" s="11"/>
      <c r="BVQ121" s="11"/>
      <c r="BVR121" s="11"/>
      <c r="BVS121" s="11"/>
      <c r="BVT121" s="11"/>
      <c r="BVU121" s="11"/>
      <c r="BVV121" s="11"/>
      <c r="BVW121" s="11"/>
      <c r="BVX121" s="11"/>
      <c r="BVY121" s="11"/>
      <c r="BVZ121" s="11"/>
      <c r="BWA121" s="11"/>
      <c r="BWB121" s="11"/>
      <c r="BWC121" s="11"/>
      <c r="BWD121" s="11"/>
      <c r="BWE121" s="11"/>
      <c r="BWF121" s="11"/>
      <c r="BWG121" s="11"/>
      <c r="BWH121" s="11"/>
      <c r="BWI121" s="11"/>
      <c r="BWJ121" s="11"/>
      <c r="BWK121" s="11"/>
      <c r="BWL121" s="11"/>
      <c r="BWM121" s="11"/>
      <c r="BWN121" s="11"/>
      <c r="BWO121" s="11"/>
      <c r="BWP121" s="11"/>
      <c r="BWQ121" s="11"/>
      <c r="BWR121" s="11"/>
      <c r="BWS121" s="11"/>
      <c r="BWT121" s="11"/>
      <c r="BWU121" s="11"/>
      <c r="BWV121" s="11"/>
      <c r="BWW121" s="11"/>
      <c r="BWX121" s="11"/>
      <c r="BWY121" s="11"/>
      <c r="BWZ121" s="11"/>
      <c r="BXA121" s="11"/>
      <c r="BXB121" s="11"/>
      <c r="BXC121" s="11"/>
      <c r="BXD121" s="11"/>
      <c r="BXE121" s="11"/>
      <c r="BXF121" s="11"/>
      <c r="BXG121" s="11"/>
      <c r="BXH121" s="11"/>
      <c r="BXI121" s="11"/>
      <c r="BXJ121" s="11"/>
      <c r="BXK121" s="11"/>
      <c r="BXL121" s="11"/>
      <c r="BXM121" s="11"/>
      <c r="BXN121" s="11"/>
      <c r="BXO121" s="11"/>
      <c r="BXP121" s="11"/>
      <c r="BXQ121" s="11"/>
      <c r="BXR121" s="11"/>
      <c r="BXS121" s="11"/>
      <c r="BXT121" s="11"/>
      <c r="BXU121" s="11"/>
      <c r="BXV121" s="11"/>
      <c r="BXW121" s="11"/>
      <c r="BXX121" s="11"/>
      <c r="BXY121" s="11"/>
      <c r="BXZ121" s="11"/>
      <c r="BYA121" s="11"/>
      <c r="BYB121" s="11"/>
      <c r="BYC121" s="11"/>
      <c r="BYD121" s="11"/>
      <c r="BYE121" s="11"/>
      <c r="BYF121" s="11"/>
      <c r="BYG121" s="11"/>
      <c r="BYH121" s="11"/>
      <c r="BYI121" s="11"/>
      <c r="BYJ121" s="11"/>
      <c r="BYK121" s="11"/>
      <c r="BYL121" s="11"/>
      <c r="BYM121" s="11"/>
      <c r="BYN121" s="11"/>
      <c r="BYO121" s="11"/>
      <c r="BYP121" s="11"/>
      <c r="BYQ121" s="11"/>
      <c r="BYR121" s="11"/>
      <c r="BYS121" s="11"/>
      <c r="BYT121" s="11"/>
      <c r="BYU121" s="11"/>
      <c r="BYV121" s="11"/>
      <c r="BYW121" s="11"/>
      <c r="BYX121" s="11"/>
      <c r="BYY121" s="11"/>
      <c r="BYZ121" s="11"/>
      <c r="BZA121" s="11"/>
      <c r="BZB121" s="11"/>
      <c r="BZC121" s="11"/>
      <c r="BZD121" s="11"/>
      <c r="BZE121" s="11"/>
      <c r="BZF121" s="11"/>
      <c r="BZG121" s="11"/>
      <c r="BZH121" s="11"/>
      <c r="BZI121" s="11"/>
      <c r="BZJ121" s="11"/>
      <c r="BZK121" s="11"/>
      <c r="BZL121" s="11"/>
      <c r="BZM121" s="11"/>
      <c r="BZN121" s="11"/>
      <c r="BZO121" s="11"/>
      <c r="BZP121" s="11"/>
      <c r="BZQ121" s="11"/>
      <c r="BZR121" s="11"/>
      <c r="BZS121" s="11"/>
      <c r="BZT121" s="11"/>
      <c r="BZU121" s="11"/>
      <c r="BZV121" s="11"/>
      <c r="BZW121" s="11"/>
      <c r="BZX121" s="11"/>
      <c r="BZY121" s="11"/>
      <c r="BZZ121" s="11"/>
      <c r="CAA121" s="11"/>
      <c r="CAB121" s="11"/>
      <c r="CAC121" s="11"/>
      <c r="CAD121" s="11"/>
      <c r="CAE121" s="11"/>
      <c r="CAF121" s="11"/>
      <c r="CAG121" s="11"/>
      <c r="CAH121" s="11"/>
      <c r="CAI121" s="11"/>
      <c r="CAJ121" s="11"/>
      <c r="CAK121" s="11"/>
      <c r="CAL121" s="11"/>
      <c r="CAM121" s="11"/>
      <c r="CAN121" s="11"/>
      <c r="CAO121" s="11"/>
      <c r="CAP121" s="11"/>
      <c r="CAQ121" s="11"/>
      <c r="CAR121" s="11"/>
      <c r="CAS121" s="11"/>
      <c r="CAT121" s="11"/>
      <c r="CAU121" s="11"/>
      <c r="CAV121" s="11"/>
      <c r="CAW121" s="11"/>
      <c r="CAX121" s="11"/>
      <c r="CAY121" s="11"/>
      <c r="CAZ121" s="11"/>
      <c r="CBA121" s="11"/>
      <c r="CBB121" s="11"/>
      <c r="CBC121" s="11"/>
      <c r="CBD121" s="11"/>
      <c r="CBE121" s="11"/>
      <c r="CBF121" s="11"/>
      <c r="CBG121" s="11"/>
      <c r="CBH121" s="11"/>
      <c r="CBI121" s="11"/>
      <c r="CBJ121" s="11"/>
      <c r="CBK121" s="11"/>
      <c r="CBL121" s="11"/>
      <c r="CBM121" s="11"/>
      <c r="CBN121" s="11"/>
      <c r="CBO121" s="11"/>
      <c r="CBP121" s="11"/>
      <c r="CBQ121" s="11"/>
      <c r="CBR121" s="11"/>
      <c r="CBS121" s="11"/>
      <c r="CBT121" s="11"/>
      <c r="CBU121" s="11"/>
      <c r="CBV121" s="11"/>
      <c r="CBW121" s="11"/>
      <c r="CBX121" s="11"/>
      <c r="CBY121" s="11"/>
      <c r="CBZ121" s="11"/>
      <c r="CCA121" s="11"/>
      <c r="CCB121" s="11"/>
      <c r="CCC121" s="11"/>
      <c r="CCD121" s="11"/>
      <c r="CCE121" s="11"/>
      <c r="CCF121" s="11"/>
      <c r="CCG121" s="11"/>
      <c r="CCH121" s="11"/>
      <c r="CCI121" s="11"/>
      <c r="CCJ121" s="11"/>
      <c r="CCK121" s="11"/>
      <c r="CCL121" s="11"/>
      <c r="CCM121" s="11"/>
      <c r="CCN121" s="11"/>
      <c r="CCO121" s="11"/>
      <c r="CCP121" s="11"/>
      <c r="CCQ121" s="11"/>
      <c r="CCR121" s="11"/>
      <c r="CCS121" s="11"/>
      <c r="CCT121" s="11"/>
      <c r="CCU121" s="11"/>
      <c r="CCV121" s="11"/>
      <c r="CCW121" s="11"/>
      <c r="CCX121" s="11"/>
      <c r="CCY121" s="11"/>
      <c r="CCZ121" s="11"/>
      <c r="CDA121" s="11"/>
      <c r="CDB121" s="11"/>
      <c r="CDC121" s="11"/>
      <c r="CDD121" s="11"/>
      <c r="CDE121" s="11"/>
      <c r="CDF121" s="11"/>
      <c r="CDG121" s="11"/>
      <c r="CDH121" s="11"/>
      <c r="CDI121" s="11"/>
      <c r="CDJ121" s="11"/>
      <c r="CDK121" s="11"/>
      <c r="CDL121" s="11"/>
      <c r="CDM121" s="11"/>
      <c r="CDN121" s="11"/>
      <c r="CDO121" s="11"/>
      <c r="CDP121" s="11"/>
      <c r="CDQ121" s="11"/>
      <c r="CDR121" s="11"/>
      <c r="CDS121" s="11"/>
      <c r="CDT121" s="11"/>
      <c r="CDU121" s="11"/>
      <c r="CDV121" s="11"/>
      <c r="CDW121" s="11"/>
      <c r="CDX121" s="11"/>
      <c r="CDY121" s="11"/>
      <c r="CDZ121" s="11"/>
      <c r="CEA121" s="11"/>
      <c r="CEB121" s="11"/>
      <c r="CEC121" s="11"/>
      <c r="CED121" s="11"/>
      <c r="CEE121" s="11"/>
      <c r="CEF121" s="11"/>
      <c r="CEG121" s="11"/>
      <c r="CEH121" s="11"/>
      <c r="CEI121" s="11"/>
      <c r="CEJ121" s="11"/>
      <c r="CEK121" s="11"/>
      <c r="CEL121" s="11"/>
      <c r="CEM121" s="11"/>
      <c r="CEN121" s="11"/>
      <c r="CEO121" s="11"/>
      <c r="CEP121" s="11"/>
      <c r="CEQ121" s="11"/>
      <c r="CER121" s="11"/>
      <c r="CES121" s="11"/>
      <c r="CET121" s="11"/>
      <c r="CEU121" s="11"/>
      <c r="CEV121" s="11"/>
      <c r="CEW121" s="11"/>
      <c r="CEX121" s="11"/>
      <c r="CEY121" s="11"/>
      <c r="CEZ121" s="11"/>
      <c r="CFA121" s="11"/>
      <c r="CFB121" s="11"/>
      <c r="CFC121" s="11"/>
      <c r="CFD121" s="11"/>
      <c r="CFE121" s="11"/>
      <c r="CFF121" s="11"/>
      <c r="CFG121" s="11"/>
      <c r="CFH121" s="11"/>
      <c r="CFI121" s="11"/>
      <c r="CFJ121" s="11"/>
      <c r="CFK121" s="11"/>
      <c r="CFL121" s="11"/>
      <c r="CFM121" s="11"/>
      <c r="CFN121" s="11"/>
      <c r="CFO121" s="11"/>
      <c r="CFP121" s="11"/>
      <c r="CFQ121" s="11"/>
      <c r="CFR121" s="11"/>
      <c r="CFS121" s="11"/>
      <c r="CFT121" s="11"/>
      <c r="CFU121" s="11"/>
      <c r="CFV121" s="11"/>
      <c r="CFW121" s="11"/>
      <c r="CFX121" s="11"/>
      <c r="CFY121" s="11"/>
      <c r="CFZ121" s="11"/>
      <c r="CGA121" s="11"/>
      <c r="CGB121" s="11"/>
      <c r="CGC121" s="11"/>
      <c r="CGD121" s="11"/>
      <c r="CGE121" s="11"/>
      <c r="CGF121" s="11"/>
      <c r="CGG121" s="11"/>
      <c r="CGH121" s="11"/>
      <c r="CGI121" s="11"/>
      <c r="CGJ121" s="11"/>
      <c r="CGK121" s="11"/>
      <c r="CGL121" s="11"/>
      <c r="CGM121" s="11"/>
      <c r="CGN121" s="11"/>
      <c r="CGO121" s="11"/>
      <c r="CGP121" s="11"/>
      <c r="CGQ121" s="11"/>
      <c r="CGR121" s="11"/>
      <c r="CGS121" s="11"/>
      <c r="CGT121" s="11"/>
      <c r="CGU121" s="11"/>
      <c r="CGV121" s="11"/>
      <c r="CGW121" s="11"/>
      <c r="CGX121" s="11"/>
      <c r="CGY121" s="11"/>
      <c r="CGZ121" s="11"/>
      <c r="CHA121" s="11"/>
      <c r="CHB121" s="11"/>
      <c r="CHC121" s="11"/>
      <c r="CHD121" s="11"/>
      <c r="CHE121" s="11"/>
      <c r="CHF121" s="11"/>
      <c r="CHG121" s="11"/>
      <c r="CHH121" s="11"/>
      <c r="CHI121" s="11"/>
      <c r="CHJ121" s="11"/>
      <c r="CHK121" s="11"/>
      <c r="CHL121" s="11"/>
      <c r="CHM121" s="11"/>
      <c r="CHN121" s="11"/>
      <c r="CHO121" s="11"/>
      <c r="CHP121" s="11"/>
      <c r="CHQ121" s="11"/>
      <c r="CHR121" s="11"/>
      <c r="CHS121" s="11"/>
      <c r="CHT121" s="11"/>
      <c r="CHU121" s="11"/>
      <c r="CHV121" s="11"/>
      <c r="CHW121" s="11"/>
      <c r="CHX121" s="11"/>
      <c r="CHY121" s="11"/>
      <c r="CHZ121" s="11"/>
      <c r="CIA121" s="11"/>
      <c r="CIB121" s="11"/>
      <c r="CIC121" s="11"/>
      <c r="CID121" s="11"/>
      <c r="CIE121" s="11"/>
      <c r="CIF121" s="11"/>
      <c r="CIG121" s="11"/>
      <c r="CIH121" s="11"/>
      <c r="CII121" s="11"/>
      <c r="CIJ121" s="11"/>
      <c r="CIK121" s="11"/>
      <c r="CIL121" s="11"/>
      <c r="CIM121" s="11"/>
      <c r="CIN121" s="11"/>
      <c r="CIO121" s="11"/>
      <c r="CIP121" s="11"/>
      <c r="CIQ121" s="11"/>
      <c r="CIR121" s="11"/>
      <c r="CIS121" s="11"/>
      <c r="CIT121" s="11"/>
      <c r="CIU121" s="11"/>
      <c r="CIV121" s="11"/>
      <c r="CIW121" s="11"/>
      <c r="CIX121" s="11"/>
      <c r="CIY121" s="11"/>
      <c r="CIZ121" s="11"/>
      <c r="CJA121" s="11"/>
      <c r="CJB121" s="11"/>
      <c r="CJC121" s="11"/>
      <c r="CJD121" s="11"/>
      <c r="CJE121" s="11"/>
      <c r="CJF121" s="11"/>
      <c r="CJG121" s="11"/>
      <c r="CJH121" s="11"/>
      <c r="CJI121" s="11"/>
      <c r="CJJ121" s="11"/>
      <c r="CJK121" s="11"/>
      <c r="CJL121" s="11"/>
      <c r="CJM121" s="11"/>
      <c r="CJN121" s="11"/>
      <c r="CJO121" s="11"/>
      <c r="CJP121" s="11"/>
      <c r="CJQ121" s="11"/>
      <c r="CJR121" s="11"/>
      <c r="CJS121" s="11"/>
      <c r="CJT121" s="11"/>
      <c r="CJU121" s="11"/>
      <c r="CJV121" s="11"/>
      <c r="CJW121" s="11"/>
      <c r="CJX121" s="11"/>
      <c r="CJY121" s="11"/>
      <c r="CJZ121" s="11"/>
      <c r="CKA121" s="11"/>
      <c r="CKB121" s="11"/>
      <c r="CKC121" s="11"/>
      <c r="CKD121" s="11"/>
      <c r="CKE121" s="11"/>
      <c r="CKF121" s="11"/>
      <c r="CKG121" s="11"/>
      <c r="CKH121" s="11"/>
      <c r="CKI121" s="11"/>
      <c r="CKJ121" s="11"/>
      <c r="CKK121" s="11"/>
      <c r="CKL121" s="11"/>
      <c r="CKM121" s="11"/>
      <c r="CKN121" s="11"/>
      <c r="CKO121" s="11"/>
      <c r="CKP121" s="11"/>
      <c r="CKQ121" s="11"/>
      <c r="CKR121" s="11"/>
      <c r="CKS121" s="11"/>
      <c r="CKT121" s="11"/>
      <c r="CKU121" s="11"/>
      <c r="CKV121" s="11"/>
      <c r="CKW121" s="11"/>
      <c r="CKX121" s="11"/>
      <c r="CKY121" s="11"/>
      <c r="CKZ121" s="11"/>
      <c r="CLA121" s="11"/>
      <c r="CLB121" s="11"/>
      <c r="CLC121" s="11"/>
      <c r="CLD121" s="11"/>
      <c r="CLE121" s="11"/>
      <c r="CLF121" s="11"/>
      <c r="CLG121" s="11"/>
      <c r="CLH121" s="11"/>
      <c r="CLI121" s="11"/>
      <c r="CLJ121" s="11"/>
      <c r="CLK121" s="11"/>
      <c r="CLL121" s="11"/>
      <c r="CLM121" s="11"/>
      <c r="CLN121" s="11"/>
      <c r="CLO121" s="11"/>
      <c r="CLP121" s="11"/>
      <c r="CLQ121" s="11"/>
      <c r="CLR121" s="11"/>
      <c r="CLS121" s="11"/>
      <c r="CLT121" s="11"/>
      <c r="CLU121" s="11"/>
      <c r="CLV121" s="11"/>
      <c r="CLW121" s="11"/>
      <c r="CLX121" s="11"/>
      <c r="CLY121" s="11"/>
      <c r="CLZ121" s="11"/>
      <c r="CMA121" s="11"/>
      <c r="CMB121" s="11"/>
      <c r="CMC121" s="11"/>
      <c r="CMD121" s="11"/>
      <c r="CME121" s="11"/>
      <c r="CMF121" s="11"/>
      <c r="CMG121" s="11"/>
      <c r="CMH121" s="11"/>
      <c r="CMI121" s="11"/>
      <c r="CMJ121" s="11"/>
      <c r="CMK121" s="11"/>
      <c r="CML121" s="11"/>
      <c r="CMM121" s="11"/>
      <c r="CMN121" s="11"/>
      <c r="CMO121" s="11"/>
      <c r="CMP121" s="11"/>
      <c r="CMQ121" s="11"/>
      <c r="CMR121" s="11"/>
      <c r="CMS121" s="11"/>
      <c r="CMT121" s="11"/>
      <c r="CMU121" s="11"/>
      <c r="CMV121" s="11"/>
      <c r="CMW121" s="11"/>
      <c r="CMX121" s="11"/>
      <c r="CMY121" s="11"/>
      <c r="CMZ121" s="11"/>
      <c r="CNA121" s="11"/>
      <c r="CNB121" s="11"/>
      <c r="CNC121" s="11"/>
      <c r="CND121" s="11"/>
      <c r="CNE121" s="11"/>
      <c r="CNF121" s="11"/>
      <c r="CNG121" s="11"/>
      <c r="CNH121" s="11"/>
      <c r="CNI121" s="11"/>
      <c r="CNJ121" s="11"/>
      <c r="CNK121" s="11"/>
      <c r="CNL121" s="11"/>
      <c r="CNM121" s="11"/>
      <c r="CNN121" s="11"/>
      <c r="CNO121" s="11"/>
      <c r="CNP121" s="11"/>
      <c r="CNQ121" s="11"/>
      <c r="CNR121" s="11"/>
      <c r="CNS121" s="11"/>
      <c r="CNT121" s="11"/>
      <c r="CNU121" s="11"/>
      <c r="CNV121" s="11"/>
      <c r="CNW121" s="11"/>
      <c r="CNX121" s="11"/>
      <c r="CNY121" s="11"/>
      <c r="CNZ121" s="11"/>
      <c r="COA121" s="11"/>
      <c r="COB121" s="11"/>
      <c r="COC121" s="11"/>
      <c r="COD121" s="11"/>
      <c r="COE121" s="11"/>
      <c r="COF121" s="11"/>
      <c r="COG121" s="11"/>
      <c r="COH121" s="11"/>
      <c r="COI121" s="11"/>
      <c r="COJ121" s="11"/>
      <c r="COK121" s="11"/>
      <c r="COL121" s="11"/>
      <c r="COM121" s="11"/>
      <c r="CON121" s="11"/>
      <c r="COO121" s="11"/>
      <c r="COP121" s="11"/>
      <c r="COQ121" s="11"/>
      <c r="COR121" s="11"/>
      <c r="COS121" s="11"/>
      <c r="COT121" s="11"/>
      <c r="COU121" s="11"/>
      <c r="COV121" s="11"/>
      <c r="COW121" s="11"/>
      <c r="COX121" s="11"/>
      <c r="COY121" s="11"/>
      <c r="COZ121" s="11"/>
      <c r="CPA121" s="11"/>
      <c r="CPB121" s="11"/>
      <c r="CPC121" s="11"/>
      <c r="CPD121" s="11"/>
      <c r="CPE121" s="11"/>
      <c r="CPF121" s="11"/>
      <c r="CPG121" s="11"/>
      <c r="CPH121" s="11"/>
      <c r="CPI121" s="11"/>
      <c r="CPJ121" s="11"/>
      <c r="CPK121" s="11"/>
      <c r="CPL121" s="11"/>
      <c r="CPM121" s="11"/>
      <c r="CPN121" s="11"/>
      <c r="CPO121" s="11"/>
      <c r="CPP121" s="11"/>
      <c r="CPQ121" s="11"/>
      <c r="CPR121" s="11"/>
      <c r="CPS121" s="11"/>
      <c r="CPT121" s="11"/>
      <c r="CPU121" s="11"/>
      <c r="CPV121" s="11"/>
      <c r="CPW121" s="11"/>
      <c r="CPX121" s="11"/>
      <c r="CPY121" s="11"/>
      <c r="CPZ121" s="11"/>
      <c r="CQA121" s="11"/>
      <c r="CQB121" s="11"/>
      <c r="CQC121" s="11"/>
      <c r="CQD121" s="11"/>
      <c r="CQE121" s="11"/>
      <c r="CQF121" s="11"/>
      <c r="CQG121" s="11"/>
      <c r="CQH121" s="11"/>
      <c r="CQI121" s="11"/>
      <c r="CQJ121" s="11"/>
      <c r="CQK121" s="11"/>
      <c r="CQL121" s="11"/>
      <c r="CQM121" s="11"/>
      <c r="CQN121" s="11"/>
      <c r="CQO121" s="11"/>
      <c r="CQP121" s="11"/>
      <c r="CQQ121" s="11"/>
      <c r="CQR121" s="11"/>
      <c r="CQS121" s="11"/>
      <c r="CQT121" s="11"/>
      <c r="CQU121" s="11"/>
      <c r="CQV121" s="11"/>
      <c r="CQW121" s="11"/>
      <c r="CQX121" s="11"/>
      <c r="CQY121" s="11"/>
      <c r="CQZ121" s="11"/>
      <c r="CRA121" s="11"/>
      <c r="CRB121" s="11"/>
      <c r="CRC121" s="11"/>
      <c r="CRD121" s="11"/>
      <c r="CRE121" s="11"/>
      <c r="CRF121" s="11"/>
      <c r="CRG121" s="11"/>
      <c r="CRH121" s="11"/>
      <c r="CRI121" s="11"/>
      <c r="CRJ121" s="11"/>
      <c r="CRK121" s="11"/>
      <c r="CRL121" s="11"/>
      <c r="CRM121" s="11"/>
      <c r="CRN121" s="11"/>
      <c r="CRO121" s="11"/>
      <c r="CRP121" s="11"/>
      <c r="CRQ121" s="11"/>
      <c r="CRR121" s="11"/>
      <c r="CRS121" s="11"/>
      <c r="CRT121" s="11"/>
      <c r="CRU121" s="11"/>
      <c r="CRV121" s="11"/>
      <c r="CRW121" s="11"/>
      <c r="CRX121" s="11"/>
      <c r="CRY121" s="11"/>
      <c r="CRZ121" s="11"/>
      <c r="CSA121" s="11"/>
      <c r="CSB121" s="11"/>
      <c r="CSC121" s="11"/>
      <c r="CSD121" s="11"/>
      <c r="CSE121" s="11"/>
      <c r="CSF121" s="11"/>
      <c r="CSG121" s="11"/>
      <c r="CSH121" s="11"/>
      <c r="CSI121" s="11"/>
      <c r="CSJ121" s="11"/>
      <c r="CSK121" s="11"/>
      <c r="CSL121" s="11"/>
      <c r="CSM121" s="11"/>
      <c r="CSN121" s="11"/>
      <c r="CSO121" s="11"/>
      <c r="CSP121" s="11"/>
      <c r="CSQ121" s="11"/>
      <c r="CSR121" s="11"/>
      <c r="CSS121" s="11"/>
      <c r="CST121" s="11"/>
      <c r="CSU121" s="11"/>
      <c r="CSV121" s="11"/>
      <c r="CSW121" s="11"/>
      <c r="CSX121" s="11"/>
      <c r="CSY121" s="11"/>
      <c r="CSZ121" s="11"/>
      <c r="CTA121" s="11"/>
      <c r="CTB121" s="11"/>
      <c r="CTC121" s="11"/>
      <c r="CTD121" s="11"/>
      <c r="CTE121" s="11"/>
      <c r="CTF121" s="11"/>
      <c r="CTG121" s="11"/>
      <c r="CTH121" s="11"/>
      <c r="CTI121" s="11"/>
      <c r="CTJ121" s="11"/>
      <c r="CTK121" s="11"/>
      <c r="CTL121" s="11"/>
      <c r="CTM121" s="11"/>
      <c r="CTN121" s="11"/>
      <c r="CTO121" s="11"/>
      <c r="CTP121" s="11"/>
      <c r="CTQ121" s="11"/>
      <c r="CTR121" s="11"/>
      <c r="CTS121" s="11"/>
      <c r="CTT121" s="11"/>
      <c r="CTU121" s="11"/>
      <c r="CTV121" s="11"/>
      <c r="CTW121" s="11"/>
      <c r="CTX121" s="11"/>
      <c r="CTY121" s="11"/>
      <c r="CTZ121" s="11"/>
      <c r="CUA121" s="11"/>
      <c r="CUB121" s="11"/>
      <c r="CUC121" s="11"/>
      <c r="CUD121" s="11"/>
      <c r="CUE121" s="11"/>
      <c r="CUF121" s="11"/>
      <c r="CUG121" s="11"/>
      <c r="CUH121" s="11"/>
      <c r="CUI121" s="11"/>
      <c r="CUJ121" s="11"/>
      <c r="CUK121" s="11"/>
      <c r="CUL121" s="11"/>
      <c r="CUM121" s="11"/>
      <c r="CUN121" s="11"/>
      <c r="CUO121" s="11"/>
      <c r="CUP121" s="11"/>
      <c r="CUQ121" s="11"/>
      <c r="CUR121" s="11"/>
      <c r="CUS121" s="11"/>
      <c r="CUT121" s="11"/>
      <c r="CUU121" s="11"/>
      <c r="CUV121" s="11"/>
      <c r="CUW121" s="11"/>
      <c r="CUX121" s="11"/>
      <c r="CUY121" s="11"/>
      <c r="CUZ121" s="11"/>
      <c r="CVA121" s="11"/>
      <c r="CVB121" s="11"/>
      <c r="CVC121" s="11"/>
      <c r="CVD121" s="11"/>
      <c r="CVE121" s="11"/>
      <c r="CVF121" s="11"/>
      <c r="CVG121" s="11"/>
      <c r="CVH121" s="11"/>
      <c r="CVI121" s="11"/>
      <c r="CVJ121" s="11"/>
      <c r="CVK121" s="11"/>
      <c r="CVL121" s="11"/>
      <c r="CVM121" s="11"/>
      <c r="CVN121" s="11"/>
      <c r="CVO121" s="11"/>
      <c r="CVP121" s="11"/>
      <c r="CVQ121" s="11"/>
      <c r="CVR121" s="11"/>
      <c r="CVS121" s="11"/>
      <c r="CVT121" s="11"/>
      <c r="CVU121" s="11"/>
      <c r="CVV121" s="11"/>
      <c r="CVW121" s="11"/>
      <c r="CVX121" s="11"/>
      <c r="CVY121" s="11"/>
      <c r="CVZ121" s="11"/>
      <c r="CWA121" s="11"/>
      <c r="CWB121" s="11"/>
      <c r="CWC121" s="11"/>
      <c r="CWD121" s="11"/>
      <c r="CWE121" s="11"/>
      <c r="CWF121" s="11"/>
      <c r="CWG121" s="11"/>
      <c r="CWH121" s="11"/>
      <c r="CWI121" s="11"/>
      <c r="CWJ121" s="11"/>
      <c r="CWK121" s="11"/>
      <c r="CWL121" s="11"/>
      <c r="CWM121" s="11"/>
      <c r="CWN121" s="11"/>
      <c r="CWO121" s="11"/>
      <c r="CWP121" s="11"/>
      <c r="CWQ121" s="11"/>
      <c r="CWR121" s="11"/>
      <c r="CWS121" s="11"/>
      <c r="CWT121" s="11"/>
      <c r="CWU121" s="11"/>
      <c r="CWV121" s="11"/>
      <c r="CWW121" s="11"/>
      <c r="CWX121" s="11"/>
      <c r="CWY121" s="11"/>
      <c r="CWZ121" s="11"/>
      <c r="CXA121" s="11"/>
      <c r="CXB121" s="11"/>
      <c r="CXC121" s="11"/>
      <c r="CXD121" s="11"/>
      <c r="CXE121" s="11"/>
      <c r="CXF121" s="11"/>
      <c r="CXG121" s="11"/>
      <c r="CXH121" s="11"/>
      <c r="CXI121" s="11"/>
      <c r="CXJ121" s="11"/>
      <c r="CXK121" s="11"/>
      <c r="CXL121" s="11"/>
      <c r="CXM121" s="11"/>
      <c r="CXN121" s="11"/>
      <c r="CXO121" s="11"/>
      <c r="CXP121" s="11"/>
      <c r="CXQ121" s="11"/>
      <c r="CXR121" s="11"/>
      <c r="CXS121" s="11"/>
      <c r="CXT121" s="11"/>
      <c r="CXU121" s="11"/>
      <c r="CXV121" s="11"/>
      <c r="CXW121" s="11"/>
      <c r="CXX121" s="11"/>
      <c r="CXY121" s="11"/>
      <c r="CXZ121" s="11"/>
      <c r="CYA121" s="11"/>
      <c r="CYB121" s="11"/>
      <c r="CYC121" s="11"/>
      <c r="CYD121" s="11"/>
      <c r="CYE121" s="11"/>
      <c r="CYF121" s="11"/>
      <c r="CYG121" s="11"/>
      <c r="CYH121" s="11"/>
      <c r="CYI121" s="11"/>
      <c r="CYJ121" s="11"/>
      <c r="CYK121" s="11"/>
      <c r="CYL121" s="11"/>
      <c r="CYM121" s="11"/>
      <c r="CYN121" s="11"/>
      <c r="CYO121" s="11"/>
      <c r="CYP121" s="11"/>
      <c r="CYQ121" s="11"/>
      <c r="CYR121" s="11"/>
      <c r="CYS121" s="11"/>
      <c r="CYT121" s="11"/>
      <c r="CYU121" s="11"/>
      <c r="CYV121" s="11"/>
      <c r="CYW121" s="11"/>
      <c r="CYX121" s="11"/>
      <c r="CYY121" s="11"/>
      <c r="CYZ121" s="11"/>
      <c r="CZA121" s="11"/>
      <c r="CZB121" s="11"/>
      <c r="CZC121" s="11"/>
      <c r="CZD121" s="11"/>
      <c r="CZE121" s="11"/>
      <c r="CZF121" s="11"/>
      <c r="CZG121" s="11"/>
      <c r="CZH121" s="11"/>
      <c r="CZI121" s="11"/>
      <c r="CZJ121" s="11"/>
      <c r="CZK121" s="11"/>
      <c r="CZL121" s="11"/>
      <c r="CZM121" s="11"/>
      <c r="CZN121" s="11"/>
      <c r="CZO121" s="11"/>
      <c r="CZP121" s="11"/>
      <c r="CZQ121" s="11"/>
      <c r="CZR121" s="11"/>
      <c r="CZS121" s="11"/>
      <c r="CZT121" s="11"/>
      <c r="CZU121" s="11"/>
      <c r="CZV121" s="11"/>
      <c r="CZW121" s="11"/>
      <c r="CZX121" s="11"/>
      <c r="CZY121" s="11"/>
      <c r="CZZ121" s="11"/>
      <c r="DAA121" s="11"/>
      <c r="DAB121" s="11"/>
      <c r="DAC121" s="11"/>
      <c r="DAD121" s="11"/>
      <c r="DAE121" s="11"/>
      <c r="DAF121" s="11"/>
      <c r="DAG121" s="11"/>
      <c r="DAH121" s="11"/>
      <c r="DAI121" s="11"/>
      <c r="DAJ121" s="11"/>
      <c r="DAK121" s="11"/>
      <c r="DAL121" s="11"/>
      <c r="DAM121" s="11"/>
      <c r="DAN121" s="11"/>
      <c r="DAO121" s="11"/>
      <c r="DAP121" s="11"/>
      <c r="DAQ121" s="11"/>
      <c r="DAR121" s="11"/>
      <c r="DAS121" s="11"/>
      <c r="DAT121" s="11"/>
      <c r="DAU121" s="11"/>
      <c r="DAV121" s="11"/>
      <c r="DAW121" s="11"/>
      <c r="DAX121" s="11"/>
      <c r="DAY121" s="11"/>
      <c r="DAZ121" s="11"/>
      <c r="DBA121" s="11"/>
      <c r="DBB121" s="11"/>
      <c r="DBC121" s="11"/>
      <c r="DBD121" s="11"/>
      <c r="DBE121" s="11"/>
      <c r="DBF121" s="11"/>
      <c r="DBG121" s="11"/>
      <c r="DBH121" s="11"/>
      <c r="DBI121" s="11"/>
      <c r="DBJ121" s="11"/>
      <c r="DBK121" s="11"/>
      <c r="DBL121" s="11"/>
      <c r="DBM121" s="11"/>
      <c r="DBN121" s="11"/>
      <c r="DBO121" s="11"/>
      <c r="DBP121" s="11"/>
      <c r="DBQ121" s="11"/>
      <c r="DBR121" s="11"/>
      <c r="DBS121" s="11"/>
      <c r="DBT121" s="11"/>
      <c r="DBU121" s="11"/>
      <c r="DBV121" s="11"/>
      <c r="DBW121" s="11"/>
      <c r="DBX121" s="11"/>
      <c r="DBY121" s="11"/>
      <c r="DBZ121" s="11"/>
      <c r="DCA121" s="11"/>
      <c r="DCB121" s="11"/>
      <c r="DCC121" s="11"/>
      <c r="DCD121" s="11"/>
      <c r="DCE121" s="11"/>
      <c r="DCF121" s="11"/>
      <c r="DCG121" s="11"/>
      <c r="DCH121" s="11"/>
      <c r="DCI121" s="11"/>
      <c r="DCJ121" s="11"/>
      <c r="DCK121" s="11"/>
      <c r="DCL121" s="11"/>
      <c r="DCM121" s="11"/>
      <c r="DCN121" s="11"/>
      <c r="DCO121" s="11"/>
      <c r="DCP121" s="11"/>
      <c r="DCQ121" s="11"/>
      <c r="DCR121" s="11"/>
      <c r="DCS121" s="11"/>
      <c r="DCT121" s="11"/>
      <c r="DCU121" s="11"/>
      <c r="DCV121" s="11"/>
      <c r="DCW121" s="11"/>
      <c r="DCX121" s="11"/>
      <c r="DCY121" s="11"/>
      <c r="DCZ121" s="11"/>
      <c r="DDA121" s="11"/>
      <c r="DDB121" s="11"/>
      <c r="DDC121" s="11"/>
      <c r="DDD121" s="11"/>
      <c r="DDE121" s="11"/>
      <c r="DDF121" s="11"/>
      <c r="DDG121" s="11"/>
      <c r="DDH121" s="11"/>
      <c r="DDI121" s="11"/>
      <c r="DDJ121" s="11"/>
      <c r="DDK121" s="11"/>
      <c r="DDL121" s="11"/>
      <c r="DDM121" s="11"/>
      <c r="DDN121" s="11"/>
      <c r="DDO121" s="11"/>
      <c r="DDP121" s="11"/>
      <c r="DDQ121" s="11"/>
      <c r="DDR121" s="11"/>
      <c r="DDS121" s="11"/>
      <c r="DDT121" s="11"/>
      <c r="DDU121" s="11"/>
      <c r="DDV121" s="11"/>
      <c r="DDW121" s="11"/>
      <c r="DDX121" s="11"/>
      <c r="DDY121" s="11"/>
      <c r="DDZ121" s="11"/>
      <c r="DEA121" s="11"/>
      <c r="DEB121" s="11"/>
      <c r="DEC121" s="11"/>
      <c r="DED121" s="11"/>
      <c r="DEE121" s="11"/>
      <c r="DEF121" s="11"/>
      <c r="DEG121" s="11"/>
      <c r="DEH121" s="11"/>
      <c r="DEI121" s="11"/>
      <c r="DEJ121" s="11"/>
      <c r="DEK121" s="11"/>
      <c r="DEL121" s="11"/>
      <c r="DEM121" s="11"/>
      <c r="DEN121" s="11"/>
      <c r="DEO121" s="11"/>
      <c r="DEP121" s="11"/>
      <c r="DEQ121" s="11"/>
      <c r="DER121" s="11"/>
      <c r="DES121" s="11"/>
      <c r="DET121" s="11"/>
      <c r="DEU121" s="11"/>
      <c r="DEV121" s="11"/>
      <c r="DEW121" s="11"/>
      <c r="DEX121" s="11"/>
      <c r="DEY121" s="11"/>
      <c r="DEZ121" s="11"/>
      <c r="DFA121" s="11"/>
      <c r="DFB121" s="11"/>
      <c r="DFC121" s="11"/>
      <c r="DFD121" s="11"/>
      <c r="DFE121" s="11"/>
      <c r="DFF121" s="11"/>
      <c r="DFG121" s="11"/>
      <c r="DFH121" s="11"/>
      <c r="DFI121" s="11"/>
      <c r="DFJ121" s="11"/>
      <c r="DFK121" s="11"/>
      <c r="DFL121" s="11"/>
      <c r="DFM121" s="11"/>
      <c r="DFN121" s="11"/>
      <c r="DFO121" s="11"/>
      <c r="DFP121" s="11"/>
      <c r="DFQ121" s="11"/>
      <c r="DFR121" s="11"/>
      <c r="DFS121" s="11"/>
      <c r="DFT121" s="11"/>
      <c r="DFU121" s="11"/>
      <c r="DFV121" s="11"/>
      <c r="DFW121" s="11"/>
      <c r="DFX121" s="11"/>
      <c r="DFY121" s="11"/>
      <c r="DFZ121" s="11"/>
      <c r="DGA121" s="11"/>
      <c r="DGB121" s="11"/>
      <c r="DGC121" s="11"/>
      <c r="DGD121" s="11"/>
      <c r="DGE121" s="11"/>
      <c r="DGF121" s="11"/>
      <c r="DGG121" s="11"/>
      <c r="DGH121" s="11"/>
      <c r="DGI121" s="11"/>
      <c r="DGJ121" s="11"/>
      <c r="DGK121" s="11"/>
      <c r="DGL121" s="11"/>
      <c r="DGM121" s="11"/>
      <c r="DGN121" s="11"/>
      <c r="DGO121" s="11"/>
      <c r="DGP121" s="11"/>
      <c r="DGQ121" s="11"/>
      <c r="DGR121" s="11"/>
      <c r="DGS121" s="11"/>
      <c r="DGT121" s="11"/>
      <c r="DGU121" s="11"/>
      <c r="DGV121" s="11"/>
      <c r="DGW121" s="11"/>
      <c r="DGX121" s="11"/>
      <c r="DGY121" s="11"/>
      <c r="DGZ121" s="11"/>
      <c r="DHA121" s="11"/>
      <c r="DHB121" s="11"/>
      <c r="DHC121" s="11"/>
      <c r="DHD121" s="11"/>
      <c r="DHE121" s="11"/>
      <c r="DHF121" s="11"/>
      <c r="DHG121" s="11"/>
      <c r="DHH121" s="11"/>
      <c r="DHI121" s="11"/>
      <c r="DHJ121" s="11"/>
      <c r="DHK121" s="11"/>
      <c r="DHL121" s="11"/>
      <c r="DHM121" s="11"/>
      <c r="DHN121" s="11"/>
      <c r="DHO121" s="11"/>
      <c r="DHP121" s="11"/>
      <c r="DHQ121" s="11"/>
      <c r="DHR121" s="11"/>
      <c r="DHS121" s="11"/>
      <c r="DHT121" s="11"/>
      <c r="DHU121" s="11"/>
      <c r="DHV121" s="11"/>
      <c r="DHW121" s="11"/>
      <c r="DHX121" s="11"/>
      <c r="DHY121" s="11"/>
      <c r="DHZ121" s="11"/>
      <c r="DIA121" s="11"/>
      <c r="DIB121" s="11"/>
      <c r="DIC121" s="11"/>
      <c r="DID121" s="11"/>
      <c r="DIE121" s="11"/>
      <c r="DIF121" s="11"/>
      <c r="DIG121" s="11"/>
      <c r="DIH121" s="11"/>
      <c r="DII121" s="11"/>
      <c r="DIJ121" s="11"/>
      <c r="DIK121" s="11"/>
      <c r="DIL121" s="11"/>
      <c r="DIM121" s="11"/>
      <c r="DIN121" s="11"/>
      <c r="DIO121" s="11"/>
      <c r="DIP121" s="11"/>
      <c r="DIQ121" s="11"/>
      <c r="DIR121" s="11"/>
      <c r="DIS121" s="11"/>
      <c r="DIT121" s="11"/>
      <c r="DIU121" s="11"/>
      <c r="DIV121" s="11"/>
      <c r="DIW121" s="11"/>
      <c r="DIX121" s="11"/>
      <c r="DIY121" s="11"/>
      <c r="DIZ121" s="11"/>
      <c r="DJA121" s="11"/>
      <c r="DJB121" s="11"/>
      <c r="DJC121" s="11"/>
      <c r="DJD121" s="11"/>
      <c r="DJE121" s="11"/>
      <c r="DJF121" s="11"/>
      <c r="DJG121" s="11"/>
      <c r="DJH121" s="11"/>
      <c r="DJI121" s="11"/>
      <c r="DJJ121" s="11"/>
      <c r="DJK121" s="11"/>
      <c r="DJL121" s="11"/>
      <c r="DJM121" s="11"/>
      <c r="DJN121" s="11"/>
      <c r="DJO121" s="11"/>
      <c r="DJP121" s="11"/>
      <c r="DJQ121" s="11"/>
      <c r="DJR121" s="11"/>
      <c r="DJS121" s="11"/>
      <c r="DJT121" s="11"/>
      <c r="DJU121" s="11"/>
      <c r="DJV121" s="11"/>
      <c r="DJW121" s="11"/>
      <c r="DJX121" s="11"/>
      <c r="DJY121" s="11"/>
      <c r="DJZ121" s="11"/>
      <c r="DKA121" s="11"/>
      <c r="DKB121" s="11"/>
      <c r="DKC121" s="11"/>
      <c r="DKD121" s="11"/>
      <c r="DKE121" s="11"/>
      <c r="DKF121" s="11"/>
      <c r="DKG121" s="11"/>
      <c r="DKH121" s="11"/>
      <c r="DKI121" s="11"/>
      <c r="DKJ121" s="11"/>
      <c r="DKK121" s="11"/>
      <c r="DKL121" s="11"/>
      <c r="DKM121" s="11"/>
      <c r="DKN121" s="11"/>
      <c r="DKO121" s="11"/>
      <c r="DKP121" s="11"/>
      <c r="DKQ121" s="11"/>
      <c r="DKR121" s="11"/>
      <c r="DKS121" s="11"/>
      <c r="DKT121" s="11"/>
      <c r="DKU121" s="11"/>
      <c r="DKV121" s="11"/>
      <c r="DKW121" s="11"/>
      <c r="DKX121" s="11"/>
      <c r="DKY121" s="11"/>
      <c r="DKZ121" s="11"/>
      <c r="DLA121" s="11"/>
      <c r="DLB121" s="11"/>
      <c r="DLC121" s="11"/>
      <c r="DLD121" s="11"/>
      <c r="DLE121" s="11"/>
      <c r="DLF121" s="11"/>
      <c r="DLG121" s="11"/>
      <c r="DLH121" s="11"/>
      <c r="DLI121" s="11"/>
      <c r="DLJ121" s="11"/>
      <c r="DLK121" s="11"/>
      <c r="DLL121" s="11"/>
      <c r="DLM121" s="11"/>
      <c r="DLN121" s="11"/>
      <c r="DLO121" s="11"/>
      <c r="DLP121" s="11"/>
      <c r="DLQ121" s="11"/>
      <c r="DLR121" s="11"/>
      <c r="DLS121" s="11"/>
      <c r="DLT121" s="11"/>
      <c r="DLU121" s="11"/>
      <c r="DLV121" s="11"/>
      <c r="DLW121" s="11"/>
      <c r="DLX121" s="11"/>
      <c r="DLY121" s="11"/>
      <c r="DLZ121" s="11"/>
      <c r="DMA121" s="11"/>
      <c r="DMB121" s="11"/>
      <c r="DMC121" s="11"/>
      <c r="DMD121" s="11"/>
      <c r="DME121" s="11"/>
      <c r="DMF121" s="11"/>
      <c r="DMG121" s="11"/>
      <c r="DMH121" s="11"/>
      <c r="DMI121" s="11"/>
      <c r="DMJ121" s="11"/>
      <c r="DMK121" s="11"/>
      <c r="DML121" s="11"/>
      <c r="DMM121" s="11"/>
      <c r="DMN121" s="11"/>
      <c r="DMO121" s="11"/>
      <c r="DMP121" s="11"/>
      <c r="DMQ121" s="11"/>
      <c r="DMR121" s="11"/>
      <c r="DMS121" s="11"/>
      <c r="DMT121" s="11"/>
      <c r="DMU121" s="11"/>
      <c r="DMV121" s="11"/>
      <c r="DMW121" s="11"/>
      <c r="DMX121" s="11"/>
      <c r="DMY121" s="11"/>
      <c r="DMZ121" s="11"/>
      <c r="DNA121" s="11"/>
      <c r="DNB121" s="11"/>
      <c r="DNC121" s="11"/>
      <c r="DND121" s="11"/>
      <c r="DNE121" s="11"/>
      <c r="DNF121" s="11"/>
      <c r="DNG121" s="11"/>
      <c r="DNH121" s="11"/>
      <c r="DNI121" s="11"/>
      <c r="DNJ121" s="11"/>
      <c r="DNK121" s="11"/>
      <c r="DNL121" s="11"/>
      <c r="DNM121" s="11"/>
      <c r="DNN121" s="11"/>
      <c r="DNO121" s="11"/>
      <c r="DNP121" s="11"/>
      <c r="DNQ121" s="11"/>
      <c r="DNR121" s="11"/>
      <c r="DNS121" s="11"/>
      <c r="DNT121" s="11"/>
      <c r="DNU121" s="11"/>
      <c r="DNV121" s="11"/>
      <c r="DNW121" s="11"/>
      <c r="DNX121" s="11"/>
      <c r="DNY121" s="11"/>
      <c r="DNZ121" s="11"/>
      <c r="DOA121" s="11"/>
      <c r="DOB121" s="11"/>
      <c r="DOC121" s="11"/>
      <c r="DOD121" s="11"/>
      <c r="DOE121" s="11"/>
      <c r="DOF121" s="11"/>
      <c r="DOG121" s="11"/>
      <c r="DOH121" s="11"/>
      <c r="DOI121" s="11"/>
      <c r="DOJ121" s="11"/>
      <c r="DOK121" s="11"/>
      <c r="DOL121" s="11"/>
      <c r="DOM121" s="11"/>
      <c r="DON121" s="11"/>
      <c r="DOO121" s="11"/>
      <c r="DOP121" s="11"/>
      <c r="DOQ121" s="11"/>
      <c r="DOR121" s="11"/>
      <c r="DOS121" s="11"/>
      <c r="DOT121" s="11"/>
      <c r="DOU121" s="11"/>
      <c r="DOV121" s="11"/>
      <c r="DOW121" s="11"/>
      <c r="DOX121" s="11"/>
      <c r="DOY121" s="11"/>
      <c r="DOZ121" s="11"/>
      <c r="DPA121" s="11"/>
      <c r="DPB121" s="11"/>
      <c r="DPC121" s="11"/>
      <c r="DPD121" s="11"/>
      <c r="DPE121" s="11"/>
      <c r="DPF121" s="11"/>
      <c r="DPG121" s="11"/>
      <c r="DPH121" s="11"/>
      <c r="DPI121" s="11"/>
      <c r="DPJ121" s="11"/>
      <c r="DPK121" s="11"/>
      <c r="DPL121" s="11"/>
      <c r="DPM121" s="11"/>
      <c r="DPN121" s="11"/>
      <c r="DPO121" s="11"/>
      <c r="DPP121" s="11"/>
      <c r="DPQ121" s="11"/>
      <c r="DPR121" s="11"/>
      <c r="DPS121" s="11"/>
      <c r="DPT121" s="11"/>
      <c r="DPU121" s="11"/>
      <c r="DPV121" s="11"/>
      <c r="DPW121" s="11"/>
      <c r="DPX121" s="11"/>
      <c r="DPY121" s="11"/>
      <c r="DPZ121" s="11"/>
      <c r="DQA121" s="11"/>
      <c r="DQB121" s="11"/>
      <c r="DQC121" s="11"/>
      <c r="DQD121" s="11"/>
      <c r="DQE121" s="11"/>
      <c r="DQF121" s="11"/>
      <c r="DQG121" s="11"/>
      <c r="DQH121" s="11"/>
      <c r="DQI121" s="11"/>
      <c r="DQJ121" s="11"/>
      <c r="DQK121" s="11"/>
      <c r="DQL121" s="11"/>
      <c r="DQM121" s="11"/>
      <c r="DQN121" s="11"/>
      <c r="DQO121" s="11"/>
      <c r="DQP121" s="11"/>
      <c r="DQQ121" s="11"/>
      <c r="DQR121" s="11"/>
      <c r="DQS121" s="11"/>
      <c r="DQT121" s="11"/>
      <c r="DQU121" s="11"/>
      <c r="DQV121" s="11"/>
      <c r="DQW121" s="11"/>
      <c r="DQX121" s="11"/>
      <c r="DQY121" s="11"/>
      <c r="DQZ121" s="11"/>
      <c r="DRA121" s="11"/>
      <c r="DRB121" s="11"/>
      <c r="DRC121" s="11"/>
      <c r="DRD121" s="11"/>
      <c r="DRE121" s="11"/>
      <c r="DRF121" s="11"/>
      <c r="DRG121" s="11"/>
      <c r="DRH121" s="11"/>
      <c r="DRI121" s="11"/>
      <c r="DRJ121" s="11"/>
      <c r="DRK121" s="11"/>
      <c r="DRL121" s="11"/>
      <c r="DRM121" s="11"/>
      <c r="DRN121" s="11"/>
      <c r="DRO121" s="11"/>
      <c r="DRP121" s="11"/>
      <c r="DRQ121" s="11"/>
      <c r="DRR121" s="11"/>
      <c r="DRS121" s="11"/>
      <c r="DRT121" s="11"/>
      <c r="DRU121" s="11"/>
      <c r="DRV121" s="11"/>
      <c r="DRW121" s="11"/>
      <c r="DRX121" s="11"/>
      <c r="DRY121" s="11"/>
      <c r="DRZ121" s="11"/>
      <c r="DSA121" s="11"/>
      <c r="DSB121" s="11"/>
      <c r="DSC121" s="11"/>
      <c r="DSD121" s="11"/>
      <c r="DSE121" s="11"/>
      <c r="DSF121" s="11"/>
      <c r="DSG121" s="11"/>
      <c r="DSH121" s="11"/>
      <c r="DSI121" s="11"/>
      <c r="DSJ121" s="11"/>
      <c r="DSK121" s="11"/>
      <c r="DSL121" s="11"/>
      <c r="DSM121" s="11"/>
      <c r="DSN121" s="11"/>
      <c r="DSO121" s="11"/>
      <c r="DSP121" s="11"/>
      <c r="DSQ121" s="11"/>
      <c r="DSR121" s="11"/>
      <c r="DSS121" s="11"/>
      <c r="DST121" s="11"/>
      <c r="DSU121" s="11"/>
      <c r="DSV121" s="11"/>
      <c r="DSW121" s="11"/>
      <c r="DSX121" s="11"/>
      <c r="DSY121" s="11"/>
      <c r="DSZ121" s="11"/>
      <c r="DTA121" s="11"/>
      <c r="DTB121" s="11"/>
      <c r="DTC121" s="11"/>
      <c r="DTD121" s="11"/>
      <c r="DTE121" s="11"/>
      <c r="DTF121" s="11"/>
      <c r="DTG121" s="11"/>
      <c r="DTH121" s="11"/>
      <c r="DTI121" s="11"/>
      <c r="DTJ121" s="11"/>
      <c r="DTK121" s="11"/>
      <c r="DTL121" s="11"/>
      <c r="DTM121" s="11"/>
      <c r="DTN121" s="11"/>
      <c r="DTO121" s="11"/>
      <c r="DTP121" s="11"/>
      <c r="DTQ121" s="11"/>
      <c r="DTR121" s="11"/>
      <c r="DTS121" s="11"/>
      <c r="DTT121" s="11"/>
      <c r="DTU121" s="11"/>
      <c r="DTV121" s="11"/>
      <c r="DTW121" s="11"/>
      <c r="DTX121" s="11"/>
      <c r="DTY121" s="11"/>
      <c r="DTZ121" s="11"/>
      <c r="DUA121" s="11"/>
      <c r="DUB121" s="11"/>
      <c r="DUC121" s="11"/>
      <c r="DUD121" s="11"/>
      <c r="DUE121" s="11"/>
      <c r="DUF121" s="11"/>
      <c r="DUG121" s="11"/>
      <c r="DUH121" s="11"/>
      <c r="DUI121" s="11"/>
      <c r="DUJ121" s="11"/>
      <c r="DUK121" s="11"/>
      <c r="DUL121" s="11"/>
      <c r="DUM121" s="11"/>
      <c r="DUN121" s="11"/>
      <c r="DUO121" s="11"/>
      <c r="DUP121" s="11"/>
      <c r="DUQ121" s="11"/>
      <c r="DUR121" s="11"/>
      <c r="DUS121" s="11"/>
      <c r="DUT121" s="11"/>
      <c r="DUU121" s="11"/>
      <c r="DUV121" s="11"/>
      <c r="DUW121" s="11"/>
      <c r="DUX121" s="11"/>
      <c r="DUY121" s="11"/>
      <c r="DUZ121" s="11"/>
      <c r="DVA121" s="11"/>
      <c r="DVB121" s="11"/>
      <c r="DVC121" s="11"/>
      <c r="DVD121" s="11"/>
      <c r="DVE121" s="11"/>
      <c r="DVF121" s="11"/>
      <c r="DVG121" s="11"/>
      <c r="DVH121" s="11"/>
      <c r="DVI121" s="11"/>
      <c r="DVJ121" s="11"/>
      <c r="DVK121" s="11"/>
      <c r="DVL121" s="11"/>
      <c r="DVM121" s="11"/>
      <c r="DVN121" s="11"/>
      <c r="DVO121" s="11"/>
      <c r="DVP121" s="11"/>
      <c r="DVQ121" s="11"/>
      <c r="DVR121" s="11"/>
      <c r="DVS121" s="11"/>
      <c r="DVT121" s="11"/>
      <c r="DVU121" s="11"/>
      <c r="DVV121" s="11"/>
      <c r="DVW121" s="11"/>
      <c r="DVX121" s="11"/>
      <c r="DVY121" s="11"/>
      <c r="DVZ121" s="11"/>
      <c r="DWA121" s="11"/>
      <c r="DWB121" s="11"/>
      <c r="DWC121" s="11"/>
      <c r="DWD121" s="11"/>
      <c r="DWE121" s="11"/>
      <c r="DWF121" s="11"/>
      <c r="DWG121" s="11"/>
      <c r="DWH121" s="11"/>
      <c r="DWI121" s="11"/>
      <c r="DWJ121" s="11"/>
      <c r="DWK121" s="11"/>
      <c r="DWL121" s="11"/>
      <c r="DWM121" s="11"/>
      <c r="DWN121" s="11"/>
      <c r="DWO121" s="11"/>
      <c r="DWP121" s="11"/>
      <c r="DWQ121" s="11"/>
      <c r="DWR121" s="11"/>
      <c r="DWS121" s="11"/>
      <c r="DWT121" s="11"/>
      <c r="DWU121" s="11"/>
      <c r="DWV121" s="11"/>
      <c r="DWW121" s="11"/>
      <c r="DWX121" s="11"/>
      <c r="DWY121" s="11"/>
      <c r="DWZ121" s="11"/>
      <c r="DXA121" s="11"/>
      <c r="DXB121" s="11"/>
      <c r="DXC121" s="11"/>
      <c r="DXD121" s="11"/>
      <c r="DXE121" s="11"/>
      <c r="DXF121" s="11"/>
      <c r="DXG121" s="11"/>
      <c r="DXH121" s="11"/>
      <c r="DXI121" s="11"/>
      <c r="DXJ121" s="11"/>
      <c r="DXK121" s="11"/>
      <c r="DXL121" s="11"/>
      <c r="DXM121" s="11"/>
      <c r="DXN121" s="11"/>
      <c r="DXO121" s="11"/>
      <c r="DXP121" s="11"/>
      <c r="DXQ121" s="11"/>
      <c r="DXR121" s="11"/>
      <c r="DXS121" s="11"/>
      <c r="DXT121" s="11"/>
      <c r="DXU121" s="11"/>
      <c r="DXV121" s="11"/>
      <c r="DXW121" s="11"/>
      <c r="DXX121" s="11"/>
      <c r="DXY121" s="11"/>
      <c r="DXZ121" s="11"/>
      <c r="DYA121" s="11"/>
      <c r="DYB121" s="11"/>
      <c r="DYC121" s="11"/>
      <c r="DYD121" s="11"/>
      <c r="DYE121" s="11"/>
      <c r="DYF121" s="11"/>
      <c r="DYG121" s="11"/>
      <c r="DYH121" s="11"/>
      <c r="DYI121" s="11"/>
      <c r="DYJ121" s="11"/>
      <c r="DYK121" s="11"/>
      <c r="DYL121" s="11"/>
      <c r="DYM121" s="11"/>
      <c r="DYN121" s="11"/>
      <c r="DYO121" s="11"/>
      <c r="DYP121" s="11"/>
      <c r="DYQ121" s="11"/>
      <c r="DYR121" s="11"/>
      <c r="DYS121" s="11"/>
      <c r="DYT121" s="11"/>
      <c r="DYU121" s="11"/>
      <c r="DYV121" s="11"/>
      <c r="DYW121" s="11"/>
      <c r="DYX121" s="11"/>
      <c r="DYY121" s="11"/>
      <c r="DYZ121" s="11"/>
      <c r="DZA121" s="11"/>
      <c r="DZB121" s="11"/>
      <c r="DZC121" s="11"/>
      <c r="DZD121" s="11"/>
      <c r="DZE121" s="11"/>
      <c r="DZF121" s="11"/>
      <c r="DZG121" s="11"/>
      <c r="DZH121" s="11"/>
      <c r="DZI121" s="11"/>
      <c r="DZJ121" s="11"/>
      <c r="DZK121" s="11"/>
      <c r="DZL121" s="11"/>
      <c r="DZM121" s="11"/>
      <c r="DZN121" s="11"/>
      <c r="DZO121" s="11"/>
      <c r="DZP121" s="11"/>
      <c r="DZQ121" s="11"/>
      <c r="DZR121" s="11"/>
      <c r="DZS121" s="11"/>
      <c r="DZT121" s="11"/>
      <c r="DZU121" s="11"/>
      <c r="DZV121" s="11"/>
      <c r="DZW121" s="11"/>
      <c r="DZX121" s="11"/>
      <c r="DZY121" s="11"/>
      <c r="DZZ121" s="11"/>
      <c r="EAA121" s="11"/>
      <c r="EAB121" s="11"/>
      <c r="EAC121" s="11"/>
      <c r="EAD121" s="11"/>
      <c r="EAE121" s="11"/>
      <c r="EAF121" s="11"/>
      <c r="EAG121" s="11"/>
      <c r="EAH121" s="11"/>
      <c r="EAI121" s="11"/>
      <c r="EAJ121" s="11"/>
      <c r="EAK121" s="11"/>
      <c r="EAL121" s="11"/>
      <c r="EAM121" s="11"/>
      <c r="EAN121" s="11"/>
      <c r="EAO121" s="11"/>
      <c r="EAP121" s="11"/>
      <c r="EAQ121" s="11"/>
      <c r="EAR121" s="11"/>
      <c r="EAS121" s="11"/>
      <c r="EAT121" s="11"/>
      <c r="EAU121" s="11"/>
      <c r="EAV121" s="11"/>
      <c r="EAW121" s="11"/>
      <c r="EAX121" s="11"/>
      <c r="EAY121" s="11"/>
      <c r="EAZ121" s="11"/>
      <c r="EBA121" s="11"/>
      <c r="EBB121" s="11"/>
      <c r="EBC121" s="11"/>
      <c r="EBD121" s="11"/>
      <c r="EBE121" s="11"/>
      <c r="EBF121" s="11"/>
      <c r="EBG121" s="11"/>
      <c r="EBH121" s="11"/>
      <c r="EBI121" s="11"/>
      <c r="EBJ121" s="11"/>
      <c r="EBK121" s="11"/>
      <c r="EBL121" s="11"/>
      <c r="EBM121" s="11"/>
      <c r="EBN121" s="11"/>
      <c r="EBO121" s="11"/>
      <c r="EBP121" s="11"/>
      <c r="EBQ121" s="11"/>
      <c r="EBR121" s="11"/>
      <c r="EBS121" s="11"/>
      <c r="EBT121" s="11"/>
      <c r="EBU121" s="11"/>
      <c r="EBV121" s="11"/>
      <c r="EBW121" s="11"/>
      <c r="EBX121" s="11"/>
      <c r="EBY121" s="11"/>
      <c r="EBZ121" s="11"/>
      <c r="ECA121" s="11"/>
      <c r="ECB121" s="11"/>
      <c r="ECC121" s="11"/>
      <c r="ECD121" s="11"/>
      <c r="ECE121" s="11"/>
      <c r="ECF121" s="11"/>
      <c r="ECG121" s="11"/>
      <c r="ECH121" s="11"/>
      <c r="ECI121" s="11"/>
      <c r="ECJ121" s="11"/>
      <c r="ECK121" s="11"/>
      <c r="ECL121" s="11"/>
      <c r="ECM121" s="11"/>
      <c r="ECN121" s="11"/>
      <c r="ECO121" s="11"/>
      <c r="ECP121" s="11"/>
      <c r="ECQ121" s="11"/>
      <c r="ECR121" s="11"/>
      <c r="ECS121" s="11"/>
      <c r="ECT121" s="11"/>
      <c r="ECU121" s="11"/>
      <c r="ECV121" s="11"/>
      <c r="ECW121" s="11"/>
      <c r="ECX121" s="11"/>
      <c r="ECY121" s="11"/>
      <c r="ECZ121" s="11"/>
      <c r="EDA121" s="11"/>
      <c r="EDB121" s="11"/>
      <c r="EDC121" s="11"/>
      <c r="EDD121" s="11"/>
      <c r="EDE121" s="11"/>
      <c r="EDF121" s="11"/>
      <c r="EDG121" s="11"/>
      <c r="EDH121" s="11"/>
      <c r="EDI121" s="11"/>
      <c r="EDJ121" s="11"/>
      <c r="EDK121" s="11"/>
      <c r="EDL121" s="11"/>
      <c r="EDM121" s="11"/>
      <c r="EDN121" s="11"/>
      <c r="EDO121" s="11"/>
      <c r="EDP121" s="11"/>
      <c r="EDQ121" s="11"/>
      <c r="EDR121" s="11"/>
      <c r="EDS121" s="11"/>
      <c r="EDT121" s="11"/>
      <c r="EDU121" s="11"/>
      <c r="EDV121" s="11"/>
      <c r="EDW121" s="11"/>
      <c r="EDX121" s="11"/>
      <c r="EDY121" s="11"/>
      <c r="EDZ121" s="11"/>
      <c r="EEA121" s="11"/>
      <c r="EEB121" s="11"/>
      <c r="EEC121" s="11"/>
      <c r="EED121" s="11"/>
      <c r="EEE121" s="11"/>
      <c r="EEF121" s="11"/>
      <c r="EEG121" s="11"/>
      <c r="EEH121" s="11"/>
      <c r="EEI121" s="11"/>
      <c r="EEJ121" s="11"/>
      <c r="EEK121" s="11"/>
      <c r="EEL121" s="11"/>
      <c r="EEM121" s="11"/>
      <c r="EEN121" s="11"/>
      <c r="EEO121" s="11"/>
      <c r="EEP121" s="11"/>
      <c r="EEQ121" s="11"/>
      <c r="EER121" s="11"/>
      <c r="EES121" s="11"/>
      <c r="EET121" s="11"/>
      <c r="EEU121" s="11"/>
      <c r="EEV121" s="11"/>
      <c r="EEW121" s="11"/>
      <c r="EEX121" s="11"/>
      <c r="EEY121" s="11"/>
      <c r="EEZ121" s="11"/>
      <c r="EFA121" s="11"/>
      <c r="EFB121" s="11"/>
      <c r="EFC121" s="11"/>
      <c r="EFD121" s="11"/>
      <c r="EFE121" s="11"/>
      <c r="EFF121" s="11"/>
      <c r="EFG121" s="11"/>
      <c r="EFH121" s="11"/>
      <c r="EFI121" s="11"/>
      <c r="EFJ121" s="11"/>
      <c r="EFK121" s="11"/>
      <c r="EFL121" s="11"/>
      <c r="EFM121" s="11"/>
      <c r="EFN121" s="11"/>
      <c r="EFO121" s="11"/>
      <c r="EFP121" s="11"/>
      <c r="EFQ121" s="11"/>
      <c r="EFR121" s="11"/>
      <c r="EFS121" s="11"/>
      <c r="EFT121" s="11"/>
      <c r="EFU121" s="11"/>
      <c r="EFV121" s="11"/>
      <c r="EFW121" s="11"/>
      <c r="EFX121" s="11"/>
      <c r="EFY121" s="11"/>
      <c r="EFZ121" s="11"/>
      <c r="EGA121" s="11"/>
      <c r="EGB121" s="11"/>
      <c r="EGC121" s="11"/>
      <c r="EGD121" s="11"/>
      <c r="EGE121" s="11"/>
      <c r="EGF121" s="11"/>
      <c r="EGG121" s="11"/>
      <c r="EGH121" s="11"/>
      <c r="EGI121" s="11"/>
      <c r="EGJ121" s="11"/>
      <c r="EGK121" s="11"/>
      <c r="EGL121" s="11"/>
      <c r="EGM121" s="11"/>
      <c r="EGN121" s="11"/>
      <c r="EGO121" s="11"/>
      <c r="EGP121" s="11"/>
      <c r="EGQ121" s="11"/>
      <c r="EGR121" s="11"/>
      <c r="EGS121" s="11"/>
      <c r="EGT121" s="11"/>
      <c r="EGU121" s="11"/>
      <c r="EGV121" s="11"/>
      <c r="EGW121" s="11"/>
      <c r="EGX121" s="11"/>
      <c r="EGY121" s="11"/>
      <c r="EGZ121" s="11"/>
      <c r="EHA121" s="11"/>
      <c r="EHB121" s="11"/>
      <c r="EHC121" s="11"/>
      <c r="EHD121" s="11"/>
      <c r="EHE121" s="11"/>
      <c r="EHF121" s="11"/>
      <c r="EHG121" s="11"/>
      <c r="EHH121" s="11"/>
      <c r="EHI121" s="11"/>
      <c r="EHJ121" s="11"/>
      <c r="EHK121" s="11"/>
      <c r="EHL121" s="11"/>
      <c r="EHM121" s="11"/>
      <c r="EHN121" s="11"/>
      <c r="EHO121" s="11"/>
      <c r="EHP121" s="11"/>
      <c r="EHQ121" s="11"/>
      <c r="EHR121" s="11"/>
      <c r="EHS121" s="11"/>
      <c r="EHT121" s="11"/>
      <c r="EHU121" s="11"/>
      <c r="EHV121" s="11"/>
      <c r="EHW121" s="11"/>
      <c r="EHX121" s="11"/>
      <c r="EHY121" s="11"/>
      <c r="EHZ121" s="11"/>
      <c r="EIA121" s="11"/>
      <c r="EIB121" s="11"/>
      <c r="EIC121" s="11"/>
      <c r="EID121" s="11"/>
      <c r="EIE121" s="11"/>
      <c r="EIF121" s="11"/>
      <c r="EIG121" s="11"/>
      <c r="EIH121" s="11"/>
      <c r="EII121" s="11"/>
      <c r="EIJ121" s="11"/>
      <c r="EIK121" s="11"/>
      <c r="EIL121" s="11"/>
      <c r="EIM121" s="11"/>
      <c r="EIN121" s="11"/>
      <c r="EIO121" s="11"/>
      <c r="EIP121" s="11"/>
      <c r="EIQ121" s="11"/>
      <c r="EIR121" s="11"/>
      <c r="EIS121" s="11"/>
      <c r="EIT121" s="11"/>
      <c r="EIU121" s="11"/>
      <c r="EIV121" s="11"/>
      <c r="EIW121" s="11"/>
      <c r="EIX121" s="11"/>
      <c r="EIY121" s="11"/>
      <c r="EIZ121" s="11"/>
      <c r="EJA121" s="11"/>
      <c r="EJB121" s="11"/>
      <c r="EJC121" s="11"/>
      <c r="EJD121" s="11"/>
      <c r="EJE121" s="11"/>
      <c r="EJF121" s="11"/>
      <c r="EJG121" s="11"/>
      <c r="EJH121" s="11"/>
      <c r="EJI121" s="11"/>
      <c r="EJJ121" s="11"/>
      <c r="EJK121" s="11"/>
      <c r="EJL121" s="11"/>
      <c r="EJM121" s="11"/>
      <c r="EJN121" s="11"/>
      <c r="EJO121" s="11"/>
      <c r="EJP121" s="11"/>
      <c r="EJQ121" s="11"/>
      <c r="EJR121" s="11"/>
      <c r="EJS121" s="11"/>
      <c r="EJT121" s="11"/>
      <c r="EJU121" s="11"/>
      <c r="EJV121" s="11"/>
      <c r="EJW121" s="11"/>
      <c r="EJX121" s="11"/>
      <c r="EJY121" s="11"/>
      <c r="EJZ121" s="11"/>
      <c r="EKA121" s="11"/>
      <c r="EKB121" s="11"/>
      <c r="EKC121" s="11"/>
      <c r="EKD121" s="11"/>
      <c r="EKE121" s="11"/>
      <c r="EKF121" s="11"/>
      <c r="EKG121" s="11"/>
      <c r="EKH121" s="11"/>
      <c r="EKI121" s="11"/>
      <c r="EKJ121" s="11"/>
      <c r="EKK121" s="11"/>
      <c r="EKL121" s="11"/>
      <c r="EKM121" s="11"/>
      <c r="EKN121" s="11"/>
      <c r="EKO121" s="11"/>
      <c r="EKP121" s="11"/>
      <c r="EKQ121" s="11"/>
      <c r="EKR121" s="11"/>
      <c r="EKS121" s="11"/>
      <c r="EKT121" s="11"/>
      <c r="EKU121" s="11"/>
      <c r="EKV121" s="11"/>
      <c r="EKW121" s="11"/>
      <c r="EKX121" s="11"/>
      <c r="EKY121" s="11"/>
      <c r="EKZ121" s="11"/>
      <c r="ELA121" s="11"/>
      <c r="ELB121" s="11"/>
      <c r="ELC121" s="11"/>
      <c r="ELD121" s="11"/>
      <c r="ELE121" s="11"/>
      <c r="ELF121" s="11"/>
      <c r="ELG121" s="11"/>
      <c r="ELH121" s="11"/>
      <c r="ELI121" s="11"/>
      <c r="ELJ121" s="11"/>
      <c r="ELK121" s="11"/>
      <c r="ELL121" s="11"/>
      <c r="ELM121" s="11"/>
      <c r="ELN121" s="11"/>
      <c r="ELO121" s="11"/>
      <c r="ELP121" s="11"/>
      <c r="ELQ121" s="11"/>
      <c r="ELR121" s="11"/>
      <c r="ELS121" s="11"/>
      <c r="ELT121" s="11"/>
      <c r="ELU121" s="11"/>
      <c r="ELV121" s="11"/>
      <c r="ELW121" s="11"/>
      <c r="ELX121" s="11"/>
      <c r="ELY121" s="11"/>
      <c r="ELZ121" s="11"/>
      <c r="EMA121" s="11"/>
      <c r="EMB121" s="11"/>
      <c r="EMC121" s="11"/>
      <c r="EMD121" s="11"/>
      <c r="EME121" s="11"/>
      <c r="EMF121" s="11"/>
      <c r="EMG121" s="11"/>
      <c r="EMH121" s="11"/>
      <c r="EMI121" s="11"/>
      <c r="EMJ121" s="11"/>
      <c r="EMK121" s="11"/>
      <c r="EML121" s="11"/>
      <c r="EMM121" s="11"/>
      <c r="EMN121" s="11"/>
      <c r="EMO121" s="11"/>
      <c r="EMP121" s="11"/>
      <c r="EMQ121" s="11"/>
      <c r="EMR121" s="11"/>
      <c r="EMS121" s="11"/>
      <c r="EMT121" s="11"/>
      <c r="EMU121" s="11"/>
      <c r="EMV121" s="11"/>
      <c r="EMW121" s="11"/>
      <c r="EMX121" s="11"/>
      <c r="EMY121" s="11"/>
      <c r="EMZ121" s="11"/>
      <c r="ENA121" s="11"/>
      <c r="ENB121" s="11"/>
      <c r="ENC121" s="11"/>
      <c r="END121" s="11"/>
      <c r="ENE121" s="11"/>
      <c r="ENF121" s="11"/>
      <c r="ENG121" s="11"/>
      <c r="ENH121" s="11"/>
      <c r="ENI121" s="11"/>
      <c r="ENJ121" s="11"/>
      <c r="ENK121" s="11"/>
      <c r="ENL121" s="11"/>
      <c r="ENM121" s="11"/>
      <c r="ENN121" s="11"/>
      <c r="ENO121" s="11"/>
      <c r="ENP121" s="11"/>
      <c r="ENQ121" s="11"/>
      <c r="ENR121" s="11"/>
      <c r="ENS121" s="11"/>
      <c r="ENT121" s="11"/>
      <c r="ENU121" s="11"/>
      <c r="ENV121" s="11"/>
      <c r="ENW121" s="11"/>
      <c r="ENX121" s="11"/>
      <c r="ENY121" s="11"/>
      <c r="ENZ121" s="11"/>
      <c r="EOA121" s="11"/>
      <c r="EOB121" s="11"/>
      <c r="EOC121" s="11"/>
      <c r="EOD121" s="11"/>
      <c r="EOE121" s="11"/>
      <c r="EOF121" s="11"/>
      <c r="EOG121" s="11"/>
      <c r="EOH121" s="11"/>
      <c r="EOI121" s="11"/>
      <c r="EOJ121" s="11"/>
      <c r="EOK121" s="11"/>
      <c r="EOL121" s="11"/>
      <c r="EOM121" s="11"/>
      <c r="EON121" s="11"/>
      <c r="EOO121" s="11"/>
      <c r="EOP121" s="11"/>
      <c r="EOQ121" s="11"/>
      <c r="EOR121" s="11"/>
      <c r="EOS121" s="11"/>
      <c r="EOT121" s="11"/>
      <c r="EOU121" s="11"/>
      <c r="EOV121" s="11"/>
      <c r="EOW121" s="11"/>
      <c r="EOX121" s="11"/>
      <c r="EOY121" s="11"/>
      <c r="EOZ121" s="11"/>
      <c r="EPA121" s="11"/>
      <c r="EPB121" s="11"/>
      <c r="EPC121" s="11"/>
      <c r="EPD121" s="11"/>
      <c r="EPE121" s="11"/>
      <c r="EPF121" s="11"/>
      <c r="EPG121" s="11"/>
      <c r="EPH121" s="11"/>
      <c r="EPI121" s="11"/>
      <c r="EPJ121" s="11"/>
      <c r="EPK121" s="11"/>
      <c r="EPL121" s="11"/>
      <c r="EPM121" s="11"/>
      <c r="EPN121" s="11"/>
      <c r="EPO121" s="11"/>
      <c r="EPP121" s="11"/>
      <c r="EPQ121" s="11"/>
      <c r="EPR121" s="11"/>
      <c r="EPS121" s="11"/>
      <c r="EPT121" s="11"/>
      <c r="EPU121" s="11"/>
      <c r="EPV121" s="11"/>
      <c r="EPW121" s="11"/>
      <c r="EPX121" s="11"/>
      <c r="EPY121" s="11"/>
      <c r="EPZ121" s="11"/>
      <c r="EQA121" s="11"/>
      <c r="EQB121" s="11"/>
      <c r="EQC121" s="11"/>
      <c r="EQD121" s="11"/>
      <c r="EQE121" s="11"/>
      <c r="EQF121" s="11"/>
      <c r="EQG121" s="11"/>
      <c r="EQH121" s="11"/>
      <c r="EQI121" s="11"/>
      <c r="EQJ121" s="11"/>
      <c r="EQK121" s="11"/>
      <c r="EQL121" s="11"/>
      <c r="EQM121" s="11"/>
      <c r="EQN121" s="11"/>
      <c r="EQO121" s="11"/>
      <c r="EQP121" s="11"/>
      <c r="EQQ121" s="11"/>
      <c r="EQR121" s="11"/>
      <c r="EQS121" s="11"/>
      <c r="EQT121" s="11"/>
      <c r="EQU121" s="11"/>
      <c r="EQV121" s="11"/>
      <c r="EQW121" s="11"/>
      <c r="EQX121" s="11"/>
      <c r="EQY121" s="11"/>
      <c r="EQZ121" s="11"/>
      <c r="ERA121" s="11"/>
      <c r="ERB121" s="11"/>
      <c r="ERC121" s="11"/>
      <c r="ERD121" s="11"/>
      <c r="ERE121" s="11"/>
      <c r="ERF121" s="11"/>
      <c r="ERG121" s="11"/>
      <c r="ERH121" s="11"/>
      <c r="ERI121" s="11"/>
      <c r="ERJ121" s="11"/>
      <c r="ERK121" s="11"/>
      <c r="ERL121" s="11"/>
      <c r="ERM121" s="11"/>
      <c r="ERN121" s="11"/>
      <c r="ERO121" s="11"/>
      <c r="ERP121" s="11"/>
      <c r="ERQ121" s="11"/>
      <c r="ERR121" s="11"/>
      <c r="ERS121" s="11"/>
      <c r="ERT121" s="11"/>
      <c r="ERU121" s="11"/>
      <c r="ERV121" s="11"/>
      <c r="ERW121" s="11"/>
      <c r="ERX121" s="11"/>
      <c r="ERY121" s="11"/>
      <c r="ERZ121" s="11"/>
      <c r="ESA121" s="11"/>
      <c r="ESB121" s="11"/>
      <c r="ESC121" s="11"/>
      <c r="ESD121" s="11"/>
      <c r="ESE121" s="11"/>
      <c r="ESF121" s="11"/>
      <c r="ESG121" s="11"/>
      <c r="ESH121" s="11"/>
      <c r="ESI121" s="11"/>
      <c r="ESJ121" s="11"/>
      <c r="ESK121" s="11"/>
      <c r="ESL121" s="11"/>
      <c r="ESM121" s="11"/>
      <c r="ESN121" s="11"/>
      <c r="ESO121" s="11"/>
      <c r="ESP121" s="11"/>
      <c r="ESQ121" s="11"/>
      <c r="ESR121" s="11"/>
      <c r="ESS121" s="11"/>
      <c r="EST121" s="11"/>
      <c r="ESU121" s="11"/>
      <c r="ESV121" s="11"/>
      <c r="ESW121" s="11"/>
      <c r="ESX121" s="11"/>
      <c r="ESY121" s="11"/>
      <c r="ESZ121" s="11"/>
      <c r="ETA121" s="11"/>
      <c r="ETB121" s="11"/>
      <c r="ETC121" s="11"/>
      <c r="ETD121" s="11"/>
      <c r="ETE121" s="11"/>
      <c r="ETF121" s="11"/>
      <c r="ETG121" s="11"/>
      <c r="ETH121" s="11"/>
      <c r="ETI121" s="11"/>
      <c r="ETJ121" s="11"/>
      <c r="ETK121" s="11"/>
      <c r="ETL121" s="11"/>
      <c r="ETM121" s="11"/>
      <c r="ETN121" s="11"/>
      <c r="ETO121" s="11"/>
      <c r="ETP121" s="11"/>
      <c r="ETQ121" s="11"/>
      <c r="ETR121" s="11"/>
      <c r="ETS121" s="11"/>
      <c r="ETT121" s="11"/>
      <c r="ETU121" s="11"/>
      <c r="ETV121" s="11"/>
      <c r="ETW121" s="11"/>
      <c r="ETX121" s="11"/>
      <c r="ETY121" s="11"/>
      <c r="ETZ121" s="11"/>
      <c r="EUA121" s="11"/>
      <c r="EUB121" s="11"/>
      <c r="EUC121" s="11"/>
      <c r="EUD121" s="11"/>
      <c r="EUE121" s="11"/>
      <c r="EUF121" s="11"/>
      <c r="EUG121" s="11"/>
      <c r="EUH121" s="11"/>
      <c r="EUI121" s="11"/>
      <c r="EUJ121" s="11"/>
      <c r="EUK121" s="11"/>
      <c r="EUL121" s="11"/>
      <c r="EUM121" s="11"/>
      <c r="EUN121" s="11"/>
      <c r="EUO121" s="11"/>
      <c r="EUP121" s="11"/>
      <c r="EUQ121" s="11"/>
      <c r="EUR121" s="11"/>
      <c r="EUS121" s="11"/>
      <c r="EUT121" s="11"/>
      <c r="EUU121" s="11"/>
      <c r="EUV121" s="11"/>
      <c r="EUW121" s="11"/>
      <c r="EUX121" s="11"/>
      <c r="EUY121" s="11"/>
      <c r="EUZ121" s="11"/>
      <c r="EVA121" s="11"/>
      <c r="EVB121" s="11"/>
      <c r="EVC121" s="11"/>
      <c r="EVD121" s="11"/>
      <c r="EVE121" s="11"/>
      <c r="EVF121" s="11"/>
      <c r="EVG121" s="11"/>
      <c r="EVH121" s="11"/>
      <c r="EVI121" s="11"/>
      <c r="EVJ121" s="11"/>
      <c r="EVK121" s="11"/>
      <c r="EVL121" s="11"/>
      <c r="EVM121" s="11"/>
      <c r="EVN121" s="11"/>
      <c r="EVO121" s="11"/>
      <c r="EVP121" s="11"/>
      <c r="EVQ121" s="11"/>
      <c r="EVR121" s="11"/>
      <c r="EVS121" s="11"/>
      <c r="EVT121" s="11"/>
      <c r="EVU121" s="11"/>
      <c r="EVV121" s="11"/>
      <c r="EVW121" s="11"/>
      <c r="EVX121" s="11"/>
      <c r="EVY121" s="11"/>
      <c r="EVZ121" s="11"/>
      <c r="EWA121" s="11"/>
      <c r="EWB121" s="11"/>
      <c r="EWC121" s="11"/>
      <c r="EWD121" s="11"/>
      <c r="EWE121" s="11"/>
      <c r="EWF121" s="11"/>
      <c r="EWG121" s="11"/>
      <c r="EWH121" s="11"/>
      <c r="EWI121" s="11"/>
      <c r="EWJ121" s="11"/>
      <c r="EWK121" s="11"/>
      <c r="EWL121" s="11"/>
      <c r="EWM121" s="11"/>
      <c r="EWN121" s="11"/>
      <c r="EWO121" s="11"/>
      <c r="EWP121" s="11"/>
      <c r="EWQ121" s="11"/>
      <c r="EWR121" s="11"/>
      <c r="EWS121" s="11"/>
      <c r="EWT121" s="11"/>
      <c r="EWU121" s="11"/>
      <c r="EWV121" s="11"/>
      <c r="EWW121" s="11"/>
      <c r="EWX121" s="11"/>
      <c r="EWY121" s="11"/>
      <c r="EWZ121" s="11"/>
      <c r="EXA121" s="11"/>
      <c r="EXB121" s="11"/>
      <c r="EXC121" s="11"/>
      <c r="EXD121" s="11"/>
      <c r="EXE121" s="11"/>
      <c r="EXF121" s="11"/>
      <c r="EXG121" s="11"/>
      <c r="EXH121" s="11"/>
      <c r="EXI121" s="11"/>
      <c r="EXJ121" s="11"/>
      <c r="EXK121" s="11"/>
      <c r="EXL121" s="11"/>
      <c r="EXM121" s="11"/>
      <c r="EXN121" s="11"/>
      <c r="EXO121" s="11"/>
      <c r="EXP121" s="11"/>
      <c r="EXQ121" s="11"/>
      <c r="EXR121" s="11"/>
      <c r="EXS121" s="11"/>
      <c r="EXT121" s="11"/>
      <c r="EXU121" s="11"/>
      <c r="EXV121" s="11"/>
      <c r="EXW121" s="11"/>
      <c r="EXX121" s="11"/>
      <c r="EXY121" s="11"/>
      <c r="EXZ121" s="11"/>
      <c r="EYA121" s="11"/>
      <c r="EYB121" s="11"/>
      <c r="EYC121" s="11"/>
      <c r="EYD121" s="11"/>
      <c r="EYE121" s="11"/>
      <c r="EYF121" s="11"/>
      <c r="EYG121" s="11"/>
      <c r="EYH121" s="11"/>
      <c r="EYI121" s="11"/>
      <c r="EYJ121" s="11"/>
      <c r="EYK121" s="11"/>
      <c r="EYL121" s="11"/>
      <c r="EYM121" s="11"/>
      <c r="EYN121" s="11"/>
      <c r="EYO121" s="11"/>
      <c r="EYP121" s="11"/>
      <c r="EYQ121" s="11"/>
      <c r="EYR121" s="11"/>
      <c r="EYS121" s="11"/>
      <c r="EYT121" s="11"/>
      <c r="EYU121" s="11"/>
      <c r="EYV121" s="11"/>
      <c r="EYW121" s="11"/>
      <c r="EYX121" s="11"/>
      <c r="EYY121" s="11"/>
      <c r="EYZ121" s="11"/>
      <c r="EZA121" s="11"/>
      <c r="EZB121" s="11"/>
      <c r="EZC121" s="11"/>
      <c r="EZD121" s="11"/>
      <c r="EZE121" s="11"/>
      <c r="EZF121" s="11"/>
      <c r="EZG121" s="11"/>
      <c r="EZH121" s="11"/>
      <c r="EZI121" s="11"/>
      <c r="EZJ121" s="11"/>
      <c r="EZK121" s="11"/>
      <c r="EZL121" s="11"/>
      <c r="EZM121" s="11"/>
      <c r="EZN121" s="11"/>
      <c r="EZO121" s="11"/>
      <c r="EZP121" s="11"/>
      <c r="EZQ121" s="11"/>
      <c r="EZR121" s="11"/>
      <c r="EZS121" s="11"/>
      <c r="EZT121" s="11"/>
      <c r="EZU121" s="11"/>
      <c r="EZV121" s="11"/>
      <c r="EZW121" s="11"/>
      <c r="EZX121" s="11"/>
      <c r="EZY121" s="11"/>
      <c r="EZZ121" s="11"/>
      <c r="FAA121" s="11"/>
      <c r="FAB121" s="11"/>
      <c r="FAC121" s="11"/>
      <c r="FAD121" s="11"/>
      <c r="FAE121" s="11"/>
      <c r="FAF121" s="11"/>
      <c r="FAG121" s="11"/>
      <c r="FAH121" s="11"/>
      <c r="FAI121" s="11"/>
      <c r="FAJ121" s="11"/>
      <c r="FAK121" s="11"/>
      <c r="FAL121" s="11"/>
      <c r="FAM121" s="11"/>
      <c r="FAN121" s="11"/>
      <c r="FAO121" s="11"/>
      <c r="FAP121" s="11"/>
      <c r="FAQ121" s="11"/>
      <c r="FAR121" s="11"/>
      <c r="FAS121" s="11"/>
      <c r="FAT121" s="11"/>
      <c r="FAU121" s="11"/>
      <c r="FAV121" s="11"/>
      <c r="FAW121" s="11"/>
      <c r="FAX121" s="11"/>
      <c r="FAY121" s="11"/>
      <c r="FAZ121" s="11"/>
      <c r="FBA121" s="11"/>
      <c r="FBB121" s="11"/>
      <c r="FBC121" s="11"/>
      <c r="FBD121" s="11"/>
      <c r="FBE121" s="11"/>
      <c r="FBF121" s="11"/>
      <c r="FBG121" s="11"/>
      <c r="FBH121" s="11"/>
      <c r="FBI121" s="11"/>
      <c r="FBJ121" s="11"/>
      <c r="FBK121" s="11"/>
      <c r="FBL121" s="11"/>
      <c r="FBM121" s="11"/>
      <c r="FBN121" s="11"/>
      <c r="FBO121" s="11"/>
      <c r="FBP121" s="11"/>
      <c r="FBQ121" s="11"/>
      <c r="FBR121" s="11"/>
      <c r="FBS121" s="11"/>
      <c r="FBT121" s="11"/>
      <c r="FBU121" s="11"/>
      <c r="FBV121" s="11"/>
      <c r="FBW121" s="11"/>
      <c r="FBX121" s="11"/>
      <c r="FBY121" s="11"/>
      <c r="FBZ121" s="11"/>
      <c r="FCA121" s="11"/>
      <c r="FCB121" s="11"/>
      <c r="FCC121" s="11"/>
      <c r="FCD121" s="11"/>
      <c r="FCE121" s="11"/>
      <c r="FCF121" s="11"/>
      <c r="FCG121" s="11"/>
      <c r="FCH121" s="11"/>
      <c r="FCI121" s="11"/>
      <c r="FCJ121" s="11"/>
      <c r="FCK121" s="11"/>
      <c r="FCL121" s="11"/>
      <c r="FCM121" s="11"/>
      <c r="FCN121" s="11"/>
      <c r="FCO121" s="11"/>
      <c r="FCP121" s="11"/>
      <c r="FCQ121" s="11"/>
      <c r="FCR121" s="11"/>
      <c r="FCS121" s="11"/>
      <c r="FCT121" s="11"/>
      <c r="FCU121" s="11"/>
      <c r="FCV121" s="11"/>
      <c r="FCW121" s="11"/>
      <c r="FCX121" s="11"/>
      <c r="FCY121" s="11"/>
      <c r="FCZ121" s="11"/>
      <c r="FDA121" s="11"/>
      <c r="FDB121" s="11"/>
      <c r="FDC121" s="11"/>
      <c r="FDD121" s="11"/>
      <c r="FDE121" s="11"/>
      <c r="FDF121" s="11"/>
      <c r="FDG121" s="11"/>
      <c r="FDH121" s="11"/>
      <c r="FDI121" s="11"/>
      <c r="FDJ121" s="11"/>
      <c r="FDK121" s="11"/>
      <c r="FDL121" s="11"/>
      <c r="FDM121" s="11"/>
      <c r="FDN121" s="11"/>
      <c r="FDO121" s="11"/>
      <c r="FDP121" s="11"/>
      <c r="FDQ121" s="11"/>
      <c r="FDR121" s="11"/>
      <c r="FDS121" s="11"/>
      <c r="FDT121" s="11"/>
      <c r="FDU121" s="11"/>
      <c r="FDV121" s="11"/>
      <c r="FDW121" s="11"/>
      <c r="FDX121" s="11"/>
      <c r="FDY121" s="11"/>
      <c r="FDZ121" s="11"/>
      <c r="FEA121" s="11"/>
      <c r="FEB121" s="11"/>
      <c r="FEC121" s="11"/>
      <c r="FED121" s="11"/>
      <c r="FEE121" s="11"/>
      <c r="FEF121" s="11"/>
      <c r="FEG121" s="11"/>
      <c r="FEH121" s="11"/>
      <c r="FEI121" s="11"/>
      <c r="FEJ121" s="11"/>
      <c r="FEK121" s="11"/>
      <c r="FEL121" s="11"/>
      <c r="FEM121" s="11"/>
      <c r="FEN121" s="11"/>
      <c r="FEO121" s="11"/>
      <c r="FEP121" s="11"/>
      <c r="FEQ121" s="11"/>
      <c r="FER121" s="11"/>
      <c r="FES121" s="11"/>
      <c r="FET121" s="11"/>
      <c r="FEU121" s="11"/>
      <c r="FEV121" s="11"/>
      <c r="FEW121" s="11"/>
      <c r="FEX121" s="11"/>
      <c r="FEY121" s="11"/>
      <c r="FEZ121" s="11"/>
      <c r="FFA121" s="11"/>
      <c r="FFB121" s="11"/>
      <c r="FFC121" s="11"/>
      <c r="FFD121" s="11"/>
      <c r="FFE121" s="11"/>
      <c r="FFF121" s="11"/>
      <c r="FFG121" s="11"/>
      <c r="FFH121" s="11"/>
      <c r="FFI121" s="11"/>
      <c r="FFJ121" s="11"/>
      <c r="FFK121" s="11"/>
      <c r="FFL121" s="11"/>
      <c r="FFM121" s="11"/>
      <c r="FFN121" s="11"/>
      <c r="FFO121" s="11"/>
      <c r="FFP121" s="11"/>
      <c r="FFQ121" s="11"/>
      <c r="FFR121" s="11"/>
      <c r="FFS121" s="11"/>
      <c r="FFT121" s="11"/>
      <c r="FFU121" s="11"/>
      <c r="FFV121" s="11"/>
      <c r="FFW121" s="11"/>
      <c r="FFX121" s="11"/>
      <c r="FFY121" s="11"/>
      <c r="FFZ121" s="11"/>
      <c r="FGA121" s="11"/>
      <c r="FGB121" s="11"/>
      <c r="FGC121" s="11"/>
      <c r="FGD121" s="11"/>
      <c r="FGE121" s="11"/>
      <c r="FGF121" s="11"/>
      <c r="FGG121" s="11"/>
      <c r="FGH121" s="11"/>
      <c r="FGI121" s="11"/>
      <c r="FGJ121" s="11"/>
      <c r="FGK121" s="11"/>
      <c r="FGL121" s="11"/>
      <c r="FGM121" s="11"/>
      <c r="FGN121" s="11"/>
      <c r="FGO121" s="11"/>
      <c r="FGP121" s="11"/>
      <c r="FGQ121" s="11"/>
      <c r="FGR121" s="11"/>
      <c r="FGS121" s="11"/>
      <c r="FGT121" s="11"/>
      <c r="FGU121" s="11"/>
      <c r="FGV121" s="11"/>
      <c r="FGW121" s="11"/>
      <c r="FGX121" s="11"/>
      <c r="FGY121" s="11"/>
      <c r="FGZ121" s="11"/>
      <c r="FHA121" s="11"/>
      <c r="FHB121" s="11"/>
      <c r="FHC121" s="11"/>
      <c r="FHD121" s="11"/>
      <c r="FHE121" s="11"/>
      <c r="FHF121" s="11"/>
      <c r="FHG121" s="11"/>
      <c r="FHH121" s="11"/>
      <c r="FHI121" s="11"/>
      <c r="FHJ121" s="11"/>
      <c r="FHK121" s="11"/>
      <c r="FHL121" s="11"/>
      <c r="FHM121" s="11"/>
      <c r="FHN121" s="11"/>
      <c r="FHO121" s="11"/>
      <c r="FHP121" s="11"/>
      <c r="FHQ121" s="11"/>
      <c r="FHR121" s="11"/>
      <c r="FHS121" s="11"/>
      <c r="FHT121" s="11"/>
      <c r="FHU121" s="11"/>
      <c r="FHV121" s="11"/>
      <c r="FHW121" s="11"/>
      <c r="FHX121" s="11"/>
      <c r="FHY121" s="11"/>
      <c r="FHZ121" s="11"/>
      <c r="FIA121" s="11"/>
      <c r="FIB121" s="11"/>
      <c r="FIC121" s="11"/>
      <c r="FID121" s="11"/>
      <c r="FIE121" s="11"/>
      <c r="FIF121" s="11"/>
      <c r="FIG121" s="11"/>
      <c r="FIH121" s="11"/>
      <c r="FII121" s="11"/>
      <c r="FIJ121" s="11"/>
      <c r="FIK121" s="11"/>
      <c r="FIL121" s="11"/>
      <c r="FIM121" s="11"/>
      <c r="FIN121" s="11"/>
      <c r="FIO121" s="11"/>
      <c r="FIP121" s="11"/>
      <c r="FIQ121" s="11"/>
      <c r="FIR121" s="11"/>
      <c r="FIS121" s="11"/>
      <c r="FIT121" s="11"/>
      <c r="FIU121" s="11"/>
      <c r="FIV121" s="11"/>
      <c r="FIW121" s="11"/>
      <c r="FIX121" s="11"/>
      <c r="FIY121" s="11"/>
      <c r="FIZ121" s="11"/>
      <c r="FJA121" s="11"/>
      <c r="FJB121" s="11"/>
      <c r="FJC121" s="11"/>
      <c r="FJD121" s="11"/>
      <c r="FJE121" s="11"/>
      <c r="FJF121" s="11"/>
      <c r="FJG121" s="11"/>
      <c r="FJH121" s="11"/>
      <c r="FJI121" s="11"/>
      <c r="FJJ121" s="11"/>
      <c r="FJK121" s="11"/>
      <c r="FJL121" s="11"/>
      <c r="FJM121" s="11"/>
      <c r="FJN121" s="11"/>
      <c r="FJO121" s="11"/>
      <c r="FJP121" s="11"/>
      <c r="FJQ121" s="11"/>
      <c r="FJR121" s="11"/>
      <c r="FJS121" s="11"/>
      <c r="FJT121" s="11"/>
      <c r="FJU121" s="11"/>
      <c r="FJV121" s="11"/>
      <c r="FJW121" s="11"/>
      <c r="FJX121" s="11"/>
      <c r="FJY121" s="11"/>
      <c r="FJZ121" s="11"/>
      <c r="FKA121" s="11"/>
      <c r="FKB121" s="11"/>
      <c r="FKC121" s="11"/>
      <c r="FKD121" s="11"/>
      <c r="FKE121" s="11"/>
      <c r="FKF121" s="11"/>
      <c r="FKG121" s="11"/>
      <c r="FKH121" s="11"/>
      <c r="FKI121" s="11"/>
      <c r="FKJ121" s="11"/>
      <c r="FKK121" s="11"/>
      <c r="FKL121" s="11"/>
      <c r="FKM121" s="11"/>
      <c r="FKN121" s="11"/>
      <c r="FKO121" s="11"/>
      <c r="FKP121" s="11"/>
      <c r="FKQ121" s="11"/>
      <c r="FKR121" s="11"/>
      <c r="FKS121" s="11"/>
      <c r="FKT121" s="11"/>
      <c r="FKU121" s="11"/>
      <c r="FKV121" s="11"/>
      <c r="FKW121" s="11"/>
      <c r="FKX121" s="11"/>
      <c r="FKY121" s="11"/>
      <c r="FKZ121" s="11"/>
      <c r="FLA121" s="11"/>
      <c r="FLB121" s="11"/>
      <c r="FLC121" s="11"/>
      <c r="FLD121" s="11"/>
      <c r="FLE121" s="11"/>
      <c r="FLF121" s="11"/>
      <c r="FLG121" s="11"/>
      <c r="FLH121" s="11"/>
      <c r="FLI121" s="11"/>
      <c r="FLJ121" s="11"/>
      <c r="FLK121" s="11"/>
      <c r="FLL121" s="11"/>
      <c r="FLM121" s="11"/>
      <c r="FLN121" s="11"/>
      <c r="FLO121" s="11"/>
      <c r="FLP121" s="11"/>
      <c r="FLQ121" s="11"/>
      <c r="FLR121" s="11"/>
      <c r="FLS121" s="11"/>
      <c r="FLT121" s="11"/>
      <c r="FLU121" s="11"/>
      <c r="FLV121" s="11"/>
      <c r="FLW121" s="11"/>
      <c r="FLX121" s="11"/>
      <c r="FLY121" s="11"/>
      <c r="FLZ121" s="11"/>
      <c r="FMA121" s="11"/>
      <c r="FMB121" s="11"/>
      <c r="FMC121" s="11"/>
      <c r="FMD121" s="11"/>
      <c r="FME121" s="11"/>
      <c r="FMF121" s="11"/>
      <c r="FMG121" s="11"/>
      <c r="FMH121" s="11"/>
      <c r="FMI121" s="11"/>
      <c r="FMJ121" s="11"/>
      <c r="FMK121" s="11"/>
      <c r="FML121" s="11"/>
      <c r="FMM121" s="11"/>
      <c r="FMN121" s="11"/>
      <c r="FMO121" s="11"/>
      <c r="FMP121" s="11"/>
      <c r="FMQ121" s="11"/>
      <c r="FMR121" s="11"/>
      <c r="FMS121" s="11"/>
      <c r="FMT121" s="11"/>
      <c r="FMU121" s="11"/>
      <c r="FMV121" s="11"/>
      <c r="FMW121" s="11"/>
      <c r="FMX121" s="11"/>
      <c r="FMY121" s="11"/>
      <c r="FMZ121" s="11"/>
      <c r="FNA121" s="11"/>
      <c r="FNB121" s="11"/>
      <c r="FNC121" s="11"/>
      <c r="FND121" s="11"/>
      <c r="FNE121" s="11"/>
      <c r="FNF121" s="11"/>
      <c r="FNG121" s="11"/>
      <c r="FNH121" s="11"/>
      <c r="FNI121" s="11"/>
      <c r="FNJ121" s="11"/>
      <c r="FNK121" s="11"/>
      <c r="FNL121" s="11"/>
      <c r="FNM121" s="11"/>
      <c r="FNN121" s="11"/>
      <c r="FNO121" s="11"/>
      <c r="FNP121" s="11"/>
      <c r="FNQ121" s="11"/>
      <c r="FNR121" s="11"/>
      <c r="FNS121" s="11"/>
      <c r="FNT121" s="11"/>
      <c r="FNU121" s="11"/>
      <c r="FNV121" s="11"/>
      <c r="FNW121" s="11"/>
      <c r="FNX121" s="11"/>
      <c r="FNY121" s="11"/>
      <c r="FNZ121" s="11"/>
      <c r="FOA121" s="11"/>
      <c r="FOB121" s="11"/>
      <c r="FOC121" s="11"/>
      <c r="FOD121" s="11"/>
      <c r="FOE121" s="11"/>
      <c r="FOF121" s="11"/>
      <c r="FOG121" s="11"/>
      <c r="FOH121" s="11"/>
      <c r="FOI121" s="11"/>
      <c r="FOJ121" s="11"/>
      <c r="FOK121" s="11"/>
      <c r="FOL121" s="11"/>
      <c r="FOM121" s="11"/>
      <c r="FON121" s="11"/>
      <c r="FOO121" s="11"/>
      <c r="FOP121" s="11"/>
      <c r="FOQ121" s="11"/>
      <c r="FOR121" s="11"/>
      <c r="FOS121" s="11"/>
      <c r="FOT121" s="11"/>
      <c r="FOU121" s="11"/>
      <c r="FOV121" s="11"/>
      <c r="FOW121" s="11"/>
      <c r="FOX121" s="11"/>
      <c r="FOY121" s="11"/>
      <c r="FOZ121" s="11"/>
      <c r="FPA121" s="11"/>
      <c r="FPB121" s="11"/>
      <c r="FPC121" s="11"/>
      <c r="FPD121" s="11"/>
      <c r="FPE121" s="11"/>
      <c r="FPF121" s="11"/>
      <c r="FPG121" s="11"/>
      <c r="FPH121" s="11"/>
      <c r="FPI121" s="11"/>
      <c r="FPJ121" s="11"/>
      <c r="FPK121" s="11"/>
      <c r="FPL121" s="11"/>
      <c r="FPM121" s="11"/>
      <c r="FPN121" s="11"/>
      <c r="FPO121" s="11"/>
      <c r="FPP121" s="11"/>
      <c r="FPQ121" s="11"/>
      <c r="FPR121" s="11"/>
      <c r="FPS121" s="11"/>
      <c r="FPT121" s="11"/>
      <c r="FPU121" s="11"/>
      <c r="FPV121" s="11"/>
      <c r="FPW121" s="11"/>
      <c r="FPX121" s="11"/>
      <c r="FPY121" s="11"/>
      <c r="FPZ121" s="11"/>
      <c r="FQA121" s="11"/>
      <c r="FQB121" s="11"/>
      <c r="FQC121" s="11"/>
      <c r="FQD121" s="11"/>
      <c r="FQE121" s="11"/>
      <c r="FQF121" s="11"/>
      <c r="FQG121" s="11"/>
      <c r="FQH121" s="11"/>
      <c r="FQI121" s="11"/>
      <c r="FQJ121" s="11"/>
      <c r="FQK121" s="11"/>
      <c r="FQL121" s="11"/>
      <c r="FQM121" s="11"/>
      <c r="FQN121" s="11"/>
      <c r="FQO121" s="11"/>
      <c r="FQP121" s="11"/>
      <c r="FQQ121" s="11"/>
      <c r="FQR121" s="11"/>
      <c r="FQS121" s="11"/>
      <c r="FQT121" s="11"/>
      <c r="FQU121" s="11"/>
      <c r="FQV121" s="11"/>
      <c r="FQW121" s="11"/>
      <c r="FQX121" s="11"/>
      <c r="FQY121" s="11"/>
      <c r="FQZ121" s="11"/>
      <c r="FRA121" s="11"/>
      <c r="FRB121" s="11"/>
      <c r="FRC121" s="11"/>
      <c r="FRD121" s="11"/>
      <c r="FRE121" s="11"/>
      <c r="FRF121" s="11"/>
      <c r="FRG121" s="11"/>
      <c r="FRH121" s="11"/>
      <c r="FRI121" s="11"/>
      <c r="FRJ121" s="11"/>
      <c r="FRK121" s="11"/>
      <c r="FRL121" s="11"/>
      <c r="FRM121" s="11"/>
      <c r="FRN121" s="11"/>
      <c r="FRO121" s="11"/>
      <c r="FRP121" s="11"/>
      <c r="FRQ121" s="11"/>
      <c r="FRR121" s="11"/>
      <c r="FRS121" s="11"/>
      <c r="FRT121" s="11"/>
      <c r="FRU121" s="11"/>
      <c r="FRV121" s="11"/>
      <c r="FRW121" s="11"/>
      <c r="FRX121" s="11"/>
      <c r="FRY121" s="11"/>
      <c r="FRZ121" s="11"/>
      <c r="FSA121" s="11"/>
      <c r="FSB121" s="11"/>
      <c r="FSC121" s="11"/>
      <c r="FSD121" s="11"/>
      <c r="FSE121" s="11"/>
      <c r="FSF121" s="11"/>
      <c r="FSG121" s="11"/>
      <c r="FSH121" s="11"/>
      <c r="FSI121" s="11"/>
      <c r="FSJ121" s="11"/>
      <c r="FSK121" s="11"/>
      <c r="FSL121" s="11"/>
      <c r="FSM121" s="11"/>
      <c r="FSN121" s="11"/>
      <c r="FSO121" s="11"/>
      <c r="FSP121" s="11"/>
      <c r="FSQ121" s="11"/>
      <c r="FSR121" s="11"/>
      <c r="FSS121" s="11"/>
      <c r="FST121" s="11"/>
      <c r="FSU121" s="11"/>
      <c r="FSV121" s="11"/>
      <c r="FSW121" s="11"/>
      <c r="FSX121" s="11"/>
      <c r="FSY121" s="11"/>
      <c r="FSZ121" s="11"/>
      <c r="FTA121" s="11"/>
      <c r="FTB121" s="11"/>
      <c r="FTC121" s="11"/>
      <c r="FTD121" s="11"/>
      <c r="FTE121" s="11"/>
      <c r="FTF121" s="11"/>
      <c r="FTG121" s="11"/>
      <c r="FTH121" s="11"/>
      <c r="FTI121" s="11"/>
      <c r="FTJ121" s="11"/>
      <c r="FTK121" s="11"/>
      <c r="FTL121" s="11"/>
      <c r="FTM121" s="11"/>
      <c r="FTN121" s="11"/>
      <c r="FTO121" s="11"/>
      <c r="FTP121" s="11"/>
      <c r="FTQ121" s="11"/>
      <c r="FTR121" s="11"/>
      <c r="FTS121" s="11"/>
      <c r="FTT121" s="11"/>
      <c r="FTU121" s="11"/>
      <c r="FTV121" s="11"/>
      <c r="FTW121" s="11"/>
      <c r="FTX121" s="11"/>
      <c r="FTY121" s="11"/>
      <c r="FTZ121" s="11"/>
      <c r="FUA121" s="11"/>
      <c r="FUB121" s="11"/>
      <c r="FUC121" s="11"/>
      <c r="FUD121" s="11"/>
      <c r="FUE121" s="11"/>
      <c r="FUF121" s="11"/>
      <c r="FUG121" s="11"/>
      <c r="FUH121" s="11"/>
      <c r="FUI121" s="11"/>
      <c r="FUJ121" s="11"/>
      <c r="FUK121" s="11"/>
      <c r="FUL121" s="11"/>
      <c r="FUM121" s="11"/>
      <c r="FUN121" s="11"/>
      <c r="FUO121" s="11"/>
      <c r="FUP121" s="11"/>
      <c r="FUQ121" s="11"/>
      <c r="FUR121" s="11"/>
      <c r="FUS121" s="11"/>
      <c r="FUT121" s="11"/>
      <c r="FUU121" s="11"/>
      <c r="FUV121" s="11"/>
      <c r="FUW121" s="11"/>
      <c r="FUX121" s="11"/>
      <c r="FUY121" s="11"/>
      <c r="FUZ121" s="11"/>
      <c r="FVA121" s="11"/>
      <c r="FVB121" s="11"/>
      <c r="FVC121" s="11"/>
      <c r="FVD121" s="11"/>
      <c r="FVE121" s="11"/>
      <c r="FVF121" s="11"/>
      <c r="FVG121" s="11"/>
      <c r="FVH121" s="11"/>
      <c r="FVI121" s="11"/>
      <c r="FVJ121" s="11"/>
      <c r="FVK121" s="11"/>
      <c r="FVL121" s="11"/>
      <c r="FVM121" s="11"/>
      <c r="FVN121" s="11"/>
      <c r="FVO121" s="11"/>
      <c r="FVP121" s="11"/>
      <c r="FVQ121" s="11"/>
      <c r="FVR121" s="11"/>
      <c r="FVS121" s="11"/>
      <c r="FVT121" s="11"/>
      <c r="FVU121" s="11"/>
      <c r="FVV121" s="11"/>
      <c r="FVW121" s="11"/>
      <c r="FVX121" s="11"/>
      <c r="FVY121" s="11"/>
      <c r="FVZ121" s="11"/>
      <c r="FWA121" s="11"/>
      <c r="FWB121" s="11"/>
      <c r="FWC121" s="11"/>
      <c r="FWD121" s="11"/>
      <c r="FWE121" s="11"/>
      <c r="FWF121" s="11"/>
      <c r="FWG121" s="11"/>
      <c r="FWH121" s="11"/>
      <c r="FWI121" s="11"/>
      <c r="FWJ121" s="11"/>
      <c r="FWK121" s="11"/>
      <c r="FWL121" s="11"/>
      <c r="FWM121" s="11"/>
      <c r="FWN121" s="11"/>
      <c r="FWO121" s="11"/>
      <c r="FWP121" s="11"/>
      <c r="FWQ121" s="11"/>
      <c r="FWR121" s="11"/>
      <c r="FWS121" s="11"/>
      <c r="FWT121" s="11"/>
      <c r="FWU121" s="11"/>
      <c r="FWV121" s="11"/>
      <c r="FWW121" s="11"/>
      <c r="FWX121" s="11"/>
      <c r="FWY121" s="11"/>
      <c r="FWZ121" s="11"/>
      <c r="FXA121" s="11"/>
      <c r="FXB121" s="11"/>
      <c r="FXC121" s="11"/>
      <c r="FXD121" s="11"/>
      <c r="FXE121" s="11"/>
      <c r="FXF121" s="11"/>
      <c r="FXG121" s="11"/>
      <c r="FXH121" s="11"/>
      <c r="FXI121" s="11"/>
      <c r="FXJ121" s="11"/>
      <c r="FXK121" s="11"/>
      <c r="FXL121" s="11"/>
      <c r="FXM121" s="11"/>
      <c r="FXN121" s="11"/>
      <c r="FXO121" s="11"/>
      <c r="FXP121" s="11"/>
      <c r="FXQ121" s="11"/>
      <c r="FXR121" s="11"/>
      <c r="FXS121" s="11"/>
      <c r="FXT121" s="11"/>
      <c r="FXU121" s="11"/>
      <c r="FXV121" s="11"/>
      <c r="FXW121" s="11"/>
      <c r="FXX121" s="11"/>
      <c r="FXY121" s="11"/>
      <c r="FXZ121" s="11"/>
      <c r="FYA121" s="11"/>
      <c r="FYB121" s="11"/>
      <c r="FYC121" s="11"/>
      <c r="FYD121" s="11"/>
      <c r="FYE121" s="11"/>
      <c r="FYF121" s="11"/>
      <c r="FYG121" s="11"/>
      <c r="FYH121" s="11"/>
      <c r="FYI121" s="11"/>
      <c r="FYJ121" s="11"/>
      <c r="FYK121" s="11"/>
      <c r="FYL121" s="11"/>
      <c r="FYM121" s="11"/>
      <c r="FYN121" s="11"/>
      <c r="FYO121" s="11"/>
      <c r="FYP121" s="11"/>
      <c r="FYQ121" s="11"/>
      <c r="FYR121" s="11"/>
      <c r="FYS121" s="11"/>
      <c r="FYT121" s="11"/>
      <c r="FYU121" s="11"/>
      <c r="FYV121" s="11"/>
      <c r="FYW121" s="11"/>
      <c r="FYX121" s="11"/>
      <c r="FYY121" s="11"/>
      <c r="FYZ121" s="11"/>
      <c r="FZA121" s="11"/>
      <c r="FZB121" s="11"/>
      <c r="FZC121" s="11"/>
      <c r="FZD121" s="11"/>
      <c r="FZE121" s="11"/>
      <c r="FZF121" s="11"/>
      <c r="FZG121" s="11"/>
      <c r="FZH121" s="11"/>
      <c r="FZI121" s="11"/>
      <c r="FZJ121" s="11"/>
      <c r="FZK121" s="11"/>
      <c r="FZL121" s="11"/>
      <c r="FZM121" s="11"/>
      <c r="FZN121" s="11"/>
      <c r="FZO121" s="11"/>
      <c r="FZP121" s="11"/>
      <c r="FZQ121" s="11"/>
      <c r="FZR121" s="11"/>
      <c r="FZS121" s="11"/>
      <c r="FZT121" s="11"/>
      <c r="FZU121" s="11"/>
      <c r="FZV121" s="11"/>
      <c r="FZW121" s="11"/>
      <c r="FZX121" s="11"/>
      <c r="FZY121" s="11"/>
      <c r="FZZ121" s="11"/>
      <c r="GAA121" s="11"/>
      <c r="GAB121" s="11"/>
      <c r="GAC121" s="11"/>
      <c r="GAD121" s="11"/>
      <c r="GAE121" s="11"/>
      <c r="GAF121" s="11"/>
      <c r="GAG121" s="11"/>
      <c r="GAH121" s="11"/>
      <c r="GAI121" s="11"/>
      <c r="GAJ121" s="11"/>
      <c r="GAK121" s="11"/>
      <c r="GAL121" s="11"/>
      <c r="GAM121" s="11"/>
      <c r="GAN121" s="11"/>
      <c r="GAO121" s="11"/>
      <c r="GAP121" s="11"/>
      <c r="GAQ121" s="11"/>
      <c r="GAR121" s="11"/>
      <c r="GAS121" s="11"/>
      <c r="GAT121" s="11"/>
      <c r="GAU121" s="11"/>
      <c r="GAV121" s="11"/>
      <c r="GAW121" s="11"/>
      <c r="GAX121" s="11"/>
      <c r="GAY121" s="11"/>
      <c r="GAZ121" s="11"/>
      <c r="GBA121" s="11"/>
      <c r="GBB121" s="11"/>
      <c r="GBC121" s="11"/>
      <c r="GBD121" s="11"/>
      <c r="GBE121" s="11"/>
      <c r="GBF121" s="11"/>
      <c r="GBG121" s="11"/>
      <c r="GBH121" s="11"/>
      <c r="GBI121" s="11"/>
      <c r="GBJ121" s="11"/>
      <c r="GBK121" s="11"/>
      <c r="GBL121" s="11"/>
      <c r="GBM121" s="11"/>
      <c r="GBN121" s="11"/>
      <c r="GBO121" s="11"/>
      <c r="GBP121" s="11"/>
      <c r="GBQ121" s="11"/>
      <c r="GBR121" s="11"/>
      <c r="GBS121" s="11"/>
      <c r="GBT121" s="11"/>
      <c r="GBU121" s="11"/>
      <c r="GBV121" s="11"/>
      <c r="GBW121" s="11"/>
      <c r="GBX121" s="11"/>
      <c r="GBY121" s="11"/>
      <c r="GBZ121" s="11"/>
      <c r="GCA121" s="11"/>
      <c r="GCB121" s="11"/>
      <c r="GCC121" s="11"/>
      <c r="GCD121" s="11"/>
      <c r="GCE121" s="11"/>
      <c r="GCF121" s="11"/>
      <c r="GCG121" s="11"/>
      <c r="GCH121" s="11"/>
      <c r="GCI121" s="11"/>
      <c r="GCJ121" s="11"/>
      <c r="GCK121" s="11"/>
      <c r="GCL121" s="11"/>
      <c r="GCM121" s="11"/>
      <c r="GCN121" s="11"/>
      <c r="GCO121" s="11"/>
      <c r="GCP121" s="11"/>
      <c r="GCQ121" s="11"/>
      <c r="GCR121" s="11"/>
      <c r="GCS121" s="11"/>
      <c r="GCT121" s="11"/>
      <c r="GCU121" s="11"/>
      <c r="GCV121" s="11"/>
      <c r="GCW121" s="11"/>
      <c r="GCX121" s="11"/>
      <c r="GCY121" s="11"/>
      <c r="GCZ121" s="11"/>
      <c r="GDA121" s="11"/>
      <c r="GDB121" s="11"/>
      <c r="GDC121" s="11"/>
      <c r="GDD121" s="11"/>
      <c r="GDE121" s="11"/>
      <c r="GDF121" s="11"/>
      <c r="GDG121" s="11"/>
      <c r="GDH121" s="11"/>
      <c r="GDI121" s="11"/>
      <c r="GDJ121" s="11"/>
      <c r="GDK121" s="11"/>
      <c r="GDL121" s="11"/>
      <c r="GDM121" s="11"/>
      <c r="GDN121" s="11"/>
      <c r="GDO121" s="11"/>
      <c r="GDP121" s="11"/>
      <c r="GDQ121" s="11"/>
      <c r="GDR121" s="11"/>
      <c r="GDS121" s="11"/>
      <c r="GDT121" s="11"/>
      <c r="GDU121" s="11"/>
      <c r="GDV121" s="11"/>
      <c r="GDW121" s="11"/>
      <c r="GDX121" s="11"/>
      <c r="GDY121" s="11"/>
      <c r="GDZ121" s="11"/>
      <c r="GEA121" s="11"/>
      <c r="GEB121" s="11"/>
      <c r="GEC121" s="11"/>
      <c r="GED121" s="11"/>
      <c r="GEE121" s="11"/>
      <c r="GEF121" s="11"/>
      <c r="GEG121" s="11"/>
      <c r="GEH121" s="11"/>
      <c r="GEI121" s="11"/>
      <c r="GEJ121" s="11"/>
      <c r="GEK121" s="11"/>
      <c r="GEL121" s="11"/>
      <c r="GEM121" s="11"/>
      <c r="GEN121" s="11"/>
      <c r="GEO121" s="11"/>
      <c r="GEP121" s="11"/>
      <c r="GEQ121" s="11"/>
      <c r="GER121" s="11"/>
      <c r="GES121" s="11"/>
      <c r="GET121" s="11"/>
      <c r="GEU121" s="11"/>
      <c r="GEV121" s="11"/>
      <c r="GEW121" s="11"/>
      <c r="GEX121" s="11"/>
      <c r="GEY121" s="11"/>
      <c r="GEZ121" s="11"/>
      <c r="GFA121" s="11"/>
      <c r="GFB121" s="11"/>
      <c r="GFC121" s="11"/>
      <c r="GFD121" s="11"/>
      <c r="GFE121" s="11"/>
      <c r="GFF121" s="11"/>
      <c r="GFG121" s="11"/>
      <c r="GFH121" s="11"/>
      <c r="GFI121" s="11"/>
      <c r="GFJ121" s="11"/>
      <c r="GFK121" s="11"/>
      <c r="GFL121" s="11"/>
      <c r="GFM121" s="11"/>
      <c r="GFN121" s="11"/>
      <c r="GFO121" s="11"/>
      <c r="GFP121" s="11"/>
      <c r="GFQ121" s="11"/>
      <c r="GFR121" s="11"/>
      <c r="GFS121" s="11"/>
      <c r="GFT121" s="11"/>
      <c r="GFU121" s="11"/>
      <c r="GFV121" s="11"/>
      <c r="GFW121" s="11"/>
      <c r="GFX121" s="11"/>
      <c r="GFY121" s="11"/>
      <c r="GFZ121" s="11"/>
      <c r="GGA121" s="11"/>
      <c r="GGB121" s="11"/>
      <c r="GGC121" s="11"/>
      <c r="GGD121" s="11"/>
      <c r="GGE121" s="11"/>
      <c r="GGF121" s="11"/>
      <c r="GGG121" s="11"/>
      <c r="GGH121" s="11"/>
      <c r="GGI121" s="11"/>
      <c r="GGJ121" s="11"/>
      <c r="GGK121" s="11"/>
      <c r="GGL121" s="11"/>
      <c r="GGM121" s="11"/>
      <c r="GGN121" s="11"/>
      <c r="GGO121" s="11"/>
      <c r="GGP121" s="11"/>
      <c r="GGQ121" s="11"/>
      <c r="GGR121" s="11"/>
      <c r="GGS121" s="11"/>
      <c r="GGT121" s="11"/>
      <c r="GGU121" s="11"/>
      <c r="GGV121" s="11"/>
      <c r="GGW121" s="11"/>
      <c r="GGX121" s="11"/>
      <c r="GGY121" s="11"/>
      <c r="GGZ121" s="11"/>
      <c r="GHA121" s="11"/>
      <c r="GHB121" s="11"/>
      <c r="GHC121" s="11"/>
      <c r="GHD121" s="11"/>
      <c r="GHE121" s="11"/>
      <c r="GHF121" s="11"/>
      <c r="GHG121" s="11"/>
      <c r="GHH121" s="11"/>
      <c r="GHI121" s="11"/>
      <c r="GHJ121" s="11"/>
      <c r="GHK121" s="11"/>
      <c r="GHL121" s="11"/>
      <c r="GHM121" s="11"/>
      <c r="GHN121" s="11"/>
      <c r="GHO121" s="11"/>
      <c r="GHP121" s="11"/>
      <c r="GHQ121" s="11"/>
      <c r="GHR121" s="11"/>
      <c r="GHS121" s="11"/>
      <c r="GHT121" s="11"/>
      <c r="GHU121" s="11"/>
      <c r="GHV121" s="11"/>
      <c r="GHW121" s="11"/>
      <c r="GHX121" s="11"/>
      <c r="GHY121" s="11"/>
      <c r="GHZ121" s="11"/>
      <c r="GIA121" s="11"/>
      <c r="GIB121" s="11"/>
      <c r="GIC121" s="11"/>
      <c r="GID121" s="11"/>
      <c r="GIE121" s="11"/>
      <c r="GIF121" s="11"/>
      <c r="GIG121" s="11"/>
      <c r="GIH121" s="11"/>
      <c r="GII121" s="11"/>
      <c r="GIJ121" s="11"/>
      <c r="GIK121" s="11"/>
      <c r="GIL121" s="11"/>
      <c r="GIM121" s="11"/>
      <c r="GIN121" s="11"/>
      <c r="GIO121" s="11"/>
      <c r="GIP121" s="11"/>
      <c r="GIQ121" s="11"/>
      <c r="GIR121" s="11"/>
      <c r="GIS121" s="11"/>
      <c r="GIT121" s="11"/>
      <c r="GIU121" s="11"/>
      <c r="GIV121" s="11"/>
      <c r="GIW121" s="11"/>
      <c r="GIX121" s="11"/>
      <c r="GIY121" s="11"/>
      <c r="GIZ121" s="11"/>
      <c r="GJA121" s="11"/>
      <c r="GJB121" s="11"/>
      <c r="GJC121" s="11"/>
      <c r="GJD121" s="11"/>
      <c r="GJE121" s="11"/>
      <c r="GJF121" s="11"/>
      <c r="GJG121" s="11"/>
      <c r="GJH121" s="11"/>
      <c r="GJI121" s="11"/>
      <c r="GJJ121" s="11"/>
      <c r="GJK121" s="11"/>
      <c r="GJL121" s="11"/>
      <c r="GJM121" s="11"/>
      <c r="GJN121" s="11"/>
      <c r="GJO121" s="11"/>
      <c r="GJP121" s="11"/>
      <c r="GJQ121" s="11"/>
      <c r="GJR121" s="11"/>
      <c r="GJS121" s="11"/>
      <c r="GJT121" s="11"/>
      <c r="GJU121" s="11"/>
      <c r="GJV121" s="11"/>
      <c r="GJW121" s="11"/>
      <c r="GJX121" s="11"/>
      <c r="GJY121" s="11"/>
      <c r="GJZ121" s="11"/>
      <c r="GKA121" s="11"/>
      <c r="GKB121" s="11"/>
      <c r="GKC121" s="11"/>
      <c r="GKD121" s="11"/>
      <c r="GKE121" s="11"/>
      <c r="GKF121" s="11"/>
      <c r="GKG121" s="11"/>
      <c r="GKH121" s="11"/>
      <c r="GKI121" s="11"/>
      <c r="GKJ121" s="11"/>
      <c r="GKK121" s="11"/>
      <c r="GKL121" s="11"/>
      <c r="GKM121" s="11"/>
      <c r="GKN121" s="11"/>
      <c r="GKO121" s="11"/>
      <c r="GKP121" s="11"/>
      <c r="GKQ121" s="11"/>
      <c r="GKR121" s="11"/>
      <c r="GKS121" s="11"/>
      <c r="GKT121" s="11"/>
      <c r="GKU121" s="11"/>
      <c r="GKV121" s="11"/>
      <c r="GKW121" s="11"/>
      <c r="GKX121" s="11"/>
      <c r="GKY121" s="11"/>
      <c r="GKZ121" s="11"/>
      <c r="GLA121" s="11"/>
      <c r="GLB121" s="11"/>
      <c r="GLC121" s="11"/>
      <c r="GLD121" s="11"/>
      <c r="GLE121" s="11"/>
      <c r="GLF121" s="11"/>
      <c r="GLG121" s="11"/>
      <c r="GLH121" s="11"/>
      <c r="GLI121" s="11"/>
      <c r="GLJ121" s="11"/>
      <c r="GLK121" s="11"/>
      <c r="GLL121" s="11"/>
      <c r="GLM121" s="11"/>
      <c r="GLN121" s="11"/>
      <c r="GLO121" s="11"/>
      <c r="GLP121" s="11"/>
      <c r="GLQ121" s="11"/>
      <c r="GLR121" s="11"/>
      <c r="GLS121" s="11"/>
      <c r="GLT121" s="11"/>
      <c r="GLU121" s="11"/>
      <c r="GLV121" s="11"/>
      <c r="GLW121" s="11"/>
      <c r="GLX121" s="11"/>
      <c r="GLY121" s="11"/>
      <c r="GLZ121" s="11"/>
      <c r="GMA121" s="11"/>
      <c r="GMB121" s="11"/>
      <c r="GMC121" s="11"/>
      <c r="GMD121" s="11"/>
      <c r="GME121" s="11"/>
      <c r="GMF121" s="11"/>
      <c r="GMG121" s="11"/>
      <c r="GMH121" s="11"/>
      <c r="GMI121" s="11"/>
      <c r="GMJ121" s="11"/>
      <c r="GMK121" s="11"/>
      <c r="GML121" s="11"/>
      <c r="GMM121" s="11"/>
      <c r="GMN121" s="11"/>
      <c r="GMO121" s="11"/>
      <c r="GMP121" s="11"/>
      <c r="GMQ121" s="11"/>
      <c r="GMR121" s="11"/>
      <c r="GMS121" s="11"/>
      <c r="GMT121" s="11"/>
      <c r="GMU121" s="11"/>
      <c r="GMV121" s="11"/>
      <c r="GMW121" s="11"/>
      <c r="GMX121" s="11"/>
      <c r="GMY121" s="11"/>
      <c r="GMZ121" s="11"/>
      <c r="GNA121" s="11"/>
      <c r="GNB121" s="11"/>
      <c r="GNC121" s="11"/>
      <c r="GND121" s="11"/>
      <c r="GNE121" s="11"/>
      <c r="GNF121" s="11"/>
      <c r="GNG121" s="11"/>
      <c r="GNH121" s="11"/>
      <c r="GNI121" s="11"/>
      <c r="GNJ121" s="11"/>
      <c r="GNK121" s="11"/>
      <c r="GNL121" s="11"/>
      <c r="GNM121" s="11"/>
      <c r="GNN121" s="11"/>
      <c r="GNO121" s="11"/>
      <c r="GNP121" s="11"/>
      <c r="GNQ121" s="11"/>
      <c r="GNR121" s="11"/>
      <c r="GNS121" s="11"/>
      <c r="GNT121" s="11"/>
      <c r="GNU121" s="11"/>
      <c r="GNV121" s="11"/>
      <c r="GNW121" s="11"/>
      <c r="GNX121" s="11"/>
      <c r="GNY121" s="11"/>
      <c r="GNZ121" s="11"/>
      <c r="GOA121" s="11"/>
      <c r="GOB121" s="11"/>
      <c r="GOC121" s="11"/>
      <c r="GOD121" s="11"/>
      <c r="GOE121" s="11"/>
      <c r="GOF121" s="11"/>
      <c r="GOG121" s="11"/>
      <c r="GOH121" s="11"/>
      <c r="GOI121" s="11"/>
      <c r="GOJ121" s="11"/>
      <c r="GOK121" s="11"/>
      <c r="GOL121" s="11"/>
      <c r="GOM121" s="11"/>
      <c r="GON121" s="11"/>
      <c r="GOO121" s="11"/>
      <c r="GOP121" s="11"/>
      <c r="GOQ121" s="11"/>
      <c r="GOR121" s="11"/>
      <c r="GOS121" s="11"/>
      <c r="GOT121" s="11"/>
      <c r="GOU121" s="11"/>
      <c r="GOV121" s="11"/>
      <c r="GOW121" s="11"/>
      <c r="GOX121" s="11"/>
      <c r="GOY121" s="11"/>
      <c r="GOZ121" s="11"/>
      <c r="GPA121" s="11"/>
      <c r="GPB121" s="11"/>
      <c r="GPC121" s="11"/>
      <c r="GPD121" s="11"/>
      <c r="GPE121" s="11"/>
      <c r="GPF121" s="11"/>
      <c r="GPG121" s="11"/>
      <c r="GPH121" s="11"/>
      <c r="GPI121" s="11"/>
      <c r="GPJ121" s="11"/>
      <c r="GPK121" s="11"/>
      <c r="GPL121" s="11"/>
      <c r="GPM121" s="11"/>
      <c r="GPN121" s="11"/>
      <c r="GPO121" s="11"/>
      <c r="GPP121" s="11"/>
      <c r="GPQ121" s="11"/>
      <c r="GPR121" s="11"/>
      <c r="GPS121" s="11"/>
      <c r="GPT121" s="11"/>
      <c r="GPU121" s="11"/>
      <c r="GPV121" s="11"/>
      <c r="GPW121" s="11"/>
      <c r="GPX121" s="11"/>
      <c r="GPY121" s="11"/>
      <c r="GPZ121" s="11"/>
      <c r="GQA121" s="11"/>
      <c r="GQB121" s="11"/>
      <c r="GQC121" s="11"/>
      <c r="GQD121" s="11"/>
      <c r="GQE121" s="11"/>
      <c r="GQF121" s="11"/>
      <c r="GQG121" s="11"/>
      <c r="GQH121" s="11"/>
      <c r="GQI121" s="11"/>
      <c r="GQJ121" s="11"/>
      <c r="GQK121" s="11"/>
      <c r="GQL121" s="11"/>
      <c r="GQM121" s="11"/>
      <c r="GQN121" s="11"/>
      <c r="GQO121" s="11"/>
      <c r="GQP121" s="11"/>
      <c r="GQQ121" s="11"/>
      <c r="GQR121" s="11"/>
      <c r="GQS121" s="11"/>
      <c r="GQT121" s="11"/>
      <c r="GQU121" s="11"/>
      <c r="GQV121" s="11"/>
      <c r="GQW121" s="11"/>
      <c r="GQX121" s="11"/>
      <c r="GQY121" s="11"/>
      <c r="GQZ121" s="11"/>
      <c r="GRA121" s="11"/>
      <c r="GRB121" s="11"/>
      <c r="GRC121" s="11"/>
      <c r="GRD121" s="11"/>
      <c r="GRE121" s="11"/>
      <c r="GRF121" s="11"/>
      <c r="GRG121" s="11"/>
      <c r="GRH121" s="11"/>
      <c r="GRI121" s="11"/>
      <c r="GRJ121" s="11"/>
      <c r="GRK121" s="11"/>
      <c r="GRL121" s="11"/>
      <c r="GRM121" s="11"/>
      <c r="GRN121" s="11"/>
      <c r="GRO121" s="11"/>
      <c r="GRP121" s="11"/>
      <c r="GRQ121" s="11"/>
      <c r="GRR121" s="11"/>
      <c r="GRS121" s="11"/>
      <c r="GRT121" s="11"/>
      <c r="GRU121" s="11"/>
      <c r="GRV121" s="11"/>
      <c r="GRW121" s="11"/>
      <c r="GRX121" s="11"/>
      <c r="GRY121" s="11"/>
      <c r="GRZ121" s="11"/>
      <c r="GSA121" s="11"/>
      <c r="GSB121" s="11"/>
      <c r="GSC121" s="11"/>
      <c r="GSD121" s="11"/>
      <c r="GSE121" s="11"/>
      <c r="GSF121" s="11"/>
      <c r="GSG121" s="11"/>
      <c r="GSH121" s="11"/>
      <c r="GSI121" s="11"/>
      <c r="GSJ121" s="11"/>
      <c r="GSK121" s="11"/>
      <c r="GSL121" s="11"/>
      <c r="GSM121" s="11"/>
      <c r="GSN121" s="11"/>
      <c r="GSO121" s="11"/>
      <c r="GSP121" s="11"/>
      <c r="GSQ121" s="11"/>
      <c r="GSR121" s="11"/>
      <c r="GSS121" s="11"/>
      <c r="GST121" s="11"/>
      <c r="GSU121" s="11"/>
      <c r="GSV121" s="11"/>
      <c r="GSW121" s="11"/>
      <c r="GSX121" s="11"/>
      <c r="GSY121" s="11"/>
      <c r="GSZ121" s="11"/>
      <c r="GTA121" s="11"/>
      <c r="GTB121" s="11"/>
      <c r="GTC121" s="11"/>
      <c r="GTD121" s="11"/>
      <c r="GTE121" s="11"/>
      <c r="GTF121" s="11"/>
      <c r="GTG121" s="11"/>
      <c r="GTH121" s="11"/>
      <c r="GTI121" s="11"/>
      <c r="GTJ121" s="11"/>
      <c r="GTK121" s="11"/>
      <c r="GTL121" s="11"/>
      <c r="GTM121" s="11"/>
      <c r="GTN121" s="11"/>
      <c r="GTO121" s="11"/>
      <c r="GTP121" s="11"/>
      <c r="GTQ121" s="11"/>
      <c r="GTR121" s="11"/>
      <c r="GTS121" s="11"/>
      <c r="GTT121" s="11"/>
      <c r="GTU121" s="11"/>
      <c r="GTV121" s="11"/>
      <c r="GTW121" s="11"/>
      <c r="GTX121" s="11"/>
      <c r="GTY121" s="11"/>
      <c r="GTZ121" s="11"/>
      <c r="GUA121" s="11"/>
      <c r="GUB121" s="11"/>
      <c r="GUC121" s="11"/>
      <c r="GUD121" s="11"/>
      <c r="GUE121" s="11"/>
      <c r="GUF121" s="11"/>
      <c r="GUG121" s="11"/>
      <c r="GUH121" s="11"/>
      <c r="GUI121" s="11"/>
      <c r="GUJ121" s="11"/>
      <c r="GUK121" s="11"/>
      <c r="GUL121" s="11"/>
      <c r="GUM121" s="11"/>
      <c r="GUN121" s="11"/>
      <c r="GUO121" s="11"/>
      <c r="GUP121" s="11"/>
      <c r="GUQ121" s="11"/>
      <c r="GUR121" s="11"/>
      <c r="GUS121" s="11"/>
      <c r="GUT121" s="11"/>
      <c r="GUU121" s="11"/>
      <c r="GUV121" s="11"/>
      <c r="GUW121" s="11"/>
      <c r="GUX121" s="11"/>
      <c r="GUY121" s="11"/>
      <c r="GUZ121" s="11"/>
      <c r="GVA121" s="11"/>
      <c r="GVB121" s="11"/>
      <c r="GVC121" s="11"/>
      <c r="GVD121" s="11"/>
      <c r="GVE121" s="11"/>
      <c r="GVF121" s="11"/>
      <c r="GVG121" s="11"/>
      <c r="GVH121" s="11"/>
      <c r="GVI121" s="11"/>
      <c r="GVJ121" s="11"/>
      <c r="GVK121" s="11"/>
      <c r="GVL121" s="11"/>
      <c r="GVM121" s="11"/>
      <c r="GVN121" s="11"/>
      <c r="GVO121" s="11"/>
      <c r="GVP121" s="11"/>
      <c r="GVQ121" s="11"/>
      <c r="GVR121" s="11"/>
      <c r="GVS121" s="11"/>
      <c r="GVT121" s="11"/>
      <c r="GVU121" s="11"/>
      <c r="GVV121" s="11"/>
      <c r="GVW121" s="11"/>
      <c r="GVX121" s="11"/>
      <c r="GVY121" s="11"/>
      <c r="GVZ121" s="11"/>
      <c r="GWA121" s="11"/>
      <c r="GWB121" s="11"/>
      <c r="GWC121" s="11"/>
      <c r="GWD121" s="11"/>
      <c r="GWE121" s="11"/>
      <c r="GWF121" s="11"/>
      <c r="GWG121" s="11"/>
      <c r="GWH121" s="11"/>
      <c r="GWI121" s="11"/>
      <c r="GWJ121" s="11"/>
      <c r="GWK121" s="11"/>
      <c r="GWL121" s="11"/>
      <c r="GWM121" s="11"/>
      <c r="GWN121" s="11"/>
      <c r="GWO121" s="11"/>
      <c r="GWP121" s="11"/>
      <c r="GWQ121" s="11"/>
      <c r="GWR121" s="11"/>
      <c r="GWS121" s="11"/>
      <c r="GWT121" s="11"/>
      <c r="GWU121" s="11"/>
      <c r="GWV121" s="11"/>
      <c r="GWW121" s="11"/>
      <c r="GWX121" s="11"/>
      <c r="GWY121" s="11"/>
      <c r="GWZ121" s="11"/>
      <c r="GXA121" s="11"/>
      <c r="GXB121" s="11"/>
      <c r="GXC121" s="11"/>
      <c r="GXD121" s="11"/>
      <c r="GXE121" s="11"/>
      <c r="GXF121" s="11"/>
      <c r="GXG121" s="11"/>
      <c r="GXH121" s="11"/>
      <c r="GXI121" s="11"/>
      <c r="GXJ121" s="11"/>
      <c r="GXK121" s="11"/>
      <c r="GXL121" s="11"/>
      <c r="GXM121" s="11"/>
      <c r="GXN121" s="11"/>
      <c r="GXO121" s="11"/>
      <c r="GXP121" s="11"/>
      <c r="GXQ121" s="11"/>
      <c r="GXR121" s="11"/>
      <c r="GXS121" s="11"/>
      <c r="GXT121" s="11"/>
      <c r="GXU121" s="11"/>
      <c r="GXV121" s="11"/>
      <c r="GXW121" s="11"/>
      <c r="GXX121" s="11"/>
      <c r="GXY121" s="11"/>
      <c r="GXZ121" s="11"/>
      <c r="GYA121" s="11"/>
      <c r="GYB121" s="11"/>
      <c r="GYC121" s="11"/>
      <c r="GYD121" s="11"/>
      <c r="GYE121" s="11"/>
      <c r="GYF121" s="11"/>
      <c r="GYG121" s="11"/>
      <c r="GYH121" s="11"/>
      <c r="GYI121" s="11"/>
      <c r="GYJ121" s="11"/>
      <c r="GYK121" s="11"/>
      <c r="GYL121" s="11"/>
      <c r="GYM121" s="11"/>
      <c r="GYN121" s="11"/>
      <c r="GYO121" s="11"/>
      <c r="GYP121" s="11"/>
      <c r="GYQ121" s="11"/>
      <c r="GYR121" s="11"/>
      <c r="GYS121" s="11"/>
      <c r="GYT121" s="11"/>
      <c r="GYU121" s="11"/>
      <c r="GYV121" s="11"/>
      <c r="GYW121" s="11"/>
      <c r="GYX121" s="11"/>
      <c r="GYY121" s="11"/>
      <c r="GYZ121" s="11"/>
      <c r="GZA121" s="11"/>
      <c r="GZB121" s="11"/>
      <c r="GZC121" s="11"/>
      <c r="GZD121" s="11"/>
      <c r="GZE121" s="11"/>
      <c r="GZF121" s="11"/>
      <c r="GZG121" s="11"/>
      <c r="GZH121" s="11"/>
      <c r="GZI121" s="11"/>
      <c r="GZJ121" s="11"/>
      <c r="GZK121" s="11"/>
      <c r="GZL121" s="11"/>
      <c r="GZM121" s="11"/>
      <c r="GZN121" s="11"/>
      <c r="GZO121" s="11"/>
      <c r="GZP121" s="11"/>
      <c r="GZQ121" s="11"/>
      <c r="GZR121" s="11"/>
      <c r="GZS121" s="11"/>
      <c r="GZT121" s="11"/>
      <c r="GZU121" s="11"/>
      <c r="GZV121" s="11"/>
      <c r="GZW121" s="11"/>
      <c r="GZX121" s="11"/>
      <c r="GZY121" s="11"/>
      <c r="GZZ121" s="11"/>
      <c r="HAA121" s="11"/>
      <c r="HAB121" s="11"/>
      <c r="HAC121" s="11"/>
      <c r="HAD121" s="11"/>
      <c r="HAE121" s="11"/>
      <c r="HAF121" s="11"/>
      <c r="HAG121" s="11"/>
      <c r="HAH121" s="11"/>
      <c r="HAI121" s="11"/>
      <c r="HAJ121" s="11"/>
      <c r="HAK121" s="11"/>
      <c r="HAL121" s="11"/>
      <c r="HAM121" s="11"/>
      <c r="HAN121" s="11"/>
      <c r="HAO121" s="11"/>
      <c r="HAP121" s="11"/>
      <c r="HAQ121" s="11"/>
      <c r="HAR121" s="11"/>
      <c r="HAS121" s="11"/>
      <c r="HAT121" s="11"/>
      <c r="HAU121" s="11"/>
      <c r="HAV121" s="11"/>
      <c r="HAW121" s="11"/>
      <c r="HAX121" s="11"/>
      <c r="HAY121" s="11"/>
      <c r="HAZ121" s="11"/>
      <c r="HBA121" s="11"/>
      <c r="HBB121" s="11"/>
      <c r="HBC121" s="11"/>
      <c r="HBD121" s="11"/>
      <c r="HBE121" s="11"/>
      <c r="HBF121" s="11"/>
      <c r="HBG121" s="11"/>
      <c r="HBH121" s="11"/>
      <c r="HBI121" s="11"/>
      <c r="HBJ121" s="11"/>
      <c r="HBK121" s="11"/>
      <c r="HBL121" s="11"/>
      <c r="HBM121" s="11"/>
      <c r="HBN121" s="11"/>
      <c r="HBO121" s="11"/>
      <c r="HBP121" s="11"/>
      <c r="HBQ121" s="11"/>
      <c r="HBR121" s="11"/>
      <c r="HBS121" s="11"/>
      <c r="HBT121" s="11"/>
      <c r="HBU121" s="11"/>
      <c r="HBV121" s="11"/>
      <c r="HBW121" s="11"/>
      <c r="HBX121" s="11"/>
      <c r="HBY121" s="11"/>
      <c r="HBZ121" s="11"/>
      <c r="HCA121" s="11"/>
      <c r="HCB121" s="11"/>
      <c r="HCC121" s="11"/>
      <c r="HCD121" s="11"/>
      <c r="HCE121" s="11"/>
      <c r="HCF121" s="11"/>
      <c r="HCG121" s="11"/>
      <c r="HCH121" s="11"/>
      <c r="HCI121" s="11"/>
      <c r="HCJ121" s="11"/>
      <c r="HCK121" s="11"/>
      <c r="HCL121" s="11"/>
      <c r="HCM121" s="11"/>
      <c r="HCN121" s="11"/>
      <c r="HCO121" s="11"/>
      <c r="HCP121" s="11"/>
      <c r="HCQ121" s="11"/>
      <c r="HCR121" s="11"/>
      <c r="HCS121" s="11"/>
      <c r="HCT121" s="11"/>
      <c r="HCU121" s="11"/>
      <c r="HCV121" s="11"/>
      <c r="HCW121" s="11"/>
      <c r="HCX121" s="11"/>
      <c r="HCY121" s="11"/>
      <c r="HCZ121" s="11"/>
      <c r="HDA121" s="11"/>
      <c r="HDB121" s="11"/>
      <c r="HDC121" s="11"/>
      <c r="HDD121" s="11"/>
      <c r="HDE121" s="11"/>
      <c r="HDF121" s="11"/>
      <c r="HDG121" s="11"/>
      <c r="HDH121" s="11"/>
      <c r="HDI121" s="11"/>
      <c r="HDJ121" s="11"/>
      <c r="HDK121" s="11"/>
      <c r="HDL121" s="11"/>
      <c r="HDM121" s="11"/>
      <c r="HDN121" s="11"/>
      <c r="HDO121" s="11"/>
      <c r="HDP121" s="11"/>
      <c r="HDQ121" s="11"/>
      <c r="HDR121" s="11"/>
      <c r="HDS121" s="11"/>
      <c r="HDT121" s="11"/>
      <c r="HDU121" s="11"/>
      <c r="HDV121" s="11"/>
      <c r="HDW121" s="11"/>
      <c r="HDX121" s="11"/>
      <c r="HDY121" s="11"/>
      <c r="HDZ121" s="11"/>
      <c r="HEA121" s="11"/>
      <c r="HEB121" s="11"/>
      <c r="HEC121" s="11"/>
      <c r="HED121" s="11"/>
      <c r="HEE121" s="11"/>
      <c r="HEF121" s="11"/>
      <c r="HEG121" s="11"/>
      <c r="HEH121" s="11"/>
      <c r="HEI121" s="11"/>
      <c r="HEJ121" s="11"/>
      <c r="HEK121" s="11"/>
      <c r="HEL121" s="11"/>
      <c r="HEM121" s="11"/>
      <c r="HEN121" s="11"/>
      <c r="HEO121" s="11"/>
      <c r="HEP121" s="11"/>
      <c r="HEQ121" s="11"/>
      <c r="HER121" s="11"/>
      <c r="HES121" s="11"/>
      <c r="HET121" s="11"/>
      <c r="HEU121" s="11"/>
      <c r="HEV121" s="11"/>
      <c r="HEW121" s="11"/>
      <c r="HEX121" s="11"/>
      <c r="HEY121" s="11"/>
      <c r="HEZ121" s="11"/>
      <c r="HFA121" s="11"/>
      <c r="HFB121" s="11"/>
      <c r="HFC121" s="11"/>
      <c r="HFD121" s="11"/>
      <c r="HFE121" s="11"/>
      <c r="HFF121" s="11"/>
      <c r="HFG121" s="11"/>
      <c r="HFH121" s="11"/>
      <c r="HFI121" s="11"/>
      <c r="HFJ121" s="11"/>
      <c r="HFK121" s="11"/>
      <c r="HFL121" s="11"/>
      <c r="HFM121" s="11"/>
      <c r="HFN121" s="11"/>
      <c r="HFO121" s="11"/>
      <c r="HFP121" s="11"/>
      <c r="HFQ121" s="11"/>
      <c r="HFR121" s="11"/>
      <c r="HFS121" s="11"/>
      <c r="HFT121" s="11"/>
      <c r="HFU121" s="11"/>
      <c r="HFV121" s="11"/>
      <c r="HFW121" s="11"/>
      <c r="HFX121" s="11"/>
      <c r="HFY121" s="11"/>
      <c r="HFZ121" s="11"/>
      <c r="HGA121" s="11"/>
      <c r="HGB121" s="11"/>
      <c r="HGC121" s="11"/>
      <c r="HGD121" s="11"/>
      <c r="HGE121" s="11"/>
      <c r="HGF121" s="11"/>
      <c r="HGG121" s="11"/>
      <c r="HGH121" s="11"/>
      <c r="HGI121" s="11"/>
      <c r="HGJ121" s="11"/>
      <c r="HGK121" s="11"/>
      <c r="HGL121" s="11"/>
      <c r="HGM121" s="11"/>
      <c r="HGN121" s="11"/>
      <c r="HGO121" s="11"/>
      <c r="HGP121" s="11"/>
      <c r="HGQ121" s="11"/>
      <c r="HGR121" s="11"/>
      <c r="HGS121" s="11"/>
      <c r="HGT121" s="11"/>
      <c r="HGU121" s="11"/>
      <c r="HGV121" s="11"/>
      <c r="HGW121" s="11"/>
      <c r="HGX121" s="11"/>
      <c r="HGY121" s="11"/>
      <c r="HGZ121" s="11"/>
      <c r="HHA121" s="11"/>
      <c r="HHB121" s="11"/>
      <c r="HHC121" s="11"/>
      <c r="HHD121" s="11"/>
      <c r="HHE121" s="11"/>
      <c r="HHF121" s="11"/>
      <c r="HHG121" s="11"/>
      <c r="HHH121" s="11"/>
      <c r="HHI121" s="11"/>
      <c r="HHJ121" s="11"/>
      <c r="HHK121" s="11"/>
      <c r="HHL121" s="11"/>
      <c r="HHM121" s="11"/>
      <c r="HHN121" s="11"/>
      <c r="HHO121" s="11"/>
      <c r="HHP121" s="11"/>
      <c r="HHQ121" s="11"/>
      <c r="HHR121" s="11"/>
      <c r="HHS121" s="11"/>
      <c r="HHT121" s="11"/>
      <c r="HHU121" s="11"/>
      <c r="HHV121" s="11"/>
      <c r="HHW121" s="11"/>
      <c r="HHX121" s="11"/>
      <c r="HHY121" s="11"/>
      <c r="HHZ121" s="11"/>
      <c r="HIA121" s="11"/>
      <c r="HIB121" s="11"/>
      <c r="HIC121" s="11"/>
      <c r="HID121" s="11"/>
      <c r="HIE121" s="11"/>
      <c r="HIF121" s="11"/>
      <c r="HIG121" s="11"/>
      <c r="HIH121" s="11"/>
      <c r="HII121" s="11"/>
      <c r="HIJ121" s="11"/>
      <c r="HIK121" s="11"/>
      <c r="HIL121" s="11"/>
      <c r="HIM121" s="11"/>
      <c r="HIN121" s="11"/>
      <c r="HIO121" s="11"/>
      <c r="HIP121" s="11"/>
      <c r="HIQ121" s="11"/>
      <c r="HIR121" s="11"/>
      <c r="HIS121" s="11"/>
      <c r="HIT121" s="11"/>
      <c r="HIU121" s="11"/>
      <c r="HIV121" s="11"/>
      <c r="HIW121" s="11"/>
      <c r="HIX121" s="11"/>
      <c r="HIY121" s="11"/>
      <c r="HIZ121" s="11"/>
      <c r="HJA121" s="11"/>
      <c r="HJB121" s="11"/>
      <c r="HJC121" s="11"/>
      <c r="HJD121" s="11"/>
      <c r="HJE121" s="11"/>
      <c r="HJF121" s="11"/>
      <c r="HJG121" s="11"/>
      <c r="HJH121" s="11"/>
      <c r="HJI121" s="11"/>
      <c r="HJJ121" s="11"/>
      <c r="HJK121" s="11"/>
      <c r="HJL121" s="11"/>
      <c r="HJM121" s="11"/>
      <c r="HJN121" s="11"/>
      <c r="HJO121" s="11"/>
      <c r="HJP121" s="11"/>
      <c r="HJQ121" s="11"/>
      <c r="HJR121" s="11"/>
      <c r="HJS121" s="11"/>
      <c r="HJT121" s="11"/>
      <c r="HJU121" s="11"/>
      <c r="HJV121" s="11"/>
      <c r="HJW121" s="11"/>
      <c r="HJX121" s="11"/>
      <c r="HJY121" s="11"/>
      <c r="HJZ121" s="11"/>
      <c r="HKA121" s="11"/>
      <c r="HKB121" s="11"/>
      <c r="HKC121" s="11"/>
      <c r="HKD121" s="11"/>
      <c r="HKE121" s="11"/>
      <c r="HKF121" s="11"/>
      <c r="HKG121" s="11"/>
      <c r="HKH121" s="11"/>
      <c r="HKI121" s="11"/>
      <c r="HKJ121" s="11"/>
      <c r="HKK121" s="11"/>
      <c r="HKL121" s="11"/>
      <c r="HKM121" s="11"/>
      <c r="HKN121" s="11"/>
      <c r="HKO121" s="11"/>
      <c r="HKP121" s="11"/>
      <c r="HKQ121" s="11"/>
      <c r="HKR121" s="11"/>
      <c r="HKS121" s="11"/>
      <c r="HKT121" s="11"/>
      <c r="HKU121" s="11"/>
      <c r="HKV121" s="11"/>
      <c r="HKW121" s="11"/>
      <c r="HKX121" s="11"/>
      <c r="HKY121" s="11"/>
      <c r="HKZ121" s="11"/>
      <c r="HLA121" s="11"/>
      <c r="HLB121" s="11"/>
      <c r="HLC121" s="11"/>
      <c r="HLD121" s="11"/>
      <c r="HLE121" s="11"/>
      <c r="HLF121" s="11"/>
      <c r="HLG121" s="11"/>
      <c r="HLH121" s="11"/>
      <c r="HLI121" s="11"/>
      <c r="HLJ121" s="11"/>
      <c r="HLK121" s="11"/>
      <c r="HLL121" s="11"/>
      <c r="HLM121" s="11"/>
      <c r="HLN121" s="11"/>
      <c r="HLO121" s="11"/>
      <c r="HLP121" s="11"/>
      <c r="HLQ121" s="11"/>
      <c r="HLR121" s="11"/>
      <c r="HLS121" s="11"/>
      <c r="HLT121" s="11"/>
      <c r="HLU121" s="11"/>
      <c r="HLV121" s="11"/>
      <c r="HLW121" s="11"/>
      <c r="HLX121" s="11"/>
      <c r="HLY121" s="11"/>
      <c r="HLZ121" s="11"/>
      <c r="HMA121" s="11"/>
      <c r="HMB121" s="11"/>
      <c r="HMC121" s="11"/>
      <c r="HMD121" s="11"/>
      <c r="HME121" s="11"/>
      <c r="HMF121" s="11"/>
      <c r="HMG121" s="11"/>
      <c r="HMH121" s="11"/>
      <c r="HMI121" s="11"/>
      <c r="HMJ121" s="11"/>
      <c r="HMK121" s="11"/>
      <c r="HML121" s="11"/>
      <c r="HMM121" s="11"/>
      <c r="HMN121" s="11"/>
      <c r="HMO121" s="11"/>
      <c r="HMP121" s="11"/>
      <c r="HMQ121" s="11"/>
      <c r="HMR121" s="11"/>
      <c r="HMS121" s="11"/>
      <c r="HMT121" s="11"/>
      <c r="HMU121" s="11"/>
      <c r="HMV121" s="11"/>
      <c r="HMW121" s="11"/>
      <c r="HMX121" s="11"/>
      <c r="HMY121" s="11"/>
      <c r="HMZ121" s="11"/>
      <c r="HNA121" s="11"/>
      <c r="HNB121" s="11"/>
      <c r="HNC121" s="11"/>
      <c r="HND121" s="11"/>
      <c r="HNE121" s="11"/>
      <c r="HNF121" s="11"/>
      <c r="HNG121" s="11"/>
      <c r="HNH121" s="11"/>
      <c r="HNI121" s="11"/>
      <c r="HNJ121" s="11"/>
      <c r="HNK121" s="11"/>
      <c r="HNL121" s="11"/>
      <c r="HNM121" s="11"/>
      <c r="HNN121" s="11"/>
      <c r="HNO121" s="11"/>
      <c r="HNP121" s="11"/>
      <c r="HNQ121" s="11"/>
      <c r="HNR121" s="11"/>
      <c r="HNS121" s="11"/>
      <c r="HNT121" s="11"/>
      <c r="HNU121" s="11"/>
      <c r="HNV121" s="11"/>
      <c r="HNW121" s="11"/>
      <c r="HNX121" s="11"/>
      <c r="HNY121" s="11"/>
      <c r="HNZ121" s="11"/>
      <c r="HOA121" s="11"/>
      <c r="HOB121" s="11"/>
      <c r="HOC121" s="11"/>
      <c r="HOD121" s="11"/>
      <c r="HOE121" s="11"/>
      <c r="HOF121" s="11"/>
      <c r="HOG121" s="11"/>
      <c r="HOH121" s="11"/>
      <c r="HOI121" s="11"/>
      <c r="HOJ121" s="11"/>
      <c r="HOK121" s="11"/>
      <c r="HOL121" s="11"/>
      <c r="HOM121" s="11"/>
      <c r="HON121" s="11"/>
      <c r="HOO121" s="11"/>
      <c r="HOP121" s="11"/>
      <c r="HOQ121" s="11"/>
      <c r="HOR121" s="11"/>
      <c r="HOS121" s="11"/>
      <c r="HOT121" s="11"/>
      <c r="HOU121" s="11"/>
      <c r="HOV121" s="11"/>
      <c r="HOW121" s="11"/>
      <c r="HOX121" s="11"/>
      <c r="HOY121" s="11"/>
      <c r="HOZ121" s="11"/>
      <c r="HPA121" s="11"/>
      <c r="HPB121" s="11"/>
      <c r="HPC121" s="11"/>
      <c r="HPD121" s="11"/>
      <c r="HPE121" s="11"/>
      <c r="HPF121" s="11"/>
      <c r="HPG121" s="11"/>
      <c r="HPH121" s="11"/>
      <c r="HPI121" s="11"/>
      <c r="HPJ121" s="11"/>
      <c r="HPK121" s="11"/>
      <c r="HPL121" s="11"/>
      <c r="HPM121" s="11"/>
      <c r="HPN121" s="11"/>
      <c r="HPO121" s="11"/>
      <c r="HPP121" s="11"/>
      <c r="HPQ121" s="11"/>
      <c r="HPR121" s="11"/>
      <c r="HPS121" s="11"/>
      <c r="HPT121" s="11"/>
      <c r="HPU121" s="11"/>
      <c r="HPV121" s="11"/>
      <c r="HPW121" s="11"/>
      <c r="HPX121" s="11"/>
      <c r="HPY121" s="11"/>
      <c r="HPZ121" s="11"/>
      <c r="HQA121" s="11"/>
      <c r="HQB121" s="11"/>
      <c r="HQC121" s="11"/>
      <c r="HQD121" s="11"/>
      <c r="HQE121" s="11"/>
      <c r="HQF121" s="11"/>
      <c r="HQG121" s="11"/>
      <c r="HQH121" s="11"/>
      <c r="HQI121" s="11"/>
      <c r="HQJ121" s="11"/>
      <c r="HQK121" s="11"/>
      <c r="HQL121" s="11"/>
      <c r="HQM121" s="11"/>
      <c r="HQN121" s="11"/>
      <c r="HQO121" s="11"/>
      <c r="HQP121" s="11"/>
      <c r="HQQ121" s="11"/>
      <c r="HQR121" s="11"/>
      <c r="HQS121" s="11"/>
      <c r="HQT121" s="11"/>
      <c r="HQU121" s="11"/>
      <c r="HQV121" s="11"/>
      <c r="HQW121" s="11"/>
      <c r="HQX121" s="11"/>
      <c r="HQY121" s="11"/>
      <c r="HQZ121" s="11"/>
      <c r="HRA121" s="11"/>
      <c r="HRB121" s="11"/>
      <c r="HRC121" s="11"/>
      <c r="HRD121" s="11"/>
      <c r="HRE121" s="11"/>
      <c r="HRF121" s="11"/>
      <c r="HRG121" s="11"/>
      <c r="HRH121" s="11"/>
      <c r="HRI121" s="11"/>
      <c r="HRJ121" s="11"/>
      <c r="HRK121" s="11"/>
      <c r="HRL121" s="11"/>
      <c r="HRM121" s="11"/>
      <c r="HRN121" s="11"/>
      <c r="HRO121" s="11"/>
      <c r="HRP121" s="11"/>
      <c r="HRQ121" s="11"/>
      <c r="HRR121" s="11"/>
      <c r="HRS121" s="11"/>
      <c r="HRT121" s="11"/>
      <c r="HRU121" s="11"/>
      <c r="HRV121" s="11"/>
      <c r="HRW121" s="11"/>
      <c r="HRX121" s="11"/>
      <c r="HRY121" s="11"/>
      <c r="HRZ121" s="11"/>
      <c r="HSA121" s="11"/>
      <c r="HSB121" s="11"/>
      <c r="HSC121" s="11"/>
      <c r="HSD121" s="11"/>
      <c r="HSE121" s="11"/>
      <c r="HSF121" s="11"/>
      <c r="HSG121" s="11"/>
      <c r="HSH121" s="11"/>
      <c r="HSI121" s="11"/>
      <c r="HSJ121" s="11"/>
      <c r="HSK121" s="11"/>
      <c r="HSL121" s="11"/>
      <c r="HSM121" s="11"/>
      <c r="HSN121" s="11"/>
      <c r="HSO121" s="11"/>
      <c r="HSP121" s="11"/>
      <c r="HSQ121" s="11"/>
      <c r="HSR121" s="11"/>
      <c r="HSS121" s="11"/>
      <c r="HST121" s="11"/>
      <c r="HSU121" s="11"/>
      <c r="HSV121" s="11"/>
      <c r="HSW121" s="11"/>
      <c r="HSX121" s="11"/>
      <c r="HSY121" s="11"/>
      <c r="HSZ121" s="11"/>
      <c r="HTA121" s="11"/>
      <c r="HTB121" s="11"/>
      <c r="HTC121" s="11"/>
      <c r="HTD121" s="11"/>
      <c r="HTE121" s="11"/>
      <c r="HTF121" s="11"/>
      <c r="HTG121" s="11"/>
      <c r="HTH121" s="11"/>
      <c r="HTI121" s="11"/>
      <c r="HTJ121" s="11"/>
      <c r="HTK121" s="11"/>
      <c r="HTL121" s="11"/>
      <c r="HTM121" s="11"/>
      <c r="HTN121" s="11"/>
      <c r="HTO121" s="11"/>
      <c r="HTP121" s="11"/>
      <c r="HTQ121" s="11"/>
      <c r="HTR121" s="11"/>
      <c r="HTS121" s="11"/>
      <c r="HTT121" s="11"/>
      <c r="HTU121" s="11"/>
      <c r="HTV121" s="11"/>
      <c r="HTW121" s="11"/>
      <c r="HTX121" s="11"/>
      <c r="HTY121" s="11"/>
      <c r="HTZ121" s="11"/>
      <c r="HUA121" s="11"/>
      <c r="HUB121" s="11"/>
      <c r="HUC121" s="11"/>
      <c r="HUD121" s="11"/>
      <c r="HUE121" s="11"/>
      <c r="HUF121" s="11"/>
      <c r="HUG121" s="11"/>
      <c r="HUH121" s="11"/>
      <c r="HUI121" s="11"/>
      <c r="HUJ121" s="11"/>
      <c r="HUK121" s="11"/>
      <c r="HUL121" s="11"/>
      <c r="HUM121" s="11"/>
      <c r="HUN121" s="11"/>
      <c r="HUO121" s="11"/>
      <c r="HUP121" s="11"/>
      <c r="HUQ121" s="11"/>
      <c r="HUR121" s="11"/>
      <c r="HUS121" s="11"/>
      <c r="HUT121" s="11"/>
      <c r="HUU121" s="11"/>
      <c r="HUV121" s="11"/>
      <c r="HUW121" s="11"/>
      <c r="HUX121" s="11"/>
      <c r="HUY121" s="11"/>
      <c r="HUZ121" s="11"/>
      <c r="HVA121" s="11"/>
      <c r="HVB121" s="11"/>
      <c r="HVC121" s="11"/>
      <c r="HVD121" s="11"/>
      <c r="HVE121" s="11"/>
      <c r="HVF121" s="11"/>
      <c r="HVG121" s="11"/>
      <c r="HVH121" s="11"/>
      <c r="HVI121" s="11"/>
      <c r="HVJ121" s="11"/>
      <c r="HVK121" s="11"/>
      <c r="HVL121" s="11"/>
      <c r="HVM121" s="11"/>
      <c r="HVN121" s="11"/>
      <c r="HVO121" s="11"/>
      <c r="HVP121" s="11"/>
      <c r="HVQ121" s="11"/>
      <c r="HVR121" s="11"/>
      <c r="HVS121" s="11"/>
      <c r="HVT121" s="11"/>
      <c r="HVU121" s="11"/>
      <c r="HVV121" s="11"/>
      <c r="HVW121" s="11"/>
      <c r="HVX121" s="11"/>
      <c r="HVY121" s="11"/>
      <c r="HVZ121" s="11"/>
      <c r="HWA121" s="11"/>
      <c r="HWB121" s="11"/>
      <c r="HWC121" s="11"/>
      <c r="HWD121" s="11"/>
      <c r="HWE121" s="11"/>
      <c r="HWF121" s="11"/>
      <c r="HWG121" s="11"/>
      <c r="HWH121" s="11"/>
      <c r="HWI121" s="11"/>
      <c r="HWJ121" s="11"/>
      <c r="HWK121" s="11"/>
      <c r="HWL121" s="11"/>
      <c r="HWM121" s="11"/>
      <c r="HWN121" s="11"/>
      <c r="HWO121" s="11"/>
      <c r="HWP121" s="11"/>
      <c r="HWQ121" s="11"/>
      <c r="HWR121" s="11"/>
      <c r="HWS121" s="11"/>
      <c r="HWT121" s="11"/>
      <c r="HWU121" s="11"/>
      <c r="HWV121" s="11"/>
      <c r="HWW121" s="11"/>
      <c r="HWX121" s="11"/>
      <c r="HWY121" s="11"/>
      <c r="HWZ121" s="11"/>
      <c r="HXA121" s="11"/>
      <c r="HXB121" s="11"/>
      <c r="HXC121" s="11"/>
      <c r="HXD121" s="11"/>
      <c r="HXE121" s="11"/>
      <c r="HXF121" s="11"/>
      <c r="HXG121" s="11"/>
      <c r="HXH121" s="11"/>
      <c r="HXI121" s="11"/>
      <c r="HXJ121" s="11"/>
      <c r="HXK121" s="11"/>
      <c r="HXL121" s="11"/>
      <c r="HXM121" s="11"/>
      <c r="HXN121" s="11"/>
      <c r="HXO121" s="11"/>
      <c r="HXP121" s="11"/>
      <c r="HXQ121" s="11"/>
      <c r="HXR121" s="11"/>
      <c r="HXS121" s="11"/>
      <c r="HXT121" s="11"/>
      <c r="HXU121" s="11"/>
      <c r="HXV121" s="11"/>
      <c r="HXW121" s="11"/>
      <c r="HXX121" s="11"/>
      <c r="HXY121" s="11"/>
      <c r="HXZ121" s="11"/>
      <c r="HYA121" s="11"/>
      <c r="HYB121" s="11"/>
      <c r="HYC121" s="11"/>
      <c r="HYD121" s="11"/>
      <c r="HYE121" s="11"/>
      <c r="HYF121" s="11"/>
      <c r="HYG121" s="11"/>
      <c r="HYH121" s="11"/>
      <c r="HYI121" s="11"/>
      <c r="HYJ121" s="11"/>
      <c r="HYK121" s="11"/>
      <c r="HYL121" s="11"/>
      <c r="HYM121" s="11"/>
      <c r="HYN121" s="11"/>
      <c r="HYO121" s="11"/>
      <c r="HYP121" s="11"/>
      <c r="HYQ121" s="11"/>
      <c r="HYR121" s="11"/>
      <c r="HYS121" s="11"/>
      <c r="HYT121" s="11"/>
      <c r="HYU121" s="11"/>
      <c r="HYV121" s="11"/>
      <c r="HYW121" s="11"/>
      <c r="HYX121" s="11"/>
      <c r="HYY121" s="11"/>
      <c r="HYZ121" s="11"/>
      <c r="HZA121" s="11"/>
      <c r="HZB121" s="11"/>
      <c r="HZC121" s="11"/>
      <c r="HZD121" s="11"/>
      <c r="HZE121" s="11"/>
      <c r="HZF121" s="11"/>
      <c r="HZG121" s="11"/>
      <c r="HZH121" s="11"/>
      <c r="HZI121" s="11"/>
      <c r="HZJ121" s="11"/>
      <c r="HZK121" s="11"/>
      <c r="HZL121" s="11"/>
      <c r="HZM121" s="11"/>
      <c r="HZN121" s="11"/>
      <c r="HZO121" s="11"/>
      <c r="HZP121" s="11"/>
      <c r="HZQ121" s="11"/>
      <c r="HZR121" s="11"/>
      <c r="HZS121" s="11"/>
      <c r="HZT121" s="11"/>
      <c r="HZU121" s="11"/>
      <c r="HZV121" s="11"/>
      <c r="HZW121" s="11"/>
      <c r="HZX121" s="11"/>
      <c r="HZY121" s="11"/>
      <c r="HZZ121" s="11"/>
      <c r="IAA121" s="11"/>
      <c r="IAB121" s="11"/>
      <c r="IAC121" s="11"/>
      <c r="IAD121" s="11"/>
      <c r="IAE121" s="11"/>
      <c r="IAF121" s="11"/>
      <c r="IAG121" s="11"/>
      <c r="IAH121" s="11"/>
      <c r="IAI121" s="11"/>
      <c r="IAJ121" s="11"/>
      <c r="IAK121" s="11"/>
      <c r="IAL121" s="11"/>
      <c r="IAM121" s="11"/>
      <c r="IAN121" s="11"/>
      <c r="IAO121" s="11"/>
      <c r="IAP121" s="11"/>
      <c r="IAQ121" s="11"/>
      <c r="IAR121" s="11"/>
      <c r="IAS121" s="11"/>
      <c r="IAT121" s="11"/>
      <c r="IAU121" s="11"/>
      <c r="IAV121" s="11"/>
      <c r="IAW121" s="11"/>
      <c r="IAX121" s="11"/>
      <c r="IAY121" s="11"/>
      <c r="IAZ121" s="11"/>
      <c r="IBA121" s="11"/>
      <c r="IBB121" s="11"/>
      <c r="IBC121" s="11"/>
      <c r="IBD121" s="11"/>
      <c r="IBE121" s="11"/>
      <c r="IBF121" s="11"/>
      <c r="IBG121" s="11"/>
      <c r="IBH121" s="11"/>
      <c r="IBI121" s="11"/>
      <c r="IBJ121" s="11"/>
      <c r="IBK121" s="11"/>
      <c r="IBL121" s="11"/>
      <c r="IBM121" s="11"/>
      <c r="IBN121" s="11"/>
      <c r="IBO121" s="11"/>
      <c r="IBP121" s="11"/>
      <c r="IBQ121" s="11"/>
      <c r="IBR121" s="11"/>
      <c r="IBS121" s="11"/>
      <c r="IBT121" s="11"/>
      <c r="IBU121" s="11"/>
      <c r="IBV121" s="11"/>
      <c r="IBW121" s="11"/>
      <c r="IBX121" s="11"/>
      <c r="IBY121" s="11"/>
      <c r="IBZ121" s="11"/>
      <c r="ICA121" s="11"/>
      <c r="ICB121" s="11"/>
      <c r="ICC121" s="11"/>
      <c r="ICD121" s="11"/>
      <c r="ICE121" s="11"/>
      <c r="ICF121" s="11"/>
      <c r="ICG121" s="11"/>
      <c r="ICH121" s="11"/>
      <c r="ICI121" s="11"/>
      <c r="ICJ121" s="11"/>
      <c r="ICK121" s="11"/>
      <c r="ICL121" s="11"/>
      <c r="ICM121" s="11"/>
      <c r="ICN121" s="11"/>
      <c r="ICO121" s="11"/>
      <c r="ICP121" s="11"/>
      <c r="ICQ121" s="11"/>
      <c r="ICR121" s="11"/>
      <c r="ICS121" s="11"/>
      <c r="ICT121" s="11"/>
      <c r="ICU121" s="11"/>
      <c r="ICV121" s="11"/>
      <c r="ICW121" s="11"/>
      <c r="ICX121" s="11"/>
      <c r="ICY121" s="11"/>
      <c r="ICZ121" s="11"/>
      <c r="IDA121" s="11"/>
      <c r="IDB121" s="11"/>
      <c r="IDC121" s="11"/>
      <c r="IDD121" s="11"/>
      <c r="IDE121" s="11"/>
      <c r="IDF121" s="11"/>
      <c r="IDG121" s="11"/>
      <c r="IDH121" s="11"/>
      <c r="IDI121" s="11"/>
      <c r="IDJ121" s="11"/>
      <c r="IDK121" s="11"/>
      <c r="IDL121" s="11"/>
      <c r="IDM121" s="11"/>
      <c r="IDN121" s="11"/>
      <c r="IDO121" s="11"/>
      <c r="IDP121" s="11"/>
      <c r="IDQ121" s="11"/>
      <c r="IDR121" s="11"/>
      <c r="IDS121" s="11"/>
      <c r="IDT121" s="11"/>
      <c r="IDU121" s="11"/>
      <c r="IDV121" s="11"/>
      <c r="IDW121" s="11"/>
      <c r="IDX121" s="11"/>
      <c r="IDY121" s="11"/>
      <c r="IDZ121" s="11"/>
      <c r="IEA121" s="11"/>
      <c r="IEB121" s="11"/>
      <c r="IEC121" s="11"/>
      <c r="IED121" s="11"/>
      <c r="IEE121" s="11"/>
      <c r="IEF121" s="11"/>
      <c r="IEG121" s="11"/>
      <c r="IEH121" s="11"/>
      <c r="IEI121" s="11"/>
      <c r="IEJ121" s="11"/>
      <c r="IEK121" s="11"/>
      <c r="IEL121" s="11"/>
      <c r="IEM121" s="11"/>
      <c r="IEN121" s="11"/>
      <c r="IEO121" s="11"/>
      <c r="IEP121" s="11"/>
      <c r="IEQ121" s="11"/>
      <c r="IER121" s="11"/>
      <c r="IES121" s="11"/>
      <c r="IET121" s="11"/>
      <c r="IEU121" s="11"/>
      <c r="IEV121" s="11"/>
      <c r="IEW121" s="11"/>
      <c r="IEX121" s="11"/>
      <c r="IEY121" s="11"/>
      <c r="IEZ121" s="11"/>
      <c r="IFA121" s="11"/>
      <c r="IFB121" s="11"/>
      <c r="IFC121" s="11"/>
      <c r="IFD121" s="11"/>
      <c r="IFE121" s="11"/>
      <c r="IFF121" s="11"/>
      <c r="IFG121" s="11"/>
      <c r="IFH121" s="11"/>
      <c r="IFI121" s="11"/>
      <c r="IFJ121" s="11"/>
      <c r="IFK121" s="11"/>
      <c r="IFL121" s="11"/>
      <c r="IFM121" s="11"/>
      <c r="IFN121" s="11"/>
      <c r="IFO121" s="11"/>
      <c r="IFP121" s="11"/>
      <c r="IFQ121" s="11"/>
      <c r="IFR121" s="11"/>
      <c r="IFS121" s="11"/>
      <c r="IFT121" s="11"/>
      <c r="IFU121" s="11"/>
      <c r="IFV121" s="11"/>
      <c r="IFW121" s="11"/>
      <c r="IFX121" s="11"/>
      <c r="IFY121" s="11"/>
      <c r="IFZ121" s="11"/>
      <c r="IGA121" s="11"/>
      <c r="IGB121" s="11"/>
      <c r="IGC121" s="11"/>
      <c r="IGD121" s="11"/>
      <c r="IGE121" s="11"/>
      <c r="IGF121" s="11"/>
      <c r="IGG121" s="11"/>
      <c r="IGH121" s="11"/>
      <c r="IGI121" s="11"/>
      <c r="IGJ121" s="11"/>
      <c r="IGK121" s="11"/>
      <c r="IGL121" s="11"/>
      <c r="IGM121" s="11"/>
      <c r="IGN121" s="11"/>
      <c r="IGO121" s="11"/>
      <c r="IGP121" s="11"/>
      <c r="IGQ121" s="11"/>
      <c r="IGR121" s="11"/>
      <c r="IGS121" s="11"/>
      <c r="IGT121" s="11"/>
      <c r="IGU121" s="11"/>
      <c r="IGV121" s="11"/>
      <c r="IGW121" s="11"/>
      <c r="IGX121" s="11"/>
      <c r="IGY121" s="11"/>
      <c r="IGZ121" s="11"/>
      <c r="IHA121" s="11"/>
      <c r="IHB121" s="11"/>
      <c r="IHC121" s="11"/>
      <c r="IHD121" s="11"/>
      <c r="IHE121" s="11"/>
      <c r="IHF121" s="11"/>
      <c r="IHG121" s="11"/>
      <c r="IHH121" s="11"/>
      <c r="IHI121" s="11"/>
      <c r="IHJ121" s="11"/>
      <c r="IHK121" s="11"/>
      <c r="IHL121" s="11"/>
      <c r="IHM121" s="11"/>
      <c r="IHN121" s="11"/>
      <c r="IHO121" s="11"/>
      <c r="IHP121" s="11"/>
      <c r="IHQ121" s="11"/>
      <c r="IHR121" s="11"/>
      <c r="IHS121" s="11"/>
      <c r="IHT121" s="11"/>
      <c r="IHU121" s="11"/>
      <c r="IHV121" s="11"/>
      <c r="IHW121" s="11"/>
      <c r="IHX121" s="11"/>
      <c r="IHY121" s="11"/>
      <c r="IHZ121" s="11"/>
      <c r="IIA121" s="11"/>
      <c r="IIB121" s="11"/>
      <c r="IIC121" s="11"/>
      <c r="IID121" s="11"/>
      <c r="IIE121" s="11"/>
      <c r="IIF121" s="11"/>
      <c r="IIG121" s="11"/>
      <c r="IIH121" s="11"/>
      <c r="III121" s="11"/>
      <c r="IIJ121" s="11"/>
      <c r="IIK121" s="11"/>
      <c r="IIL121" s="11"/>
      <c r="IIM121" s="11"/>
      <c r="IIN121" s="11"/>
      <c r="IIO121" s="11"/>
      <c r="IIP121" s="11"/>
      <c r="IIQ121" s="11"/>
      <c r="IIR121" s="11"/>
      <c r="IIS121" s="11"/>
      <c r="IIT121" s="11"/>
      <c r="IIU121" s="11"/>
      <c r="IIV121" s="11"/>
      <c r="IIW121" s="11"/>
      <c r="IIX121" s="11"/>
      <c r="IIY121" s="11"/>
      <c r="IIZ121" s="11"/>
      <c r="IJA121" s="11"/>
      <c r="IJB121" s="11"/>
      <c r="IJC121" s="11"/>
      <c r="IJD121" s="11"/>
      <c r="IJE121" s="11"/>
      <c r="IJF121" s="11"/>
      <c r="IJG121" s="11"/>
      <c r="IJH121" s="11"/>
      <c r="IJI121" s="11"/>
      <c r="IJJ121" s="11"/>
      <c r="IJK121" s="11"/>
      <c r="IJL121" s="11"/>
      <c r="IJM121" s="11"/>
      <c r="IJN121" s="11"/>
      <c r="IJO121" s="11"/>
      <c r="IJP121" s="11"/>
      <c r="IJQ121" s="11"/>
      <c r="IJR121" s="11"/>
      <c r="IJS121" s="11"/>
      <c r="IJT121" s="11"/>
      <c r="IJU121" s="11"/>
      <c r="IJV121" s="11"/>
      <c r="IJW121" s="11"/>
      <c r="IJX121" s="11"/>
      <c r="IJY121" s="11"/>
      <c r="IJZ121" s="11"/>
      <c r="IKA121" s="11"/>
      <c r="IKB121" s="11"/>
      <c r="IKC121" s="11"/>
      <c r="IKD121" s="11"/>
      <c r="IKE121" s="11"/>
      <c r="IKF121" s="11"/>
      <c r="IKG121" s="11"/>
      <c r="IKH121" s="11"/>
      <c r="IKI121" s="11"/>
      <c r="IKJ121" s="11"/>
      <c r="IKK121" s="11"/>
      <c r="IKL121" s="11"/>
      <c r="IKM121" s="11"/>
      <c r="IKN121" s="11"/>
      <c r="IKO121" s="11"/>
      <c r="IKP121" s="11"/>
      <c r="IKQ121" s="11"/>
      <c r="IKR121" s="11"/>
      <c r="IKS121" s="11"/>
      <c r="IKT121" s="11"/>
      <c r="IKU121" s="11"/>
      <c r="IKV121" s="11"/>
      <c r="IKW121" s="11"/>
      <c r="IKX121" s="11"/>
      <c r="IKY121" s="11"/>
      <c r="IKZ121" s="11"/>
      <c r="ILA121" s="11"/>
      <c r="ILB121" s="11"/>
      <c r="ILC121" s="11"/>
      <c r="ILD121" s="11"/>
      <c r="ILE121" s="11"/>
      <c r="ILF121" s="11"/>
      <c r="ILG121" s="11"/>
      <c r="ILH121" s="11"/>
      <c r="ILI121" s="11"/>
      <c r="ILJ121" s="11"/>
      <c r="ILK121" s="11"/>
      <c r="ILL121" s="11"/>
      <c r="ILM121" s="11"/>
      <c r="ILN121" s="11"/>
      <c r="ILO121" s="11"/>
      <c r="ILP121" s="11"/>
      <c r="ILQ121" s="11"/>
      <c r="ILR121" s="11"/>
      <c r="ILS121" s="11"/>
      <c r="ILT121" s="11"/>
      <c r="ILU121" s="11"/>
      <c r="ILV121" s="11"/>
      <c r="ILW121" s="11"/>
      <c r="ILX121" s="11"/>
      <c r="ILY121" s="11"/>
      <c r="ILZ121" s="11"/>
      <c r="IMA121" s="11"/>
      <c r="IMB121" s="11"/>
      <c r="IMC121" s="11"/>
      <c r="IMD121" s="11"/>
      <c r="IME121" s="11"/>
      <c r="IMF121" s="11"/>
      <c r="IMG121" s="11"/>
      <c r="IMH121" s="11"/>
      <c r="IMI121" s="11"/>
      <c r="IMJ121" s="11"/>
      <c r="IMK121" s="11"/>
      <c r="IML121" s="11"/>
      <c r="IMM121" s="11"/>
      <c r="IMN121" s="11"/>
      <c r="IMO121" s="11"/>
      <c r="IMP121" s="11"/>
      <c r="IMQ121" s="11"/>
      <c r="IMR121" s="11"/>
      <c r="IMS121" s="11"/>
      <c r="IMT121" s="11"/>
      <c r="IMU121" s="11"/>
      <c r="IMV121" s="11"/>
      <c r="IMW121" s="11"/>
      <c r="IMX121" s="11"/>
      <c r="IMY121" s="11"/>
      <c r="IMZ121" s="11"/>
      <c r="INA121" s="11"/>
      <c r="INB121" s="11"/>
      <c r="INC121" s="11"/>
      <c r="IND121" s="11"/>
      <c r="INE121" s="11"/>
      <c r="INF121" s="11"/>
      <c r="ING121" s="11"/>
      <c r="INH121" s="11"/>
      <c r="INI121" s="11"/>
      <c r="INJ121" s="11"/>
      <c r="INK121" s="11"/>
      <c r="INL121" s="11"/>
      <c r="INM121" s="11"/>
      <c r="INN121" s="11"/>
      <c r="INO121" s="11"/>
      <c r="INP121" s="11"/>
      <c r="INQ121" s="11"/>
      <c r="INR121" s="11"/>
      <c r="INS121" s="11"/>
      <c r="INT121" s="11"/>
      <c r="INU121" s="11"/>
      <c r="INV121" s="11"/>
      <c r="INW121" s="11"/>
      <c r="INX121" s="11"/>
      <c r="INY121" s="11"/>
      <c r="INZ121" s="11"/>
      <c r="IOA121" s="11"/>
      <c r="IOB121" s="11"/>
      <c r="IOC121" s="11"/>
      <c r="IOD121" s="11"/>
      <c r="IOE121" s="11"/>
      <c r="IOF121" s="11"/>
      <c r="IOG121" s="11"/>
      <c r="IOH121" s="11"/>
      <c r="IOI121" s="11"/>
      <c r="IOJ121" s="11"/>
      <c r="IOK121" s="11"/>
      <c r="IOL121" s="11"/>
      <c r="IOM121" s="11"/>
      <c r="ION121" s="11"/>
      <c r="IOO121" s="11"/>
      <c r="IOP121" s="11"/>
      <c r="IOQ121" s="11"/>
      <c r="IOR121" s="11"/>
      <c r="IOS121" s="11"/>
      <c r="IOT121" s="11"/>
      <c r="IOU121" s="11"/>
      <c r="IOV121" s="11"/>
      <c r="IOW121" s="11"/>
      <c r="IOX121" s="11"/>
      <c r="IOY121" s="11"/>
      <c r="IOZ121" s="11"/>
      <c r="IPA121" s="11"/>
      <c r="IPB121" s="11"/>
      <c r="IPC121" s="11"/>
      <c r="IPD121" s="11"/>
      <c r="IPE121" s="11"/>
      <c r="IPF121" s="11"/>
      <c r="IPG121" s="11"/>
      <c r="IPH121" s="11"/>
      <c r="IPI121" s="11"/>
      <c r="IPJ121" s="11"/>
      <c r="IPK121" s="11"/>
      <c r="IPL121" s="11"/>
      <c r="IPM121" s="11"/>
      <c r="IPN121" s="11"/>
      <c r="IPO121" s="11"/>
      <c r="IPP121" s="11"/>
      <c r="IPQ121" s="11"/>
      <c r="IPR121" s="11"/>
      <c r="IPS121" s="11"/>
      <c r="IPT121" s="11"/>
      <c r="IPU121" s="11"/>
      <c r="IPV121" s="11"/>
      <c r="IPW121" s="11"/>
      <c r="IPX121" s="11"/>
      <c r="IPY121" s="11"/>
      <c r="IPZ121" s="11"/>
      <c r="IQA121" s="11"/>
      <c r="IQB121" s="11"/>
      <c r="IQC121" s="11"/>
      <c r="IQD121" s="11"/>
      <c r="IQE121" s="11"/>
      <c r="IQF121" s="11"/>
      <c r="IQG121" s="11"/>
      <c r="IQH121" s="11"/>
      <c r="IQI121" s="11"/>
      <c r="IQJ121" s="11"/>
      <c r="IQK121" s="11"/>
      <c r="IQL121" s="11"/>
      <c r="IQM121" s="11"/>
      <c r="IQN121" s="11"/>
      <c r="IQO121" s="11"/>
      <c r="IQP121" s="11"/>
      <c r="IQQ121" s="11"/>
      <c r="IQR121" s="11"/>
      <c r="IQS121" s="11"/>
      <c r="IQT121" s="11"/>
      <c r="IQU121" s="11"/>
      <c r="IQV121" s="11"/>
      <c r="IQW121" s="11"/>
      <c r="IQX121" s="11"/>
      <c r="IQY121" s="11"/>
      <c r="IQZ121" s="11"/>
      <c r="IRA121" s="11"/>
      <c r="IRB121" s="11"/>
      <c r="IRC121" s="11"/>
      <c r="IRD121" s="11"/>
      <c r="IRE121" s="11"/>
      <c r="IRF121" s="11"/>
      <c r="IRG121" s="11"/>
      <c r="IRH121" s="11"/>
      <c r="IRI121" s="11"/>
      <c r="IRJ121" s="11"/>
      <c r="IRK121" s="11"/>
      <c r="IRL121" s="11"/>
      <c r="IRM121" s="11"/>
      <c r="IRN121" s="11"/>
      <c r="IRO121" s="11"/>
      <c r="IRP121" s="11"/>
      <c r="IRQ121" s="11"/>
      <c r="IRR121" s="11"/>
      <c r="IRS121" s="11"/>
      <c r="IRT121" s="11"/>
      <c r="IRU121" s="11"/>
      <c r="IRV121" s="11"/>
      <c r="IRW121" s="11"/>
      <c r="IRX121" s="11"/>
      <c r="IRY121" s="11"/>
      <c r="IRZ121" s="11"/>
      <c r="ISA121" s="11"/>
      <c r="ISB121" s="11"/>
      <c r="ISC121" s="11"/>
      <c r="ISD121" s="11"/>
      <c r="ISE121" s="11"/>
      <c r="ISF121" s="11"/>
      <c r="ISG121" s="11"/>
      <c r="ISH121" s="11"/>
      <c r="ISI121" s="11"/>
      <c r="ISJ121" s="11"/>
      <c r="ISK121" s="11"/>
      <c r="ISL121" s="11"/>
      <c r="ISM121" s="11"/>
      <c r="ISN121" s="11"/>
      <c r="ISO121" s="11"/>
      <c r="ISP121" s="11"/>
      <c r="ISQ121" s="11"/>
      <c r="ISR121" s="11"/>
      <c r="ISS121" s="11"/>
      <c r="IST121" s="11"/>
      <c r="ISU121" s="11"/>
      <c r="ISV121" s="11"/>
      <c r="ISW121" s="11"/>
      <c r="ISX121" s="11"/>
      <c r="ISY121" s="11"/>
      <c r="ISZ121" s="11"/>
      <c r="ITA121" s="11"/>
      <c r="ITB121" s="11"/>
      <c r="ITC121" s="11"/>
      <c r="ITD121" s="11"/>
      <c r="ITE121" s="11"/>
      <c r="ITF121" s="11"/>
      <c r="ITG121" s="11"/>
      <c r="ITH121" s="11"/>
      <c r="ITI121" s="11"/>
      <c r="ITJ121" s="11"/>
      <c r="ITK121" s="11"/>
      <c r="ITL121" s="11"/>
      <c r="ITM121" s="11"/>
      <c r="ITN121" s="11"/>
      <c r="ITO121" s="11"/>
      <c r="ITP121" s="11"/>
      <c r="ITQ121" s="11"/>
      <c r="ITR121" s="11"/>
      <c r="ITS121" s="11"/>
      <c r="ITT121" s="11"/>
      <c r="ITU121" s="11"/>
      <c r="ITV121" s="11"/>
      <c r="ITW121" s="11"/>
      <c r="ITX121" s="11"/>
      <c r="ITY121" s="11"/>
      <c r="ITZ121" s="11"/>
      <c r="IUA121" s="11"/>
      <c r="IUB121" s="11"/>
      <c r="IUC121" s="11"/>
      <c r="IUD121" s="11"/>
      <c r="IUE121" s="11"/>
      <c r="IUF121" s="11"/>
      <c r="IUG121" s="11"/>
      <c r="IUH121" s="11"/>
      <c r="IUI121" s="11"/>
      <c r="IUJ121" s="11"/>
      <c r="IUK121" s="11"/>
      <c r="IUL121" s="11"/>
      <c r="IUM121" s="11"/>
      <c r="IUN121" s="11"/>
      <c r="IUO121" s="11"/>
      <c r="IUP121" s="11"/>
      <c r="IUQ121" s="11"/>
      <c r="IUR121" s="11"/>
      <c r="IUS121" s="11"/>
      <c r="IUT121" s="11"/>
      <c r="IUU121" s="11"/>
      <c r="IUV121" s="11"/>
      <c r="IUW121" s="11"/>
      <c r="IUX121" s="11"/>
      <c r="IUY121" s="11"/>
      <c r="IUZ121" s="11"/>
      <c r="IVA121" s="11"/>
      <c r="IVB121" s="11"/>
      <c r="IVC121" s="11"/>
      <c r="IVD121" s="11"/>
      <c r="IVE121" s="11"/>
      <c r="IVF121" s="11"/>
      <c r="IVG121" s="11"/>
      <c r="IVH121" s="11"/>
      <c r="IVI121" s="11"/>
      <c r="IVJ121" s="11"/>
      <c r="IVK121" s="11"/>
      <c r="IVL121" s="11"/>
      <c r="IVM121" s="11"/>
      <c r="IVN121" s="11"/>
      <c r="IVO121" s="11"/>
      <c r="IVP121" s="11"/>
      <c r="IVQ121" s="11"/>
      <c r="IVR121" s="11"/>
      <c r="IVS121" s="11"/>
      <c r="IVT121" s="11"/>
      <c r="IVU121" s="11"/>
      <c r="IVV121" s="11"/>
      <c r="IVW121" s="11"/>
      <c r="IVX121" s="11"/>
      <c r="IVY121" s="11"/>
      <c r="IVZ121" s="11"/>
      <c r="IWA121" s="11"/>
      <c r="IWB121" s="11"/>
      <c r="IWC121" s="11"/>
      <c r="IWD121" s="11"/>
      <c r="IWE121" s="11"/>
      <c r="IWF121" s="11"/>
      <c r="IWG121" s="11"/>
      <c r="IWH121" s="11"/>
      <c r="IWI121" s="11"/>
      <c r="IWJ121" s="11"/>
      <c r="IWK121" s="11"/>
      <c r="IWL121" s="11"/>
      <c r="IWM121" s="11"/>
      <c r="IWN121" s="11"/>
      <c r="IWO121" s="11"/>
      <c r="IWP121" s="11"/>
      <c r="IWQ121" s="11"/>
      <c r="IWR121" s="11"/>
      <c r="IWS121" s="11"/>
      <c r="IWT121" s="11"/>
      <c r="IWU121" s="11"/>
      <c r="IWV121" s="11"/>
      <c r="IWW121" s="11"/>
      <c r="IWX121" s="11"/>
      <c r="IWY121" s="11"/>
      <c r="IWZ121" s="11"/>
      <c r="IXA121" s="11"/>
      <c r="IXB121" s="11"/>
      <c r="IXC121" s="11"/>
      <c r="IXD121" s="11"/>
      <c r="IXE121" s="11"/>
      <c r="IXF121" s="11"/>
      <c r="IXG121" s="11"/>
      <c r="IXH121" s="11"/>
      <c r="IXI121" s="11"/>
      <c r="IXJ121" s="11"/>
      <c r="IXK121" s="11"/>
      <c r="IXL121" s="11"/>
      <c r="IXM121" s="11"/>
      <c r="IXN121" s="11"/>
      <c r="IXO121" s="11"/>
      <c r="IXP121" s="11"/>
      <c r="IXQ121" s="11"/>
      <c r="IXR121" s="11"/>
      <c r="IXS121" s="11"/>
      <c r="IXT121" s="11"/>
      <c r="IXU121" s="11"/>
      <c r="IXV121" s="11"/>
      <c r="IXW121" s="11"/>
      <c r="IXX121" s="11"/>
      <c r="IXY121" s="11"/>
      <c r="IXZ121" s="11"/>
      <c r="IYA121" s="11"/>
      <c r="IYB121" s="11"/>
      <c r="IYC121" s="11"/>
      <c r="IYD121" s="11"/>
      <c r="IYE121" s="11"/>
      <c r="IYF121" s="11"/>
      <c r="IYG121" s="11"/>
      <c r="IYH121" s="11"/>
      <c r="IYI121" s="11"/>
      <c r="IYJ121" s="11"/>
      <c r="IYK121" s="11"/>
      <c r="IYL121" s="11"/>
      <c r="IYM121" s="11"/>
      <c r="IYN121" s="11"/>
      <c r="IYO121" s="11"/>
      <c r="IYP121" s="11"/>
      <c r="IYQ121" s="11"/>
      <c r="IYR121" s="11"/>
      <c r="IYS121" s="11"/>
      <c r="IYT121" s="11"/>
      <c r="IYU121" s="11"/>
      <c r="IYV121" s="11"/>
      <c r="IYW121" s="11"/>
      <c r="IYX121" s="11"/>
      <c r="IYY121" s="11"/>
      <c r="IYZ121" s="11"/>
      <c r="IZA121" s="11"/>
      <c r="IZB121" s="11"/>
      <c r="IZC121" s="11"/>
      <c r="IZD121" s="11"/>
      <c r="IZE121" s="11"/>
      <c r="IZF121" s="11"/>
      <c r="IZG121" s="11"/>
      <c r="IZH121" s="11"/>
      <c r="IZI121" s="11"/>
      <c r="IZJ121" s="11"/>
      <c r="IZK121" s="11"/>
      <c r="IZL121" s="11"/>
      <c r="IZM121" s="11"/>
      <c r="IZN121" s="11"/>
      <c r="IZO121" s="11"/>
      <c r="IZP121" s="11"/>
      <c r="IZQ121" s="11"/>
      <c r="IZR121" s="11"/>
      <c r="IZS121" s="11"/>
      <c r="IZT121" s="11"/>
      <c r="IZU121" s="11"/>
      <c r="IZV121" s="11"/>
      <c r="IZW121" s="11"/>
      <c r="IZX121" s="11"/>
      <c r="IZY121" s="11"/>
      <c r="IZZ121" s="11"/>
      <c r="JAA121" s="11"/>
      <c r="JAB121" s="11"/>
      <c r="JAC121" s="11"/>
      <c r="JAD121" s="11"/>
      <c r="JAE121" s="11"/>
      <c r="JAF121" s="11"/>
      <c r="JAG121" s="11"/>
      <c r="JAH121" s="11"/>
      <c r="JAI121" s="11"/>
      <c r="JAJ121" s="11"/>
      <c r="JAK121" s="11"/>
      <c r="JAL121" s="11"/>
      <c r="JAM121" s="11"/>
      <c r="JAN121" s="11"/>
      <c r="JAO121" s="11"/>
      <c r="JAP121" s="11"/>
      <c r="JAQ121" s="11"/>
      <c r="JAR121" s="11"/>
      <c r="JAS121" s="11"/>
      <c r="JAT121" s="11"/>
      <c r="JAU121" s="11"/>
      <c r="JAV121" s="11"/>
      <c r="JAW121" s="11"/>
      <c r="JAX121" s="11"/>
      <c r="JAY121" s="11"/>
      <c r="JAZ121" s="11"/>
      <c r="JBA121" s="11"/>
      <c r="JBB121" s="11"/>
      <c r="JBC121" s="11"/>
      <c r="JBD121" s="11"/>
      <c r="JBE121" s="11"/>
      <c r="JBF121" s="11"/>
      <c r="JBG121" s="11"/>
      <c r="JBH121" s="11"/>
      <c r="JBI121" s="11"/>
      <c r="JBJ121" s="11"/>
      <c r="JBK121" s="11"/>
      <c r="JBL121" s="11"/>
      <c r="JBM121" s="11"/>
      <c r="JBN121" s="11"/>
      <c r="JBO121" s="11"/>
      <c r="JBP121" s="11"/>
      <c r="JBQ121" s="11"/>
      <c r="JBR121" s="11"/>
      <c r="JBS121" s="11"/>
      <c r="JBT121" s="11"/>
      <c r="JBU121" s="11"/>
      <c r="JBV121" s="11"/>
      <c r="JBW121" s="11"/>
      <c r="JBX121" s="11"/>
      <c r="JBY121" s="11"/>
      <c r="JBZ121" s="11"/>
      <c r="JCA121" s="11"/>
      <c r="JCB121" s="11"/>
      <c r="JCC121" s="11"/>
      <c r="JCD121" s="11"/>
      <c r="JCE121" s="11"/>
      <c r="JCF121" s="11"/>
      <c r="JCG121" s="11"/>
      <c r="JCH121" s="11"/>
      <c r="JCI121" s="11"/>
      <c r="JCJ121" s="11"/>
      <c r="JCK121" s="11"/>
      <c r="JCL121" s="11"/>
      <c r="JCM121" s="11"/>
      <c r="JCN121" s="11"/>
      <c r="JCO121" s="11"/>
      <c r="JCP121" s="11"/>
      <c r="JCQ121" s="11"/>
      <c r="JCR121" s="11"/>
      <c r="JCS121" s="11"/>
      <c r="JCT121" s="11"/>
      <c r="JCU121" s="11"/>
      <c r="JCV121" s="11"/>
      <c r="JCW121" s="11"/>
      <c r="JCX121" s="11"/>
      <c r="JCY121" s="11"/>
      <c r="JCZ121" s="11"/>
      <c r="JDA121" s="11"/>
      <c r="JDB121" s="11"/>
      <c r="JDC121" s="11"/>
      <c r="JDD121" s="11"/>
      <c r="JDE121" s="11"/>
      <c r="JDF121" s="11"/>
      <c r="JDG121" s="11"/>
      <c r="JDH121" s="11"/>
      <c r="JDI121" s="11"/>
      <c r="JDJ121" s="11"/>
      <c r="JDK121" s="11"/>
      <c r="JDL121" s="11"/>
      <c r="JDM121" s="11"/>
      <c r="JDN121" s="11"/>
      <c r="JDO121" s="11"/>
      <c r="JDP121" s="11"/>
      <c r="JDQ121" s="11"/>
      <c r="JDR121" s="11"/>
      <c r="JDS121" s="11"/>
      <c r="JDT121" s="11"/>
      <c r="JDU121" s="11"/>
      <c r="JDV121" s="11"/>
      <c r="JDW121" s="11"/>
      <c r="JDX121" s="11"/>
      <c r="JDY121" s="11"/>
      <c r="JDZ121" s="11"/>
      <c r="JEA121" s="11"/>
      <c r="JEB121" s="11"/>
      <c r="JEC121" s="11"/>
      <c r="JED121" s="11"/>
      <c r="JEE121" s="11"/>
      <c r="JEF121" s="11"/>
      <c r="JEG121" s="11"/>
      <c r="JEH121" s="11"/>
      <c r="JEI121" s="11"/>
      <c r="JEJ121" s="11"/>
      <c r="JEK121" s="11"/>
      <c r="JEL121" s="11"/>
      <c r="JEM121" s="11"/>
      <c r="JEN121" s="11"/>
      <c r="JEO121" s="11"/>
      <c r="JEP121" s="11"/>
      <c r="JEQ121" s="11"/>
      <c r="JER121" s="11"/>
      <c r="JES121" s="11"/>
      <c r="JET121" s="11"/>
      <c r="JEU121" s="11"/>
      <c r="JEV121" s="11"/>
      <c r="JEW121" s="11"/>
      <c r="JEX121" s="11"/>
      <c r="JEY121" s="11"/>
      <c r="JEZ121" s="11"/>
      <c r="JFA121" s="11"/>
      <c r="JFB121" s="11"/>
      <c r="JFC121" s="11"/>
      <c r="JFD121" s="11"/>
      <c r="JFE121" s="11"/>
      <c r="JFF121" s="11"/>
      <c r="JFG121" s="11"/>
      <c r="JFH121" s="11"/>
      <c r="JFI121" s="11"/>
      <c r="JFJ121" s="11"/>
      <c r="JFK121" s="11"/>
      <c r="JFL121" s="11"/>
      <c r="JFM121" s="11"/>
      <c r="JFN121" s="11"/>
      <c r="JFO121" s="11"/>
      <c r="JFP121" s="11"/>
      <c r="JFQ121" s="11"/>
      <c r="JFR121" s="11"/>
      <c r="JFS121" s="11"/>
      <c r="JFT121" s="11"/>
      <c r="JFU121" s="11"/>
      <c r="JFV121" s="11"/>
      <c r="JFW121" s="11"/>
      <c r="JFX121" s="11"/>
      <c r="JFY121" s="11"/>
      <c r="JFZ121" s="11"/>
      <c r="JGA121" s="11"/>
      <c r="JGB121" s="11"/>
      <c r="JGC121" s="11"/>
      <c r="JGD121" s="11"/>
      <c r="JGE121" s="11"/>
      <c r="JGF121" s="11"/>
      <c r="JGG121" s="11"/>
      <c r="JGH121" s="11"/>
      <c r="JGI121" s="11"/>
      <c r="JGJ121" s="11"/>
      <c r="JGK121" s="11"/>
      <c r="JGL121" s="11"/>
      <c r="JGM121" s="11"/>
      <c r="JGN121" s="11"/>
      <c r="JGO121" s="11"/>
      <c r="JGP121" s="11"/>
      <c r="JGQ121" s="11"/>
      <c r="JGR121" s="11"/>
      <c r="JGS121" s="11"/>
      <c r="JGT121" s="11"/>
      <c r="JGU121" s="11"/>
      <c r="JGV121" s="11"/>
      <c r="JGW121" s="11"/>
      <c r="JGX121" s="11"/>
      <c r="JGY121" s="11"/>
      <c r="JGZ121" s="11"/>
      <c r="JHA121" s="11"/>
      <c r="JHB121" s="11"/>
      <c r="JHC121" s="11"/>
      <c r="JHD121" s="11"/>
      <c r="JHE121" s="11"/>
      <c r="JHF121" s="11"/>
      <c r="JHG121" s="11"/>
      <c r="JHH121" s="11"/>
      <c r="JHI121" s="11"/>
      <c r="JHJ121" s="11"/>
      <c r="JHK121" s="11"/>
      <c r="JHL121" s="11"/>
      <c r="JHM121" s="11"/>
      <c r="JHN121" s="11"/>
      <c r="JHO121" s="11"/>
      <c r="JHP121" s="11"/>
      <c r="JHQ121" s="11"/>
      <c r="JHR121" s="11"/>
      <c r="JHS121" s="11"/>
      <c r="JHT121" s="11"/>
      <c r="JHU121" s="11"/>
      <c r="JHV121" s="11"/>
      <c r="JHW121" s="11"/>
      <c r="JHX121" s="11"/>
      <c r="JHY121" s="11"/>
      <c r="JHZ121" s="11"/>
      <c r="JIA121" s="11"/>
      <c r="JIB121" s="11"/>
      <c r="JIC121" s="11"/>
      <c r="JID121" s="11"/>
      <c r="JIE121" s="11"/>
      <c r="JIF121" s="11"/>
      <c r="JIG121" s="11"/>
      <c r="JIH121" s="11"/>
      <c r="JII121" s="11"/>
      <c r="JIJ121" s="11"/>
      <c r="JIK121" s="11"/>
      <c r="JIL121" s="11"/>
      <c r="JIM121" s="11"/>
      <c r="JIN121" s="11"/>
      <c r="JIO121" s="11"/>
      <c r="JIP121" s="11"/>
      <c r="JIQ121" s="11"/>
      <c r="JIR121" s="11"/>
      <c r="JIS121" s="11"/>
      <c r="JIT121" s="11"/>
      <c r="JIU121" s="11"/>
      <c r="JIV121" s="11"/>
      <c r="JIW121" s="11"/>
      <c r="JIX121" s="11"/>
      <c r="JIY121" s="11"/>
      <c r="JIZ121" s="11"/>
      <c r="JJA121" s="11"/>
      <c r="JJB121" s="11"/>
      <c r="JJC121" s="11"/>
      <c r="JJD121" s="11"/>
      <c r="JJE121" s="11"/>
      <c r="JJF121" s="11"/>
      <c r="JJG121" s="11"/>
      <c r="JJH121" s="11"/>
      <c r="JJI121" s="11"/>
      <c r="JJJ121" s="11"/>
      <c r="JJK121" s="11"/>
      <c r="JJL121" s="11"/>
      <c r="JJM121" s="11"/>
      <c r="JJN121" s="11"/>
      <c r="JJO121" s="11"/>
      <c r="JJP121" s="11"/>
      <c r="JJQ121" s="11"/>
      <c r="JJR121" s="11"/>
      <c r="JJS121" s="11"/>
      <c r="JJT121" s="11"/>
      <c r="JJU121" s="11"/>
      <c r="JJV121" s="11"/>
      <c r="JJW121" s="11"/>
      <c r="JJX121" s="11"/>
      <c r="JJY121" s="11"/>
      <c r="JJZ121" s="11"/>
      <c r="JKA121" s="11"/>
      <c r="JKB121" s="11"/>
      <c r="JKC121" s="11"/>
      <c r="JKD121" s="11"/>
      <c r="JKE121" s="11"/>
      <c r="JKF121" s="11"/>
      <c r="JKG121" s="11"/>
      <c r="JKH121" s="11"/>
      <c r="JKI121" s="11"/>
      <c r="JKJ121" s="11"/>
      <c r="JKK121" s="11"/>
      <c r="JKL121" s="11"/>
      <c r="JKM121" s="11"/>
      <c r="JKN121" s="11"/>
      <c r="JKO121" s="11"/>
      <c r="JKP121" s="11"/>
      <c r="JKQ121" s="11"/>
      <c r="JKR121" s="11"/>
      <c r="JKS121" s="11"/>
      <c r="JKT121" s="11"/>
      <c r="JKU121" s="11"/>
      <c r="JKV121" s="11"/>
      <c r="JKW121" s="11"/>
      <c r="JKX121" s="11"/>
      <c r="JKY121" s="11"/>
      <c r="JKZ121" s="11"/>
      <c r="JLA121" s="11"/>
      <c r="JLB121" s="11"/>
      <c r="JLC121" s="11"/>
      <c r="JLD121" s="11"/>
      <c r="JLE121" s="11"/>
      <c r="JLF121" s="11"/>
      <c r="JLG121" s="11"/>
      <c r="JLH121" s="11"/>
      <c r="JLI121" s="11"/>
      <c r="JLJ121" s="11"/>
      <c r="JLK121" s="11"/>
      <c r="JLL121" s="11"/>
      <c r="JLM121" s="11"/>
      <c r="JLN121" s="11"/>
      <c r="JLO121" s="11"/>
      <c r="JLP121" s="11"/>
      <c r="JLQ121" s="11"/>
      <c r="JLR121" s="11"/>
      <c r="JLS121" s="11"/>
      <c r="JLT121" s="11"/>
      <c r="JLU121" s="11"/>
      <c r="JLV121" s="11"/>
      <c r="JLW121" s="11"/>
      <c r="JLX121" s="11"/>
      <c r="JLY121" s="11"/>
      <c r="JLZ121" s="11"/>
      <c r="JMA121" s="11"/>
      <c r="JMB121" s="11"/>
      <c r="JMC121" s="11"/>
      <c r="JMD121" s="11"/>
      <c r="JME121" s="11"/>
      <c r="JMF121" s="11"/>
      <c r="JMG121" s="11"/>
      <c r="JMH121" s="11"/>
      <c r="JMI121" s="11"/>
      <c r="JMJ121" s="11"/>
      <c r="JMK121" s="11"/>
      <c r="JML121" s="11"/>
      <c r="JMM121" s="11"/>
      <c r="JMN121" s="11"/>
      <c r="JMO121" s="11"/>
      <c r="JMP121" s="11"/>
      <c r="JMQ121" s="11"/>
      <c r="JMR121" s="11"/>
      <c r="JMS121" s="11"/>
      <c r="JMT121" s="11"/>
      <c r="JMU121" s="11"/>
      <c r="JMV121" s="11"/>
      <c r="JMW121" s="11"/>
      <c r="JMX121" s="11"/>
      <c r="JMY121" s="11"/>
      <c r="JMZ121" s="11"/>
      <c r="JNA121" s="11"/>
      <c r="JNB121" s="11"/>
      <c r="JNC121" s="11"/>
      <c r="JND121" s="11"/>
      <c r="JNE121" s="11"/>
      <c r="JNF121" s="11"/>
      <c r="JNG121" s="11"/>
      <c r="JNH121" s="11"/>
      <c r="JNI121" s="11"/>
      <c r="JNJ121" s="11"/>
      <c r="JNK121" s="11"/>
      <c r="JNL121" s="11"/>
      <c r="JNM121" s="11"/>
      <c r="JNN121" s="11"/>
      <c r="JNO121" s="11"/>
      <c r="JNP121" s="11"/>
      <c r="JNQ121" s="11"/>
      <c r="JNR121" s="11"/>
      <c r="JNS121" s="11"/>
      <c r="JNT121" s="11"/>
      <c r="JNU121" s="11"/>
      <c r="JNV121" s="11"/>
      <c r="JNW121" s="11"/>
      <c r="JNX121" s="11"/>
      <c r="JNY121" s="11"/>
      <c r="JNZ121" s="11"/>
      <c r="JOA121" s="11"/>
      <c r="JOB121" s="11"/>
      <c r="JOC121" s="11"/>
      <c r="JOD121" s="11"/>
      <c r="JOE121" s="11"/>
      <c r="JOF121" s="11"/>
      <c r="JOG121" s="11"/>
      <c r="JOH121" s="11"/>
      <c r="JOI121" s="11"/>
      <c r="JOJ121" s="11"/>
      <c r="JOK121" s="11"/>
      <c r="JOL121" s="11"/>
      <c r="JOM121" s="11"/>
      <c r="JON121" s="11"/>
      <c r="JOO121" s="11"/>
      <c r="JOP121" s="11"/>
      <c r="JOQ121" s="11"/>
      <c r="JOR121" s="11"/>
      <c r="JOS121" s="11"/>
      <c r="JOT121" s="11"/>
      <c r="JOU121" s="11"/>
      <c r="JOV121" s="11"/>
      <c r="JOW121" s="11"/>
      <c r="JOX121" s="11"/>
      <c r="JOY121" s="11"/>
      <c r="JOZ121" s="11"/>
      <c r="JPA121" s="11"/>
      <c r="JPB121" s="11"/>
      <c r="JPC121" s="11"/>
      <c r="JPD121" s="11"/>
      <c r="JPE121" s="11"/>
      <c r="JPF121" s="11"/>
      <c r="JPG121" s="11"/>
      <c r="JPH121" s="11"/>
      <c r="JPI121" s="11"/>
      <c r="JPJ121" s="11"/>
      <c r="JPK121" s="11"/>
      <c r="JPL121" s="11"/>
      <c r="JPM121" s="11"/>
      <c r="JPN121" s="11"/>
      <c r="JPO121" s="11"/>
      <c r="JPP121" s="11"/>
      <c r="JPQ121" s="11"/>
      <c r="JPR121" s="11"/>
      <c r="JPS121" s="11"/>
      <c r="JPT121" s="11"/>
      <c r="JPU121" s="11"/>
      <c r="JPV121" s="11"/>
      <c r="JPW121" s="11"/>
      <c r="JPX121" s="11"/>
      <c r="JPY121" s="11"/>
      <c r="JPZ121" s="11"/>
      <c r="JQA121" s="11"/>
      <c r="JQB121" s="11"/>
      <c r="JQC121" s="11"/>
      <c r="JQD121" s="11"/>
      <c r="JQE121" s="11"/>
      <c r="JQF121" s="11"/>
      <c r="JQG121" s="11"/>
      <c r="JQH121" s="11"/>
      <c r="JQI121" s="11"/>
      <c r="JQJ121" s="11"/>
      <c r="JQK121" s="11"/>
      <c r="JQL121" s="11"/>
      <c r="JQM121" s="11"/>
      <c r="JQN121" s="11"/>
      <c r="JQO121" s="11"/>
      <c r="JQP121" s="11"/>
      <c r="JQQ121" s="11"/>
      <c r="JQR121" s="11"/>
      <c r="JQS121" s="11"/>
      <c r="JQT121" s="11"/>
      <c r="JQU121" s="11"/>
      <c r="JQV121" s="11"/>
      <c r="JQW121" s="11"/>
      <c r="JQX121" s="11"/>
      <c r="JQY121" s="11"/>
      <c r="JQZ121" s="11"/>
      <c r="JRA121" s="11"/>
      <c r="JRB121" s="11"/>
      <c r="JRC121" s="11"/>
      <c r="JRD121" s="11"/>
      <c r="JRE121" s="11"/>
      <c r="JRF121" s="11"/>
      <c r="JRG121" s="11"/>
      <c r="JRH121" s="11"/>
      <c r="JRI121" s="11"/>
      <c r="JRJ121" s="11"/>
      <c r="JRK121" s="11"/>
      <c r="JRL121" s="11"/>
      <c r="JRM121" s="11"/>
      <c r="JRN121" s="11"/>
      <c r="JRO121" s="11"/>
      <c r="JRP121" s="11"/>
      <c r="JRQ121" s="11"/>
      <c r="JRR121" s="11"/>
      <c r="JRS121" s="11"/>
      <c r="JRT121" s="11"/>
      <c r="JRU121" s="11"/>
      <c r="JRV121" s="11"/>
      <c r="JRW121" s="11"/>
      <c r="JRX121" s="11"/>
      <c r="JRY121" s="11"/>
      <c r="JRZ121" s="11"/>
      <c r="JSA121" s="11"/>
      <c r="JSB121" s="11"/>
      <c r="JSC121" s="11"/>
      <c r="JSD121" s="11"/>
      <c r="JSE121" s="11"/>
      <c r="JSF121" s="11"/>
      <c r="JSG121" s="11"/>
      <c r="JSH121" s="11"/>
      <c r="JSI121" s="11"/>
      <c r="JSJ121" s="11"/>
      <c r="JSK121" s="11"/>
      <c r="JSL121" s="11"/>
      <c r="JSM121" s="11"/>
      <c r="JSN121" s="11"/>
      <c r="JSO121" s="11"/>
      <c r="JSP121" s="11"/>
      <c r="JSQ121" s="11"/>
      <c r="JSR121" s="11"/>
      <c r="JSS121" s="11"/>
      <c r="JST121" s="11"/>
      <c r="JSU121" s="11"/>
      <c r="JSV121" s="11"/>
      <c r="JSW121" s="11"/>
      <c r="JSX121" s="11"/>
      <c r="JSY121" s="11"/>
      <c r="JSZ121" s="11"/>
      <c r="JTA121" s="11"/>
      <c r="JTB121" s="11"/>
      <c r="JTC121" s="11"/>
      <c r="JTD121" s="11"/>
      <c r="JTE121" s="11"/>
      <c r="JTF121" s="11"/>
      <c r="JTG121" s="11"/>
      <c r="JTH121" s="11"/>
      <c r="JTI121" s="11"/>
      <c r="JTJ121" s="11"/>
      <c r="JTK121" s="11"/>
      <c r="JTL121" s="11"/>
      <c r="JTM121" s="11"/>
      <c r="JTN121" s="11"/>
      <c r="JTO121" s="11"/>
      <c r="JTP121" s="11"/>
      <c r="JTQ121" s="11"/>
      <c r="JTR121" s="11"/>
      <c r="JTS121" s="11"/>
      <c r="JTT121" s="11"/>
      <c r="JTU121" s="11"/>
      <c r="JTV121" s="11"/>
      <c r="JTW121" s="11"/>
      <c r="JTX121" s="11"/>
      <c r="JTY121" s="11"/>
      <c r="JTZ121" s="11"/>
      <c r="JUA121" s="11"/>
      <c r="JUB121" s="11"/>
      <c r="JUC121" s="11"/>
      <c r="JUD121" s="11"/>
      <c r="JUE121" s="11"/>
      <c r="JUF121" s="11"/>
      <c r="JUG121" s="11"/>
      <c r="JUH121" s="11"/>
      <c r="JUI121" s="11"/>
      <c r="JUJ121" s="11"/>
      <c r="JUK121" s="11"/>
      <c r="JUL121" s="11"/>
      <c r="JUM121" s="11"/>
      <c r="JUN121" s="11"/>
      <c r="JUO121" s="11"/>
      <c r="JUP121" s="11"/>
      <c r="JUQ121" s="11"/>
      <c r="JUR121" s="11"/>
      <c r="JUS121" s="11"/>
      <c r="JUT121" s="11"/>
      <c r="JUU121" s="11"/>
      <c r="JUV121" s="11"/>
      <c r="JUW121" s="11"/>
      <c r="JUX121" s="11"/>
      <c r="JUY121" s="11"/>
      <c r="JUZ121" s="11"/>
      <c r="JVA121" s="11"/>
      <c r="JVB121" s="11"/>
      <c r="JVC121" s="11"/>
      <c r="JVD121" s="11"/>
      <c r="JVE121" s="11"/>
      <c r="JVF121" s="11"/>
      <c r="JVG121" s="11"/>
      <c r="JVH121" s="11"/>
      <c r="JVI121" s="11"/>
      <c r="JVJ121" s="11"/>
      <c r="JVK121" s="11"/>
      <c r="JVL121" s="11"/>
      <c r="JVM121" s="11"/>
      <c r="JVN121" s="11"/>
      <c r="JVO121" s="11"/>
      <c r="JVP121" s="11"/>
      <c r="JVQ121" s="11"/>
      <c r="JVR121" s="11"/>
      <c r="JVS121" s="11"/>
      <c r="JVT121" s="11"/>
      <c r="JVU121" s="11"/>
      <c r="JVV121" s="11"/>
      <c r="JVW121" s="11"/>
      <c r="JVX121" s="11"/>
      <c r="JVY121" s="11"/>
      <c r="JVZ121" s="11"/>
      <c r="JWA121" s="11"/>
      <c r="JWB121" s="11"/>
      <c r="JWC121" s="11"/>
      <c r="JWD121" s="11"/>
      <c r="JWE121" s="11"/>
      <c r="JWF121" s="11"/>
      <c r="JWG121" s="11"/>
      <c r="JWH121" s="11"/>
      <c r="JWI121" s="11"/>
      <c r="JWJ121" s="11"/>
      <c r="JWK121" s="11"/>
      <c r="JWL121" s="11"/>
      <c r="JWM121" s="11"/>
      <c r="JWN121" s="11"/>
      <c r="JWO121" s="11"/>
      <c r="JWP121" s="11"/>
      <c r="JWQ121" s="11"/>
      <c r="JWR121" s="11"/>
      <c r="JWS121" s="11"/>
      <c r="JWT121" s="11"/>
      <c r="JWU121" s="11"/>
      <c r="JWV121" s="11"/>
      <c r="JWW121" s="11"/>
      <c r="JWX121" s="11"/>
      <c r="JWY121" s="11"/>
      <c r="JWZ121" s="11"/>
      <c r="JXA121" s="11"/>
      <c r="JXB121" s="11"/>
      <c r="JXC121" s="11"/>
      <c r="JXD121" s="11"/>
      <c r="JXE121" s="11"/>
      <c r="JXF121" s="11"/>
      <c r="JXG121" s="11"/>
      <c r="JXH121" s="11"/>
      <c r="JXI121" s="11"/>
      <c r="JXJ121" s="11"/>
      <c r="JXK121" s="11"/>
      <c r="JXL121" s="11"/>
      <c r="JXM121" s="11"/>
      <c r="JXN121" s="11"/>
      <c r="JXO121" s="11"/>
      <c r="JXP121" s="11"/>
      <c r="JXQ121" s="11"/>
      <c r="JXR121" s="11"/>
      <c r="JXS121" s="11"/>
      <c r="JXT121" s="11"/>
      <c r="JXU121" s="11"/>
      <c r="JXV121" s="11"/>
      <c r="JXW121" s="11"/>
      <c r="JXX121" s="11"/>
      <c r="JXY121" s="11"/>
      <c r="JXZ121" s="11"/>
      <c r="JYA121" s="11"/>
      <c r="JYB121" s="11"/>
      <c r="JYC121" s="11"/>
      <c r="JYD121" s="11"/>
      <c r="JYE121" s="11"/>
      <c r="JYF121" s="11"/>
      <c r="JYG121" s="11"/>
      <c r="JYH121" s="11"/>
      <c r="JYI121" s="11"/>
      <c r="JYJ121" s="11"/>
      <c r="JYK121" s="11"/>
      <c r="JYL121" s="11"/>
      <c r="JYM121" s="11"/>
      <c r="JYN121" s="11"/>
      <c r="JYO121" s="11"/>
      <c r="JYP121" s="11"/>
      <c r="JYQ121" s="11"/>
      <c r="JYR121" s="11"/>
      <c r="JYS121" s="11"/>
      <c r="JYT121" s="11"/>
      <c r="JYU121" s="11"/>
      <c r="JYV121" s="11"/>
      <c r="JYW121" s="11"/>
      <c r="JYX121" s="11"/>
      <c r="JYY121" s="11"/>
      <c r="JYZ121" s="11"/>
      <c r="JZA121" s="11"/>
      <c r="JZB121" s="11"/>
      <c r="JZC121" s="11"/>
      <c r="JZD121" s="11"/>
      <c r="JZE121" s="11"/>
      <c r="JZF121" s="11"/>
      <c r="JZG121" s="11"/>
      <c r="JZH121" s="11"/>
      <c r="JZI121" s="11"/>
      <c r="JZJ121" s="11"/>
      <c r="JZK121" s="11"/>
      <c r="JZL121" s="11"/>
      <c r="JZM121" s="11"/>
      <c r="JZN121" s="11"/>
      <c r="JZO121" s="11"/>
      <c r="JZP121" s="11"/>
      <c r="JZQ121" s="11"/>
      <c r="JZR121" s="11"/>
      <c r="JZS121" s="11"/>
      <c r="JZT121" s="11"/>
      <c r="JZU121" s="11"/>
      <c r="JZV121" s="11"/>
      <c r="JZW121" s="11"/>
      <c r="JZX121" s="11"/>
      <c r="JZY121" s="11"/>
      <c r="JZZ121" s="11"/>
      <c r="KAA121" s="11"/>
      <c r="KAB121" s="11"/>
      <c r="KAC121" s="11"/>
      <c r="KAD121" s="11"/>
      <c r="KAE121" s="11"/>
      <c r="KAF121" s="11"/>
      <c r="KAG121" s="11"/>
      <c r="KAH121" s="11"/>
      <c r="KAI121" s="11"/>
      <c r="KAJ121" s="11"/>
      <c r="KAK121" s="11"/>
      <c r="KAL121" s="11"/>
      <c r="KAM121" s="11"/>
      <c r="KAN121" s="11"/>
      <c r="KAO121" s="11"/>
      <c r="KAP121" s="11"/>
      <c r="KAQ121" s="11"/>
      <c r="KAR121" s="11"/>
      <c r="KAS121" s="11"/>
      <c r="KAT121" s="11"/>
      <c r="KAU121" s="11"/>
      <c r="KAV121" s="11"/>
      <c r="KAW121" s="11"/>
      <c r="KAX121" s="11"/>
      <c r="KAY121" s="11"/>
      <c r="KAZ121" s="11"/>
      <c r="KBA121" s="11"/>
      <c r="KBB121" s="11"/>
      <c r="KBC121" s="11"/>
      <c r="KBD121" s="11"/>
      <c r="KBE121" s="11"/>
      <c r="KBF121" s="11"/>
      <c r="KBG121" s="11"/>
      <c r="KBH121" s="11"/>
      <c r="KBI121" s="11"/>
      <c r="KBJ121" s="11"/>
      <c r="KBK121" s="11"/>
      <c r="KBL121" s="11"/>
      <c r="KBM121" s="11"/>
      <c r="KBN121" s="11"/>
      <c r="KBO121" s="11"/>
      <c r="KBP121" s="11"/>
      <c r="KBQ121" s="11"/>
      <c r="KBR121" s="11"/>
      <c r="KBS121" s="11"/>
      <c r="KBT121" s="11"/>
      <c r="KBU121" s="11"/>
      <c r="KBV121" s="11"/>
      <c r="KBW121" s="11"/>
      <c r="KBX121" s="11"/>
      <c r="KBY121" s="11"/>
      <c r="KBZ121" s="11"/>
      <c r="KCA121" s="11"/>
      <c r="KCB121" s="11"/>
      <c r="KCC121" s="11"/>
      <c r="KCD121" s="11"/>
      <c r="KCE121" s="11"/>
      <c r="KCF121" s="11"/>
      <c r="KCG121" s="11"/>
      <c r="KCH121" s="11"/>
      <c r="KCI121" s="11"/>
      <c r="KCJ121" s="11"/>
      <c r="KCK121" s="11"/>
      <c r="KCL121" s="11"/>
      <c r="KCM121" s="11"/>
      <c r="KCN121" s="11"/>
      <c r="KCO121" s="11"/>
      <c r="KCP121" s="11"/>
      <c r="KCQ121" s="11"/>
      <c r="KCR121" s="11"/>
      <c r="KCS121" s="11"/>
      <c r="KCT121" s="11"/>
      <c r="KCU121" s="11"/>
      <c r="KCV121" s="11"/>
      <c r="KCW121" s="11"/>
      <c r="KCX121" s="11"/>
      <c r="KCY121" s="11"/>
      <c r="KCZ121" s="11"/>
      <c r="KDA121" s="11"/>
      <c r="KDB121" s="11"/>
      <c r="KDC121" s="11"/>
      <c r="KDD121" s="11"/>
      <c r="KDE121" s="11"/>
      <c r="KDF121" s="11"/>
      <c r="KDG121" s="11"/>
      <c r="KDH121" s="11"/>
      <c r="KDI121" s="11"/>
      <c r="KDJ121" s="11"/>
      <c r="KDK121" s="11"/>
      <c r="KDL121" s="11"/>
      <c r="KDM121" s="11"/>
      <c r="KDN121" s="11"/>
      <c r="KDO121" s="11"/>
      <c r="KDP121" s="11"/>
      <c r="KDQ121" s="11"/>
      <c r="KDR121" s="11"/>
      <c r="KDS121" s="11"/>
      <c r="KDT121" s="11"/>
      <c r="KDU121" s="11"/>
      <c r="KDV121" s="11"/>
      <c r="KDW121" s="11"/>
      <c r="KDX121" s="11"/>
      <c r="KDY121" s="11"/>
      <c r="KDZ121" s="11"/>
      <c r="KEA121" s="11"/>
      <c r="KEB121" s="11"/>
      <c r="KEC121" s="11"/>
      <c r="KED121" s="11"/>
      <c r="KEE121" s="11"/>
      <c r="KEF121" s="11"/>
      <c r="KEG121" s="11"/>
      <c r="KEH121" s="11"/>
      <c r="KEI121" s="11"/>
      <c r="KEJ121" s="11"/>
      <c r="KEK121" s="11"/>
      <c r="KEL121" s="11"/>
      <c r="KEM121" s="11"/>
      <c r="KEN121" s="11"/>
      <c r="KEO121" s="11"/>
      <c r="KEP121" s="11"/>
      <c r="KEQ121" s="11"/>
      <c r="KER121" s="11"/>
      <c r="KES121" s="11"/>
      <c r="KET121" s="11"/>
      <c r="KEU121" s="11"/>
      <c r="KEV121" s="11"/>
      <c r="KEW121" s="11"/>
      <c r="KEX121" s="11"/>
      <c r="KEY121" s="11"/>
      <c r="KEZ121" s="11"/>
      <c r="KFA121" s="11"/>
      <c r="KFB121" s="11"/>
      <c r="KFC121" s="11"/>
      <c r="KFD121" s="11"/>
      <c r="KFE121" s="11"/>
      <c r="KFF121" s="11"/>
      <c r="KFG121" s="11"/>
      <c r="KFH121" s="11"/>
      <c r="KFI121" s="11"/>
      <c r="KFJ121" s="11"/>
      <c r="KFK121" s="11"/>
      <c r="KFL121" s="11"/>
      <c r="KFM121" s="11"/>
      <c r="KFN121" s="11"/>
      <c r="KFO121" s="11"/>
      <c r="KFP121" s="11"/>
      <c r="KFQ121" s="11"/>
      <c r="KFR121" s="11"/>
      <c r="KFS121" s="11"/>
      <c r="KFT121" s="11"/>
      <c r="KFU121" s="11"/>
      <c r="KFV121" s="11"/>
      <c r="KFW121" s="11"/>
      <c r="KFX121" s="11"/>
      <c r="KFY121" s="11"/>
      <c r="KFZ121" s="11"/>
      <c r="KGA121" s="11"/>
      <c r="KGB121" s="11"/>
      <c r="KGC121" s="11"/>
      <c r="KGD121" s="11"/>
      <c r="KGE121" s="11"/>
      <c r="KGF121" s="11"/>
      <c r="KGG121" s="11"/>
      <c r="KGH121" s="11"/>
      <c r="KGI121" s="11"/>
      <c r="KGJ121" s="11"/>
      <c r="KGK121" s="11"/>
      <c r="KGL121" s="11"/>
      <c r="KGM121" s="11"/>
      <c r="KGN121" s="11"/>
      <c r="KGO121" s="11"/>
      <c r="KGP121" s="11"/>
      <c r="KGQ121" s="11"/>
      <c r="KGR121" s="11"/>
      <c r="KGS121" s="11"/>
      <c r="KGT121" s="11"/>
      <c r="KGU121" s="11"/>
      <c r="KGV121" s="11"/>
      <c r="KGW121" s="11"/>
      <c r="KGX121" s="11"/>
      <c r="KGY121" s="11"/>
      <c r="KGZ121" s="11"/>
      <c r="KHA121" s="11"/>
      <c r="KHB121" s="11"/>
      <c r="KHC121" s="11"/>
      <c r="KHD121" s="11"/>
      <c r="KHE121" s="11"/>
      <c r="KHF121" s="11"/>
      <c r="KHG121" s="11"/>
      <c r="KHH121" s="11"/>
      <c r="KHI121" s="11"/>
      <c r="KHJ121" s="11"/>
      <c r="KHK121" s="11"/>
      <c r="KHL121" s="11"/>
      <c r="KHM121" s="11"/>
      <c r="KHN121" s="11"/>
      <c r="KHO121" s="11"/>
      <c r="KHP121" s="11"/>
      <c r="KHQ121" s="11"/>
      <c r="KHR121" s="11"/>
      <c r="KHS121" s="11"/>
      <c r="KHT121" s="11"/>
      <c r="KHU121" s="11"/>
      <c r="KHV121" s="11"/>
      <c r="KHW121" s="11"/>
      <c r="KHX121" s="11"/>
      <c r="KHY121" s="11"/>
      <c r="KHZ121" s="11"/>
      <c r="KIA121" s="11"/>
      <c r="KIB121" s="11"/>
      <c r="KIC121" s="11"/>
      <c r="KID121" s="11"/>
      <c r="KIE121" s="11"/>
      <c r="KIF121" s="11"/>
      <c r="KIG121" s="11"/>
      <c r="KIH121" s="11"/>
      <c r="KII121" s="11"/>
      <c r="KIJ121" s="11"/>
      <c r="KIK121" s="11"/>
      <c r="KIL121" s="11"/>
      <c r="KIM121" s="11"/>
      <c r="KIN121" s="11"/>
      <c r="KIO121" s="11"/>
      <c r="KIP121" s="11"/>
      <c r="KIQ121" s="11"/>
      <c r="KIR121" s="11"/>
      <c r="KIS121" s="11"/>
      <c r="KIT121" s="11"/>
      <c r="KIU121" s="11"/>
      <c r="KIV121" s="11"/>
      <c r="KIW121" s="11"/>
      <c r="KIX121" s="11"/>
      <c r="KIY121" s="11"/>
      <c r="KIZ121" s="11"/>
      <c r="KJA121" s="11"/>
      <c r="KJB121" s="11"/>
      <c r="KJC121" s="11"/>
      <c r="KJD121" s="11"/>
      <c r="KJE121" s="11"/>
      <c r="KJF121" s="11"/>
      <c r="KJG121" s="11"/>
      <c r="KJH121" s="11"/>
      <c r="KJI121" s="11"/>
      <c r="KJJ121" s="11"/>
      <c r="KJK121" s="11"/>
      <c r="KJL121" s="11"/>
      <c r="KJM121" s="11"/>
      <c r="KJN121" s="11"/>
      <c r="KJO121" s="11"/>
      <c r="KJP121" s="11"/>
      <c r="KJQ121" s="11"/>
      <c r="KJR121" s="11"/>
      <c r="KJS121" s="11"/>
      <c r="KJT121" s="11"/>
      <c r="KJU121" s="11"/>
      <c r="KJV121" s="11"/>
      <c r="KJW121" s="11"/>
      <c r="KJX121" s="11"/>
      <c r="KJY121" s="11"/>
      <c r="KJZ121" s="11"/>
      <c r="KKA121" s="11"/>
      <c r="KKB121" s="11"/>
      <c r="KKC121" s="11"/>
      <c r="KKD121" s="11"/>
      <c r="KKE121" s="11"/>
      <c r="KKF121" s="11"/>
      <c r="KKG121" s="11"/>
      <c r="KKH121" s="11"/>
      <c r="KKI121" s="11"/>
      <c r="KKJ121" s="11"/>
      <c r="KKK121" s="11"/>
      <c r="KKL121" s="11"/>
      <c r="KKM121" s="11"/>
      <c r="KKN121" s="11"/>
      <c r="KKO121" s="11"/>
      <c r="KKP121" s="11"/>
      <c r="KKQ121" s="11"/>
      <c r="KKR121" s="11"/>
      <c r="KKS121" s="11"/>
      <c r="KKT121" s="11"/>
      <c r="KKU121" s="11"/>
      <c r="KKV121" s="11"/>
      <c r="KKW121" s="11"/>
      <c r="KKX121" s="11"/>
      <c r="KKY121" s="11"/>
      <c r="KKZ121" s="11"/>
      <c r="KLA121" s="11"/>
      <c r="KLB121" s="11"/>
      <c r="KLC121" s="11"/>
      <c r="KLD121" s="11"/>
      <c r="KLE121" s="11"/>
      <c r="KLF121" s="11"/>
      <c r="KLG121" s="11"/>
      <c r="KLH121" s="11"/>
      <c r="KLI121" s="11"/>
      <c r="KLJ121" s="11"/>
      <c r="KLK121" s="11"/>
      <c r="KLL121" s="11"/>
      <c r="KLM121" s="11"/>
      <c r="KLN121" s="11"/>
      <c r="KLO121" s="11"/>
      <c r="KLP121" s="11"/>
      <c r="KLQ121" s="11"/>
      <c r="KLR121" s="11"/>
      <c r="KLS121" s="11"/>
      <c r="KLT121" s="11"/>
      <c r="KLU121" s="11"/>
      <c r="KLV121" s="11"/>
      <c r="KLW121" s="11"/>
      <c r="KLX121" s="11"/>
      <c r="KLY121" s="11"/>
      <c r="KLZ121" s="11"/>
      <c r="KMA121" s="11"/>
      <c r="KMB121" s="11"/>
      <c r="KMC121" s="11"/>
      <c r="KMD121" s="11"/>
      <c r="KME121" s="11"/>
      <c r="KMF121" s="11"/>
      <c r="KMG121" s="11"/>
      <c r="KMH121" s="11"/>
      <c r="KMI121" s="11"/>
      <c r="KMJ121" s="11"/>
      <c r="KMK121" s="11"/>
      <c r="KML121" s="11"/>
      <c r="KMM121" s="11"/>
      <c r="KMN121" s="11"/>
      <c r="KMO121" s="11"/>
      <c r="KMP121" s="11"/>
      <c r="KMQ121" s="11"/>
      <c r="KMR121" s="11"/>
      <c r="KMS121" s="11"/>
      <c r="KMT121" s="11"/>
      <c r="KMU121" s="11"/>
      <c r="KMV121" s="11"/>
      <c r="KMW121" s="11"/>
      <c r="KMX121" s="11"/>
      <c r="KMY121" s="11"/>
      <c r="KMZ121" s="11"/>
      <c r="KNA121" s="11"/>
      <c r="KNB121" s="11"/>
      <c r="KNC121" s="11"/>
      <c r="KND121" s="11"/>
      <c r="KNE121" s="11"/>
      <c r="KNF121" s="11"/>
      <c r="KNG121" s="11"/>
      <c r="KNH121" s="11"/>
      <c r="KNI121" s="11"/>
      <c r="KNJ121" s="11"/>
      <c r="KNK121" s="11"/>
      <c r="KNL121" s="11"/>
      <c r="KNM121" s="11"/>
      <c r="KNN121" s="11"/>
      <c r="KNO121" s="11"/>
      <c r="KNP121" s="11"/>
      <c r="KNQ121" s="11"/>
      <c r="KNR121" s="11"/>
      <c r="KNS121" s="11"/>
      <c r="KNT121" s="11"/>
      <c r="KNU121" s="11"/>
      <c r="KNV121" s="11"/>
      <c r="KNW121" s="11"/>
      <c r="KNX121" s="11"/>
      <c r="KNY121" s="11"/>
      <c r="KNZ121" s="11"/>
      <c r="KOA121" s="11"/>
      <c r="KOB121" s="11"/>
      <c r="KOC121" s="11"/>
      <c r="KOD121" s="11"/>
      <c r="KOE121" s="11"/>
      <c r="KOF121" s="11"/>
      <c r="KOG121" s="11"/>
      <c r="KOH121" s="11"/>
      <c r="KOI121" s="11"/>
      <c r="KOJ121" s="11"/>
      <c r="KOK121" s="11"/>
      <c r="KOL121" s="11"/>
      <c r="KOM121" s="11"/>
      <c r="KON121" s="11"/>
      <c r="KOO121" s="11"/>
      <c r="KOP121" s="11"/>
      <c r="KOQ121" s="11"/>
      <c r="KOR121" s="11"/>
      <c r="KOS121" s="11"/>
      <c r="KOT121" s="11"/>
      <c r="KOU121" s="11"/>
      <c r="KOV121" s="11"/>
      <c r="KOW121" s="11"/>
      <c r="KOX121" s="11"/>
      <c r="KOY121" s="11"/>
      <c r="KOZ121" s="11"/>
      <c r="KPA121" s="11"/>
      <c r="KPB121" s="11"/>
      <c r="KPC121" s="11"/>
      <c r="KPD121" s="11"/>
      <c r="KPE121" s="11"/>
      <c r="KPF121" s="11"/>
      <c r="KPG121" s="11"/>
      <c r="KPH121" s="11"/>
      <c r="KPI121" s="11"/>
      <c r="KPJ121" s="11"/>
      <c r="KPK121" s="11"/>
      <c r="KPL121" s="11"/>
      <c r="KPM121" s="11"/>
      <c r="KPN121" s="11"/>
      <c r="KPO121" s="11"/>
      <c r="KPP121" s="11"/>
      <c r="KPQ121" s="11"/>
      <c r="KPR121" s="11"/>
      <c r="KPS121" s="11"/>
      <c r="KPT121" s="11"/>
      <c r="KPU121" s="11"/>
      <c r="KPV121" s="11"/>
      <c r="KPW121" s="11"/>
      <c r="KPX121" s="11"/>
      <c r="KPY121" s="11"/>
      <c r="KPZ121" s="11"/>
      <c r="KQA121" s="11"/>
      <c r="KQB121" s="11"/>
      <c r="KQC121" s="11"/>
      <c r="KQD121" s="11"/>
      <c r="KQE121" s="11"/>
      <c r="KQF121" s="11"/>
      <c r="KQG121" s="11"/>
      <c r="KQH121" s="11"/>
      <c r="KQI121" s="11"/>
      <c r="KQJ121" s="11"/>
      <c r="KQK121" s="11"/>
      <c r="KQL121" s="11"/>
      <c r="KQM121" s="11"/>
      <c r="KQN121" s="11"/>
      <c r="KQO121" s="11"/>
      <c r="KQP121" s="11"/>
      <c r="KQQ121" s="11"/>
      <c r="KQR121" s="11"/>
      <c r="KQS121" s="11"/>
      <c r="KQT121" s="11"/>
      <c r="KQU121" s="11"/>
      <c r="KQV121" s="11"/>
      <c r="KQW121" s="11"/>
      <c r="KQX121" s="11"/>
      <c r="KQY121" s="11"/>
      <c r="KQZ121" s="11"/>
      <c r="KRA121" s="11"/>
      <c r="KRB121" s="11"/>
      <c r="KRC121" s="11"/>
      <c r="KRD121" s="11"/>
      <c r="KRE121" s="11"/>
      <c r="KRF121" s="11"/>
      <c r="KRG121" s="11"/>
      <c r="KRH121" s="11"/>
      <c r="KRI121" s="11"/>
      <c r="KRJ121" s="11"/>
      <c r="KRK121" s="11"/>
      <c r="KRL121" s="11"/>
      <c r="KRM121" s="11"/>
      <c r="KRN121" s="11"/>
      <c r="KRO121" s="11"/>
      <c r="KRP121" s="11"/>
      <c r="KRQ121" s="11"/>
      <c r="KRR121" s="11"/>
      <c r="KRS121" s="11"/>
      <c r="KRT121" s="11"/>
      <c r="KRU121" s="11"/>
      <c r="KRV121" s="11"/>
      <c r="KRW121" s="11"/>
      <c r="KRX121" s="11"/>
      <c r="KRY121" s="11"/>
      <c r="KRZ121" s="11"/>
      <c r="KSA121" s="11"/>
      <c r="KSB121" s="11"/>
      <c r="KSC121" s="11"/>
      <c r="KSD121" s="11"/>
      <c r="KSE121" s="11"/>
      <c r="KSF121" s="11"/>
      <c r="KSG121" s="11"/>
      <c r="KSH121" s="11"/>
      <c r="KSI121" s="11"/>
      <c r="KSJ121" s="11"/>
      <c r="KSK121" s="11"/>
      <c r="KSL121" s="11"/>
      <c r="KSM121" s="11"/>
      <c r="KSN121" s="11"/>
      <c r="KSO121" s="11"/>
      <c r="KSP121" s="11"/>
      <c r="KSQ121" s="11"/>
      <c r="KSR121" s="11"/>
      <c r="KSS121" s="11"/>
      <c r="KST121" s="11"/>
      <c r="KSU121" s="11"/>
      <c r="KSV121" s="11"/>
      <c r="KSW121" s="11"/>
      <c r="KSX121" s="11"/>
      <c r="KSY121" s="11"/>
      <c r="KSZ121" s="11"/>
      <c r="KTA121" s="11"/>
      <c r="KTB121" s="11"/>
      <c r="KTC121" s="11"/>
      <c r="KTD121" s="11"/>
      <c r="KTE121" s="11"/>
      <c r="KTF121" s="11"/>
      <c r="KTG121" s="11"/>
      <c r="KTH121" s="11"/>
      <c r="KTI121" s="11"/>
      <c r="KTJ121" s="11"/>
      <c r="KTK121" s="11"/>
      <c r="KTL121" s="11"/>
      <c r="KTM121" s="11"/>
      <c r="KTN121" s="11"/>
      <c r="KTO121" s="11"/>
      <c r="KTP121" s="11"/>
      <c r="KTQ121" s="11"/>
      <c r="KTR121" s="11"/>
      <c r="KTS121" s="11"/>
      <c r="KTT121" s="11"/>
      <c r="KTU121" s="11"/>
      <c r="KTV121" s="11"/>
      <c r="KTW121" s="11"/>
      <c r="KTX121" s="11"/>
      <c r="KTY121" s="11"/>
      <c r="KTZ121" s="11"/>
      <c r="KUA121" s="11"/>
      <c r="KUB121" s="11"/>
      <c r="KUC121" s="11"/>
      <c r="KUD121" s="11"/>
      <c r="KUE121" s="11"/>
      <c r="KUF121" s="11"/>
      <c r="KUG121" s="11"/>
      <c r="KUH121" s="11"/>
      <c r="KUI121" s="11"/>
      <c r="KUJ121" s="11"/>
      <c r="KUK121" s="11"/>
      <c r="KUL121" s="11"/>
      <c r="KUM121" s="11"/>
      <c r="KUN121" s="11"/>
      <c r="KUO121" s="11"/>
      <c r="KUP121" s="11"/>
      <c r="KUQ121" s="11"/>
      <c r="KUR121" s="11"/>
      <c r="KUS121" s="11"/>
      <c r="KUT121" s="11"/>
      <c r="KUU121" s="11"/>
      <c r="KUV121" s="11"/>
      <c r="KUW121" s="11"/>
      <c r="KUX121" s="11"/>
      <c r="KUY121" s="11"/>
      <c r="KUZ121" s="11"/>
      <c r="KVA121" s="11"/>
      <c r="KVB121" s="11"/>
      <c r="KVC121" s="11"/>
      <c r="KVD121" s="11"/>
      <c r="KVE121" s="11"/>
      <c r="KVF121" s="11"/>
      <c r="KVG121" s="11"/>
      <c r="KVH121" s="11"/>
      <c r="KVI121" s="11"/>
      <c r="KVJ121" s="11"/>
      <c r="KVK121" s="11"/>
      <c r="KVL121" s="11"/>
      <c r="KVM121" s="11"/>
      <c r="KVN121" s="11"/>
      <c r="KVO121" s="11"/>
      <c r="KVP121" s="11"/>
      <c r="KVQ121" s="11"/>
      <c r="KVR121" s="11"/>
      <c r="KVS121" s="11"/>
      <c r="KVT121" s="11"/>
      <c r="KVU121" s="11"/>
      <c r="KVV121" s="11"/>
      <c r="KVW121" s="11"/>
      <c r="KVX121" s="11"/>
      <c r="KVY121" s="11"/>
      <c r="KVZ121" s="11"/>
      <c r="KWA121" s="11"/>
      <c r="KWB121" s="11"/>
      <c r="KWC121" s="11"/>
      <c r="KWD121" s="11"/>
      <c r="KWE121" s="11"/>
      <c r="KWF121" s="11"/>
      <c r="KWG121" s="11"/>
      <c r="KWH121" s="11"/>
      <c r="KWI121" s="11"/>
      <c r="KWJ121" s="11"/>
      <c r="KWK121" s="11"/>
      <c r="KWL121" s="11"/>
      <c r="KWM121" s="11"/>
      <c r="KWN121" s="11"/>
      <c r="KWO121" s="11"/>
      <c r="KWP121" s="11"/>
      <c r="KWQ121" s="11"/>
      <c r="KWR121" s="11"/>
      <c r="KWS121" s="11"/>
      <c r="KWT121" s="11"/>
      <c r="KWU121" s="11"/>
      <c r="KWV121" s="11"/>
      <c r="KWW121" s="11"/>
      <c r="KWX121" s="11"/>
      <c r="KWY121" s="11"/>
      <c r="KWZ121" s="11"/>
      <c r="KXA121" s="11"/>
      <c r="KXB121" s="11"/>
      <c r="KXC121" s="11"/>
      <c r="KXD121" s="11"/>
      <c r="KXE121" s="11"/>
      <c r="KXF121" s="11"/>
      <c r="KXG121" s="11"/>
      <c r="KXH121" s="11"/>
      <c r="KXI121" s="11"/>
      <c r="KXJ121" s="11"/>
      <c r="KXK121" s="11"/>
      <c r="KXL121" s="11"/>
      <c r="KXM121" s="11"/>
      <c r="KXN121" s="11"/>
      <c r="KXO121" s="11"/>
      <c r="KXP121" s="11"/>
      <c r="KXQ121" s="11"/>
      <c r="KXR121" s="11"/>
      <c r="KXS121" s="11"/>
      <c r="KXT121" s="11"/>
      <c r="KXU121" s="11"/>
      <c r="KXV121" s="11"/>
      <c r="KXW121" s="11"/>
      <c r="KXX121" s="11"/>
      <c r="KXY121" s="11"/>
      <c r="KXZ121" s="11"/>
      <c r="KYA121" s="11"/>
      <c r="KYB121" s="11"/>
      <c r="KYC121" s="11"/>
      <c r="KYD121" s="11"/>
      <c r="KYE121" s="11"/>
      <c r="KYF121" s="11"/>
      <c r="KYG121" s="11"/>
      <c r="KYH121" s="11"/>
      <c r="KYI121" s="11"/>
      <c r="KYJ121" s="11"/>
      <c r="KYK121" s="11"/>
      <c r="KYL121" s="11"/>
      <c r="KYM121" s="11"/>
      <c r="KYN121" s="11"/>
      <c r="KYO121" s="11"/>
      <c r="KYP121" s="11"/>
      <c r="KYQ121" s="11"/>
      <c r="KYR121" s="11"/>
      <c r="KYS121" s="11"/>
      <c r="KYT121" s="11"/>
      <c r="KYU121" s="11"/>
      <c r="KYV121" s="11"/>
      <c r="KYW121" s="11"/>
      <c r="KYX121" s="11"/>
      <c r="KYY121" s="11"/>
      <c r="KYZ121" s="11"/>
      <c r="KZA121" s="11"/>
      <c r="KZB121" s="11"/>
      <c r="KZC121" s="11"/>
      <c r="KZD121" s="11"/>
      <c r="KZE121" s="11"/>
      <c r="KZF121" s="11"/>
      <c r="KZG121" s="11"/>
      <c r="KZH121" s="11"/>
      <c r="KZI121" s="11"/>
      <c r="KZJ121" s="11"/>
      <c r="KZK121" s="11"/>
      <c r="KZL121" s="11"/>
      <c r="KZM121" s="11"/>
      <c r="KZN121" s="11"/>
      <c r="KZO121" s="11"/>
      <c r="KZP121" s="11"/>
      <c r="KZQ121" s="11"/>
      <c r="KZR121" s="11"/>
      <c r="KZS121" s="11"/>
      <c r="KZT121" s="11"/>
      <c r="KZU121" s="11"/>
      <c r="KZV121" s="11"/>
      <c r="KZW121" s="11"/>
      <c r="KZX121" s="11"/>
      <c r="KZY121" s="11"/>
      <c r="KZZ121" s="11"/>
      <c r="LAA121" s="11"/>
      <c r="LAB121" s="11"/>
      <c r="LAC121" s="11"/>
      <c r="LAD121" s="11"/>
      <c r="LAE121" s="11"/>
      <c r="LAF121" s="11"/>
      <c r="LAG121" s="11"/>
      <c r="LAH121" s="11"/>
      <c r="LAI121" s="11"/>
      <c r="LAJ121" s="11"/>
      <c r="LAK121" s="11"/>
      <c r="LAL121" s="11"/>
      <c r="LAM121" s="11"/>
      <c r="LAN121" s="11"/>
      <c r="LAO121" s="11"/>
      <c r="LAP121" s="11"/>
      <c r="LAQ121" s="11"/>
      <c r="LAR121" s="11"/>
      <c r="LAS121" s="11"/>
      <c r="LAT121" s="11"/>
      <c r="LAU121" s="11"/>
      <c r="LAV121" s="11"/>
      <c r="LAW121" s="11"/>
      <c r="LAX121" s="11"/>
      <c r="LAY121" s="11"/>
      <c r="LAZ121" s="11"/>
      <c r="LBA121" s="11"/>
      <c r="LBB121" s="11"/>
      <c r="LBC121" s="11"/>
      <c r="LBD121" s="11"/>
      <c r="LBE121" s="11"/>
      <c r="LBF121" s="11"/>
      <c r="LBG121" s="11"/>
      <c r="LBH121" s="11"/>
      <c r="LBI121" s="11"/>
      <c r="LBJ121" s="11"/>
      <c r="LBK121" s="11"/>
      <c r="LBL121" s="11"/>
      <c r="LBM121" s="11"/>
      <c r="LBN121" s="11"/>
      <c r="LBO121" s="11"/>
      <c r="LBP121" s="11"/>
      <c r="LBQ121" s="11"/>
      <c r="LBR121" s="11"/>
      <c r="LBS121" s="11"/>
      <c r="LBT121" s="11"/>
      <c r="LBU121" s="11"/>
      <c r="LBV121" s="11"/>
      <c r="LBW121" s="11"/>
      <c r="LBX121" s="11"/>
      <c r="LBY121" s="11"/>
      <c r="LBZ121" s="11"/>
      <c r="LCA121" s="11"/>
      <c r="LCB121" s="11"/>
      <c r="LCC121" s="11"/>
      <c r="LCD121" s="11"/>
      <c r="LCE121" s="11"/>
      <c r="LCF121" s="11"/>
      <c r="LCG121" s="11"/>
      <c r="LCH121" s="11"/>
      <c r="LCI121" s="11"/>
      <c r="LCJ121" s="11"/>
      <c r="LCK121" s="11"/>
      <c r="LCL121" s="11"/>
      <c r="LCM121" s="11"/>
      <c r="LCN121" s="11"/>
      <c r="LCO121" s="11"/>
      <c r="LCP121" s="11"/>
      <c r="LCQ121" s="11"/>
      <c r="LCR121" s="11"/>
      <c r="LCS121" s="11"/>
      <c r="LCT121" s="11"/>
      <c r="LCU121" s="11"/>
      <c r="LCV121" s="11"/>
      <c r="LCW121" s="11"/>
      <c r="LCX121" s="11"/>
      <c r="LCY121" s="11"/>
      <c r="LCZ121" s="11"/>
      <c r="LDA121" s="11"/>
      <c r="LDB121" s="11"/>
      <c r="LDC121" s="11"/>
      <c r="LDD121" s="11"/>
      <c r="LDE121" s="11"/>
      <c r="LDF121" s="11"/>
      <c r="LDG121" s="11"/>
      <c r="LDH121" s="11"/>
      <c r="LDI121" s="11"/>
      <c r="LDJ121" s="11"/>
      <c r="LDK121" s="11"/>
      <c r="LDL121" s="11"/>
      <c r="LDM121" s="11"/>
      <c r="LDN121" s="11"/>
      <c r="LDO121" s="11"/>
      <c r="LDP121" s="11"/>
      <c r="LDQ121" s="11"/>
      <c r="LDR121" s="11"/>
      <c r="LDS121" s="11"/>
      <c r="LDT121" s="11"/>
      <c r="LDU121" s="11"/>
      <c r="LDV121" s="11"/>
      <c r="LDW121" s="11"/>
      <c r="LDX121" s="11"/>
      <c r="LDY121" s="11"/>
      <c r="LDZ121" s="11"/>
      <c r="LEA121" s="11"/>
      <c r="LEB121" s="11"/>
      <c r="LEC121" s="11"/>
      <c r="LED121" s="11"/>
      <c r="LEE121" s="11"/>
      <c r="LEF121" s="11"/>
      <c r="LEG121" s="11"/>
      <c r="LEH121" s="11"/>
      <c r="LEI121" s="11"/>
      <c r="LEJ121" s="11"/>
      <c r="LEK121" s="11"/>
      <c r="LEL121" s="11"/>
      <c r="LEM121" s="11"/>
      <c r="LEN121" s="11"/>
      <c r="LEO121" s="11"/>
      <c r="LEP121" s="11"/>
      <c r="LEQ121" s="11"/>
      <c r="LER121" s="11"/>
      <c r="LES121" s="11"/>
      <c r="LET121" s="11"/>
      <c r="LEU121" s="11"/>
      <c r="LEV121" s="11"/>
      <c r="LEW121" s="11"/>
      <c r="LEX121" s="11"/>
      <c r="LEY121" s="11"/>
      <c r="LEZ121" s="11"/>
      <c r="LFA121" s="11"/>
      <c r="LFB121" s="11"/>
      <c r="LFC121" s="11"/>
      <c r="LFD121" s="11"/>
      <c r="LFE121" s="11"/>
      <c r="LFF121" s="11"/>
      <c r="LFG121" s="11"/>
      <c r="LFH121" s="11"/>
      <c r="LFI121" s="11"/>
      <c r="LFJ121" s="11"/>
      <c r="LFK121" s="11"/>
      <c r="LFL121" s="11"/>
      <c r="LFM121" s="11"/>
      <c r="LFN121" s="11"/>
      <c r="LFO121" s="11"/>
      <c r="LFP121" s="11"/>
      <c r="LFQ121" s="11"/>
      <c r="LFR121" s="11"/>
      <c r="LFS121" s="11"/>
      <c r="LFT121" s="11"/>
      <c r="LFU121" s="11"/>
      <c r="LFV121" s="11"/>
      <c r="LFW121" s="11"/>
      <c r="LFX121" s="11"/>
      <c r="LFY121" s="11"/>
      <c r="LFZ121" s="11"/>
      <c r="LGA121" s="11"/>
      <c r="LGB121" s="11"/>
      <c r="LGC121" s="11"/>
      <c r="LGD121" s="11"/>
      <c r="LGE121" s="11"/>
      <c r="LGF121" s="11"/>
      <c r="LGG121" s="11"/>
      <c r="LGH121" s="11"/>
      <c r="LGI121" s="11"/>
      <c r="LGJ121" s="11"/>
      <c r="LGK121" s="11"/>
      <c r="LGL121" s="11"/>
      <c r="LGM121" s="11"/>
      <c r="LGN121" s="11"/>
      <c r="LGO121" s="11"/>
      <c r="LGP121" s="11"/>
      <c r="LGQ121" s="11"/>
      <c r="LGR121" s="11"/>
      <c r="LGS121" s="11"/>
      <c r="LGT121" s="11"/>
      <c r="LGU121" s="11"/>
      <c r="LGV121" s="11"/>
      <c r="LGW121" s="11"/>
      <c r="LGX121" s="11"/>
      <c r="LGY121" s="11"/>
      <c r="LGZ121" s="11"/>
      <c r="LHA121" s="11"/>
      <c r="LHB121" s="11"/>
      <c r="LHC121" s="11"/>
      <c r="LHD121" s="11"/>
      <c r="LHE121" s="11"/>
      <c r="LHF121" s="11"/>
      <c r="LHG121" s="11"/>
      <c r="LHH121" s="11"/>
      <c r="LHI121" s="11"/>
      <c r="LHJ121" s="11"/>
      <c r="LHK121" s="11"/>
      <c r="LHL121" s="11"/>
      <c r="LHM121" s="11"/>
      <c r="LHN121" s="11"/>
      <c r="LHO121" s="11"/>
      <c r="LHP121" s="11"/>
      <c r="LHQ121" s="11"/>
      <c r="LHR121" s="11"/>
      <c r="LHS121" s="11"/>
      <c r="LHT121" s="11"/>
      <c r="LHU121" s="11"/>
      <c r="LHV121" s="11"/>
      <c r="LHW121" s="11"/>
      <c r="LHX121" s="11"/>
      <c r="LHY121" s="11"/>
      <c r="LHZ121" s="11"/>
      <c r="LIA121" s="11"/>
      <c r="LIB121" s="11"/>
      <c r="LIC121" s="11"/>
      <c r="LID121" s="11"/>
      <c r="LIE121" s="11"/>
      <c r="LIF121" s="11"/>
      <c r="LIG121" s="11"/>
      <c r="LIH121" s="11"/>
      <c r="LII121" s="11"/>
      <c r="LIJ121" s="11"/>
      <c r="LIK121" s="11"/>
      <c r="LIL121" s="11"/>
      <c r="LIM121" s="11"/>
      <c r="LIN121" s="11"/>
      <c r="LIO121" s="11"/>
      <c r="LIP121" s="11"/>
      <c r="LIQ121" s="11"/>
      <c r="LIR121" s="11"/>
      <c r="LIS121" s="11"/>
      <c r="LIT121" s="11"/>
      <c r="LIU121" s="11"/>
      <c r="LIV121" s="11"/>
      <c r="LIW121" s="11"/>
      <c r="LIX121" s="11"/>
      <c r="LIY121" s="11"/>
      <c r="LIZ121" s="11"/>
      <c r="LJA121" s="11"/>
      <c r="LJB121" s="11"/>
      <c r="LJC121" s="11"/>
      <c r="LJD121" s="11"/>
      <c r="LJE121" s="11"/>
      <c r="LJF121" s="11"/>
      <c r="LJG121" s="11"/>
      <c r="LJH121" s="11"/>
      <c r="LJI121" s="11"/>
      <c r="LJJ121" s="11"/>
      <c r="LJK121" s="11"/>
      <c r="LJL121" s="11"/>
      <c r="LJM121" s="11"/>
      <c r="LJN121" s="11"/>
      <c r="LJO121" s="11"/>
      <c r="LJP121" s="11"/>
      <c r="LJQ121" s="11"/>
      <c r="LJR121" s="11"/>
      <c r="LJS121" s="11"/>
      <c r="LJT121" s="11"/>
      <c r="LJU121" s="11"/>
      <c r="LJV121" s="11"/>
      <c r="LJW121" s="11"/>
      <c r="LJX121" s="11"/>
      <c r="LJY121" s="11"/>
      <c r="LJZ121" s="11"/>
      <c r="LKA121" s="11"/>
      <c r="LKB121" s="11"/>
      <c r="LKC121" s="11"/>
      <c r="LKD121" s="11"/>
      <c r="LKE121" s="11"/>
      <c r="LKF121" s="11"/>
      <c r="LKG121" s="11"/>
      <c r="LKH121" s="11"/>
      <c r="LKI121" s="11"/>
      <c r="LKJ121" s="11"/>
      <c r="LKK121" s="11"/>
      <c r="LKL121" s="11"/>
      <c r="LKM121" s="11"/>
      <c r="LKN121" s="11"/>
      <c r="LKO121" s="11"/>
      <c r="LKP121" s="11"/>
      <c r="LKQ121" s="11"/>
      <c r="LKR121" s="11"/>
      <c r="LKS121" s="11"/>
      <c r="LKT121" s="11"/>
      <c r="LKU121" s="11"/>
      <c r="LKV121" s="11"/>
      <c r="LKW121" s="11"/>
      <c r="LKX121" s="11"/>
      <c r="LKY121" s="11"/>
      <c r="LKZ121" s="11"/>
      <c r="LLA121" s="11"/>
      <c r="LLB121" s="11"/>
      <c r="LLC121" s="11"/>
      <c r="LLD121" s="11"/>
      <c r="LLE121" s="11"/>
      <c r="LLF121" s="11"/>
      <c r="LLG121" s="11"/>
      <c r="LLH121" s="11"/>
      <c r="LLI121" s="11"/>
      <c r="LLJ121" s="11"/>
      <c r="LLK121" s="11"/>
      <c r="LLL121" s="11"/>
      <c r="LLM121" s="11"/>
      <c r="LLN121" s="11"/>
      <c r="LLO121" s="11"/>
      <c r="LLP121" s="11"/>
      <c r="LLQ121" s="11"/>
      <c r="LLR121" s="11"/>
      <c r="LLS121" s="11"/>
      <c r="LLT121" s="11"/>
      <c r="LLU121" s="11"/>
      <c r="LLV121" s="11"/>
      <c r="LLW121" s="11"/>
      <c r="LLX121" s="11"/>
      <c r="LLY121" s="11"/>
      <c r="LLZ121" s="11"/>
      <c r="LMA121" s="11"/>
      <c r="LMB121" s="11"/>
      <c r="LMC121" s="11"/>
      <c r="LMD121" s="11"/>
      <c r="LME121" s="11"/>
      <c r="LMF121" s="11"/>
      <c r="LMG121" s="11"/>
      <c r="LMH121" s="11"/>
      <c r="LMI121" s="11"/>
      <c r="LMJ121" s="11"/>
      <c r="LMK121" s="11"/>
      <c r="LML121" s="11"/>
      <c r="LMM121" s="11"/>
      <c r="LMN121" s="11"/>
      <c r="LMO121" s="11"/>
      <c r="LMP121" s="11"/>
      <c r="LMQ121" s="11"/>
      <c r="LMR121" s="11"/>
      <c r="LMS121" s="11"/>
      <c r="LMT121" s="11"/>
      <c r="LMU121" s="11"/>
      <c r="LMV121" s="11"/>
      <c r="LMW121" s="11"/>
      <c r="LMX121" s="11"/>
      <c r="LMY121" s="11"/>
      <c r="LMZ121" s="11"/>
      <c r="LNA121" s="11"/>
      <c r="LNB121" s="11"/>
      <c r="LNC121" s="11"/>
      <c r="LND121" s="11"/>
      <c r="LNE121" s="11"/>
      <c r="LNF121" s="11"/>
      <c r="LNG121" s="11"/>
      <c r="LNH121" s="11"/>
      <c r="LNI121" s="11"/>
      <c r="LNJ121" s="11"/>
      <c r="LNK121" s="11"/>
      <c r="LNL121" s="11"/>
      <c r="LNM121" s="11"/>
      <c r="LNN121" s="11"/>
      <c r="LNO121" s="11"/>
      <c r="LNP121" s="11"/>
      <c r="LNQ121" s="11"/>
      <c r="LNR121" s="11"/>
      <c r="LNS121" s="11"/>
      <c r="LNT121" s="11"/>
      <c r="LNU121" s="11"/>
      <c r="LNV121" s="11"/>
      <c r="LNW121" s="11"/>
      <c r="LNX121" s="11"/>
      <c r="LNY121" s="11"/>
      <c r="LNZ121" s="11"/>
      <c r="LOA121" s="11"/>
      <c r="LOB121" s="11"/>
      <c r="LOC121" s="11"/>
      <c r="LOD121" s="11"/>
      <c r="LOE121" s="11"/>
      <c r="LOF121" s="11"/>
      <c r="LOG121" s="11"/>
      <c r="LOH121" s="11"/>
      <c r="LOI121" s="11"/>
      <c r="LOJ121" s="11"/>
      <c r="LOK121" s="11"/>
      <c r="LOL121" s="11"/>
      <c r="LOM121" s="11"/>
      <c r="LON121" s="11"/>
      <c r="LOO121" s="11"/>
      <c r="LOP121" s="11"/>
      <c r="LOQ121" s="11"/>
      <c r="LOR121" s="11"/>
      <c r="LOS121" s="11"/>
      <c r="LOT121" s="11"/>
      <c r="LOU121" s="11"/>
      <c r="LOV121" s="11"/>
      <c r="LOW121" s="11"/>
      <c r="LOX121" s="11"/>
      <c r="LOY121" s="11"/>
      <c r="LOZ121" s="11"/>
      <c r="LPA121" s="11"/>
      <c r="LPB121" s="11"/>
      <c r="LPC121" s="11"/>
      <c r="LPD121" s="11"/>
      <c r="LPE121" s="11"/>
      <c r="LPF121" s="11"/>
      <c r="LPG121" s="11"/>
      <c r="LPH121" s="11"/>
      <c r="LPI121" s="11"/>
      <c r="LPJ121" s="11"/>
      <c r="LPK121" s="11"/>
      <c r="LPL121" s="11"/>
      <c r="LPM121" s="11"/>
      <c r="LPN121" s="11"/>
      <c r="LPO121" s="11"/>
      <c r="LPP121" s="11"/>
      <c r="LPQ121" s="11"/>
      <c r="LPR121" s="11"/>
      <c r="LPS121" s="11"/>
      <c r="LPT121" s="11"/>
      <c r="LPU121" s="11"/>
      <c r="LPV121" s="11"/>
      <c r="LPW121" s="11"/>
      <c r="LPX121" s="11"/>
      <c r="LPY121" s="11"/>
      <c r="LPZ121" s="11"/>
      <c r="LQA121" s="11"/>
      <c r="LQB121" s="11"/>
      <c r="LQC121" s="11"/>
      <c r="LQD121" s="11"/>
      <c r="LQE121" s="11"/>
      <c r="LQF121" s="11"/>
      <c r="LQG121" s="11"/>
      <c r="LQH121" s="11"/>
      <c r="LQI121" s="11"/>
      <c r="LQJ121" s="11"/>
      <c r="LQK121" s="11"/>
      <c r="LQL121" s="11"/>
      <c r="LQM121" s="11"/>
      <c r="LQN121" s="11"/>
      <c r="LQO121" s="11"/>
      <c r="LQP121" s="11"/>
      <c r="LQQ121" s="11"/>
      <c r="LQR121" s="11"/>
      <c r="LQS121" s="11"/>
      <c r="LQT121" s="11"/>
      <c r="LQU121" s="11"/>
      <c r="LQV121" s="11"/>
      <c r="LQW121" s="11"/>
      <c r="LQX121" s="11"/>
      <c r="LQY121" s="11"/>
      <c r="LQZ121" s="11"/>
      <c r="LRA121" s="11"/>
      <c r="LRB121" s="11"/>
      <c r="LRC121" s="11"/>
      <c r="LRD121" s="11"/>
      <c r="LRE121" s="11"/>
      <c r="LRF121" s="11"/>
      <c r="LRG121" s="11"/>
      <c r="LRH121" s="11"/>
      <c r="LRI121" s="11"/>
      <c r="LRJ121" s="11"/>
      <c r="LRK121" s="11"/>
      <c r="LRL121" s="11"/>
      <c r="LRM121" s="11"/>
      <c r="LRN121" s="11"/>
      <c r="LRO121" s="11"/>
      <c r="LRP121" s="11"/>
      <c r="LRQ121" s="11"/>
      <c r="LRR121" s="11"/>
      <c r="LRS121" s="11"/>
      <c r="LRT121" s="11"/>
      <c r="LRU121" s="11"/>
      <c r="LRV121" s="11"/>
      <c r="LRW121" s="11"/>
      <c r="LRX121" s="11"/>
      <c r="LRY121" s="11"/>
      <c r="LRZ121" s="11"/>
      <c r="LSA121" s="11"/>
      <c r="LSB121" s="11"/>
      <c r="LSC121" s="11"/>
      <c r="LSD121" s="11"/>
      <c r="LSE121" s="11"/>
      <c r="LSF121" s="11"/>
      <c r="LSG121" s="11"/>
      <c r="LSH121" s="11"/>
      <c r="LSI121" s="11"/>
      <c r="LSJ121" s="11"/>
      <c r="LSK121" s="11"/>
      <c r="LSL121" s="11"/>
      <c r="LSM121" s="11"/>
      <c r="LSN121" s="11"/>
      <c r="LSO121" s="11"/>
      <c r="LSP121" s="11"/>
      <c r="LSQ121" s="11"/>
      <c r="LSR121" s="11"/>
      <c r="LSS121" s="11"/>
      <c r="LST121" s="11"/>
      <c r="LSU121" s="11"/>
      <c r="LSV121" s="11"/>
      <c r="LSW121" s="11"/>
      <c r="LSX121" s="11"/>
      <c r="LSY121" s="11"/>
      <c r="LSZ121" s="11"/>
      <c r="LTA121" s="11"/>
      <c r="LTB121" s="11"/>
      <c r="LTC121" s="11"/>
      <c r="LTD121" s="11"/>
      <c r="LTE121" s="11"/>
      <c r="LTF121" s="11"/>
      <c r="LTG121" s="11"/>
      <c r="LTH121" s="11"/>
      <c r="LTI121" s="11"/>
      <c r="LTJ121" s="11"/>
      <c r="LTK121" s="11"/>
      <c r="LTL121" s="11"/>
      <c r="LTM121" s="11"/>
      <c r="LTN121" s="11"/>
      <c r="LTO121" s="11"/>
      <c r="LTP121" s="11"/>
      <c r="LTQ121" s="11"/>
      <c r="LTR121" s="11"/>
      <c r="LTS121" s="11"/>
      <c r="LTT121" s="11"/>
      <c r="LTU121" s="11"/>
      <c r="LTV121" s="11"/>
      <c r="LTW121" s="11"/>
      <c r="LTX121" s="11"/>
      <c r="LTY121" s="11"/>
      <c r="LTZ121" s="11"/>
      <c r="LUA121" s="11"/>
      <c r="LUB121" s="11"/>
      <c r="LUC121" s="11"/>
      <c r="LUD121" s="11"/>
      <c r="LUE121" s="11"/>
      <c r="LUF121" s="11"/>
      <c r="LUG121" s="11"/>
      <c r="LUH121" s="11"/>
      <c r="LUI121" s="11"/>
      <c r="LUJ121" s="11"/>
      <c r="LUK121" s="11"/>
      <c r="LUL121" s="11"/>
      <c r="LUM121" s="11"/>
      <c r="LUN121" s="11"/>
      <c r="LUO121" s="11"/>
      <c r="LUP121" s="11"/>
      <c r="LUQ121" s="11"/>
      <c r="LUR121" s="11"/>
      <c r="LUS121" s="11"/>
      <c r="LUT121" s="11"/>
      <c r="LUU121" s="11"/>
      <c r="LUV121" s="11"/>
      <c r="LUW121" s="11"/>
      <c r="LUX121" s="11"/>
      <c r="LUY121" s="11"/>
      <c r="LUZ121" s="11"/>
      <c r="LVA121" s="11"/>
      <c r="LVB121" s="11"/>
      <c r="LVC121" s="11"/>
      <c r="LVD121" s="11"/>
      <c r="LVE121" s="11"/>
      <c r="LVF121" s="11"/>
      <c r="LVG121" s="11"/>
      <c r="LVH121" s="11"/>
      <c r="LVI121" s="11"/>
      <c r="LVJ121" s="11"/>
      <c r="LVK121" s="11"/>
      <c r="LVL121" s="11"/>
      <c r="LVM121" s="11"/>
      <c r="LVN121" s="11"/>
      <c r="LVO121" s="11"/>
      <c r="LVP121" s="11"/>
      <c r="LVQ121" s="11"/>
      <c r="LVR121" s="11"/>
      <c r="LVS121" s="11"/>
      <c r="LVT121" s="11"/>
      <c r="LVU121" s="11"/>
      <c r="LVV121" s="11"/>
      <c r="LVW121" s="11"/>
      <c r="LVX121" s="11"/>
      <c r="LVY121" s="11"/>
      <c r="LVZ121" s="11"/>
      <c r="LWA121" s="11"/>
      <c r="LWB121" s="11"/>
      <c r="LWC121" s="11"/>
      <c r="LWD121" s="11"/>
      <c r="LWE121" s="11"/>
      <c r="LWF121" s="11"/>
      <c r="LWG121" s="11"/>
      <c r="LWH121" s="11"/>
      <c r="LWI121" s="11"/>
      <c r="LWJ121" s="11"/>
      <c r="LWK121" s="11"/>
      <c r="LWL121" s="11"/>
      <c r="LWM121" s="11"/>
      <c r="LWN121" s="11"/>
      <c r="LWO121" s="11"/>
      <c r="LWP121" s="11"/>
      <c r="LWQ121" s="11"/>
      <c r="LWR121" s="11"/>
      <c r="LWS121" s="11"/>
      <c r="LWT121" s="11"/>
      <c r="LWU121" s="11"/>
      <c r="LWV121" s="11"/>
      <c r="LWW121" s="11"/>
      <c r="LWX121" s="11"/>
      <c r="LWY121" s="11"/>
      <c r="LWZ121" s="11"/>
      <c r="LXA121" s="11"/>
      <c r="LXB121" s="11"/>
      <c r="LXC121" s="11"/>
      <c r="LXD121" s="11"/>
      <c r="LXE121" s="11"/>
      <c r="LXF121" s="11"/>
      <c r="LXG121" s="11"/>
      <c r="LXH121" s="11"/>
      <c r="LXI121" s="11"/>
      <c r="LXJ121" s="11"/>
      <c r="LXK121" s="11"/>
      <c r="LXL121" s="11"/>
      <c r="LXM121" s="11"/>
      <c r="LXN121" s="11"/>
      <c r="LXO121" s="11"/>
      <c r="LXP121" s="11"/>
      <c r="LXQ121" s="11"/>
      <c r="LXR121" s="11"/>
      <c r="LXS121" s="11"/>
      <c r="LXT121" s="11"/>
      <c r="LXU121" s="11"/>
      <c r="LXV121" s="11"/>
      <c r="LXW121" s="11"/>
      <c r="LXX121" s="11"/>
      <c r="LXY121" s="11"/>
      <c r="LXZ121" s="11"/>
      <c r="LYA121" s="11"/>
      <c r="LYB121" s="11"/>
      <c r="LYC121" s="11"/>
      <c r="LYD121" s="11"/>
      <c r="LYE121" s="11"/>
      <c r="LYF121" s="11"/>
      <c r="LYG121" s="11"/>
      <c r="LYH121" s="11"/>
      <c r="LYI121" s="11"/>
      <c r="LYJ121" s="11"/>
      <c r="LYK121" s="11"/>
      <c r="LYL121" s="11"/>
      <c r="LYM121" s="11"/>
      <c r="LYN121" s="11"/>
      <c r="LYO121" s="11"/>
      <c r="LYP121" s="11"/>
      <c r="LYQ121" s="11"/>
      <c r="LYR121" s="11"/>
      <c r="LYS121" s="11"/>
      <c r="LYT121" s="11"/>
      <c r="LYU121" s="11"/>
      <c r="LYV121" s="11"/>
      <c r="LYW121" s="11"/>
      <c r="LYX121" s="11"/>
      <c r="LYY121" s="11"/>
      <c r="LYZ121" s="11"/>
      <c r="LZA121" s="11"/>
      <c r="LZB121" s="11"/>
      <c r="LZC121" s="11"/>
      <c r="LZD121" s="11"/>
      <c r="LZE121" s="11"/>
      <c r="LZF121" s="11"/>
      <c r="LZG121" s="11"/>
      <c r="LZH121" s="11"/>
      <c r="LZI121" s="11"/>
      <c r="LZJ121" s="11"/>
      <c r="LZK121" s="11"/>
      <c r="LZL121" s="11"/>
      <c r="LZM121" s="11"/>
      <c r="LZN121" s="11"/>
      <c r="LZO121" s="11"/>
      <c r="LZP121" s="11"/>
      <c r="LZQ121" s="11"/>
      <c r="LZR121" s="11"/>
      <c r="LZS121" s="11"/>
      <c r="LZT121" s="11"/>
      <c r="LZU121" s="11"/>
      <c r="LZV121" s="11"/>
      <c r="LZW121" s="11"/>
      <c r="LZX121" s="11"/>
      <c r="LZY121" s="11"/>
      <c r="LZZ121" s="11"/>
      <c r="MAA121" s="11"/>
      <c r="MAB121" s="11"/>
      <c r="MAC121" s="11"/>
      <c r="MAD121" s="11"/>
      <c r="MAE121" s="11"/>
      <c r="MAF121" s="11"/>
      <c r="MAG121" s="11"/>
      <c r="MAH121" s="11"/>
      <c r="MAI121" s="11"/>
      <c r="MAJ121" s="11"/>
      <c r="MAK121" s="11"/>
      <c r="MAL121" s="11"/>
      <c r="MAM121" s="11"/>
      <c r="MAN121" s="11"/>
      <c r="MAO121" s="11"/>
      <c r="MAP121" s="11"/>
      <c r="MAQ121" s="11"/>
      <c r="MAR121" s="11"/>
      <c r="MAS121" s="11"/>
      <c r="MAT121" s="11"/>
      <c r="MAU121" s="11"/>
      <c r="MAV121" s="11"/>
      <c r="MAW121" s="11"/>
      <c r="MAX121" s="11"/>
      <c r="MAY121" s="11"/>
      <c r="MAZ121" s="11"/>
      <c r="MBA121" s="11"/>
      <c r="MBB121" s="11"/>
      <c r="MBC121" s="11"/>
      <c r="MBD121" s="11"/>
      <c r="MBE121" s="11"/>
      <c r="MBF121" s="11"/>
      <c r="MBG121" s="11"/>
      <c r="MBH121" s="11"/>
      <c r="MBI121" s="11"/>
      <c r="MBJ121" s="11"/>
      <c r="MBK121" s="11"/>
      <c r="MBL121" s="11"/>
      <c r="MBM121" s="11"/>
      <c r="MBN121" s="11"/>
      <c r="MBO121" s="11"/>
      <c r="MBP121" s="11"/>
      <c r="MBQ121" s="11"/>
      <c r="MBR121" s="11"/>
      <c r="MBS121" s="11"/>
      <c r="MBT121" s="11"/>
      <c r="MBU121" s="11"/>
      <c r="MBV121" s="11"/>
      <c r="MBW121" s="11"/>
      <c r="MBX121" s="11"/>
      <c r="MBY121" s="11"/>
      <c r="MBZ121" s="11"/>
      <c r="MCA121" s="11"/>
      <c r="MCB121" s="11"/>
      <c r="MCC121" s="11"/>
      <c r="MCD121" s="11"/>
      <c r="MCE121" s="11"/>
      <c r="MCF121" s="11"/>
      <c r="MCG121" s="11"/>
      <c r="MCH121" s="11"/>
      <c r="MCI121" s="11"/>
      <c r="MCJ121" s="11"/>
      <c r="MCK121" s="11"/>
      <c r="MCL121" s="11"/>
      <c r="MCM121" s="11"/>
      <c r="MCN121" s="11"/>
      <c r="MCO121" s="11"/>
      <c r="MCP121" s="11"/>
      <c r="MCQ121" s="11"/>
      <c r="MCR121" s="11"/>
      <c r="MCS121" s="11"/>
      <c r="MCT121" s="11"/>
      <c r="MCU121" s="11"/>
      <c r="MCV121" s="11"/>
      <c r="MCW121" s="11"/>
      <c r="MCX121" s="11"/>
      <c r="MCY121" s="11"/>
      <c r="MCZ121" s="11"/>
      <c r="MDA121" s="11"/>
      <c r="MDB121" s="11"/>
      <c r="MDC121" s="11"/>
      <c r="MDD121" s="11"/>
      <c r="MDE121" s="11"/>
      <c r="MDF121" s="11"/>
      <c r="MDG121" s="11"/>
      <c r="MDH121" s="11"/>
      <c r="MDI121" s="11"/>
      <c r="MDJ121" s="11"/>
      <c r="MDK121" s="11"/>
      <c r="MDL121" s="11"/>
      <c r="MDM121" s="11"/>
      <c r="MDN121" s="11"/>
      <c r="MDO121" s="11"/>
      <c r="MDP121" s="11"/>
      <c r="MDQ121" s="11"/>
      <c r="MDR121" s="11"/>
      <c r="MDS121" s="11"/>
      <c r="MDT121" s="11"/>
      <c r="MDU121" s="11"/>
      <c r="MDV121" s="11"/>
      <c r="MDW121" s="11"/>
      <c r="MDX121" s="11"/>
      <c r="MDY121" s="11"/>
      <c r="MDZ121" s="11"/>
      <c r="MEA121" s="11"/>
      <c r="MEB121" s="11"/>
      <c r="MEC121" s="11"/>
      <c r="MED121" s="11"/>
      <c r="MEE121" s="11"/>
      <c r="MEF121" s="11"/>
      <c r="MEG121" s="11"/>
      <c r="MEH121" s="11"/>
      <c r="MEI121" s="11"/>
      <c r="MEJ121" s="11"/>
      <c r="MEK121" s="11"/>
      <c r="MEL121" s="11"/>
      <c r="MEM121" s="11"/>
      <c r="MEN121" s="11"/>
      <c r="MEO121" s="11"/>
      <c r="MEP121" s="11"/>
      <c r="MEQ121" s="11"/>
      <c r="MER121" s="11"/>
      <c r="MES121" s="11"/>
      <c r="MET121" s="11"/>
      <c r="MEU121" s="11"/>
      <c r="MEV121" s="11"/>
      <c r="MEW121" s="11"/>
      <c r="MEX121" s="11"/>
      <c r="MEY121" s="11"/>
      <c r="MEZ121" s="11"/>
      <c r="MFA121" s="11"/>
      <c r="MFB121" s="11"/>
      <c r="MFC121" s="11"/>
      <c r="MFD121" s="11"/>
      <c r="MFE121" s="11"/>
      <c r="MFF121" s="11"/>
      <c r="MFG121" s="11"/>
      <c r="MFH121" s="11"/>
      <c r="MFI121" s="11"/>
      <c r="MFJ121" s="11"/>
      <c r="MFK121" s="11"/>
      <c r="MFL121" s="11"/>
      <c r="MFM121" s="11"/>
      <c r="MFN121" s="11"/>
      <c r="MFO121" s="11"/>
      <c r="MFP121" s="11"/>
      <c r="MFQ121" s="11"/>
      <c r="MFR121" s="11"/>
      <c r="MFS121" s="11"/>
      <c r="MFT121" s="11"/>
      <c r="MFU121" s="11"/>
      <c r="MFV121" s="11"/>
      <c r="MFW121" s="11"/>
      <c r="MFX121" s="11"/>
      <c r="MFY121" s="11"/>
      <c r="MFZ121" s="11"/>
      <c r="MGA121" s="11"/>
      <c r="MGB121" s="11"/>
      <c r="MGC121" s="11"/>
      <c r="MGD121" s="11"/>
      <c r="MGE121" s="11"/>
      <c r="MGF121" s="11"/>
      <c r="MGG121" s="11"/>
      <c r="MGH121" s="11"/>
      <c r="MGI121" s="11"/>
      <c r="MGJ121" s="11"/>
      <c r="MGK121" s="11"/>
      <c r="MGL121" s="11"/>
      <c r="MGM121" s="11"/>
      <c r="MGN121" s="11"/>
      <c r="MGO121" s="11"/>
      <c r="MGP121" s="11"/>
      <c r="MGQ121" s="11"/>
      <c r="MGR121" s="11"/>
      <c r="MGS121" s="11"/>
      <c r="MGT121" s="11"/>
      <c r="MGU121" s="11"/>
      <c r="MGV121" s="11"/>
      <c r="MGW121" s="11"/>
      <c r="MGX121" s="11"/>
      <c r="MGY121" s="11"/>
      <c r="MGZ121" s="11"/>
      <c r="MHA121" s="11"/>
      <c r="MHB121" s="11"/>
      <c r="MHC121" s="11"/>
      <c r="MHD121" s="11"/>
      <c r="MHE121" s="11"/>
      <c r="MHF121" s="11"/>
      <c r="MHG121" s="11"/>
      <c r="MHH121" s="11"/>
      <c r="MHI121" s="11"/>
      <c r="MHJ121" s="11"/>
      <c r="MHK121" s="11"/>
      <c r="MHL121" s="11"/>
      <c r="MHM121" s="11"/>
      <c r="MHN121" s="11"/>
      <c r="MHO121" s="11"/>
      <c r="MHP121" s="11"/>
      <c r="MHQ121" s="11"/>
      <c r="MHR121" s="11"/>
      <c r="MHS121" s="11"/>
      <c r="MHT121" s="11"/>
      <c r="MHU121" s="11"/>
      <c r="MHV121" s="11"/>
      <c r="MHW121" s="11"/>
      <c r="MHX121" s="11"/>
      <c r="MHY121" s="11"/>
      <c r="MHZ121" s="11"/>
      <c r="MIA121" s="11"/>
      <c r="MIB121" s="11"/>
      <c r="MIC121" s="11"/>
      <c r="MID121" s="11"/>
      <c r="MIE121" s="11"/>
      <c r="MIF121" s="11"/>
      <c r="MIG121" s="11"/>
      <c r="MIH121" s="11"/>
      <c r="MII121" s="11"/>
      <c r="MIJ121" s="11"/>
      <c r="MIK121" s="11"/>
      <c r="MIL121" s="11"/>
      <c r="MIM121" s="11"/>
      <c r="MIN121" s="11"/>
      <c r="MIO121" s="11"/>
      <c r="MIP121" s="11"/>
      <c r="MIQ121" s="11"/>
      <c r="MIR121" s="11"/>
      <c r="MIS121" s="11"/>
      <c r="MIT121" s="11"/>
      <c r="MIU121" s="11"/>
      <c r="MIV121" s="11"/>
      <c r="MIW121" s="11"/>
      <c r="MIX121" s="11"/>
      <c r="MIY121" s="11"/>
      <c r="MIZ121" s="11"/>
      <c r="MJA121" s="11"/>
      <c r="MJB121" s="11"/>
      <c r="MJC121" s="11"/>
      <c r="MJD121" s="11"/>
      <c r="MJE121" s="11"/>
      <c r="MJF121" s="11"/>
      <c r="MJG121" s="11"/>
      <c r="MJH121" s="11"/>
      <c r="MJI121" s="11"/>
      <c r="MJJ121" s="11"/>
      <c r="MJK121" s="11"/>
      <c r="MJL121" s="11"/>
      <c r="MJM121" s="11"/>
      <c r="MJN121" s="11"/>
      <c r="MJO121" s="11"/>
      <c r="MJP121" s="11"/>
      <c r="MJQ121" s="11"/>
      <c r="MJR121" s="11"/>
      <c r="MJS121" s="11"/>
      <c r="MJT121" s="11"/>
      <c r="MJU121" s="11"/>
      <c r="MJV121" s="11"/>
      <c r="MJW121" s="11"/>
      <c r="MJX121" s="11"/>
      <c r="MJY121" s="11"/>
      <c r="MJZ121" s="11"/>
      <c r="MKA121" s="11"/>
      <c r="MKB121" s="11"/>
      <c r="MKC121" s="11"/>
      <c r="MKD121" s="11"/>
      <c r="MKE121" s="11"/>
      <c r="MKF121" s="11"/>
      <c r="MKG121" s="11"/>
      <c r="MKH121" s="11"/>
      <c r="MKI121" s="11"/>
      <c r="MKJ121" s="11"/>
      <c r="MKK121" s="11"/>
      <c r="MKL121" s="11"/>
      <c r="MKM121" s="11"/>
      <c r="MKN121" s="11"/>
      <c r="MKO121" s="11"/>
      <c r="MKP121" s="11"/>
      <c r="MKQ121" s="11"/>
      <c r="MKR121" s="11"/>
      <c r="MKS121" s="11"/>
      <c r="MKT121" s="11"/>
      <c r="MKU121" s="11"/>
      <c r="MKV121" s="11"/>
      <c r="MKW121" s="11"/>
      <c r="MKX121" s="11"/>
      <c r="MKY121" s="11"/>
      <c r="MKZ121" s="11"/>
      <c r="MLA121" s="11"/>
      <c r="MLB121" s="11"/>
      <c r="MLC121" s="11"/>
      <c r="MLD121" s="11"/>
      <c r="MLE121" s="11"/>
      <c r="MLF121" s="11"/>
      <c r="MLG121" s="11"/>
      <c r="MLH121" s="11"/>
      <c r="MLI121" s="11"/>
      <c r="MLJ121" s="11"/>
      <c r="MLK121" s="11"/>
      <c r="MLL121" s="11"/>
      <c r="MLM121" s="11"/>
      <c r="MLN121" s="11"/>
      <c r="MLO121" s="11"/>
      <c r="MLP121" s="11"/>
      <c r="MLQ121" s="11"/>
      <c r="MLR121" s="11"/>
      <c r="MLS121" s="11"/>
      <c r="MLT121" s="11"/>
      <c r="MLU121" s="11"/>
      <c r="MLV121" s="11"/>
      <c r="MLW121" s="11"/>
      <c r="MLX121" s="11"/>
      <c r="MLY121" s="11"/>
      <c r="MLZ121" s="11"/>
      <c r="MMA121" s="11"/>
      <c r="MMB121" s="11"/>
      <c r="MMC121" s="11"/>
      <c r="MMD121" s="11"/>
      <c r="MME121" s="11"/>
      <c r="MMF121" s="11"/>
      <c r="MMG121" s="11"/>
      <c r="MMH121" s="11"/>
      <c r="MMI121" s="11"/>
      <c r="MMJ121" s="11"/>
      <c r="MMK121" s="11"/>
      <c r="MML121" s="11"/>
      <c r="MMM121" s="11"/>
      <c r="MMN121" s="11"/>
      <c r="MMO121" s="11"/>
      <c r="MMP121" s="11"/>
      <c r="MMQ121" s="11"/>
      <c r="MMR121" s="11"/>
      <c r="MMS121" s="11"/>
      <c r="MMT121" s="11"/>
      <c r="MMU121" s="11"/>
      <c r="MMV121" s="11"/>
      <c r="MMW121" s="11"/>
      <c r="MMX121" s="11"/>
      <c r="MMY121" s="11"/>
      <c r="MMZ121" s="11"/>
      <c r="MNA121" s="11"/>
      <c r="MNB121" s="11"/>
      <c r="MNC121" s="11"/>
      <c r="MND121" s="11"/>
      <c r="MNE121" s="11"/>
      <c r="MNF121" s="11"/>
      <c r="MNG121" s="11"/>
      <c r="MNH121" s="11"/>
      <c r="MNI121" s="11"/>
      <c r="MNJ121" s="11"/>
      <c r="MNK121" s="11"/>
      <c r="MNL121" s="11"/>
      <c r="MNM121" s="11"/>
      <c r="MNN121" s="11"/>
      <c r="MNO121" s="11"/>
      <c r="MNP121" s="11"/>
      <c r="MNQ121" s="11"/>
      <c r="MNR121" s="11"/>
      <c r="MNS121" s="11"/>
      <c r="MNT121" s="11"/>
      <c r="MNU121" s="11"/>
      <c r="MNV121" s="11"/>
      <c r="MNW121" s="11"/>
      <c r="MNX121" s="11"/>
      <c r="MNY121" s="11"/>
      <c r="MNZ121" s="11"/>
      <c r="MOA121" s="11"/>
      <c r="MOB121" s="11"/>
      <c r="MOC121" s="11"/>
      <c r="MOD121" s="11"/>
      <c r="MOE121" s="11"/>
      <c r="MOF121" s="11"/>
      <c r="MOG121" s="11"/>
      <c r="MOH121" s="11"/>
      <c r="MOI121" s="11"/>
      <c r="MOJ121" s="11"/>
      <c r="MOK121" s="11"/>
      <c r="MOL121" s="11"/>
      <c r="MOM121" s="11"/>
      <c r="MON121" s="11"/>
      <c r="MOO121" s="11"/>
      <c r="MOP121" s="11"/>
      <c r="MOQ121" s="11"/>
      <c r="MOR121" s="11"/>
      <c r="MOS121" s="11"/>
      <c r="MOT121" s="11"/>
      <c r="MOU121" s="11"/>
      <c r="MOV121" s="11"/>
      <c r="MOW121" s="11"/>
      <c r="MOX121" s="11"/>
      <c r="MOY121" s="11"/>
      <c r="MOZ121" s="11"/>
      <c r="MPA121" s="11"/>
      <c r="MPB121" s="11"/>
      <c r="MPC121" s="11"/>
      <c r="MPD121" s="11"/>
      <c r="MPE121" s="11"/>
      <c r="MPF121" s="11"/>
      <c r="MPG121" s="11"/>
      <c r="MPH121" s="11"/>
      <c r="MPI121" s="11"/>
      <c r="MPJ121" s="11"/>
      <c r="MPK121" s="11"/>
      <c r="MPL121" s="11"/>
      <c r="MPM121" s="11"/>
      <c r="MPN121" s="11"/>
      <c r="MPO121" s="11"/>
      <c r="MPP121" s="11"/>
      <c r="MPQ121" s="11"/>
      <c r="MPR121" s="11"/>
      <c r="MPS121" s="11"/>
      <c r="MPT121" s="11"/>
      <c r="MPU121" s="11"/>
      <c r="MPV121" s="11"/>
      <c r="MPW121" s="11"/>
      <c r="MPX121" s="11"/>
      <c r="MPY121" s="11"/>
      <c r="MPZ121" s="11"/>
      <c r="MQA121" s="11"/>
      <c r="MQB121" s="11"/>
      <c r="MQC121" s="11"/>
      <c r="MQD121" s="11"/>
      <c r="MQE121" s="11"/>
      <c r="MQF121" s="11"/>
      <c r="MQG121" s="11"/>
      <c r="MQH121" s="11"/>
      <c r="MQI121" s="11"/>
      <c r="MQJ121" s="11"/>
      <c r="MQK121" s="11"/>
      <c r="MQL121" s="11"/>
      <c r="MQM121" s="11"/>
      <c r="MQN121" s="11"/>
      <c r="MQO121" s="11"/>
      <c r="MQP121" s="11"/>
      <c r="MQQ121" s="11"/>
      <c r="MQR121" s="11"/>
      <c r="MQS121" s="11"/>
      <c r="MQT121" s="11"/>
      <c r="MQU121" s="11"/>
      <c r="MQV121" s="11"/>
      <c r="MQW121" s="11"/>
      <c r="MQX121" s="11"/>
      <c r="MQY121" s="11"/>
      <c r="MQZ121" s="11"/>
      <c r="MRA121" s="11"/>
      <c r="MRB121" s="11"/>
      <c r="MRC121" s="11"/>
      <c r="MRD121" s="11"/>
      <c r="MRE121" s="11"/>
      <c r="MRF121" s="11"/>
      <c r="MRG121" s="11"/>
      <c r="MRH121" s="11"/>
      <c r="MRI121" s="11"/>
      <c r="MRJ121" s="11"/>
      <c r="MRK121" s="11"/>
      <c r="MRL121" s="11"/>
      <c r="MRM121" s="11"/>
      <c r="MRN121" s="11"/>
      <c r="MRO121" s="11"/>
      <c r="MRP121" s="11"/>
      <c r="MRQ121" s="11"/>
      <c r="MRR121" s="11"/>
      <c r="MRS121" s="11"/>
      <c r="MRT121" s="11"/>
      <c r="MRU121" s="11"/>
      <c r="MRV121" s="11"/>
      <c r="MRW121" s="11"/>
      <c r="MRX121" s="11"/>
      <c r="MRY121" s="11"/>
      <c r="MRZ121" s="11"/>
      <c r="MSA121" s="11"/>
      <c r="MSB121" s="11"/>
      <c r="MSC121" s="11"/>
      <c r="MSD121" s="11"/>
      <c r="MSE121" s="11"/>
      <c r="MSF121" s="11"/>
      <c r="MSG121" s="11"/>
      <c r="MSH121" s="11"/>
      <c r="MSI121" s="11"/>
      <c r="MSJ121" s="11"/>
      <c r="MSK121" s="11"/>
      <c r="MSL121" s="11"/>
      <c r="MSM121" s="11"/>
      <c r="MSN121" s="11"/>
      <c r="MSO121" s="11"/>
      <c r="MSP121" s="11"/>
      <c r="MSQ121" s="11"/>
      <c r="MSR121" s="11"/>
      <c r="MSS121" s="11"/>
      <c r="MST121" s="11"/>
      <c r="MSU121" s="11"/>
      <c r="MSV121" s="11"/>
      <c r="MSW121" s="11"/>
      <c r="MSX121" s="11"/>
      <c r="MSY121" s="11"/>
      <c r="MSZ121" s="11"/>
      <c r="MTA121" s="11"/>
      <c r="MTB121" s="11"/>
      <c r="MTC121" s="11"/>
      <c r="MTD121" s="11"/>
      <c r="MTE121" s="11"/>
      <c r="MTF121" s="11"/>
      <c r="MTG121" s="11"/>
      <c r="MTH121" s="11"/>
      <c r="MTI121" s="11"/>
      <c r="MTJ121" s="11"/>
      <c r="MTK121" s="11"/>
      <c r="MTL121" s="11"/>
      <c r="MTM121" s="11"/>
      <c r="MTN121" s="11"/>
      <c r="MTO121" s="11"/>
      <c r="MTP121" s="11"/>
      <c r="MTQ121" s="11"/>
      <c r="MTR121" s="11"/>
      <c r="MTS121" s="11"/>
      <c r="MTT121" s="11"/>
      <c r="MTU121" s="11"/>
      <c r="MTV121" s="11"/>
      <c r="MTW121" s="11"/>
      <c r="MTX121" s="11"/>
      <c r="MTY121" s="11"/>
      <c r="MTZ121" s="11"/>
      <c r="MUA121" s="11"/>
      <c r="MUB121" s="11"/>
      <c r="MUC121" s="11"/>
      <c r="MUD121" s="11"/>
      <c r="MUE121" s="11"/>
      <c r="MUF121" s="11"/>
      <c r="MUG121" s="11"/>
      <c r="MUH121" s="11"/>
      <c r="MUI121" s="11"/>
      <c r="MUJ121" s="11"/>
      <c r="MUK121" s="11"/>
      <c r="MUL121" s="11"/>
      <c r="MUM121" s="11"/>
      <c r="MUN121" s="11"/>
      <c r="MUO121" s="11"/>
      <c r="MUP121" s="11"/>
      <c r="MUQ121" s="11"/>
      <c r="MUR121" s="11"/>
      <c r="MUS121" s="11"/>
      <c r="MUT121" s="11"/>
      <c r="MUU121" s="11"/>
      <c r="MUV121" s="11"/>
      <c r="MUW121" s="11"/>
      <c r="MUX121" s="11"/>
      <c r="MUY121" s="11"/>
      <c r="MUZ121" s="11"/>
      <c r="MVA121" s="11"/>
      <c r="MVB121" s="11"/>
      <c r="MVC121" s="11"/>
      <c r="MVD121" s="11"/>
      <c r="MVE121" s="11"/>
      <c r="MVF121" s="11"/>
      <c r="MVG121" s="11"/>
      <c r="MVH121" s="11"/>
      <c r="MVI121" s="11"/>
      <c r="MVJ121" s="11"/>
      <c r="MVK121" s="11"/>
      <c r="MVL121" s="11"/>
      <c r="MVM121" s="11"/>
      <c r="MVN121" s="11"/>
      <c r="MVO121" s="11"/>
      <c r="MVP121" s="11"/>
      <c r="MVQ121" s="11"/>
      <c r="MVR121" s="11"/>
      <c r="MVS121" s="11"/>
      <c r="MVT121" s="11"/>
      <c r="MVU121" s="11"/>
      <c r="MVV121" s="11"/>
      <c r="MVW121" s="11"/>
      <c r="MVX121" s="11"/>
      <c r="MVY121" s="11"/>
      <c r="MVZ121" s="11"/>
      <c r="MWA121" s="11"/>
      <c r="MWB121" s="11"/>
      <c r="MWC121" s="11"/>
      <c r="MWD121" s="11"/>
      <c r="MWE121" s="11"/>
      <c r="MWF121" s="11"/>
      <c r="MWG121" s="11"/>
      <c r="MWH121" s="11"/>
      <c r="MWI121" s="11"/>
      <c r="MWJ121" s="11"/>
      <c r="MWK121" s="11"/>
      <c r="MWL121" s="11"/>
      <c r="MWM121" s="11"/>
      <c r="MWN121" s="11"/>
      <c r="MWO121" s="11"/>
      <c r="MWP121" s="11"/>
      <c r="MWQ121" s="11"/>
      <c r="MWR121" s="11"/>
      <c r="MWS121" s="11"/>
      <c r="MWT121" s="11"/>
      <c r="MWU121" s="11"/>
      <c r="MWV121" s="11"/>
      <c r="MWW121" s="11"/>
      <c r="MWX121" s="11"/>
      <c r="MWY121" s="11"/>
      <c r="MWZ121" s="11"/>
      <c r="MXA121" s="11"/>
      <c r="MXB121" s="11"/>
      <c r="MXC121" s="11"/>
      <c r="MXD121" s="11"/>
      <c r="MXE121" s="11"/>
      <c r="MXF121" s="11"/>
      <c r="MXG121" s="11"/>
      <c r="MXH121" s="11"/>
      <c r="MXI121" s="11"/>
      <c r="MXJ121" s="11"/>
      <c r="MXK121" s="11"/>
      <c r="MXL121" s="11"/>
      <c r="MXM121" s="11"/>
      <c r="MXN121" s="11"/>
      <c r="MXO121" s="11"/>
      <c r="MXP121" s="11"/>
      <c r="MXQ121" s="11"/>
      <c r="MXR121" s="11"/>
      <c r="MXS121" s="11"/>
      <c r="MXT121" s="11"/>
      <c r="MXU121" s="11"/>
      <c r="MXV121" s="11"/>
      <c r="MXW121" s="11"/>
      <c r="MXX121" s="11"/>
      <c r="MXY121" s="11"/>
      <c r="MXZ121" s="11"/>
      <c r="MYA121" s="11"/>
      <c r="MYB121" s="11"/>
      <c r="MYC121" s="11"/>
      <c r="MYD121" s="11"/>
      <c r="MYE121" s="11"/>
      <c r="MYF121" s="11"/>
      <c r="MYG121" s="11"/>
      <c r="MYH121" s="11"/>
      <c r="MYI121" s="11"/>
      <c r="MYJ121" s="11"/>
      <c r="MYK121" s="11"/>
      <c r="MYL121" s="11"/>
      <c r="MYM121" s="11"/>
      <c r="MYN121" s="11"/>
      <c r="MYO121" s="11"/>
      <c r="MYP121" s="11"/>
      <c r="MYQ121" s="11"/>
      <c r="MYR121" s="11"/>
      <c r="MYS121" s="11"/>
      <c r="MYT121" s="11"/>
      <c r="MYU121" s="11"/>
      <c r="MYV121" s="11"/>
      <c r="MYW121" s="11"/>
      <c r="MYX121" s="11"/>
      <c r="MYY121" s="11"/>
      <c r="MYZ121" s="11"/>
      <c r="MZA121" s="11"/>
      <c r="MZB121" s="11"/>
      <c r="MZC121" s="11"/>
      <c r="MZD121" s="11"/>
      <c r="MZE121" s="11"/>
      <c r="MZF121" s="11"/>
      <c r="MZG121" s="11"/>
      <c r="MZH121" s="11"/>
      <c r="MZI121" s="11"/>
      <c r="MZJ121" s="11"/>
      <c r="MZK121" s="11"/>
      <c r="MZL121" s="11"/>
      <c r="MZM121" s="11"/>
      <c r="MZN121" s="11"/>
      <c r="MZO121" s="11"/>
      <c r="MZP121" s="11"/>
      <c r="MZQ121" s="11"/>
      <c r="MZR121" s="11"/>
      <c r="MZS121" s="11"/>
      <c r="MZT121" s="11"/>
      <c r="MZU121" s="11"/>
      <c r="MZV121" s="11"/>
      <c r="MZW121" s="11"/>
      <c r="MZX121" s="11"/>
      <c r="MZY121" s="11"/>
      <c r="MZZ121" s="11"/>
      <c r="NAA121" s="11"/>
      <c r="NAB121" s="11"/>
      <c r="NAC121" s="11"/>
      <c r="NAD121" s="11"/>
      <c r="NAE121" s="11"/>
      <c r="NAF121" s="11"/>
      <c r="NAG121" s="11"/>
      <c r="NAH121" s="11"/>
      <c r="NAI121" s="11"/>
      <c r="NAJ121" s="11"/>
      <c r="NAK121" s="11"/>
      <c r="NAL121" s="11"/>
      <c r="NAM121" s="11"/>
      <c r="NAN121" s="11"/>
      <c r="NAO121" s="11"/>
      <c r="NAP121" s="11"/>
      <c r="NAQ121" s="11"/>
      <c r="NAR121" s="11"/>
      <c r="NAS121" s="11"/>
      <c r="NAT121" s="11"/>
      <c r="NAU121" s="11"/>
      <c r="NAV121" s="11"/>
      <c r="NAW121" s="11"/>
      <c r="NAX121" s="11"/>
      <c r="NAY121" s="11"/>
      <c r="NAZ121" s="11"/>
      <c r="NBA121" s="11"/>
      <c r="NBB121" s="11"/>
      <c r="NBC121" s="11"/>
      <c r="NBD121" s="11"/>
      <c r="NBE121" s="11"/>
      <c r="NBF121" s="11"/>
      <c r="NBG121" s="11"/>
      <c r="NBH121" s="11"/>
      <c r="NBI121" s="11"/>
      <c r="NBJ121" s="11"/>
      <c r="NBK121" s="11"/>
      <c r="NBL121" s="11"/>
      <c r="NBM121" s="11"/>
      <c r="NBN121" s="11"/>
      <c r="NBO121" s="11"/>
      <c r="NBP121" s="11"/>
      <c r="NBQ121" s="11"/>
      <c r="NBR121" s="11"/>
      <c r="NBS121" s="11"/>
      <c r="NBT121" s="11"/>
      <c r="NBU121" s="11"/>
      <c r="NBV121" s="11"/>
      <c r="NBW121" s="11"/>
      <c r="NBX121" s="11"/>
      <c r="NBY121" s="11"/>
      <c r="NBZ121" s="11"/>
      <c r="NCA121" s="11"/>
      <c r="NCB121" s="11"/>
      <c r="NCC121" s="11"/>
      <c r="NCD121" s="11"/>
      <c r="NCE121" s="11"/>
      <c r="NCF121" s="11"/>
      <c r="NCG121" s="11"/>
      <c r="NCH121" s="11"/>
      <c r="NCI121" s="11"/>
      <c r="NCJ121" s="11"/>
      <c r="NCK121" s="11"/>
      <c r="NCL121" s="11"/>
      <c r="NCM121" s="11"/>
      <c r="NCN121" s="11"/>
      <c r="NCO121" s="11"/>
      <c r="NCP121" s="11"/>
      <c r="NCQ121" s="11"/>
      <c r="NCR121" s="11"/>
      <c r="NCS121" s="11"/>
      <c r="NCT121" s="11"/>
      <c r="NCU121" s="11"/>
      <c r="NCV121" s="11"/>
      <c r="NCW121" s="11"/>
      <c r="NCX121" s="11"/>
      <c r="NCY121" s="11"/>
      <c r="NCZ121" s="11"/>
      <c r="NDA121" s="11"/>
      <c r="NDB121" s="11"/>
      <c r="NDC121" s="11"/>
      <c r="NDD121" s="11"/>
      <c r="NDE121" s="11"/>
      <c r="NDF121" s="11"/>
      <c r="NDG121" s="11"/>
      <c r="NDH121" s="11"/>
      <c r="NDI121" s="11"/>
      <c r="NDJ121" s="11"/>
      <c r="NDK121" s="11"/>
      <c r="NDL121" s="11"/>
      <c r="NDM121" s="11"/>
      <c r="NDN121" s="11"/>
      <c r="NDO121" s="11"/>
      <c r="NDP121" s="11"/>
      <c r="NDQ121" s="11"/>
      <c r="NDR121" s="11"/>
      <c r="NDS121" s="11"/>
      <c r="NDT121" s="11"/>
      <c r="NDU121" s="11"/>
      <c r="NDV121" s="11"/>
      <c r="NDW121" s="11"/>
      <c r="NDX121" s="11"/>
      <c r="NDY121" s="11"/>
      <c r="NDZ121" s="11"/>
      <c r="NEA121" s="11"/>
      <c r="NEB121" s="11"/>
      <c r="NEC121" s="11"/>
      <c r="NED121" s="11"/>
      <c r="NEE121" s="11"/>
      <c r="NEF121" s="11"/>
      <c r="NEG121" s="11"/>
      <c r="NEH121" s="11"/>
      <c r="NEI121" s="11"/>
      <c r="NEJ121" s="11"/>
      <c r="NEK121" s="11"/>
      <c r="NEL121" s="11"/>
      <c r="NEM121" s="11"/>
      <c r="NEN121" s="11"/>
      <c r="NEO121" s="11"/>
      <c r="NEP121" s="11"/>
      <c r="NEQ121" s="11"/>
      <c r="NER121" s="11"/>
      <c r="NES121" s="11"/>
      <c r="NET121" s="11"/>
      <c r="NEU121" s="11"/>
      <c r="NEV121" s="11"/>
      <c r="NEW121" s="11"/>
      <c r="NEX121" s="11"/>
      <c r="NEY121" s="11"/>
      <c r="NEZ121" s="11"/>
      <c r="NFA121" s="11"/>
      <c r="NFB121" s="11"/>
      <c r="NFC121" s="11"/>
      <c r="NFD121" s="11"/>
      <c r="NFE121" s="11"/>
      <c r="NFF121" s="11"/>
      <c r="NFG121" s="11"/>
      <c r="NFH121" s="11"/>
      <c r="NFI121" s="11"/>
      <c r="NFJ121" s="11"/>
      <c r="NFK121" s="11"/>
      <c r="NFL121" s="11"/>
      <c r="NFM121" s="11"/>
      <c r="NFN121" s="11"/>
      <c r="NFO121" s="11"/>
      <c r="NFP121" s="11"/>
      <c r="NFQ121" s="11"/>
      <c r="NFR121" s="11"/>
      <c r="NFS121" s="11"/>
      <c r="NFT121" s="11"/>
      <c r="NFU121" s="11"/>
      <c r="NFV121" s="11"/>
      <c r="NFW121" s="11"/>
      <c r="NFX121" s="11"/>
      <c r="NFY121" s="11"/>
      <c r="NFZ121" s="11"/>
      <c r="NGA121" s="11"/>
      <c r="NGB121" s="11"/>
      <c r="NGC121" s="11"/>
      <c r="NGD121" s="11"/>
      <c r="NGE121" s="11"/>
      <c r="NGF121" s="11"/>
      <c r="NGG121" s="11"/>
      <c r="NGH121" s="11"/>
      <c r="NGI121" s="11"/>
      <c r="NGJ121" s="11"/>
      <c r="NGK121" s="11"/>
      <c r="NGL121" s="11"/>
      <c r="NGM121" s="11"/>
      <c r="NGN121" s="11"/>
      <c r="NGO121" s="11"/>
      <c r="NGP121" s="11"/>
      <c r="NGQ121" s="11"/>
      <c r="NGR121" s="11"/>
      <c r="NGS121" s="11"/>
      <c r="NGT121" s="11"/>
      <c r="NGU121" s="11"/>
      <c r="NGV121" s="11"/>
      <c r="NGW121" s="11"/>
      <c r="NGX121" s="11"/>
      <c r="NGY121" s="11"/>
      <c r="NGZ121" s="11"/>
      <c r="NHA121" s="11"/>
      <c r="NHB121" s="11"/>
      <c r="NHC121" s="11"/>
      <c r="NHD121" s="11"/>
      <c r="NHE121" s="11"/>
      <c r="NHF121" s="11"/>
      <c r="NHG121" s="11"/>
      <c r="NHH121" s="11"/>
      <c r="NHI121" s="11"/>
      <c r="NHJ121" s="11"/>
      <c r="NHK121" s="11"/>
      <c r="NHL121" s="11"/>
      <c r="NHM121" s="11"/>
      <c r="NHN121" s="11"/>
      <c r="NHO121" s="11"/>
      <c r="NHP121" s="11"/>
      <c r="NHQ121" s="11"/>
      <c r="NHR121" s="11"/>
      <c r="NHS121" s="11"/>
      <c r="NHT121" s="11"/>
      <c r="NHU121" s="11"/>
      <c r="NHV121" s="11"/>
      <c r="NHW121" s="11"/>
      <c r="NHX121" s="11"/>
      <c r="NHY121" s="11"/>
      <c r="NHZ121" s="11"/>
      <c r="NIA121" s="11"/>
      <c r="NIB121" s="11"/>
      <c r="NIC121" s="11"/>
      <c r="NID121" s="11"/>
      <c r="NIE121" s="11"/>
      <c r="NIF121" s="11"/>
      <c r="NIG121" s="11"/>
      <c r="NIH121" s="11"/>
      <c r="NII121" s="11"/>
      <c r="NIJ121" s="11"/>
      <c r="NIK121" s="11"/>
      <c r="NIL121" s="11"/>
      <c r="NIM121" s="11"/>
      <c r="NIN121" s="11"/>
      <c r="NIO121" s="11"/>
      <c r="NIP121" s="11"/>
      <c r="NIQ121" s="11"/>
      <c r="NIR121" s="11"/>
      <c r="NIS121" s="11"/>
      <c r="NIT121" s="11"/>
      <c r="NIU121" s="11"/>
      <c r="NIV121" s="11"/>
      <c r="NIW121" s="11"/>
      <c r="NIX121" s="11"/>
      <c r="NIY121" s="11"/>
      <c r="NIZ121" s="11"/>
      <c r="NJA121" s="11"/>
      <c r="NJB121" s="11"/>
      <c r="NJC121" s="11"/>
      <c r="NJD121" s="11"/>
      <c r="NJE121" s="11"/>
      <c r="NJF121" s="11"/>
      <c r="NJG121" s="11"/>
      <c r="NJH121" s="11"/>
      <c r="NJI121" s="11"/>
      <c r="NJJ121" s="11"/>
      <c r="NJK121" s="11"/>
      <c r="NJL121" s="11"/>
      <c r="NJM121" s="11"/>
      <c r="NJN121" s="11"/>
      <c r="NJO121" s="11"/>
      <c r="NJP121" s="11"/>
      <c r="NJQ121" s="11"/>
      <c r="NJR121" s="11"/>
      <c r="NJS121" s="11"/>
      <c r="NJT121" s="11"/>
      <c r="NJU121" s="11"/>
      <c r="NJV121" s="11"/>
      <c r="NJW121" s="11"/>
      <c r="NJX121" s="11"/>
      <c r="NJY121" s="11"/>
      <c r="NJZ121" s="11"/>
      <c r="NKA121" s="11"/>
      <c r="NKB121" s="11"/>
      <c r="NKC121" s="11"/>
      <c r="NKD121" s="11"/>
      <c r="NKE121" s="11"/>
      <c r="NKF121" s="11"/>
      <c r="NKG121" s="11"/>
      <c r="NKH121" s="11"/>
      <c r="NKI121" s="11"/>
      <c r="NKJ121" s="11"/>
      <c r="NKK121" s="11"/>
      <c r="NKL121" s="11"/>
      <c r="NKM121" s="11"/>
      <c r="NKN121" s="11"/>
      <c r="NKO121" s="11"/>
      <c r="NKP121" s="11"/>
      <c r="NKQ121" s="11"/>
      <c r="NKR121" s="11"/>
      <c r="NKS121" s="11"/>
      <c r="NKT121" s="11"/>
      <c r="NKU121" s="11"/>
      <c r="NKV121" s="11"/>
      <c r="NKW121" s="11"/>
      <c r="NKX121" s="11"/>
      <c r="NKY121" s="11"/>
      <c r="NKZ121" s="11"/>
      <c r="NLA121" s="11"/>
      <c r="NLB121" s="11"/>
      <c r="NLC121" s="11"/>
      <c r="NLD121" s="11"/>
      <c r="NLE121" s="11"/>
      <c r="NLF121" s="11"/>
      <c r="NLG121" s="11"/>
      <c r="NLH121" s="11"/>
      <c r="NLI121" s="11"/>
      <c r="NLJ121" s="11"/>
      <c r="NLK121" s="11"/>
      <c r="NLL121" s="11"/>
      <c r="NLM121" s="11"/>
      <c r="NLN121" s="11"/>
      <c r="NLO121" s="11"/>
      <c r="NLP121" s="11"/>
      <c r="NLQ121" s="11"/>
      <c r="NLR121" s="11"/>
      <c r="NLS121" s="11"/>
      <c r="NLT121" s="11"/>
      <c r="NLU121" s="11"/>
      <c r="NLV121" s="11"/>
      <c r="NLW121" s="11"/>
      <c r="NLX121" s="11"/>
      <c r="NLY121" s="11"/>
      <c r="NLZ121" s="11"/>
      <c r="NMA121" s="11"/>
      <c r="NMB121" s="11"/>
      <c r="NMC121" s="11"/>
      <c r="NMD121" s="11"/>
      <c r="NME121" s="11"/>
      <c r="NMF121" s="11"/>
      <c r="NMG121" s="11"/>
      <c r="NMH121" s="11"/>
      <c r="NMI121" s="11"/>
      <c r="NMJ121" s="11"/>
      <c r="NMK121" s="11"/>
      <c r="NML121" s="11"/>
      <c r="NMM121" s="11"/>
      <c r="NMN121" s="11"/>
      <c r="NMO121" s="11"/>
      <c r="NMP121" s="11"/>
      <c r="NMQ121" s="11"/>
      <c r="NMR121" s="11"/>
      <c r="NMS121" s="11"/>
      <c r="NMT121" s="11"/>
      <c r="NMU121" s="11"/>
      <c r="NMV121" s="11"/>
      <c r="NMW121" s="11"/>
      <c r="NMX121" s="11"/>
      <c r="NMY121" s="11"/>
      <c r="NMZ121" s="11"/>
      <c r="NNA121" s="11"/>
      <c r="NNB121" s="11"/>
      <c r="NNC121" s="11"/>
      <c r="NND121" s="11"/>
      <c r="NNE121" s="11"/>
      <c r="NNF121" s="11"/>
      <c r="NNG121" s="11"/>
      <c r="NNH121" s="11"/>
      <c r="NNI121" s="11"/>
      <c r="NNJ121" s="11"/>
      <c r="NNK121" s="11"/>
      <c r="NNL121" s="11"/>
      <c r="NNM121" s="11"/>
      <c r="NNN121" s="11"/>
      <c r="NNO121" s="11"/>
      <c r="NNP121" s="11"/>
      <c r="NNQ121" s="11"/>
      <c r="NNR121" s="11"/>
      <c r="NNS121" s="11"/>
      <c r="NNT121" s="11"/>
      <c r="NNU121" s="11"/>
      <c r="NNV121" s="11"/>
      <c r="NNW121" s="11"/>
      <c r="NNX121" s="11"/>
      <c r="NNY121" s="11"/>
      <c r="NNZ121" s="11"/>
      <c r="NOA121" s="11"/>
      <c r="NOB121" s="11"/>
      <c r="NOC121" s="11"/>
      <c r="NOD121" s="11"/>
      <c r="NOE121" s="11"/>
      <c r="NOF121" s="11"/>
      <c r="NOG121" s="11"/>
      <c r="NOH121" s="11"/>
      <c r="NOI121" s="11"/>
      <c r="NOJ121" s="11"/>
      <c r="NOK121" s="11"/>
      <c r="NOL121" s="11"/>
      <c r="NOM121" s="11"/>
      <c r="NON121" s="11"/>
      <c r="NOO121" s="11"/>
      <c r="NOP121" s="11"/>
      <c r="NOQ121" s="11"/>
      <c r="NOR121" s="11"/>
      <c r="NOS121" s="11"/>
      <c r="NOT121" s="11"/>
      <c r="NOU121" s="11"/>
      <c r="NOV121" s="11"/>
      <c r="NOW121" s="11"/>
      <c r="NOX121" s="11"/>
      <c r="NOY121" s="11"/>
      <c r="NOZ121" s="11"/>
      <c r="NPA121" s="11"/>
      <c r="NPB121" s="11"/>
      <c r="NPC121" s="11"/>
      <c r="NPD121" s="11"/>
      <c r="NPE121" s="11"/>
      <c r="NPF121" s="11"/>
      <c r="NPG121" s="11"/>
      <c r="NPH121" s="11"/>
      <c r="NPI121" s="11"/>
      <c r="NPJ121" s="11"/>
      <c r="NPK121" s="11"/>
      <c r="NPL121" s="11"/>
      <c r="NPM121" s="11"/>
      <c r="NPN121" s="11"/>
      <c r="NPO121" s="11"/>
      <c r="NPP121" s="11"/>
      <c r="NPQ121" s="11"/>
      <c r="NPR121" s="11"/>
      <c r="NPS121" s="11"/>
      <c r="NPT121" s="11"/>
      <c r="NPU121" s="11"/>
      <c r="NPV121" s="11"/>
      <c r="NPW121" s="11"/>
      <c r="NPX121" s="11"/>
      <c r="NPY121" s="11"/>
      <c r="NPZ121" s="11"/>
      <c r="NQA121" s="11"/>
      <c r="NQB121" s="11"/>
      <c r="NQC121" s="11"/>
      <c r="NQD121" s="11"/>
      <c r="NQE121" s="11"/>
      <c r="NQF121" s="11"/>
      <c r="NQG121" s="11"/>
      <c r="NQH121" s="11"/>
      <c r="NQI121" s="11"/>
      <c r="NQJ121" s="11"/>
      <c r="NQK121" s="11"/>
      <c r="NQL121" s="11"/>
      <c r="NQM121" s="11"/>
      <c r="NQN121" s="11"/>
      <c r="NQO121" s="11"/>
      <c r="NQP121" s="11"/>
      <c r="NQQ121" s="11"/>
      <c r="NQR121" s="11"/>
      <c r="NQS121" s="11"/>
      <c r="NQT121" s="11"/>
      <c r="NQU121" s="11"/>
      <c r="NQV121" s="11"/>
      <c r="NQW121" s="11"/>
      <c r="NQX121" s="11"/>
      <c r="NQY121" s="11"/>
      <c r="NQZ121" s="11"/>
      <c r="NRA121" s="11"/>
      <c r="NRB121" s="11"/>
      <c r="NRC121" s="11"/>
      <c r="NRD121" s="11"/>
      <c r="NRE121" s="11"/>
      <c r="NRF121" s="11"/>
      <c r="NRG121" s="11"/>
      <c r="NRH121" s="11"/>
      <c r="NRI121" s="11"/>
      <c r="NRJ121" s="11"/>
      <c r="NRK121" s="11"/>
      <c r="NRL121" s="11"/>
      <c r="NRM121" s="11"/>
      <c r="NRN121" s="11"/>
      <c r="NRO121" s="11"/>
      <c r="NRP121" s="11"/>
      <c r="NRQ121" s="11"/>
      <c r="NRR121" s="11"/>
      <c r="NRS121" s="11"/>
      <c r="NRT121" s="11"/>
      <c r="NRU121" s="11"/>
      <c r="NRV121" s="11"/>
      <c r="NRW121" s="11"/>
      <c r="NRX121" s="11"/>
      <c r="NRY121" s="11"/>
      <c r="NRZ121" s="11"/>
      <c r="NSA121" s="11"/>
      <c r="NSB121" s="11"/>
      <c r="NSC121" s="11"/>
      <c r="NSD121" s="11"/>
      <c r="NSE121" s="11"/>
      <c r="NSF121" s="11"/>
      <c r="NSG121" s="11"/>
      <c r="NSH121" s="11"/>
      <c r="NSI121" s="11"/>
      <c r="NSJ121" s="11"/>
      <c r="NSK121" s="11"/>
      <c r="NSL121" s="11"/>
      <c r="NSM121" s="11"/>
      <c r="NSN121" s="11"/>
      <c r="NSO121" s="11"/>
      <c r="NSP121" s="11"/>
      <c r="NSQ121" s="11"/>
      <c r="NSR121" s="11"/>
      <c r="NSS121" s="11"/>
      <c r="NST121" s="11"/>
      <c r="NSU121" s="11"/>
      <c r="NSV121" s="11"/>
      <c r="NSW121" s="11"/>
      <c r="NSX121" s="11"/>
      <c r="NSY121" s="11"/>
      <c r="NSZ121" s="11"/>
      <c r="NTA121" s="11"/>
      <c r="NTB121" s="11"/>
      <c r="NTC121" s="11"/>
      <c r="NTD121" s="11"/>
      <c r="NTE121" s="11"/>
      <c r="NTF121" s="11"/>
      <c r="NTG121" s="11"/>
      <c r="NTH121" s="11"/>
      <c r="NTI121" s="11"/>
      <c r="NTJ121" s="11"/>
      <c r="NTK121" s="11"/>
      <c r="NTL121" s="11"/>
      <c r="NTM121" s="11"/>
      <c r="NTN121" s="11"/>
      <c r="NTO121" s="11"/>
      <c r="NTP121" s="11"/>
      <c r="NTQ121" s="11"/>
      <c r="NTR121" s="11"/>
      <c r="NTS121" s="11"/>
      <c r="NTT121" s="11"/>
      <c r="NTU121" s="11"/>
      <c r="NTV121" s="11"/>
      <c r="NTW121" s="11"/>
      <c r="NTX121" s="11"/>
      <c r="NTY121" s="11"/>
      <c r="NTZ121" s="11"/>
      <c r="NUA121" s="11"/>
      <c r="NUB121" s="11"/>
      <c r="NUC121" s="11"/>
      <c r="NUD121" s="11"/>
      <c r="NUE121" s="11"/>
      <c r="NUF121" s="11"/>
      <c r="NUG121" s="11"/>
      <c r="NUH121" s="11"/>
      <c r="NUI121" s="11"/>
      <c r="NUJ121" s="11"/>
      <c r="NUK121" s="11"/>
      <c r="NUL121" s="11"/>
      <c r="NUM121" s="11"/>
      <c r="NUN121" s="11"/>
      <c r="NUO121" s="11"/>
      <c r="NUP121" s="11"/>
      <c r="NUQ121" s="11"/>
      <c r="NUR121" s="11"/>
      <c r="NUS121" s="11"/>
      <c r="NUT121" s="11"/>
      <c r="NUU121" s="11"/>
      <c r="NUV121" s="11"/>
      <c r="NUW121" s="11"/>
      <c r="NUX121" s="11"/>
      <c r="NUY121" s="11"/>
      <c r="NUZ121" s="11"/>
      <c r="NVA121" s="11"/>
      <c r="NVB121" s="11"/>
      <c r="NVC121" s="11"/>
      <c r="NVD121" s="11"/>
      <c r="NVE121" s="11"/>
      <c r="NVF121" s="11"/>
      <c r="NVG121" s="11"/>
      <c r="NVH121" s="11"/>
      <c r="NVI121" s="11"/>
      <c r="NVJ121" s="11"/>
      <c r="NVK121" s="11"/>
      <c r="NVL121" s="11"/>
      <c r="NVM121" s="11"/>
      <c r="NVN121" s="11"/>
      <c r="NVO121" s="11"/>
      <c r="NVP121" s="11"/>
      <c r="NVQ121" s="11"/>
      <c r="NVR121" s="11"/>
      <c r="NVS121" s="11"/>
      <c r="NVT121" s="11"/>
      <c r="NVU121" s="11"/>
      <c r="NVV121" s="11"/>
      <c r="NVW121" s="11"/>
      <c r="NVX121" s="11"/>
      <c r="NVY121" s="11"/>
      <c r="NVZ121" s="11"/>
      <c r="NWA121" s="11"/>
      <c r="NWB121" s="11"/>
      <c r="NWC121" s="11"/>
      <c r="NWD121" s="11"/>
      <c r="NWE121" s="11"/>
      <c r="NWF121" s="11"/>
      <c r="NWG121" s="11"/>
      <c r="NWH121" s="11"/>
      <c r="NWI121" s="11"/>
      <c r="NWJ121" s="11"/>
      <c r="NWK121" s="11"/>
      <c r="NWL121" s="11"/>
      <c r="NWM121" s="11"/>
      <c r="NWN121" s="11"/>
      <c r="NWO121" s="11"/>
      <c r="NWP121" s="11"/>
      <c r="NWQ121" s="11"/>
      <c r="NWR121" s="11"/>
      <c r="NWS121" s="11"/>
      <c r="NWT121" s="11"/>
      <c r="NWU121" s="11"/>
      <c r="NWV121" s="11"/>
      <c r="NWW121" s="11"/>
      <c r="NWX121" s="11"/>
      <c r="NWY121" s="11"/>
      <c r="NWZ121" s="11"/>
      <c r="NXA121" s="11"/>
      <c r="NXB121" s="11"/>
      <c r="NXC121" s="11"/>
      <c r="NXD121" s="11"/>
      <c r="NXE121" s="11"/>
      <c r="NXF121" s="11"/>
      <c r="NXG121" s="11"/>
      <c r="NXH121" s="11"/>
      <c r="NXI121" s="11"/>
      <c r="NXJ121" s="11"/>
      <c r="NXK121" s="11"/>
      <c r="NXL121" s="11"/>
      <c r="NXM121" s="11"/>
      <c r="NXN121" s="11"/>
      <c r="NXO121" s="11"/>
      <c r="NXP121" s="11"/>
      <c r="NXQ121" s="11"/>
      <c r="NXR121" s="11"/>
      <c r="NXS121" s="11"/>
      <c r="NXT121" s="11"/>
      <c r="NXU121" s="11"/>
      <c r="NXV121" s="11"/>
      <c r="NXW121" s="11"/>
      <c r="NXX121" s="11"/>
      <c r="NXY121" s="11"/>
      <c r="NXZ121" s="11"/>
      <c r="NYA121" s="11"/>
      <c r="NYB121" s="11"/>
      <c r="NYC121" s="11"/>
      <c r="NYD121" s="11"/>
      <c r="NYE121" s="11"/>
      <c r="NYF121" s="11"/>
      <c r="NYG121" s="11"/>
      <c r="NYH121" s="11"/>
      <c r="NYI121" s="11"/>
      <c r="NYJ121" s="11"/>
      <c r="NYK121" s="11"/>
      <c r="NYL121" s="11"/>
      <c r="NYM121" s="11"/>
      <c r="NYN121" s="11"/>
      <c r="NYO121" s="11"/>
      <c r="NYP121" s="11"/>
      <c r="NYQ121" s="11"/>
      <c r="NYR121" s="11"/>
      <c r="NYS121" s="11"/>
      <c r="NYT121" s="11"/>
      <c r="NYU121" s="11"/>
      <c r="NYV121" s="11"/>
      <c r="NYW121" s="11"/>
      <c r="NYX121" s="11"/>
      <c r="NYY121" s="11"/>
      <c r="NYZ121" s="11"/>
      <c r="NZA121" s="11"/>
      <c r="NZB121" s="11"/>
      <c r="NZC121" s="11"/>
      <c r="NZD121" s="11"/>
      <c r="NZE121" s="11"/>
      <c r="NZF121" s="11"/>
      <c r="NZG121" s="11"/>
      <c r="NZH121" s="11"/>
      <c r="NZI121" s="11"/>
      <c r="NZJ121" s="11"/>
      <c r="NZK121" s="11"/>
      <c r="NZL121" s="11"/>
      <c r="NZM121" s="11"/>
      <c r="NZN121" s="11"/>
      <c r="NZO121" s="11"/>
      <c r="NZP121" s="11"/>
      <c r="NZQ121" s="11"/>
      <c r="NZR121" s="11"/>
      <c r="NZS121" s="11"/>
      <c r="NZT121" s="11"/>
      <c r="NZU121" s="11"/>
      <c r="NZV121" s="11"/>
      <c r="NZW121" s="11"/>
      <c r="NZX121" s="11"/>
      <c r="NZY121" s="11"/>
      <c r="NZZ121" s="11"/>
      <c r="OAA121" s="11"/>
      <c r="OAB121" s="11"/>
      <c r="OAC121" s="11"/>
      <c r="OAD121" s="11"/>
      <c r="OAE121" s="11"/>
      <c r="OAF121" s="11"/>
      <c r="OAG121" s="11"/>
      <c r="OAH121" s="11"/>
      <c r="OAI121" s="11"/>
      <c r="OAJ121" s="11"/>
      <c r="OAK121" s="11"/>
      <c r="OAL121" s="11"/>
      <c r="OAM121" s="11"/>
      <c r="OAN121" s="11"/>
      <c r="OAO121" s="11"/>
      <c r="OAP121" s="11"/>
      <c r="OAQ121" s="11"/>
      <c r="OAR121" s="11"/>
      <c r="OAS121" s="11"/>
      <c r="OAT121" s="11"/>
      <c r="OAU121" s="11"/>
      <c r="OAV121" s="11"/>
      <c r="OAW121" s="11"/>
      <c r="OAX121" s="11"/>
      <c r="OAY121" s="11"/>
      <c r="OAZ121" s="11"/>
      <c r="OBA121" s="11"/>
      <c r="OBB121" s="11"/>
      <c r="OBC121" s="11"/>
      <c r="OBD121" s="11"/>
      <c r="OBE121" s="11"/>
      <c r="OBF121" s="11"/>
      <c r="OBG121" s="11"/>
      <c r="OBH121" s="11"/>
      <c r="OBI121" s="11"/>
      <c r="OBJ121" s="11"/>
      <c r="OBK121" s="11"/>
      <c r="OBL121" s="11"/>
      <c r="OBM121" s="11"/>
      <c r="OBN121" s="11"/>
      <c r="OBO121" s="11"/>
      <c r="OBP121" s="11"/>
      <c r="OBQ121" s="11"/>
      <c r="OBR121" s="11"/>
      <c r="OBS121" s="11"/>
      <c r="OBT121" s="11"/>
      <c r="OBU121" s="11"/>
      <c r="OBV121" s="11"/>
      <c r="OBW121" s="11"/>
      <c r="OBX121" s="11"/>
      <c r="OBY121" s="11"/>
      <c r="OBZ121" s="11"/>
      <c r="OCA121" s="11"/>
      <c r="OCB121" s="11"/>
      <c r="OCC121" s="11"/>
      <c r="OCD121" s="11"/>
      <c r="OCE121" s="11"/>
      <c r="OCF121" s="11"/>
      <c r="OCG121" s="11"/>
      <c r="OCH121" s="11"/>
      <c r="OCI121" s="11"/>
      <c r="OCJ121" s="11"/>
      <c r="OCK121" s="11"/>
      <c r="OCL121" s="11"/>
      <c r="OCM121" s="11"/>
      <c r="OCN121" s="11"/>
      <c r="OCO121" s="11"/>
      <c r="OCP121" s="11"/>
      <c r="OCQ121" s="11"/>
      <c r="OCR121" s="11"/>
      <c r="OCS121" s="11"/>
      <c r="OCT121" s="11"/>
      <c r="OCU121" s="11"/>
      <c r="OCV121" s="11"/>
      <c r="OCW121" s="11"/>
      <c r="OCX121" s="11"/>
      <c r="OCY121" s="11"/>
      <c r="OCZ121" s="11"/>
      <c r="ODA121" s="11"/>
      <c r="ODB121" s="11"/>
      <c r="ODC121" s="11"/>
      <c r="ODD121" s="11"/>
      <c r="ODE121" s="11"/>
      <c r="ODF121" s="11"/>
      <c r="ODG121" s="11"/>
      <c r="ODH121" s="11"/>
      <c r="ODI121" s="11"/>
      <c r="ODJ121" s="11"/>
      <c r="ODK121" s="11"/>
      <c r="ODL121" s="11"/>
      <c r="ODM121" s="11"/>
      <c r="ODN121" s="11"/>
      <c r="ODO121" s="11"/>
      <c r="ODP121" s="11"/>
      <c r="ODQ121" s="11"/>
      <c r="ODR121" s="11"/>
      <c r="ODS121" s="11"/>
      <c r="ODT121" s="11"/>
      <c r="ODU121" s="11"/>
      <c r="ODV121" s="11"/>
      <c r="ODW121" s="11"/>
      <c r="ODX121" s="11"/>
      <c r="ODY121" s="11"/>
      <c r="ODZ121" s="11"/>
      <c r="OEA121" s="11"/>
      <c r="OEB121" s="11"/>
      <c r="OEC121" s="11"/>
      <c r="OED121" s="11"/>
      <c r="OEE121" s="11"/>
      <c r="OEF121" s="11"/>
      <c r="OEG121" s="11"/>
      <c r="OEH121" s="11"/>
      <c r="OEI121" s="11"/>
      <c r="OEJ121" s="11"/>
      <c r="OEK121" s="11"/>
      <c r="OEL121" s="11"/>
      <c r="OEM121" s="11"/>
      <c r="OEN121" s="11"/>
      <c r="OEO121" s="11"/>
      <c r="OEP121" s="11"/>
      <c r="OEQ121" s="11"/>
      <c r="OER121" s="11"/>
      <c r="OES121" s="11"/>
      <c r="OET121" s="11"/>
      <c r="OEU121" s="11"/>
      <c r="OEV121" s="11"/>
      <c r="OEW121" s="11"/>
      <c r="OEX121" s="11"/>
      <c r="OEY121" s="11"/>
      <c r="OEZ121" s="11"/>
      <c r="OFA121" s="11"/>
      <c r="OFB121" s="11"/>
      <c r="OFC121" s="11"/>
      <c r="OFD121" s="11"/>
      <c r="OFE121" s="11"/>
      <c r="OFF121" s="11"/>
      <c r="OFG121" s="11"/>
      <c r="OFH121" s="11"/>
      <c r="OFI121" s="11"/>
      <c r="OFJ121" s="11"/>
      <c r="OFK121" s="11"/>
      <c r="OFL121" s="11"/>
      <c r="OFM121" s="11"/>
      <c r="OFN121" s="11"/>
      <c r="OFO121" s="11"/>
      <c r="OFP121" s="11"/>
      <c r="OFQ121" s="11"/>
      <c r="OFR121" s="11"/>
      <c r="OFS121" s="11"/>
      <c r="OFT121" s="11"/>
      <c r="OFU121" s="11"/>
      <c r="OFV121" s="11"/>
      <c r="OFW121" s="11"/>
      <c r="OFX121" s="11"/>
      <c r="OFY121" s="11"/>
      <c r="OFZ121" s="11"/>
      <c r="OGA121" s="11"/>
      <c r="OGB121" s="11"/>
      <c r="OGC121" s="11"/>
      <c r="OGD121" s="11"/>
      <c r="OGE121" s="11"/>
      <c r="OGF121" s="11"/>
      <c r="OGG121" s="11"/>
      <c r="OGH121" s="11"/>
      <c r="OGI121" s="11"/>
      <c r="OGJ121" s="11"/>
      <c r="OGK121" s="11"/>
      <c r="OGL121" s="11"/>
      <c r="OGM121" s="11"/>
      <c r="OGN121" s="11"/>
      <c r="OGO121" s="11"/>
      <c r="OGP121" s="11"/>
      <c r="OGQ121" s="11"/>
      <c r="OGR121" s="11"/>
      <c r="OGS121" s="11"/>
      <c r="OGT121" s="11"/>
      <c r="OGU121" s="11"/>
      <c r="OGV121" s="11"/>
      <c r="OGW121" s="11"/>
      <c r="OGX121" s="11"/>
      <c r="OGY121" s="11"/>
      <c r="OGZ121" s="11"/>
      <c r="OHA121" s="11"/>
      <c r="OHB121" s="11"/>
      <c r="OHC121" s="11"/>
      <c r="OHD121" s="11"/>
      <c r="OHE121" s="11"/>
      <c r="OHF121" s="11"/>
      <c r="OHG121" s="11"/>
      <c r="OHH121" s="11"/>
      <c r="OHI121" s="11"/>
      <c r="OHJ121" s="11"/>
      <c r="OHK121" s="11"/>
      <c r="OHL121" s="11"/>
      <c r="OHM121" s="11"/>
      <c r="OHN121" s="11"/>
      <c r="OHO121" s="11"/>
      <c r="OHP121" s="11"/>
      <c r="OHQ121" s="11"/>
      <c r="OHR121" s="11"/>
      <c r="OHS121" s="11"/>
      <c r="OHT121" s="11"/>
      <c r="OHU121" s="11"/>
      <c r="OHV121" s="11"/>
      <c r="OHW121" s="11"/>
      <c r="OHX121" s="11"/>
      <c r="OHY121" s="11"/>
      <c r="OHZ121" s="11"/>
      <c r="OIA121" s="11"/>
      <c r="OIB121" s="11"/>
      <c r="OIC121" s="11"/>
      <c r="OID121" s="11"/>
      <c r="OIE121" s="11"/>
      <c r="OIF121" s="11"/>
      <c r="OIG121" s="11"/>
      <c r="OIH121" s="11"/>
      <c r="OII121" s="11"/>
      <c r="OIJ121" s="11"/>
      <c r="OIK121" s="11"/>
      <c r="OIL121" s="11"/>
      <c r="OIM121" s="11"/>
      <c r="OIN121" s="11"/>
      <c r="OIO121" s="11"/>
      <c r="OIP121" s="11"/>
      <c r="OIQ121" s="11"/>
      <c r="OIR121" s="11"/>
      <c r="OIS121" s="11"/>
      <c r="OIT121" s="11"/>
      <c r="OIU121" s="11"/>
      <c r="OIV121" s="11"/>
      <c r="OIW121" s="11"/>
      <c r="OIX121" s="11"/>
      <c r="OIY121" s="11"/>
      <c r="OIZ121" s="11"/>
      <c r="OJA121" s="11"/>
      <c r="OJB121" s="11"/>
      <c r="OJC121" s="11"/>
      <c r="OJD121" s="11"/>
      <c r="OJE121" s="11"/>
      <c r="OJF121" s="11"/>
      <c r="OJG121" s="11"/>
      <c r="OJH121" s="11"/>
      <c r="OJI121" s="11"/>
      <c r="OJJ121" s="11"/>
      <c r="OJK121" s="11"/>
      <c r="OJL121" s="11"/>
      <c r="OJM121" s="11"/>
      <c r="OJN121" s="11"/>
      <c r="OJO121" s="11"/>
      <c r="OJP121" s="11"/>
      <c r="OJQ121" s="11"/>
      <c r="OJR121" s="11"/>
      <c r="OJS121" s="11"/>
      <c r="OJT121" s="11"/>
      <c r="OJU121" s="11"/>
      <c r="OJV121" s="11"/>
      <c r="OJW121" s="11"/>
      <c r="OJX121" s="11"/>
      <c r="OJY121" s="11"/>
      <c r="OJZ121" s="11"/>
      <c r="OKA121" s="11"/>
      <c r="OKB121" s="11"/>
      <c r="OKC121" s="11"/>
      <c r="OKD121" s="11"/>
      <c r="OKE121" s="11"/>
      <c r="OKF121" s="11"/>
      <c r="OKG121" s="11"/>
      <c r="OKH121" s="11"/>
      <c r="OKI121" s="11"/>
      <c r="OKJ121" s="11"/>
      <c r="OKK121" s="11"/>
      <c r="OKL121" s="11"/>
      <c r="OKM121" s="11"/>
      <c r="OKN121" s="11"/>
      <c r="OKO121" s="11"/>
      <c r="OKP121" s="11"/>
      <c r="OKQ121" s="11"/>
      <c r="OKR121" s="11"/>
      <c r="OKS121" s="11"/>
      <c r="OKT121" s="11"/>
      <c r="OKU121" s="11"/>
      <c r="OKV121" s="11"/>
      <c r="OKW121" s="11"/>
      <c r="OKX121" s="11"/>
      <c r="OKY121" s="11"/>
      <c r="OKZ121" s="11"/>
      <c r="OLA121" s="11"/>
      <c r="OLB121" s="11"/>
      <c r="OLC121" s="11"/>
      <c r="OLD121" s="11"/>
      <c r="OLE121" s="11"/>
      <c r="OLF121" s="11"/>
      <c r="OLG121" s="11"/>
      <c r="OLH121" s="11"/>
      <c r="OLI121" s="11"/>
      <c r="OLJ121" s="11"/>
      <c r="OLK121" s="11"/>
      <c r="OLL121" s="11"/>
      <c r="OLM121" s="11"/>
      <c r="OLN121" s="11"/>
      <c r="OLO121" s="11"/>
      <c r="OLP121" s="11"/>
      <c r="OLQ121" s="11"/>
      <c r="OLR121" s="11"/>
      <c r="OLS121" s="11"/>
      <c r="OLT121" s="11"/>
      <c r="OLU121" s="11"/>
      <c r="OLV121" s="11"/>
      <c r="OLW121" s="11"/>
      <c r="OLX121" s="11"/>
      <c r="OLY121" s="11"/>
      <c r="OLZ121" s="11"/>
      <c r="OMA121" s="11"/>
      <c r="OMB121" s="11"/>
      <c r="OMC121" s="11"/>
      <c r="OMD121" s="11"/>
      <c r="OME121" s="11"/>
      <c r="OMF121" s="11"/>
      <c r="OMG121" s="11"/>
      <c r="OMH121" s="11"/>
      <c r="OMI121" s="11"/>
      <c r="OMJ121" s="11"/>
      <c r="OMK121" s="11"/>
      <c r="OML121" s="11"/>
      <c r="OMM121" s="11"/>
      <c r="OMN121" s="11"/>
      <c r="OMO121" s="11"/>
      <c r="OMP121" s="11"/>
      <c r="OMQ121" s="11"/>
      <c r="OMR121" s="11"/>
      <c r="OMS121" s="11"/>
      <c r="OMT121" s="11"/>
      <c r="OMU121" s="11"/>
      <c r="OMV121" s="11"/>
      <c r="OMW121" s="11"/>
      <c r="OMX121" s="11"/>
      <c r="OMY121" s="11"/>
      <c r="OMZ121" s="11"/>
      <c r="ONA121" s="11"/>
      <c r="ONB121" s="11"/>
      <c r="ONC121" s="11"/>
      <c r="OND121" s="11"/>
      <c r="ONE121" s="11"/>
      <c r="ONF121" s="11"/>
      <c r="ONG121" s="11"/>
      <c r="ONH121" s="11"/>
      <c r="ONI121" s="11"/>
      <c r="ONJ121" s="11"/>
      <c r="ONK121" s="11"/>
      <c r="ONL121" s="11"/>
      <c r="ONM121" s="11"/>
      <c r="ONN121" s="11"/>
      <c r="ONO121" s="11"/>
      <c r="ONP121" s="11"/>
      <c r="ONQ121" s="11"/>
      <c r="ONR121" s="11"/>
      <c r="ONS121" s="11"/>
      <c r="ONT121" s="11"/>
      <c r="ONU121" s="11"/>
      <c r="ONV121" s="11"/>
      <c r="ONW121" s="11"/>
      <c r="ONX121" s="11"/>
      <c r="ONY121" s="11"/>
      <c r="ONZ121" s="11"/>
      <c r="OOA121" s="11"/>
      <c r="OOB121" s="11"/>
      <c r="OOC121" s="11"/>
      <c r="OOD121" s="11"/>
      <c r="OOE121" s="11"/>
      <c r="OOF121" s="11"/>
      <c r="OOG121" s="11"/>
      <c r="OOH121" s="11"/>
      <c r="OOI121" s="11"/>
      <c r="OOJ121" s="11"/>
      <c r="OOK121" s="11"/>
      <c r="OOL121" s="11"/>
      <c r="OOM121" s="11"/>
      <c r="OON121" s="11"/>
      <c r="OOO121" s="11"/>
      <c r="OOP121" s="11"/>
      <c r="OOQ121" s="11"/>
      <c r="OOR121" s="11"/>
      <c r="OOS121" s="11"/>
      <c r="OOT121" s="11"/>
      <c r="OOU121" s="11"/>
      <c r="OOV121" s="11"/>
      <c r="OOW121" s="11"/>
      <c r="OOX121" s="11"/>
      <c r="OOY121" s="11"/>
      <c r="OOZ121" s="11"/>
      <c r="OPA121" s="11"/>
      <c r="OPB121" s="11"/>
      <c r="OPC121" s="11"/>
      <c r="OPD121" s="11"/>
      <c r="OPE121" s="11"/>
      <c r="OPF121" s="11"/>
      <c r="OPG121" s="11"/>
      <c r="OPH121" s="11"/>
      <c r="OPI121" s="11"/>
      <c r="OPJ121" s="11"/>
      <c r="OPK121" s="11"/>
      <c r="OPL121" s="11"/>
      <c r="OPM121" s="11"/>
      <c r="OPN121" s="11"/>
      <c r="OPO121" s="11"/>
      <c r="OPP121" s="11"/>
      <c r="OPQ121" s="11"/>
      <c r="OPR121" s="11"/>
      <c r="OPS121" s="11"/>
      <c r="OPT121" s="11"/>
      <c r="OPU121" s="11"/>
      <c r="OPV121" s="11"/>
      <c r="OPW121" s="11"/>
      <c r="OPX121" s="11"/>
      <c r="OPY121" s="11"/>
      <c r="OPZ121" s="11"/>
      <c r="OQA121" s="11"/>
      <c r="OQB121" s="11"/>
      <c r="OQC121" s="11"/>
      <c r="OQD121" s="11"/>
      <c r="OQE121" s="11"/>
      <c r="OQF121" s="11"/>
      <c r="OQG121" s="11"/>
      <c r="OQH121" s="11"/>
      <c r="OQI121" s="11"/>
      <c r="OQJ121" s="11"/>
      <c r="OQK121" s="11"/>
      <c r="OQL121" s="11"/>
      <c r="OQM121" s="11"/>
      <c r="OQN121" s="11"/>
      <c r="OQO121" s="11"/>
      <c r="OQP121" s="11"/>
      <c r="OQQ121" s="11"/>
      <c r="OQR121" s="11"/>
      <c r="OQS121" s="11"/>
      <c r="OQT121" s="11"/>
      <c r="OQU121" s="11"/>
      <c r="OQV121" s="11"/>
      <c r="OQW121" s="11"/>
      <c r="OQX121" s="11"/>
      <c r="OQY121" s="11"/>
      <c r="OQZ121" s="11"/>
      <c r="ORA121" s="11"/>
      <c r="ORB121" s="11"/>
      <c r="ORC121" s="11"/>
      <c r="ORD121" s="11"/>
      <c r="ORE121" s="11"/>
      <c r="ORF121" s="11"/>
      <c r="ORG121" s="11"/>
      <c r="ORH121" s="11"/>
      <c r="ORI121" s="11"/>
      <c r="ORJ121" s="11"/>
      <c r="ORK121" s="11"/>
      <c r="ORL121" s="11"/>
      <c r="ORM121" s="11"/>
      <c r="ORN121" s="11"/>
      <c r="ORO121" s="11"/>
      <c r="ORP121" s="11"/>
      <c r="ORQ121" s="11"/>
      <c r="ORR121" s="11"/>
      <c r="ORS121" s="11"/>
      <c r="ORT121" s="11"/>
      <c r="ORU121" s="11"/>
      <c r="ORV121" s="11"/>
      <c r="ORW121" s="11"/>
      <c r="ORX121" s="11"/>
      <c r="ORY121" s="11"/>
      <c r="ORZ121" s="11"/>
      <c r="OSA121" s="11"/>
      <c r="OSB121" s="11"/>
      <c r="OSC121" s="11"/>
      <c r="OSD121" s="11"/>
      <c r="OSE121" s="11"/>
      <c r="OSF121" s="11"/>
      <c r="OSG121" s="11"/>
      <c r="OSH121" s="11"/>
      <c r="OSI121" s="11"/>
      <c r="OSJ121" s="11"/>
      <c r="OSK121" s="11"/>
      <c r="OSL121" s="11"/>
      <c r="OSM121" s="11"/>
      <c r="OSN121" s="11"/>
      <c r="OSO121" s="11"/>
      <c r="OSP121" s="11"/>
      <c r="OSQ121" s="11"/>
      <c r="OSR121" s="11"/>
      <c r="OSS121" s="11"/>
      <c r="OST121" s="11"/>
      <c r="OSU121" s="11"/>
      <c r="OSV121" s="11"/>
      <c r="OSW121" s="11"/>
      <c r="OSX121" s="11"/>
      <c r="OSY121" s="11"/>
      <c r="OSZ121" s="11"/>
      <c r="OTA121" s="11"/>
      <c r="OTB121" s="11"/>
      <c r="OTC121" s="11"/>
      <c r="OTD121" s="11"/>
      <c r="OTE121" s="11"/>
      <c r="OTF121" s="11"/>
      <c r="OTG121" s="11"/>
      <c r="OTH121" s="11"/>
      <c r="OTI121" s="11"/>
      <c r="OTJ121" s="11"/>
      <c r="OTK121" s="11"/>
      <c r="OTL121" s="11"/>
      <c r="OTM121" s="11"/>
      <c r="OTN121" s="11"/>
      <c r="OTO121" s="11"/>
      <c r="OTP121" s="11"/>
      <c r="OTQ121" s="11"/>
      <c r="OTR121" s="11"/>
      <c r="OTS121" s="11"/>
      <c r="OTT121" s="11"/>
      <c r="OTU121" s="11"/>
      <c r="OTV121" s="11"/>
      <c r="OTW121" s="11"/>
      <c r="OTX121" s="11"/>
      <c r="OTY121" s="11"/>
      <c r="OTZ121" s="11"/>
      <c r="OUA121" s="11"/>
      <c r="OUB121" s="11"/>
      <c r="OUC121" s="11"/>
      <c r="OUD121" s="11"/>
      <c r="OUE121" s="11"/>
      <c r="OUF121" s="11"/>
      <c r="OUG121" s="11"/>
      <c r="OUH121" s="11"/>
      <c r="OUI121" s="11"/>
      <c r="OUJ121" s="11"/>
      <c r="OUK121" s="11"/>
      <c r="OUL121" s="11"/>
      <c r="OUM121" s="11"/>
      <c r="OUN121" s="11"/>
      <c r="OUO121" s="11"/>
      <c r="OUP121" s="11"/>
      <c r="OUQ121" s="11"/>
      <c r="OUR121" s="11"/>
      <c r="OUS121" s="11"/>
      <c r="OUT121" s="11"/>
      <c r="OUU121" s="11"/>
      <c r="OUV121" s="11"/>
      <c r="OUW121" s="11"/>
      <c r="OUX121" s="11"/>
      <c r="OUY121" s="11"/>
      <c r="OUZ121" s="11"/>
      <c r="OVA121" s="11"/>
      <c r="OVB121" s="11"/>
      <c r="OVC121" s="11"/>
      <c r="OVD121" s="11"/>
      <c r="OVE121" s="11"/>
      <c r="OVF121" s="11"/>
      <c r="OVG121" s="11"/>
      <c r="OVH121" s="11"/>
      <c r="OVI121" s="11"/>
      <c r="OVJ121" s="11"/>
      <c r="OVK121" s="11"/>
      <c r="OVL121" s="11"/>
      <c r="OVM121" s="11"/>
      <c r="OVN121" s="11"/>
      <c r="OVO121" s="11"/>
      <c r="OVP121" s="11"/>
      <c r="OVQ121" s="11"/>
      <c r="OVR121" s="11"/>
      <c r="OVS121" s="11"/>
      <c r="OVT121" s="11"/>
      <c r="OVU121" s="11"/>
      <c r="OVV121" s="11"/>
      <c r="OVW121" s="11"/>
      <c r="OVX121" s="11"/>
      <c r="OVY121" s="11"/>
      <c r="OVZ121" s="11"/>
      <c r="OWA121" s="11"/>
      <c r="OWB121" s="11"/>
      <c r="OWC121" s="11"/>
      <c r="OWD121" s="11"/>
      <c r="OWE121" s="11"/>
      <c r="OWF121" s="11"/>
      <c r="OWG121" s="11"/>
      <c r="OWH121" s="11"/>
      <c r="OWI121" s="11"/>
      <c r="OWJ121" s="11"/>
      <c r="OWK121" s="11"/>
      <c r="OWL121" s="11"/>
      <c r="OWM121" s="11"/>
      <c r="OWN121" s="11"/>
      <c r="OWO121" s="11"/>
      <c r="OWP121" s="11"/>
      <c r="OWQ121" s="11"/>
      <c r="OWR121" s="11"/>
      <c r="OWS121" s="11"/>
      <c r="OWT121" s="11"/>
      <c r="OWU121" s="11"/>
      <c r="OWV121" s="11"/>
      <c r="OWW121" s="11"/>
      <c r="OWX121" s="11"/>
      <c r="OWY121" s="11"/>
      <c r="OWZ121" s="11"/>
      <c r="OXA121" s="11"/>
      <c r="OXB121" s="11"/>
      <c r="OXC121" s="11"/>
      <c r="OXD121" s="11"/>
      <c r="OXE121" s="11"/>
      <c r="OXF121" s="11"/>
      <c r="OXG121" s="11"/>
      <c r="OXH121" s="11"/>
      <c r="OXI121" s="11"/>
      <c r="OXJ121" s="11"/>
      <c r="OXK121" s="11"/>
      <c r="OXL121" s="11"/>
      <c r="OXM121" s="11"/>
      <c r="OXN121" s="11"/>
      <c r="OXO121" s="11"/>
      <c r="OXP121" s="11"/>
      <c r="OXQ121" s="11"/>
      <c r="OXR121" s="11"/>
      <c r="OXS121" s="11"/>
      <c r="OXT121" s="11"/>
      <c r="OXU121" s="11"/>
      <c r="OXV121" s="11"/>
      <c r="OXW121" s="11"/>
      <c r="OXX121" s="11"/>
      <c r="OXY121" s="11"/>
      <c r="OXZ121" s="11"/>
      <c r="OYA121" s="11"/>
      <c r="OYB121" s="11"/>
      <c r="OYC121" s="11"/>
      <c r="OYD121" s="11"/>
      <c r="OYE121" s="11"/>
      <c r="OYF121" s="11"/>
      <c r="OYG121" s="11"/>
      <c r="OYH121" s="11"/>
      <c r="OYI121" s="11"/>
      <c r="OYJ121" s="11"/>
      <c r="OYK121" s="11"/>
      <c r="OYL121" s="11"/>
      <c r="OYM121" s="11"/>
      <c r="OYN121" s="11"/>
      <c r="OYO121" s="11"/>
      <c r="OYP121" s="11"/>
      <c r="OYQ121" s="11"/>
      <c r="OYR121" s="11"/>
      <c r="OYS121" s="11"/>
      <c r="OYT121" s="11"/>
      <c r="OYU121" s="11"/>
      <c r="OYV121" s="11"/>
      <c r="OYW121" s="11"/>
      <c r="OYX121" s="11"/>
      <c r="OYY121" s="11"/>
      <c r="OYZ121" s="11"/>
      <c r="OZA121" s="11"/>
      <c r="OZB121" s="11"/>
      <c r="OZC121" s="11"/>
      <c r="OZD121" s="11"/>
      <c r="OZE121" s="11"/>
      <c r="OZF121" s="11"/>
      <c r="OZG121" s="11"/>
      <c r="OZH121" s="11"/>
      <c r="OZI121" s="11"/>
      <c r="OZJ121" s="11"/>
      <c r="OZK121" s="11"/>
      <c r="OZL121" s="11"/>
      <c r="OZM121" s="11"/>
      <c r="OZN121" s="11"/>
      <c r="OZO121" s="11"/>
      <c r="OZP121" s="11"/>
      <c r="OZQ121" s="11"/>
      <c r="OZR121" s="11"/>
      <c r="OZS121" s="11"/>
      <c r="OZT121" s="11"/>
      <c r="OZU121" s="11"/>
      <c r="OZV121" s="11"/>
      <c r="OZW121" s="11"/>
      <c r="OZX121" s="11"/>
      <c r="OZY121" s="11"/>
      <c r="OZZ121" s="11"/>
      <c r="PAA121" s="11"/>
      <c r="PAB121" s="11"/>
      <c r="PAC121" s="11"/>
      <c r="PAD121" s="11"/>
      <c r="PAE121" s="11"/>
      <c r="PAF121" s="11"/>
      <c r="PAG121" s="11"/>
      <c r="PAH121" s="11"/>
      <c r="PAI121" s="11"/>
      <c r="PAJ121" s="11"/>
      <c r="PAK121" s="11"/>
      <c r="PAL121" s="11"/>
      <c r="PAM121" s="11"/>
      <c r="PAN121" s="11"/>
      <c r="PAO121" s="11"/>
      <c r="PAP121" s="11"/>
      <c r="PAQ121" s="11"/>
      <c r="PAR121" s="11"/>
      <c r="PAS121" s="11"/>
      <c r="PAT121" s="11"/>
      <c r="PAU121" s="11"/>
      <c r="PAV121" s="11"/>
      <c r="PAW121" s="11"/>
      <c r="PAX121" s="11"/>
      <c r="PAY121" s="11"/>
      <c r="PAZ121" s="11"/>
      <c r="PBA121" s="11"/>
      <c r="PBB121" s="11"/>
      <c r="PBC121" s="11"/>
      <c r="PBD121" s="11"/>
      <c r="PBE121" s="11"/>
      <c r="PBF121" s="11"/>
      <c r="PBG121" s="11"/>
      <c r="PBH121" s="11"/>
      <c r="PBI121" s="11"/>
      <c r="PBJ121" s="11"/>
      <c r="PBK121" s="11"/>
      <c r="PBL121" s="11"/>
      <c r="PBM121" s="11"/>
      <c r="PBN121" s="11"/>
      <c r="PBO121" s="11"/>
      <c r="PBP121" s="11"/>
      <c r="PBQ121" s="11"/>
      <c r="PBR121" s="11"/>
      <c r="PBS121" s="11"/>
      <c r="PBT121" s="11"/>
      <c r="PBU121" s="11"/>
      <c r="PBV121" s="11"/>
      <c r="PBW121" s="11"/>
      <c r="PBX121" s="11"/>
      <c r="PBY121" s="11"/>
      <c r="PBZ121" s="11"/>
      <c r="PCA121" s="11"/>
      <c r="PCB121" s="11"/>
      <c r="PCC121" s="11"/>
      <c r="PCD121" s="11"/>
      <c r="PCE121" s="11"/>
      <c r="PCF121" s="11"/>
      <c r="PCG121" s="11"/>
      <c r="PCH121" s="11"/>
      <c r="PCI121" s="11"/>
      <c r="PCJ121" s="11"/>
      <c r="PCK121" s="11"/>
      <c r="PCL121" s="11"/>
      <c r="PCM121" s="11"/>
      <c r="PCN121" s="11"/>
      <c r="PCO121" s="11"/>
      <c r="PCP121" s="11"/>
      <c r="PCQ121" s="11"/>
      <c r="PCR121" s="11"/>
      <c r="PCS121" s="11"/>
      <c r="PCT121" s="11"/>
      <c r="PCU121" s="11"/>
      <c r="PCV121" s="11"/>
      <c r="PCW121" s="11"/>
      <c r="PCX121" s="11"/>
      <c r="PCY121" s="11"/>
      <c r="PCZ121" s="11"/>
      <c r="PDA121" s="11"/>
      <c r="PDB121" s="11"/>
      <c r="PDC121" s="11"/>
      <c r="PDD121" s="11"/>
      <c r="PDE121" s="11"/>
      <c r="PDF121" s="11"/>
      <c r="PDG121" s="11"/>
      <c r="PDH121" s="11"/>
      <c r="PDI121" s="11"/>
      <c r="PDJ121" s="11"/>
      <c r="PDK121" s="11"/>
      <c r="PDL121" s="11"/>
      <c r="PDM121" s="11"/>
      <c r="PDN121" s="11"/>
      <c r="PDO121" s="11"/>
      <c r="PDP121" s="11"/>
      <c r="PDQ121" s="11"/>
      <c r="PDR121" s="11"/>
      <c r="PDS121" s="11"/>
      <c r="PDT121" s="11"/>
      <c r="PDU121" s="11"/>
      <c r="PDV121" s="11"/>
      <c r="PDW121" s="11"/>
      <c r="PDX121" s="11"/>
      <c r="PDY121" s="11"/>
      <c r="PDZ121" s="11"/>
      <c r="PEA121" s="11"/>
      <c r="PEB121" s="11"/>
      <c r="PEC121" s="11"/>
      <c r="PED121" s="11"/>
      <c r="PEE121" s="11"/>
      <c r="PEF121" s="11"/>
      <c r="PEG121" s="11"/>
      <c r="PEH121" s="11"/>
      <c r="PEI121" s="11"/>
      <c r="PEJ121" s="11"/>
      <c r="PEK121" s="11"/>
      <c r="PEL121" s="11"/>
      <c r="PEM121" s="11"/>
      <c r="PEN121" s="11"/>
      <c r="PEO121" s="11"/>
      <c r="PEP121" s="11"/>
      <c r="PEQ121" s="11"/>
      <c r="PER121" s="11"/>
      <c r="PES121" s="11"/>
      <c r="PET121" s="11"/>
      <c r="PEU121" s="11"/>
      <c r="PEV121" s="11"/>
      <c r="PEW121" s="11"/>
      <c r="PEX121" s="11"/>
      <c r="PEY121" s="11"/>
      <c r="PEZ121" s="11"/>
      <c r="PFA121" s="11"/>
      <c r="PFB121" s="11"/>
      <c r="PFC121" s="11"/>
      <c r="PFD121" s="11"/>
      <c r="PFE121" s="11"/>
      <c r="PFF121" s="11"/>
      <c r="PFG121" s="11"/>
      <c r="PFH121" s="11"/>
      <c r="PFI121" s="11"/>
      <c r="PFJ121" s="11"/>
      <c r="PFK121" s="11"/>
      <c r="PFL121" s="11"/>
      <c r="PFM121" s="11"/>
      <c r="PFN121" s="11"/>
      <c r="PFO121" s="11"/>
      <c r="PFP121" s="11"/>
      <c r="PFQ121" s="11"/>
      <c r="PFR121" s="11"/>
      <c r="PFS121" s="11"/>
      <c r="PFT121" s="11"/>
      <c r="PFU121" s="11"/>
      <c r="PFV121" s="11"/>
      <c r="PFW121" s="11"/>
      <c r="PFX121" s="11"/>
      <c r="PFY121" s="11"/>
      <c r="PFZ121" s="11"/>
      <c r="PGA121" s="11"/>
      <c r="PGB121" s="11"/>
      <c r="PGC121" s="11"/>
      <c r="PGD121" s="11"/>
      <c r="PGE121" s="11"/>
      <c r="PGF121" s="11"/>
      <c r="PGG121" s="11"/>
      <c r="PGH121" s="11"/>
      <c r="PGI121" s="11"/>
      <c r="PGJ121" s="11"/>
      <c r="PGK121" s="11"/>
      <c r="PGL121" s="11"/>
      <c r="PGM121" s="11"/>
      <c r="PGN121" s="11"/>
      <c r="PGO121" s="11"/>
      <c r="PGP121" s="11"/>
      <c r="PGQ121" s="11"/>
      <c r="PGR121" s="11"/>
      <c r="PGS121" s="11"/>
      <c r="PGT121" s="11"/>
      <c r="PGU121" s="11"/>
      <c r="PGV121" s="11"/>
      <c r="PGW121" s="11"/>
      <c r="PGX121" s="11"/>
      <c r="PGY121" s="11"/>
      <c r="PGZ121" s="11"/>
      <c r="PHA121" s="11"/>
      <c r="PHB121" s="11"/>
      <c r="PHC121" s="11"/>
      <c r="PHD121" s="11"/>
      <c r="PHE121" s="11"/>
      <c r="PHF121" s="11"/>
      <c r="PHG121" s="11"/>
      <c r="PHH121" s="11"/>
      <c r="PHI121" s="11"/>
      <c r="PHJ121" s="11"/>
      <c r="PHK121" s="11"/>
      <c r="PHL121" s="11"/>
      <c r="PHM121" s="11"/>
      <c r="PHN121" s="11"/>
      <c r="PHO121" s="11"/>
      <c r="PHP121" s="11"/>
      <c r="PHQ121" s="11"/>
      <c r="PHR121" s="11"/>
      <c r="PHS121" s="11"/>
      <c r="PHT121" s="11"/>
      <c r="PHU121" s="11"/>
      <c r="PHV121" s="11"/>
      <c r="PHW121" s="11"/>
      <c r="PHX121" s="11"/>
      <c r="PHY121" s="11"/>
      <c r="PHZ121" s="11"/>
      <c r="PIA121" s="11"/>
      <c r="PIB121" s="11"/>
      <c r="PIC121" s="11"/>
      <c r="PID121" s="11"/>
      <c r="PIE121" s="11"/>
      <c r="PIF121" s="11"/>
      <c r="PIG121" s="11"/>
      <c r="PIH121" s="11"/>
      <c r="PII121" s="11"/>
      <c r="PIJ121" s="11"/>
      <c r="PIK121" s="11"/>
      <c r="PIL121" s="11"/>
      <c r="PIM121" s="11"/>
      <c r="PIN121" s="11"/>
      <c r="PIO121" s="11"/>
      <c r="PIP121" s="11"/>
      <c r="PIQ121" s="11"/>
      <c r="PIR121" s="11"/>
      <c r="PIS121" s="11"/>
      <c r="PIT121" s="11"/>
      <c r="PIU121" s="11"/>
      <c r="PIV121" s="11"/>
      <c r="PIW121" s="11"/>
      <c r="PIX121" s="11"/>
      <c r="PIY121" s="11"/>
      <c r="PIZ121" s="11"/>
      <c r="PJA121" s="11"/>
      <c r="PJB121" s="11"/>
      <c r="PJC121" s="11"/>
      <c r="PJD121" s="11"/>
      <c r="PJE121" s="11"/>
      <c r="PJF121" s="11"/>
      <c r="PJG121" s="11"/>
      <c r="PJH121" s="11"/>
      <c r="PJI121" s="11"/>
      <c r="PJJ121" s="11"/>
      <c r="PJK121" s="11"/>
      <c r="PJL121" s="11"/>
      <c r="PJM121" s="11"/>
      <c r="PJN121" s="11"/>
      <c r="PJO121" s="11"/>
      <c r="PJP121" s="11"/>
      <c r="PJQ121" s="11"/>
      <c r="PJR121" s="11"/>
      <c r="PJS121" s="11"/>
      <c r="PJT121" s="11"/>
      <c r="PJU121" s="11"/>
      <c r="PJV121" s="11"/>
      <c r="PJW121" s="11"/>
      <c r="PJX121" s="11"/>
      <c r="PJY121" s="11"/>
      <c r="PJZ121" s="11"/>
      <c r="PKA121" s="11"/>
      <c r="PKB121" s="11"/>
      <c r="PKC121" s="11"/>
      <c r="PKD121" s="11"/>
      <c r="PKE121" s="11"/>
      <c r="PKF121" s="11"/>
      <c r="PKG121" s="11"/>
      <c r="PKH121" s="11"/>
      <c r="PKI121" s="11"/>
      <c r="PKJ121" s="11"/>
      <c r="PKK121" s="11"/>
      <c r="PKL121" s="11"/>
      <c r="PKM121" s="11"/>
      <c r="PKN121" s="11"/>
      <c r="PKO121" s="11"/>
      <c r="PKP121" s="11"/>
      <c r="PKQ121" s="11"/>
      <c r="PKR121" s="11"/>
      <c r="PKS121" s="11"/>
      <c r="PKT121" s="11"/>
      <c r="PKU121" s="11"/>
      <c r="PKV121" s="11"/>
      <c r="PKW121" s="11"/>
      <c r="PKX121" s="11"/>
      <c r="PKY121" s="11"/>
      <c r="PKZ121" s="11"/>
      <c r="PLA121" s="11"/>
      <c r="PLB121" s="11"/>
      <c r="PLC121" s="11"/>
      <c r="PLD121" s="11"/>
      <c r="PLE121" s="11"/>
      <c r="PLF121" s="11"/>
      <c r="PLG121" s="11"/>
      <c r="PLH121" s="11"/>
      <c r="PLI121" s="11"/>
      <c r="PLJ121" s="11"/>
      <c r="PLK121" s="11"/>
      <c r="PLL121" s="11"/>
      <c r="PLM121" s="11"/>
      <c r="PLN121" s="11"/>
      <c r="PLO121" s="11"/>
      <c r="PLP121" s="11"/>
      <c r="PLQ121" s="11"/>
      <c r="PLR121" s="11"/>
      <c r="PLS121" s="11"/>
      <c r="PLT121" s="11"/>
      <c r="PLU121" s="11"/>
      <c r="PLV121" s="11"/>
      <c r="PLW121" s="11"/>
      <c r="PLX121" s="11"/>
      <c r="PLY121" s="11"/>
      <c r="PLZ121" s="11"/>
      <c r="PMA121" s="11"/>
      <c r="PMB121" s="11"/>
      <c r="PMC121" s="11"/>
      <c r="PMD121" s="11"/>
      <c r="PME121" s="11"/>
      <c r="PMF121" s="11"/>
      <c r="PMG121" s="11"/>
      <c r="PMH121" s="11"/>
      <c r="PMI121" s="11"/>
      <c r="PMJ121" s="11"/>
      <c r="PMK121" s="11"/>
      <c r="PML121" s="11"/>
      <c r="PMM121" s="11"/>
      <c r="PMN121" s="11"/>
      <c r="PMO121" s="11"/>
      <c r="PMP121" s="11"/>
      <c r="PMQ121" s="11"/>
      <c r="PMR121" s="11"/>
      <c r="PMS121" s="11"/>
      <c r="PMT121" s="11"/>
      <c r="PMU121" s="11"/>
      <c r="PMV121" s="11"/>
      <c r="PMW121" s="11"/>
      <c r="PMX121" s="11"/>
      <c r="PMY121" s="11"/>
      <c r="PMZ121" s="11"/>
      <c r="PNA121" s="11"/>
      <c r="PNB121" s="11"/>
      <c r="PNC121" s="11"/>
      <c r="PND121" s="11"/>
      <c r="PNE121" s="11"/>
      <c r="PNF121" s="11"/>
      <c r="PNG121" s="11"/>
      <c r="PNH121" s="11"/>
      <c r="PNI121" s="11"/>
      <c r="PNJ121" s="11"/>
      <c r="PNK121" s="11"/>
      <c r="PNL121" s="11"/>
      <c r="PNM121" s="11"/>
      <c r="PNN121" s="11"/>
      <c r="PNO121" s="11"/>
      <c r="PNP121" s="11"/>
      <c r="PNQ121" s="11"/>
      <c r="PNR121" s="11"/>
      <c r="PNS121" s="11"/>
      <c r="PNT121" s="11"/>
      <c r="PNU121" s="11"/>
      <c r="PNV121" s="11"/>
      <c r="PNW121" s="11"/>
      <c r="PNX121" s="11"/>
      <c r="PNY121" s="11"/>
      <c r="PNZ121" s="11"/>
      <c r="POA121" s="11"/>
      <c r="POB121" s="11"/>
      <c r="POC121" s="11"/>
      <c r="POD121" s="11"/>
      <c r="POE121" s="11"/>
      <c r="POF121" s="11"/>
      <c r="POG121" s="11"/>
      <c r="POH121" s="11"/>
      <c r="POI121" s="11"/>
      <c r="POJ121" s="11"/>
      <c r="POK121" s="11"/>
      <c r="POL121" s="11"/>
      <c r="POM121" s="11"/>
      <c r="PON121" s="11"/>
      <c r="POO121" s="11"/>
      <c r="POP121" s="11"/>
      <c r="POQ121" s="11"/>
      <c r="POR121" s="11"/>
      <c r="POS121" s="11"/>
      <c r="POT121" s="11"/>
      <c r="POU121" s="11"/>
      <c r="POV121" s="11"/>
      <c r="POW121" s="11"/>
      <c r="POX121" s="11"/>
      <c r="POY121" s="11"/>
      <c r="POZ121" s="11"/>
      <c r="PPA121" s="11"/>
      <c r="PPB121" s="11"/>
      <c r="PPC121" s="11"/>
      <c r="PPD121" s="11"/>
      <c r="PPE121" s="11"/>
      <c r="PPF121" s="11"/>
      <c r="PPG121" s="11"/>
      <c r="PPH121" s="11"/>
      <c r="PPI121" s="11"/>
      <c r="PPJ121" s="11"/>
      <c r="PPK121" s="11"/>
      <c r="PPL121" s="11"/>
      <c r="PPM121" s="11"/>
      <c r="PPN121" s="11"/>
      <c r="PPO121" s="11"/>
      <c r="PPP121" s="11"/>
      <c r="PPQ121" s="11"/>
      <c r="PPR121" s="11"/>
      <c r="PPS121" s="11"/>
      <c r="PPT121" s="11"/>
      <c r="PPU121" s="11"/>
      <c r="PPV121" s="11"/>
      <c r="PPW121" s="11"/>
      <c r="PPX121" s="11"/>
      <c r="PPY121" s="11"/>
      <c r="PPZ121" s="11"/>
      <c r="PQA121" s="11"/>
      <c r="PQB121" s="11"/>
      <c r="PQC121" s="11"/>
      <c r="PQD121" s="11"/>
      <c r="PQE121" s="11"/>
      <c r="PQF121" s="11"/>
      <c r="PQG121" s="11"/>
      <c r="PQH121" s="11"/>
      <c r="PQI121" s="11"/>
      <c r="PQJ121" s="11"/>
      <c r="PQK121" s="11"/>
      <c r="PQL121" s="11"/>
      <c r="PQM121" s="11"/>
      <c r="PQN121" s="11"/>
      <c r="PQO121" s="11"/>
      <c r="PQP121" s="11"/>
      <c r="PQQ121" s="11"/>
      <c r="PQR121" s="11"/>
      <c r="PQS121" s="11"/>
      <c r="PQT121" s="11"/>
      <c r="PQU121" s="11"/>
      <c r="PQV121" s="11"/>
      <c r="PQW121" s="11"/>
      <c r="PQX121" s="11"/>
      <c r="PQY121" s="11"/>
      <c r="PQZ121" s="11"/>
      <c r="PRA121" s="11"/>
      <c r="PRB121" s="11"/>
      <c r="PRC121" s="11"/>
      <c r="PRD121" s="11"/>
      <c r="PRE121" s="11"/>
      <c r="PRF121" s="11"/>
      <c r="PRG121" s="11"/>
      <c r="PRH121" s="11"/>
      <c r="PRI121" s="11"/>
      <c r="PRJ121" s="11"/>
      <c r="PRK121" s="11"/>
      <c r="PRL121" s="11"/>
      <c r="PRM121" s="11"/>
      <c r="PRN121" s="11"/>
      <c r="PRO121" s="11"/>
      <c r="PRP121" s="11"/>
      <c r="PRQ121" s="11"/>
      <c r="PRR121" s="11"/>
      <c r="PRS121" s="11"/>
      <c r="PRT121" s="11"/>
      <c r="PRU121" s="11"/>
      <c r="PRV121" s="11"/>
      <c r="PRW121" s="11"/>
      <c r="PRX121" s="11"/>
      <c r="PRY121" s="11"/>
      <c r="PRZ121" s="11"/>
      <c r="PSA121" s="11"/>
      <c r="PSB121" s="11"/>
      <c r="PSC121" s="11"/>
      <c r="PSD121" s="11"/>
      <c r="PSE121" s="11"/>
      <c r="PSF121" s="11"/>
      <c r="PSG121" s="11"/>
      <c r="PSH121" s="11"/>
      <c r="PSI121" s="11"/>
      <c r="PSJ121" s="11"/>
      <c r="PSK121" s="11"/>
      <c r="PSL121" s="11"/>
      <c r="PSM121" s="11"/>
      <c r="PSN121" s="11"/>
      <c r="PSO121" s="11"/>
      <c r="PSP121" s="11"/>
      <c r="PSQ121" s="11"/>
      <c r="PSR121" s="11"/>
      <c r="PSS121" s="11"/>
      <c r="PST121" s="11"/>
      <c r="PSU121" s="11"/>
      <c r="PSV121" s="11"/>
      <c r="PSW121" s="11"/>
      <c r="PSX121" s="11"/>
      <c r="PSY121" s="11"/>
      <c r="PSZ121" s="11"/>
      <c r="PTA121" s="11"/>
      <c r="PTB121" s="11"/>
      <c r="PTC121" s="11"/>
      <c r="PTD121" s="11"/>
      <c r="PTE121" s="11"/>
      <c r="PTF121" s="11"/>
      <c r="PTG121" s="11"/>
      <c r="PTH121" s="11"/>
      <c r="PTI121" s="11"/>
      <c r="PTJ121" s="11"/>
      <c r="PTK121" s="11"/>
      <c r="PTL121" s="11"/>
      <c r="PTM121" s="11"/>
      <c r="PTN121" s="11"/>
      <c r="PTO121" s="11"/>
      <c r="PTP121" s="11"/>
      <c r="PTQ121" s="11"/>
      <c r="PTR121" s="11"/>
      <c r="PTS121" s="11"/>
      <c r="PTT121" s="11"/>
      <c r="PTU121" s="11"/>
      <c r="PTV121" s="11"/>
      <c r="PTW121" s="11"/>
      <c r="PTX121" s="11"/>
      <c r="PTY121" s="11"/>
      <c r="PTZ121" s="11"/>
      <c r="PUA121" s="11"/>
      <c r="PUB121" s="11"/>
      <c r="PUC121" s="11"/>
      <c r="PUD121" s="11"/>
      <c r="PUE121" s="11"/>
      <c r="PUF121" s="11"/>
      <c r="PUG121" s="11"/>
      <c r="PUH121" s="11"/>
      <c r="PUI121" s="11"/>
      <c r="PUJ121" s="11"/>
      <c r="PUK121" s="11"/>
      <c r="PUL121" s="11"/>
      <c r="PUM121" s="11"/>
      <c r="PUN121" s="11"/>
      <c r="PUO121" s="11"/>
      <c r="PUP121" s="11"/>
      <c r="PUQ121" s="11"/>
      <c r="PUR121" s="11"/>
      <c r="PUS121" s="11"/>
      <c r="PUT121" s="11"/>
      <c r="PUU121" s="11"/>
      <c r="PUV121" s="11"/>
      <c r="PUW121" s="11"/>
      <c r="PUX121" s="11"/>
      <c r="PUY121" s="11"/>
      <c r="PUZ121" s="11"/>
      <c r="PVA121" s="11"/>
      <c r="PVB121" s="11"/>
      <c r="PVC121" s="11"/>
      <c r="PVD121" s="11"/>
      <c r="PVE121" s="11"/>
      <c r="PVF121" s="11"/>
      <c r="PVG121" s="11"/>
      <c r="PVH121" s="11"/>
      <c r="PVI121" s="11"/>
      <c r="PVJ121" s="11"/>
      <c r="PVK121" s="11"/>
      <c r="PVL121" s="11"/>
      <c r="PVM121" s="11"/>
      <c r="PVN121" s="11"/>
      <c r="PVO121" s="11"/>
      <c r="PVP121" s="11"/>
      <c r="PVQ121" s="11"/>
      <c r="PVR121" s="11"/>
      <c r="PVS121" s="11"/>
      <c r="PVT121" s="11"/>
      <c r="PVU121" s="11"/>
      <c r="PVV121" s="11"/>
      <c r="PVW121" s="11"/>
      <c r="PVX121" s="11"/>
      <c r="PVY121" s="11"/>
      <c r="PVZ121" s="11"/>
      <c r="PWA121" s="11"/>
      <c r="PWB121" s="11"/>
      <c r="PWC121" s="11"/>
      <c r="PWD121" s="11"/>
      <c r="PWE121" s="11"/>
      <c r="PWF121" s="11"/>
      <c r="PWG121" s="11"/>
      <c r="PWH121" s="11"/>
      <c r="PWI121" s="11"/>
      <c r="PWJ121" s="11"/>
      <c r="PWK121" s="11"/>
      <c r="PWL121" s="11"/>
      <c r="PWM121" s="11"/>
      <c r="PWN121" s="11"/>
      <c r="PWO121" s="11"/>
      <c r="PWP121" s="11"/>
      <c r="PWQ121" s="11"/>
      <c r="PWR121" s="11"/>
      <c r="PWS121" s="11"/>
      <c r="PWT121" s="11"/>
      <c r="PWU121" s="11"/>
      <c r="PWV121" s="11"/>
      <c r="PWW121" s="11"/>
      <c r="PWX121" s="11"/>
      <c r="PWY121" s="11"/>
      <c r="PWZ121" s="11"/>
      <c r="PXA121" s="11"/>
      <c r="PXB121" s="11"/>
      <c r="PXC121" s="11"/>
      <c r="PXD121" s="11"/>
      <c r="PXE121" s="11"/>
      <c r="PXF121" s="11"/>
      <c r="PXG121" s="11"/>
      <c r="PXH121" s="11"/>
      <c r="PXI121" s="11"/>
      <c r="PXJ121" s="11"/>
      <c r="PXK121" s="11"/>
      <c r="PXL121" s="11"/>
      <c r="PXM121" s="11"/>
      <c r="PXN121" s="11"/>
      <c r="PXO121" s="11"/>
      <c r="PXP121" s="11"/>
      <c r="PXQ121" s="11"/>
      <c r="PXR121" s="11"/>
      <c r="PXS121" s="11"/>
      <c r="PXT121" s="11"/>
      <c r="PXU121" s="11"/>
      <c r="PXV121" s="11"/>
      <c r="PXW121" s="11"/>
      <c r="PXX121" s="11"/>
      <c r="PXY121" s="11"/>
      <c r="PXZ121" s="11"/>
      <c r="PYA121" s="11"/>
      <c r="PYB121" s="11"/>
      <c r="PYC121" s="11"/>
      <c r="PYD121" s="11"/>
      <c r="PYE121" s="11"/>
      <c r="PYF121" s="11"/>
      <c r="PYG121" s="11"/>
      <c r="PYH121" s="11"/>
      <c r="PYI121" s="11"/>
      <c r="PYJ121" s="11"/>
      <c r="PYK121" s="11"/>
      <c r="PYL121" s="11"/>
      <c r="PYM121" s="11"/>
      <c r="PYN121" s="11"/>
      <c r="PYO121" s="11"/>
      <c r="PYP121" s="11"/>
      <c r="PYQ121" s="11"/>
      <c r="PYR121" s="11"/>
      <c r="PYS121" s="11"/>
      <c r="PYT121" s="11"/>
      <c r="PYU121" s="11"/>
      <c r="PYV121" s="11"/>
      <c r="PYW121" s="11"/>
      <c r="PYX121" s="11"/>
      <c r="PYY121" s="11"/>
      <c r="PYZ121" s="11"/>
      <c r="PZA121" s="11"/>
      <c r="PZB121" s="11"/>
      <c r="PZC121" s="11"/>
      <c r="PZD121" s="11"/>
      <c r="PZE121" s="11"/>
      <c r="PZF121" s="11"/>
      <c r="PZG121" s="11"/>
      <c r="PZH121" s="11"/>
      <c r="PZI121" s="11"/>
      <c r="PZJ121" s="11"/>
      <c r="PZK121" s="11"/>
      <c r="PZL121" s="11"/>
      <c r="PZM121" s="11"/>
      <c r="PZN121" s="11"/>
      <c r="PZO121" s="11"/>
      <c r="PZP121" s="11"/>
      <c r="PZQ121" s="11"/>
      <c r="PZR121" s="11"/>
      <c r="PZS121" s="11"/>
      <c r="PZT121" s="11"/>
      <c r="PZU121" s="11"/>
      <c r="PZV121" s="11"/>
      <c r="PZW121" s="11"/>
      <c r="PZX121" s="11"/>
      <c r="PZY121" s="11"/>
      <c r="PZZ121" s="11"/>
      <c r="QAA121" s="11"/>
      <c r="QAB121" s="11"/>
      <c r="QAC121" s="11"/>
      <c r="QAD121" s="11"/>
      <c r="QAE121" s="11"/>
      <c r="QAF121" s="11"/>
      <c r="QAG121" s="11"/>
      <c r="QAH121" s="11"/>
      <c r="QAI121" s="11"/>
      <c r="QAJ121" s="11"/>
      <c r="QAK121" s="11"/>
      <c r="QAL121" s="11"/>
      <c r="QAM121" s="11"/>
      <c r="QAN121" s="11"/>
      <c r="QAO121" s="11"/>
      <c r="QAP121" s="11"/>
      <c r="QAQ121" s="11"/>
      <c r="QAR121" s="11"/>
      <c r="QAS121" s="11"/>
      <c r="QAT121" s="11"/>
      <c r="QAU121" s="11"/>
      <c r="QAV121" s="11"/>
      <c r="QAW121" s="11"/>
      <c r="QAX121" s="11"/>
      <c r="QAY121" s="11"/>
      <c r="QAZ121" s="11"/>
      <c r="QBA121" s="11"/>
      <c r="QBB121" s="11"/>
      <c r="QBC121" s="11"/>
      <c r="QBD121" s="11"/>
      <c r="QBE121" s="11"/>
      <c r="QBF121" s="11"/>
      <c r="QBG121" s="11"/>
      <c r="QBH121" s="11"/>
      <c r="QBI121" s="11"/>
      <c r="QBJ121" s="11"/>
      <c r="QBK121" s="11"/>
      <c r="QBL121" s="11"/>
      <c r="QBM121" s="11"/>
      <c r="QBN121" s="11"/>
      <c r="QBO121" s="11"/>
      <c r="QBP121" s="11"/>
      <c r="QBQ121" s="11"/>
      <c r="QBR121" s="11"/>
      <c r="QBS121" s="11"/>
      <c r="QBT121" s="11"/>
      <c r="QBU121" s="11"/>
      <c r="QBV121" s="11"/>
      <c r="QBW121" s="11"/>
      <c r="QBX121" s="11"/>
      <c r="QBY121" s="11"/>
      <c r="QBZ121" s="11"/>
      <c r="QCA121" s="11"/>
      <c r="QCB121" s="11"/>
      <c r="QCC121" s="11"/>
      <c r="QCD121" s="11"/>
      <c r="QCE121" s="11"/>
      <c r="QCF121" s="11"/>
      <c r="QCG121" s="11"/>
      <c r="QCH121" s="11"/>
      <c r="QCI121" s="11"/>
      <c r="QCJ121" s="11"/>
      <c r="QCK121" s="11"/>
      <c r="QCL121" s="11"/>
      <c r="QCM121" s="11"/>
      <c r="QCN121" s="11"/>
      <c r="QCO121" s="11"/>
      <c r="QCP121" s="11"/>
      <c r="QCQ121" s="11"/>
      <c r="QCR121" s="11"/>
      <c r="QCS121" s="11"/>
      <c r="QCT121" s="11"/>
      <c r="QCU121" s="11"/>
      <c r="QCV121" s="11"/>
      <c r="QCW121" s="11"/>
      <c r="QCX121" s="11"/>
      <c r="QCY121" s="11"/>
      <c r="QCZ121" s="11"/>
      <c r="QDA121" s="11"/>
      <c r="QDB121" s="11"/>
      <c r="QDC121" s="11"/>
      <c r="QDD121" s="11"/>
      <c r="QDE121" s="11"/>
      <c r="QDF121" s="11"/>
      <c r="QDG121" s="11"/>
      <c r="QDH121" s="11"/>
      <c r="QDI121" s="11"/>
      <c r="QDJ121" s="11"/>
      <c r="QDK121" s="11"/>
      <c r="QDL121" s="11"/>
      <c r="QDM121" s="11"/>
      <c r="QDN121" s="11"/>
      <c r="QDO121" s="11"/>
      <c r="QDP121" s="11"/>
      <c r="QDQ121" s="11"/>
      <c r="QDR121" s="11"/>
      <c r="QDS121" s="11"/>
      <c r="QDT121" s="11"/>
      <c r="QDU121" s="11"/>
      <c r="QDV121" s="11"/>
      <c r="QDW121" s="11"/>
      <c r="QDX121" s="11"/>
      <c r="QDY121" s="11"/>
      <c r="QDZ121" s="11"/>
      <c r="QEA121" s="11"/>
      <c r="QEB121" s="11"/>
      <c r="QEC121" s="11"/>
      <c r="QED121" s="11"/>
      <c r="QEE121" s="11"/>
      <c r="QEF121" s="11"/>
      <c r="QEG121" s="11"/>
      <c r="QEH121" s="11"/>
      <c r="QEI121" s="11"/>
      <c r="QEJ121" s="11"/>
      <c r="QEK121" s="11"/>
      <c r="QEL121" s="11"/>
      <c r="QEM121" s="11"/>
      <c r="QEN121" s="11"/>
      <c r="QEO121" s="11"/>
      <c r="QEP121" s="11"/>
      <c r="QEQ121" s="11"/>
      <c r="QER121" s="11"/>
      <c r="QES121" s="11"/>
      <c r="QET121" s="11"/>
      <c r="QEU121" s="11"/>
      <c r="QEV121" s="11"/>
      <c r="QEW121" s="11"/>
      <c r="QEX121" s="11"/>
      <c r="QEY121" s="11"/>
      <c r="QEZ121" s="11"/>
      <c r="QFA121" s="11"/>
      <c r="QFB121" s="11"/>
      <c r="QFC121" s="11"/>
      <c r="QFD121" s="11"/>
      <c r="QFE121" s="11"/>
      <c r="QFF121" s="11"/>
      <c r="QFG121" s="11"/>
      <c r="QFH121" s="11"/>
      <c r="QFI121" s="11"/>
      <c r="QFJ121" s="11"/>
      <c r="QFK121" s="11"/>
      <c r="QFL121" s="11"/>
      <c r="QFM121" s="11"/>
      <c r="QFN121" s="11"/>
      <c r="QFO121" s="11"/>
      <c r="QFP121" s="11"/>
      <c r="QFQ121" s="11"/>
      <c r="QFR121" s="11"/>
      <c r="QFS121" s="11"/>
      <c r="QFT121" s="11"/>
      <c r="QFU121" s="11"/>
      <c r="QFV121" s="11"/>
      <c r="QFW121" s="11"/>
      <c r="QFX121" s="11"/>
      <c r="QFY121" s="11"/>
      <c r="QFZ121" s="11"/>
      <c r="QGA121" s="11"/>
      <c r="QGB121" s="11"/>
      <c r="QGC121" s="11"/>
      <c r="QGD121" s="11"/>
      <c r="QGE121" s="11"/>
      <c r="QGF121" s="11"/>
      <c r="QGG121" s="11"/>
      <c r="QGH121" s="11"/>
      <c r="QGI121" s="11"/>
      <c r="QGJ121" s="11"/>
      <c r="QGK121" s="11"/>
      <c r="QGL121" s="11"/>
      <c r="QGM121" s="11"/>
      <c r="QGN121" s="11"/>
      <c r="QGO121" s="11"/>
      <c r="QGP121" s="11"/>
      <c r="QGQ121" s="11"/>
      <c r="QGR121" s="11"/>
      <c r="QGS121" s="11"/>
      <c r="QGT121" s="11"/>
      <c r="QGU121" s="11"/>
      <c r="QGV121" s="11"/>
      <c r="QGW121" s="11"/>
      <c r="QGX121" s="11"/>
      <c r="QGY121" s="11"/>
      <c r="QGZ121" s="11"/>
      <c r="QHA121" s="11"/>
      <c r="QHB121" s="11"/>
      <c r="QHC121" s="11"/>
      <c r="QHD121" s="11"/>
      <c r="QHE121" s="11"/>
      <c r="QHF121" s="11"/>
      <c r="QHG121" s="11"/>
      <c r="QHH121" s="11"/>
      <c r="QHI121" s="11"/>
      <c r="QHJ121" s="11"/>
      <c r="QHK121" s="11"/>
      <c r="QHL121" s="11"/>
      <c r="QHM121" s="11"/>
      <c r="QHN121" s="11"/>
      <c r="QHO121" s="11"/>
      <c r="QHP121" s="11"/>
      <c r="QHQ121" s="11"/>
      <c r="QHR121" s="11"/>
      <c r="QHS121" s="11"/>
      <c r="QHT121" s="11"/>
      <c r="QHU121" s="11"/>
      <c r="QHV121" s="11"/>
      <c r="QHW121" s="11"/>
      <c r="QHX121" s="11"/>
      <c r="QHY121" s="11"/>
      <c r="QHZ121" s="11"/>
      <c r="QIA121" s="11"/>
      <c r="QIB121" s="11"/>
      <c r="QIC121" s="11"/>
      <c r="QID121" s="11"/>
      <c r="QIE121" s="11"/>
      <c r="QIF121" s="11"/>
      <c r="QIG121" s="11"/>
      <c r="QIH121" s="11"/>
      <c r="QII121" s="11"/>
      <c r="QIJ121" s="11"/>
      <c r="QIK121" s="11"/>
      <c r="QIL121" s="11"/>
      <c r="QIM121" s="11"/>
      <c r="QIN121" s="11"/>
      <c r="QIO121" s="11"/>
      <c r="QIP121" s="11"/>
      <c r="QIQ121" s="11"/>
      <c r="QIR121" s="11"/>
      <c r="QIS121" s="11"/>
      <c r="QIT121" s="11"/>
      <c r="QIU121" s="11"/>
      <c r="QIV121" s="11"/>
      <c r="QIW121" s="11"/>
      <c r="QIX121" s="11"/>
      <c r="QIY121" s="11"/>
      <c r="QIZ121" s="11"/>
      <c r="QJA121" s="11"/>
      <c r="QJB121" s="11"/>
      <c r="QJC121" s="11"/>
      <c r="QJD121" s="11"/>
      <c r="QJE121" s="11"/>
      <c r="QJF121" s="11"/>
      <c r="QJG121" s="11"/>
      <c r="QJH121" s="11"/>
      <c r="QJI121" s="11"/>
      <c r="QJJ121" s="11"/>
      <c r="QJK121" s="11"/>
      <c r="QJL121" s="11"/>
      <c r="QJM121" s="11"/>
      <c r="QJN121" s="11"/>
      <c r="QJO121" s="11"/>
      <c r="QJP121" s="11"/>
      <c r="QJQ121" s="11"/>
      <c r="QJR121" s="11"/>
      <c r="QJS121" s="11"/>
      <c r="QJT121" s="11"/>
      <c r="QJU121" s="11"/>
      <c r="QJV121" s="11"/>
      <c r="QJW121" s="11"/>
      <c r="QJX121" s="11"/>
      <c r="QJY121" s="11"/>
      <c r="QJZ121" s="11"/>
      <c r="QKA121" s="11"/>
      <c r="QKB121" s="11"/>
      <c r="QKC121" s="11"/>
      <c r="QKD121" s="11"/>
      <c r="QKE121" s="11"/>
      <c r="QKF121" s="11"/>
      <c r="QKG121" s="11"/>
      <c r="QKH121" s="11"/>
      <c r="QKI121" s="11"/>
      <c r="QKJ121" s="11"/>
      <c r="QKK121" s="11"/>
      <c r="QKL121" s="11"/>
      <c r="QKM121" s="11"/>
      <c r="QKN121" s="11"/>
      <c r="QKO121" s="11"/>
      <c r="QKP121" s="11"/>
      <c r="QKQ121" s="11"/>
      <c r="QKR121" s="11"/>
      <c r="QKS121" s="11"/>
      <c r="QKT121" s="11"/>
      <c r="QKU121" s="11"/>
      <c r="QKV121" s="11"/>
      <c r="QKW121" s="11"/>
      <c r="QKX121" s="11"/>
      <c r="QKY121" s="11"/>
      <c r="QKZ121" s="11"/>
      <c r="QLA121" s="11"/>
      <c r="QLB121" s="11"/>
      <c r="QLC121" s="11"/>
      <c r="QLD121" s="11"/>
      <c r="QLE121" s="11"/>
      <c r="QLF121" s="11"/>
      <c r="QLG121" s="11"/>
      <c r="QLH121" s="11"/>
      <c r="QLI121" s="11"/>
      <c r="QLJ121" s="11"/>
      <c r="QLK121" s="11"/>
      <c r="QLL121" s="11"/>
      <c r="QLM121" s="11"/>
      <c r="QLN121" s="11"/>
      <c r="QLO121" s="11"/>
      <c r="QLP121" s="11"/>
      <c r="QLQ121" s="11"/>
      <c r="QLR121" s="11"/>
      <c r="QLS121" s="11"/>
      <c r="QLT121" s="11"/>
      <c r="QLU121" s="11"/>
      <c r="QLV121" s="11"/>
      <c r="QLW121" s="11"/>
      <c r="QLX121" s="11"/>
      <c r="QLY121" s="11"/>
      <c r="QLZ121" s="11"/>
      <c r="QMA121" s="11"/>
      <c r="QMB121" s="11"/>
      <c r="QMC121" s="11"/>
      <c r="QMD121" s="11"/>
      <c r="QME121" s="11"/>
      <c r="QMF121" s="11"/>
      <c r="QMG121" s="11"/>
      <c r="QMH121" s="11"/>
      <c r="QMI121" s="11"/>
      <c r="QMJ121" s="11"/>
      <c r="QMK121" s="11"/>
      <c r="QML121" s="11"/>
      <c r="QMM121" s="11"/>
      <c r="QMN121" s="11"/>
      <c r="QMO121" s="11"/>
      <c r="QMP121" s="11"/>
      <c r="QMQ121" s="11"/>
      <c r="QMR121" s="11"/>
      <c r="QMS121" s="11"/>
      <c r="QMT121" s="11"/>
      <c r="QMU121" s="11"/>
      <c r="QMV121" s="11"/>
      <c r="QMW121" s="11"/>
      <c r="QMX121" s="11"/>
      <c r="QMY121" s="11"/>
      <c r="QMZ121" s="11"/>
      <c r="QNA121" s="11"/>
      <c r="QNB121" s="11"/>
      <c r="QNC121" s="11"/>
      <c r="QND121" s="11"/>
      <c r="QNE121" s="11"/>
      <c r="QNF121" s="11"/>
      <c r="QNG121" s="11"/>
      <c r="QNH121" s="11"/>
      <c r="QNI121" s="11"/>
      <c r="QNJ121" s="11"/>
      <c r="QNK121" s="11"/>
      <c r="QNL121" s="11"/>
      <c r="QNM121" s="11"/>
      <c r="QNN121" s="11"/>
      <c r="QNO121" s="11"/>
      <c r="QNP121" s="11"/>
      <c r="QNQ121" s="11"/>
      <c r="QNR121" s="11"/>
      <c r="QNS121" s="11"/>
      <c r="QNT121" s="11"/>
      <c r="QNU121" s="11"/>
      <c r="QNV121" s="11"/>
      <c r="QNW121" s="11"/>
      <c r="QNX121" s="11"/>
      <c r="QNY121" s="11"/>
      <c r="QNZ121" s="11"/>
      <c r="QOA121" s="11"/>
      <c r="QOB121" s="11"/>
      <c r="QOC121" s="11"/>
      <c r="QOD121" s="11"/>
      <c r="QOE121" s="11"/>
      <c r="QOF121" s="11"/>
      <c r="QOG121" s="11"/>
      <c r="QOH121" s="11"/>
      <c r="QOI121" s="11"/>
      <c r="QOJ121" s="11"/>
      <c r="QOK121" s="11"/>
      <c r="QOL121" s="11"/>
      <c r="QOM121" s="11"/>
      <c r="QON121" s="11"/>
      <c r="QOO121" s="11"/>
      <c r="QOP121" s="11"/>
      <c r="QOQ121" s="11"/>
      <c r="QOR121" s="11"/>
      <c r="QOS121" s="11"/>
      <c r="QOT121" s="11"/>
      <c r="QOU121" s="11"/>
      <c r="QOV121" s="11"/>
      <c r="QOW121" s="11"/>
      <c r="QOX121" s="11"/>
      <c r="QOY121" s="11"/>
      <c r="QOZ121" s="11"/>
      <c r="QPA121" s="11"/>
      <c r="QPB121" s="11"/>
      <c r="QPC121" s="11"/>
      <c r="QPD121" s="11"/>
      <c r="QPE121" s="11"/>
      <c r="QPF121" s="11"/>
      <c r="QPG121" s="11"/>
      <c r="QPH121" s="11"/>
      <c r="QPI121" s="11"/>
      <c r="QPJ121" s="11"/>
      <c r="QPK121" s="11"/>
      <c r="QPL121" s="11"/>
      <c r="QPM121" s="11"/>
      <c r="QPN121" s="11"/>
      <c r="QPO121" s="11"/>
      <c r="QPP121" s="11"/>
      <c r="QPQ121" s="11"/>
      <c r="QPR121" s="11"/>
      <c r="QPS121" s="11"/>
      <c r="QPT121" s="11"/>
      <c r="QPU121" s="11"/>
      <c r="QPV121" s="11"/>
      <c r="QPW121" s="11"/>
      <c r="QPX121" s="11"/>
      <c r="QPY121" s="11"/>
      <c r="QPZ121" s="11"/>
      <c r="QQA121" s="11"/>
      <c r="QQB121" s="11"/>
      <c r="QQC121" s="11"/>
      <c r="QQD121" s="11"/>
      <c r="QQE121" s="11"/>
      <c r="QQF121" s="11"/>
      <c r="QQG121" s="11"/>
      <c r="QQH121" s="11"/>
      <c r="QQI121" s="11"/>
      <c r="QQJ121" s="11"/>
      <c r="QQK121" s="11"/>
      <c r="QQL121" s="11"/>
      <c r="QQM121" s="11"/>
      <c r="QQN121" s="11"/>
      <c r="QQO121" s="11"/>
      <c r="QQP121" s="11"/>
      <c r="QQQ121" s="11"/>
      <c r="QQR121" s="11"/>
      <c r="QQS121" s="11"/>
      <c r="QQT121" s="11"/>
      <c r="QQU121" s="11"/>
      <c r="QQV121" s="11"/>
      <c r="QQW121" s="11"/>
      <c r="QQX121" s="11"/>
      <c r="QQY121" s="11"/>
      <c r="QQZ121" s="11"/>
      <c r="QRA121" s="11"/>
      <c r="QRB121" s="11"/>
      <c r="QRC121" s="11"/>
      <c r="QRD121" s="11"/>
      <c r="QRE121" s="11"/>
      <c r="QRF121" s="11"/>
      <c r="QRG121" s="11"/>
      <c r="QRH121" s="11"/>
      <c r="QRI121" s="11"/>
      <c r="QRJ121" s="11"/>
      <c r="QRK121" s="11"/>
      <c r="QRL121" s="11"/>
      <c r="QRM121" s="11"/>
      <c r="QRN121" s="11"/>
      <c r="QRO121" s="11"/>
      <c r="QRP121" s="11"/>
      <c r="QRQ121" s="11"/>
      <c r="QRR121" s="11"/>
      <c r="QRS121" s="11"/>
      <c r="QRT121" s="11"/>
      <c r="QRU121" s="11"/>
      <c r="QRV121" s="11"/>
      <c r="QRW121" s="11"/>
      <c r="QRX121" s="11"/>
      <c r="QRY121" s="11"/>
      <c r="QRZ121" s="11"/>
      <c r="QSA121" s="11"/>
      <c r="QSB121" s="11"/>
      <c r="QSC121" s="11"/>
      <c r="QSD121" s="11"/>
      <c r="QSE121" s="11"/>
      <c r="QSF121" s="11"/>
      <c r="QSG121" s="11"/>
      <c r="QSH121" s="11"/>
      <c r="QSI121" s="11"/>
      <c r="QSJ121" s="11"/>
      <c r="QSK121" s="11"/>
      <c r="QSL121" s="11"/>
      <c r="QSM121" s="11"/>
      <c r="QSN121" s="11"/>
      <c r="QSO121" s="11"/>
      <c r="QSP121" s="11"/>
      <c r="QSQ121" s="11"/>
      <c r="QSR121" s="11"/>
      <c r="QSS121" s="11"/>
      <c r="QST121" s="11"/>
      <c r="QSU121" s="11"/>
      <c r="QSV121" s="11"/>
      <c r="QSW121" s="11"/>
      <c r="QSX121" s="11"/>
      <c r="QSY121" s="11"/>
      <c r="QSZ121" s="11"/>
      <c r="QTA121" s="11"/>
      <c r="QTB121" s="11"/>
      <c r="QTC121" s="11"/>
      <c r="QTD121" s="11"/>
      <c r="QTE121" s="11"/>
      <c r="QTF121" s="11"/>
      <c r="QTG121" s="11"/>
      <c r="QTH121" s="11"/>
      <c r="QTI121" s="11"/>
      <c r="QTJ121" s="11"/>
      <c r="QTK121" s="11"/>
      <c r="QTL121" s="11"/>
      <c r="QTM121" s="11"/>
      <c r="QTN121" s="11"/>
      <c r="QTO121" s="11"/>
      <c r="QTP121" s="11"/>
      <c r="QTQ121" s="11"/>
      <c r="QTR121" s="11"/>
      <c r="QTS121" s="11"/>
      <c r="QTT121" s="11"/>
      <c r="QTU121" s="11"/>
      <c r="QTV121" s="11"/>
      <c r="QTW121" s="11"/>
      <c r="QTX121" s="11"/>
      <c r="QTY121" s="11"/>
      <c r="QTZ121" s="11"/>
      <c r="QUA121" s="11"/>
      <c r="QUB121" s="11"/>
      <c r="QUC121" s="11"/>
      <c r="QUD121" s="11"/>
      <c r="QUE121" s="11"/>
      <c r="QUF121" s="11"/>
      <c r="QUG121" s="11"/>
      <c r="QUH121" s="11"/>
      <c r="QUI121" s="11"/>
      <c r="QUJ121" s="11"/>
      <c r="QUK121" s="11"/>
      <c r="QUL121" s="11"/>
      <c r="QUM121" s="11"/>
      <c r="QUN121" s="11"/>
      <c r="QUO121" s="11"/>
      <c r="QUP121" s="11"/>
      <c r="QUQ121" s="11"/>
      <c r="QUR121" s="11"/>
      <c r="QUS121" s="11"/>
      <c r="QUT121" s="11"/>
      <c r="QUU121" s="11"/>
      <c r="QUV121" s="11"/>
      <c r="QUW121" s="11"/>
      <c r="QUX121" s="11"/>
      <c r="QUY121" s="11"/>
      <c r="QUZ121" s="11"/>
      <c r="QVA121" s="11"/>
      <c r="QVB121" s="11"/>
      <c r="QVC121" s="11"/>
      <c r="QVD121" s="11"/>
      <c r="QVE121" s="11"/>
      <c r="QVF121" s="11"/>
      <c r="QVG121" s="11"/>
      <c r="QVH121" s="11"/>
      <c r="QVI121" s="11"/>
      <c r="QVJ121" s="11"/>
      <c r="QVK121" s="11"/>
      <c r="QVL121" s="11"/>
      <c r="QVM121" s="11"/>
      <c r="QVN121" s="11"/>
      <c r="QVO121" s="11"/>
      <c r="QVP121" s="11"/>
      <c r="QVQ121" s="11"/>
      <c r="QVR121" s="11"/>
      <c r="QVS121" s="11"/>
      <c r="QVT121" s="11"/>
      <c r="QVU121" s="11"/>
      <c r="QVV121" s="11"/>
      <c r="QVW121" s="11"/>
      <c r="QVX121" s="11"/>
      <c r="QVY121" s="11"/>
      <c r="QVZ121" s="11"/>
      <c r="QWA121" s="11"/>
      <c r="QWB121" s="11"/>
      <c r="QWC121" s="11"/>
      <c r="QWD121" s="11"/>
      <c r="QWE121" s="11"/>
      <c r="QWF121" s="11"/>
      <c r="QWG121" s="11"/>
      <c r="QWH121" s="11"/>
      <c r="QWI121" s="11"/>
      <c r="QWJ121" s="11"/>
      <c r="QWK121" s="11"/>
      <c r="QWL121" s="11"/>
      <c r="QWM121" s="11"/>
      <c r="QWN121" s="11"/>
      <c r="QWO121" s="11"/>
      <c r="QWP121" s="11"/>
      <c r="QWQ121" s="11"/>
      <c r="QWR121" s="11"/>
      <c r="QWS121" s="11"/>
      <c r="QWT121" s="11"/>
      <c r="QWU121" s="11"/>
      <c r="QWV121" s="11"/>
      <c r="QWW121" s="11"/>
      <c r="QWX121" s="11"/>
      <c r="QWY121" s="11"/>
      <c r="QWZ121" s="11"/>
      <c r="QXA121" s="11"/>
      <c r="QXB121" s="11"/>
      <c r="QXC121" s="11"/>
      <c r="QXD121" s="11"/>
      <c r="QXE121" s="11"/>
      <c r="QXF121" s="11"/>
      <c r="QXG121" s="11"/>
      <c r="QXH121" s="11"/>
      <c r="QXI121" s="11"/>
      <c r="QXJ121" s="11"/>
      <c r="QXK121" s="11"/>
      <c r="QXL121" s="11"/>
      <c r="QXM121" s="11"/>
      <c r="QXN121" s="11"/>
      <c r="QXO121" s="11"/>
      <c r="QXP121" s="11"/>
      <c r="QXQ121" s="11"/>
      <c r="QXR121" s="11"/>
      <c r="QXS121" s="11"/>
      <c r="QXT121" s="11"/>
      <c r="QXU121" s="11"/>
      <c r="QXV121" s="11"/>
      <c r="QXW121" s="11"/>
      <c r="QXX121" s="11"/>
      <c r="QXY121" s="11"/>
      <c r="QXZ121" s="11"/>
      <c r="QYA121" s="11"/>
      <c r="QYB121" s="11"/>
      <c r="QYC121" s="11"/>
      <c r="QYD121" s="11"/>
      <c r="QYE121" s="11"/>
      <c r="QYF121" s="11"/>
      <c r="QYG121" s="11"/>
      <c r="QYH121" s="11"/>
      <c r="QYI121" s="11"/>
      <c r="QYJ121" s="11"/>
      <c r="QYK121" s="11"/>
      <c r="QYL121" s="11"/>
      <c r="QYM121" s="11"/>
      <c r="QYN121" s="11"/>
      <c r="QYO121" s="11"/>
      <c r="QYP121" s="11"/>
      <c r="QYQ121" s="11"/>
      <c r="QYR121" s="11"/>
      <c r="QYS121" s="11"/>
      <c r="QYT121" s="11"/>
      <c r="QYU121" s="11"/>
      <c r="QYV121" s="11"/>
      <c r="QYW121" s="11"/>
      <c r="QYX121" s="11"/>
      <c r="QYY121" s="11"/>
      <c r="QYZ121" s="11"/>
      <c r="QZA121" s="11"/>
      <c r="QZB121" s="11"/>
      <c r="QZC121" s="11"/>
      <c r="QZD121" s="11"/>
      <c r="QZE121" s="11"/>
      <c r="QZF121" s="11"/>
      <c r="QZG121" s="11"/>
      <c r="QZH121" s="11"/>
      <c r="QZI121" s="11"/>
      <c r="QZJ121" s="11"/>
      <c r="QZK121" s="11"/>
      <c r="QZL121" s="11"/>
      <c r="QZM121" s="11"/>
      <c r="QZN121" s="11"/>
      <c r="QZO121" s="11"/>
      <c r="QZP121" s="11"/>
      <c r="QZQ121" s="11"/>
      <c r="QZR121" s="11"/>
      <c r="QZS121" s="11"/>
      <c r="QZT121" s="11"/>
      <c r="QZU121" s="11"/>
      <c r="QZV121" s="11"/>
      <c r="QZW121" s="11"/>
      <c r="QZX121" s="11"/>
      <c r="QZY121" s="11"/>
      <c r="QZZ121" s="11"/>
      <c r="RAA121" s="11"/>
      <c r="RAB121" s="11"/>
      <c r="RAC121" s="11"/>
      <c r="RAD121" s="11"/>
      <c r="RAE121" s="11"/>
      <c r="RAF121" s="11"/>
      <c r="RAG121" s="11"/>
      <c r="RAH121" s="11"/>
      <c r="RAI121" s="11"/>
      <c r="RAJ121" s="11"/>
      <c r="RAK121" s="11"/>
      <c r="RAL121" s="11"/>
      <c r="RAM121" s="11"/>
      <c r="RAN121" s="11"/>
      <c r="RAO121" s="11"/>
      <c r="RAP121" s="11"/>
      <c r="RAQ121" s="11"/>
      <c r="RAR121" s="11"/>
      <c r="RAS121" s="11"/>
      <c r="RAT121" s="11"/>
      <c r="RAU121" s="11"/>
      <c r="RAV121" s="11"/>
      <c r="RAW121" s="11"/>
      <c r="RAX121" s="11"/>
      <c r="RAY121" s="11"/>
      <c r="RAZ121" s="11"/>
      <c r="RBA121" s="11"/>
      <c r="RBB121" s="11"/>
      <c r="RBC121" s="11"/>
      <c r="RBD121" s="11"/>
      <c r="RBE121" s="11"/>
      <c r="RBF121" s="11"/>
      <c r="RBG121" s="11"/>
      <c r="RBH121" s="11"/>
      <c r="RBI121" s="11"/>
      <c r="RBJ121" s="11"/>
      <c r="RBK121" s="11"/>
      <c r="RBL121" s="11"/>
      <c r="RBM121" s="11"/>
      <c r="RBN121" s="11"/>
      <c r="RBO121" s="11"/>
      <c r="RBP121" s="11"/>
      <c r="RBQ121" s="11"/>
      <c r="RBR121" s="11"/>
      <c r="RBS121" s="11"/>
      <c r="RBT121" s="11"/>
      <c r="RBU121" s="11"/>
      <c r="RBV121" s="11"/>
      <c r="RBW121" s="11"/>
      <c r="RBX121" s="11"/>
      <c r="RBY121" s="11"/>
      <c r="RBZ121" s="11"/>
      <c r="RCA121" s="11"/>
      <c r="RCB121" s="11"/>
      <c r="RCC121" s="11"/>
      <c r="RCD121" s="11"/>
      <c r="RCE121" s="11"/>
      <c r="RCF121" s="11"/>
      <c r="RCG121" s="11"/>
      <c r="RCH121" s="11"/>
      <c r="RCI121" s="11"/>
      <c r="RCJ121" s="11"/>
      <c r="RCK121" s="11"/>
      <c r="RCL121" s="11"/>
      <c r="RCM121" s="11"/>
      <c r="RCN121" s="11"/>
      <c r="RCO121" s="11"/>
      <c r="RCP121" s="11"/>
      <c r="RCQ121" s="11"/>
      <c r="RCR121" s="11"/>
      <c r="RCS121" s="11"/>
      <c r="RCT121" s="11"/>
      <c r="RCU121" s="11"/>
      <c r="RCV121" s="11"/>
      <c r="RCW121" s="11"/>
      <c r="RCX121" s="11"/>
      <c r="RCY121" s="11"/>
      <c r="RCZ121" s="11"/>
      <c r="RDA121" s="11"/>
      <c r="RDB121" s="11"/>
      <c r="RDC121" s="11"/>
      <c r="RDD121" s="11"/>
      <c r="RDE121" s="11"/>
      <c r="RDF121" s="11"/>
      <c r="RDG121" s="11"/>
      <c r="RDH121" s="11"/>
      <c r="RDI121" s="11"/>
      <c r="RDJ121" s="11"/>
      <c r="RDK121" s="11"/>
      <c r="RDL121" s="11"/>
      <c r="RDM121" s="11"/>
      <c r="RDN121" s="11"/>
      <c r="RDO121" s="11"/>
      <c r="RDP121" s="11"/>
      <c r="RDQ121" s="11"/>
      <c r="RDR121" s="11"/>
      <c r="RDS121" s="11"/>
      <c r="RDT121" s="11"/>
      <c r="RDU121" s="11"/>
      <c r="RDV121" s="11"/>
      <c r="RDW121" s="11"/>
      <c r="RDX121" s="11"/>
      <c r="RDY121" s="11"/>
      <c r="RDZ121" s="11"/>
      <c r="REA121" s="11"/>
      <c r="REB121" s="11"/>
      <c r="REC121" s="11"/>
      <c r="RED121" s="11"/>
      <c r="REE121" s="11"/>
      <c r="REF121" s="11"/>
      <c r="REG121" s="11"/>
      <c r="REH121" s="11"/>
      <c r="REI121" s="11"/>
      <c r="REJ121" s="11"/>
      <c r="REK121" s="11"/>
      <c r="REL121" s="11"/>
      <c r="REM121" s="11"/>
      <c r="REN121" s="11"/>
      <c r="REO121" s="11"/>
      <c r="REP121" s="11"/>
      <c r="REQ121" s="11"/>
      <c r="RER121" s="11"/>
      <c r="RES121" s="11"/>
      <c r="RET121" s="11"/>
      <c r="REU121" s="11"/>
      <c r="REV121" s="11"/>
      <c r="REW121" s="11"/>
      <c r="REX121" s="11"/>
      <c r="REY121" s="11"/>
      <c r="REZ121" s="11"/>
      <c r="RFA121" s="11"/>
      <c r="RFB121" s="11"/>
      <c r="RFC121" s="11"/>
      <c r="RFD121" s="11"/>
      <c r="RFE121" s="11"/>
      <c r="RFF121" s="11"/>
      <c r="RFG121" s="11"/>
      <c r="RFH121" s="11"/>
      <c r="RFI121" s="11"/>
      <c r="RFJ121" s="11"/>
      <c r="RFK121" s="11"/>
      <c r="RFL121" s="11"/>
      <c r="RFM121" s="11"/>
      <c r="RFN121" s="11"/>
      <c r="RFO121" s="11"/>
      <c r="RFP121" s="11"/>
      <c r="RFQ121" s="11"/>
      <c r="RFR121" s="11"/>
      <c r="RFS121" s="11"/>
      <c r="RFT121" s="11"/>
      <c r="RFU121" s="11"/>
      <c r="RFV121" s="11"/>
      <c r="RFW121" s="11"/>
      <c r="RFX121" s="11"/>
      <c r="RFY121" s="11"/>
      <c r="RFZ121" s="11"/>
      <c r="RGA121" s="11"/>
      <c r="RGB121" s="11"/>
      <c r="RGC121" s="11"/>
      <c r="RGD121" s="11"/>
      <c r="RGE121" s="11"/>
      <c r="RGF121" s="11"/>
      <c r="RGG121" s="11"/>
      <c r="RGH121" s="11"/>
      <c r="RGI121" s="11"/>
      <c r="RGJ121" s="11"/>
      <c r="RGK121" s="11"/>
      <c r="RGL121" s="11"/>
      <c r="RGM121" s="11"/>
      <c r="RGN121" s="11"/>
      <c r="RGO121" s="11"/>
      <c r="RGP121" s="11"/>
      <c r="RGQ121" s="11"/>
      <c r="RGR121" s="11"/>
      <c r="RGS121" s="11"/>
      <c r="RGT121" s="11"/>
      <c r="RGU121" s="11"/>
      <c r="RGV121" s="11"/>
      <c r="RGW121" s="11"/>
      <c r="RGX121" s="11"/>
      <c r="RGY121" s="11"/>
      <c r="RGZ121" s="11"/>
      <c r="RHA121" s="11"/>
      <c r="RHB121" s="11"/>
      <c r="RHC121" s="11"/>
      <c r="RHD121" s="11"/>
      <c r="RHE121" s="11"/>
      <c r="RHF121" s="11"/>
      <c r="RHG121" s="11"/>
      <c r="RHH121" s="11"/>
      <c r="RHI121" s="11"/>
      <c r="RHJ121" s="11"/>
      <c r="RHK121" s="11"/>
      <c r="RHL121" s="11"/>
      <c r="RHM121" s="11"/>
      <c r="RHN121" s="11"/>
      <c r="RHO121" s="11"/>
      <c r="RHP121" s="11"/>
      <c r="RHQ121" s="11"/>
      <c r="RHR121" s="11"/>
      <c r="RHS121" s="11"/>
      <c r="RHT121" s="11"/>
      <c r="RHU121" s="11"/>
      <c r="RHV121" s="11"/>
      <c r="RHW121" s="11"/>
      <c r="RHX121" s="11"/>
      <c r="RHY121" s="11"/>
      <c r="RHZ121" s="11"/>
      <c r="RIA121" s="11"/>
      <c r="RIB121" s="11"/>
      <c r="RIC121" s="11"/>
      <c r="RID121" s="11"/>
      <c r="RIE121" s="11"/>
      <c r="RIF121" s="11"/>
      <c r="RIG121" s="11"/>
      <c r="RIH121" s="11"/>
      <c r="RII121" s="11"/>
      <c r="RIJ121" s="11"/>
      <c r="RIK121" s="11"/>
      <c r="RIL121" s="11"/>
      <c r="RIM121" s="11"/>
      <c r="RIN121" s="11"/>
      <c r="RIO121" s="11"/>
      <c r="RIP121" s="11"/>
      <c r="RIQ121" s="11"/>
      <c r="RIR121" s="11"/>
      <c r="RIS121" s="11"/>
      <c r="RIT121" s="11"/>
      <c r="RIU121" s="11"/>
      <c r="RIV121" s="11"/>
      <c r="RIW121" s="11"/>
      <c r="RIX121" s="11"/>
      <c r="RIY121" s="11"/>
      <c r="RIZ121" s="11"/>
      <c r="RJA121" s="11"/>
      <c r="RJB121" s="11"/>
      <c r="RJC121" s="11"/>
      <c r="RJD121" s="11"/>
      <c r="RJE121" s="11"/>
      <c r="RJF121" s="11"/>
      <c r="RJG121" s="11"/>
      <c r="RJH121" s="11"/>
      <c r="RJI121" s="11"/>
      <c r="RJJ121" s="11"/>
      <c r="RJK121" s="11"/>
      <c r="RJL121" s="11"/>
      <c r="RJM121" s="11"/>
      <c r="RJN121" s="11"/>
      <c r="RJO121" s="11"/>
      <c r="RJP121" s="11"/>
      <c r="RJQ121" s="11"/>
      <c r="RJR121" s="11"/>
      <c r="RJS121" s="11"/>
      <c r="RJT121" s="11"/>
      <c r="RJU121" s="11"/>
      <c r="RJV121" s="11"/>
      <c r="RJW121" s="11"/>
      <c r="RJX121" s="11"/>
      <c r="RJY121" s="11"/>
      <c r="RJZ121" s="11"/>
      <c r="RKA121" s="11"/>
      <c r="RKB121" s="11"/>
      <c r="RKC121" s="11"/>
      <c r="RKD121" s="11"/>
      <c r="RKE121" s="11"/>
      <c r="RKF121" s="11"/>
      <c r="RKG121" s="11"/>
      <c r="RKH121" s="11"/>
      <c r="RKI121" s="11"/>
      <c r="RKJ121" s="11"/>
      <c r="RKK121" s="11"/>
      <c r="RKL121" s="11"/>
      <c r="RKM121" s="11"/>
      <c r="RKN121" s="11"/>
      <c r="RKO121" s="11"/>
      <c r="RKP121" s="11"/>
      <c r="RKQ121" s="11"/>
      <c r="RKR121" s="11"/>
      <c r="RKS121" s="11"/>
      <c r="RKT121" s="11"/>
      <c r="RKU121" s="11"/>
      <c r="RKV121" s="11"/>
      <c r="RKW121" s="11"/>
      <c r="RKX121" s="11"/>
      <c r="RKY121" s="11"/>
      <c r="RKZ121" s="11"/>
      <c r="RLA121" s="11"/>
      <c r="RLB121" s="11"/>
      <c r="RLC121" s="11"/>
      <c r="RLD121" s="11"/>
      <c r="RLE121" s="11"/>
      <c r="RLF121" s="11"/>
      <c r="RLG121" s="11"/>
      <c r="RLH121" s="11"/>
      <c r="RLI121" s="11"/>
      <c r="RLJ121" s="11"/>
      <c r="RLK121" s="11"/>
      <c r="RLL121" s="11"/>
      <c r="RLM121" s="11"/>
      <c r="RLN121" s="11"/>
      <c r="RLO121" s="11"/>
      <c r="RLP121" s="11"/>
      <c r="RLQ121" s="11"/>
      <c r="RLR121" s="11"/>
      <c r="RLS121" s="11"/>
      <c r="RLT121" s="11"/>
      <c r="RLU121" s="11"/>
      <c r="RLV121" s="11"/>
      <c r="RLW121" s="11"/>
      <c r="RLX121" s="11"/>
      <c r="RLY121" s="11"/>
      <c r="RLZ121" s="11"/>
      <c r="RMA121" s="11"/>
      <c r="RMB121" s="11"/>
      <c r="RMC121" s="11"/>
      <c r="RMD121" s="11"/>
      <c r="RME121" s="11"/>
      <c r="RMF121" s="11"/>
      <c r="RMG121" s="11"/>
      <c r="RMH121" s="11"/>
      <c r="RMI121" s="11"/>
      <c r="RMJ121" s="11"/>
      <c r="RMK121" s="11"/>
      <c r="RML121" s="11"/>
      <c r="RMM121" s="11"/>
      <c r="RMN121" s="11"/>
      <c r="RMO121" s="11"/>
      <c r="RMP121" s="11"/>
      <c r="RMQ121" s="11"/>
      <c r="RMR121" s="11"/>
      <c r="RMS121" s="11"/>
      <c r="RMT121" s="11"/>
      <c r="RMU121" s="11"/>
      <c r="RMV121" s="11"/>
      <c r="RMW121" s="11"/>
      <c r="RMX121" s="11"/>
      <c r="RMY121" s="11"/>
      <c r="RMZ121" s="11"/>
      <c r="RNA121" s="11"/>
      <c r="RNB121" s="11"/>
      <c r="RNC121" s="11"/>
      <c r="RND121" s="11"/>
      <c r="RNE121" s="11"/>
      <c r="RNF121" s="11"/>
      <c r="RNG121" s="11"/>
      <c r="RNH121" s="11"/>
      <c r="RNI121" s="11"/>
      <c r="RNJ121" s="11"/>
      <c r="RNK121" s="11"/>
      <c r="RNL121" s="11"/>
      <c r="RNM121" s="11"/>
      <c r="RNN121" s="11"/>
      <c r="RNO121" s="11"/>
      <c r="RNP121" s="11"/>
      <c r="RNQ121" s="11"/>
      <c r="RNR121" s="11"/>
      <c r="RNS121" s="11"/>
      <c r="RNT121" s="11"/>
      <c r="RNU121" s="11"/>
      <c r="RNV121" s="11"/>
      <c r="RNW121" s="11"/>
      <c r="RNX121" s="11"/>
      <c r="RNY121" s="11"/>
      <c r="RNZ121" s="11"/>
      <c r="ROA121" s="11"/>
      <c r="ROB121" s="11"/>
      <c r="ROC121" s="11"/>
      <c r="ROD121" s="11"/>
      <c r="ROE121" s="11"/>
      <c r="ROF121" s="11"/>
      <c r="ROG121" s="11"/>
      <c r="ROH121" s="11"/>
      <c r="ROI121" s="11"/>
      <c r="ROJ121" s="11"/>
      <c r="ROK121" s="11"/>
      <c r="ROL121" s="11"/>
      <c r="ROM121" s="11"/>
      <c r="RON121" s="11"/>
      <c r="ROO121" s="11"/>
      <c r="ROP121" s="11"/>
      <c r="ROQ121" s="11"/>
      <c r="ROR121" s="11"/>
      <c r="ROS121" s="11"/>
      <c r="ROT121" s="11"/>
      <c r="ROU121" s="11"/>
      <c r="ROV121" s="11"/>
      <c r="ROW121" s="11"/>
      <c r="ROX121" s="11"/>
      <c r="ROY121" s="11"/>
      <c r="ROZ121" s="11"/>
      <c r="RPA121" s="11"/>
      <c r="RPB121" s="11"/>
      <c r="RPC121" s="11"/>
      <c r="RPD121" s="11"/>
      <c r="RPE121" s="11"/>
      <c r="RPF121" s="11"/>
      <c r="RPG121" s="11"/>
      <c r="RPH121" s="11"/>
      <c r="RPI121" s="11"/>
      <c r="RPJ121" s="11"/>
      <c r="RPK121" s="11"/>
      <c r="RPL121" s="11"/>
      <c r="RPM121" s="11"/>
      <c r="RPN121" s="11"/>
      <c r="RPO121" s="11"/>
      <c r="RPP121" s="11"/>
      <c r="RPQ121" s="11"/>
      <c r="RPR121" s="11"/>
      <c r="RPS121" s="11"/>
      <c r="RPT121" s="11"/>
      <c r="RPU121" s="11"/>
      <c r="RPV121" s="11"/>
      <c r="RPW121" s="11"/>
      <c r="RPX121" s="11"/>
      <c r="RPY121" s="11"/>
      <c r="RPZ121" s="11"/>
      <c r="RQA121" s="11"/>
      <c r="RQB121" s="11"/>
      <c r="RQC121" s="11"/>
      <c r="RQD121" s="11"/>
      <c r="RQE121" s="11"/>
      <c r="RQF121" s="11"/>
      <c r="RQG121" s="11"/>
      <c r="RQH121" s="11"/>
      <c r="RQI121" s="11"/>
      <c r="RQJ121" s="11"/>
      <c r="RQK121" s="11"/>
      <c r="RQL121" s="11"/>
      <c r="RQM121" s="11"/>
      <c r="RQN121" s="11"/>
      <c r="RQO121" s="11"/>
      <c r="RQP121" s="11"/>
      <c r="RQQ121" s="11"/>
      <c r="RQR121" s="11"/>
      <c r="RQS121" s="11"/>
      <c r="RQT121" s="11"/>
      <c r="RQU121" s="11"/>
      <c r="RQV121" s="11"/>
      <c r="RQW121" s="11"/>
      <c r="RQX121" s="11"/>
      <c r="RQY121" s="11"/>
      <c r="RQZ121" s="11"/>
      <c r="RRA121" s="11"/>
      <c r="RRB121" s="11"/>
      <c r="RRC121" s="11"/>
      <c r="RRD121" s="11"/>
      <c r="RRE121" s="11"/>
      <c r="RRF121" s="11"/>
      <c r="RRG121" s="11"/>
      <c r="RRH121" s="11"/>
      <c r="RRI121" s="11"/>
      <c r="RRJ121" s="11"/>
      <c r="RRK121" s="11"/>
      <c r="RRL121" s="11"/>
      <c r="RRM121" s="11"/>
      <c r="RRN121" s="11"/>
      <c r="RRO121" s="11"/>
      <c r="RRP121" s="11"/>
      <c r="RRQ121" s="11"/>
      <c r="RRR121" s="11"/>
      <c r="RRS121" s="11"/>
      <c r="RRT121" s="11"/>
      <c r="RRU121" s="11"/>
      <c r="RRV121" s="11"/>
      <c r="RRW121" s="11"/>
      <c r="RRX121" s="11"/>
      <c r="RRY121" s="11"/>
      <c r="RRZ121" s="11"/>
      <c r="RSA121" s="11"/>
      <c r="RSB121" s="11"/>
      <c r="RSC121" s="11"/>
      <c r="RSD121" s="11"/>
      <c r="RSE121" s="11"/>
      <c r="RSF121" s="11"/>
      <c r="RSG121" s="11"/>
      <c r="RSH121" s="11"/>
      <c r="RSI121" s="11"/>
      <c r="RSJ121" s="11"/>
      <c r="RSK121" s="11"/>
      <c r="RSL121" s="11"/>
      <c r="RSM121" s="11"/>
      <c r="RSN121" s="11"/>
      <c r="RSO121" s="11"/>
      <c r="RSP121" s="11"/>
      <c r="RSQ121" s="11"/>
      <c r="RSR121" s="11"/>
      <c r="RSS121" s="11"/>
      <c r="RST121" s="11"/>
      <c r="RSU121" s="11"/>
      <c r="RSV121" s="11"/>
      <c r="RSW121" s="11"/>
      <c r="RSX121" s="11"/>
      <c r="RSY121" s="11"/>
      <c r="RSZ121" s="11"/>
      <c r="RTA121" s="11"/>
      <c r="RTB121" s="11"/>
      <c r="RTC121" s="11"/>
      <c r="RTD121" s="11"/>
      <c r="RTE121" s="11"/>
      <c r="RTF121" s="11"/>
      <c r="RTG121" s="11"/>
      <c r="RTH121" s="11"/>
      <c r="RTI121" s="11"/>
      <c r="RTJ121" s="11"/>
      <c r="RTK121" s="11"/>
      <c r="RTL121" s="11"/>
      <c r="RTM121" s="11"/>
      <c r="RTN121" s="11"/>
      <c r="RTO121" s="11"/>
      <c r="RTP121" s="11"/>
      <c r="RTQ121" s="11"/>
      <c r="RTR121" s="11"/>
      <c r="RTS121" s="11"/>
      <c r="RTT121" s="11"/>
      <c r="RTU121" s="11"/>
      <c r="RTV121" s="11"/>
      <c r="RTW121" s="11"/>
      <c r="RTX121" s="11"/>
      <c r="RTY121" s="11"/>
      <c r="RTZ121" s="11"/>
      <c r="RUA121" s="11"/>
      <c r="RUB121" s="11"/>
      <c r="RUC121" s="11"/>
      <c r="RUD121" s="11"/>
      <c r="RUE121" s="11"/>
      <c r="RUF121" s="11"/>
      <c r="RUG121" s="11"/>
      <c r="RUH121" s="11"/>
      <c r="RUI121" s="11"/>
      <c r="RUJ121" s="11"/>
      <c r="RUK121" s="11"/>
      <c r="RUL121" s="11"/>
      <c r="RUM121" s="11"/>
      <c r="RUN121" s="11"/>
      <c r="RUO121" s="11"/>
      <c r="RUP121" s="11"/>
      <c r="RUQ121" s="11"/>
      <c r="RUR121" s="11"/>
      <c r="RUS121" s="11"/>
      <c r="RUT121" s="11"/>
      <c r="RUU121" s="11"/>
      <c r="RUV121" s="11"/>
      <c r="RUW121" s="11"/>
      <c r="RUX121" s="11"/>
      <c r="RUY121" s="11"/>
      <c r="RUZ121" s="11"/>
      <c r="RVA121" s="11"/>
      <c r="RVB121" s="11"/>
      <c r="RVC121" s="11"/>
      <c r="RVD121" s="11"/>
      <c r="RVE121" s="11"/>
      <c r="RVF121" s="11"/>
      <c r="RVG121" s="11"/>
      <c r="RVH121" s="11"/>
      <c r="RVI121" s="11"/>
      <c r="RVJ121" s="11"/>
      <c r="RVK121" s="11"/>
      <c r="RVL121" s="11"/>
      <c r="RVM121" s="11"/>
      <c r="RVN121" s="11"/>
      <c r="RVO121" s="11"/>
      <c r="RVP121" s="11"/>
      <c r="RVQ121" s="11"/>
      <c r="RVR121" s="11"/>
      <c r="RVS121" s="11"/>
      <c r="RVT121" s="11"/>
      <c r="RVU121" s="11"/>
      <c r="RVV121" s="11"/>
      <c r="RVW121" s="11"/>
      <c r="RVX121" s="11"/>
      <c r="RVY121" s="11"/>
      <c r="RVZ121" s="11"/>
      <c r="RWA121" s="11"/>
      <c r="RWB121" s="11"/>
      <c r="RWC121" s="11"/>
      <c r="RWD121" s="11"/>
      <c r="RWE121" s="11"/>
      <c r="RWF121" s="11"/>
      <c r="RWG121" s="11"/>
      <c r="RWH121" s="11"/>
      <c r="RWI121" s="11"/>
      <c r="RWJ121" s="11"/>
      <c r="RWK121" s="11"/>
      <c r="RWL121" s="11"/>
      <c r="RWM121" s="11"/>
      <c r="RWN121" s="11"/>
      <c r="RWO121" s="11"/>
      <c r="RWP121" s="11"/>
      <c r="RWQ121" s="11"/>
      <c r="RWR121" s="11"/>
      <c r="RWS121" s="11"/>
      <c r="RWT121" s="11"/>
      <c r="RWU121" s="11"/>
      <c r="RWV121" s="11"/>
      <c r="RWW121" s="11"/>
      <c r="RWX121" s="11"/>
      <c r="RWY121" s="11"/>
      <c r="RWZ121" s="11"/>
      <c r="RXA121" s="11"/>
      <c r="RXB121" s="11"/>
      <c r="RXC121" s="11"/>
      <c r="RXD121" s="11"/>
      <c r="RXE121" s="11"/>
      <c r="RXF121" s="11"/>
      <c r="RXG121" s="11"/>
      <c r="RXH121" s="11"/>
      <c r="RXI121" s="11"/>
      <c r="RXJ121" s="11"/>
      <c r="RXK121" s="11"/>
      <c r="RXL121" s="11"/>
      <c r="RXM121" s="11"/>
      <c r="RXN121" s="11"/>
      <c r="RXO121" s="11"/>
      <c r="RXP121" s="11"/>
      <c r="RXQ121" s="11"/>
      <c r="RXR121" s="11"/>
      <c r="RXS121" s="11"/>
      <c r="RXT121" s="11"/>
      <c r="RXU121" s="11"/>
      <c r="RXV121" s="11"/>
      <c r="RXW121" s="11"/>
      <c r="RXX121" s="11"/>
      <c r="RXY121" s="11"/>
      <c r="RXZ121" s="11"/>
      <c r="RYA121" s="11"/>
      <c r="RYB121" s="11"/>
      <c r="RYC121" s="11"/>
      <c r="RYD121" s="11"/>
      <c r="RYE121" s="11"/>
      <c r="RYF121" s="11"/>
      <c r="RYG121" s="11"/>
      <c r="RYH121" s="11"/>
      <c r="RYI121" s="11"/>
      <c r="RYJ121" s="11"/>
      <c r="RYK121" s="11"/>
      <c r="RYL121" s="11"/>
      <c r="RYM121" s="11"/>
      <c r="RYN121" s="11"/>
      <c r="RYO121" s="11"/>
      <c r="RYP121" s="11"/>
      <c r="RYQ121" s="11"/>
      <c r="RYR121" s="11"/>
      <c r="RYS121" s="11"/>
      <c r="RYT121" s="11"/>
      <c r="RYU121" s="11"/>
      <c r="RYV121" s="11"/>
      <c r="RYW121" s="11"/>
      <c r="RYX121" s="11"/>
      <c r="RYY121" s="11"/>
      <c r="RYZ121" s="11"/>
      <c r="RZA121" s="11"/>
      <c r="RZB121" s="11"/>
      <c r="RZC121" s="11"/>
      <c r="RZD121" s="11"/>
      <c r="RZE121" s="11"/>
      <c r="RZF121" s="11"/>
      <c r="RZG121" s="11"/>
      <c r="RZH121" s="11"/>
      <c r="RZI121" s="11"/>
      <c r="RZJ121" s="11"/>
      <c r="RZK121" s="11"/>
      <c r="RZL121" s="11"/>
      <c r="RZM121" s="11"/>
      <c r="RZN121" s="11"/>
      <c r="RZO121" s="11"/>
      <c r="RZP121" s="11"/>
      <c r="RZQ121" s="11"/>
      <c r="RZR121" s="11"/>
      <c r="RZS121" s="11"/>
      <c r="RZT121" s="11"/>
      <c r="RZU121" s="11"/>
      <c r="RZV121" s="11"/>
      <c r="RZW121" s="11"/>
      <c r="RZX121" s="11"/>
      <c r="RZY121" s="11"/>
      <c r="RZZ121" s="11"/>
      <c r="SAA121" s="11"/>
      <c r="SAB121" s="11"/>
      <c r="SAC121" s="11"/>
      <c r="SAD121" s="11"/>
      <c r="SAE121" s="11"/>
      <c r="SAF121" s="11"/>
      <c r="SAG121" s="11"/>
      <c r="SAH121" s="11"/>
      <c r="SAI121" s="11"/>
      <c r="SAJ121" s="11"/>
      <c r="SAK121" s="11"/>
      <c r="SAL121" s="11"/>
      <c r="SAM121" s="11"/>
      <c r="SAN121" s="11"/>
      <c r="SAO121" s="11"/>
      <c r="SAP121" s="11"/>
      <c r="SAQ121" s="11"/>
      <c r="SAR121" s="11"/>
      <c r="SAS121" s="11"/>
      <c r="SAT121" s="11"/>
      <c r="SAU121" s="11"/>
      <c r="SAV121" s="11"/>
      <c r="SAW121" s="11"/>
      <c r="SAX121" s="11"/>
      <c r="SAY121" s="11"/>
      <c r="SAZ121" s="11"/>
      <c r="SBA121" s="11"/>
      <c r="SBB121" s="11"/>
      <c r="SBC121" s="11"/>
      <c r="SBD121" s="11"/>
      <c r="SBE121" s="11"/>
      <c r="SBF121" s="11"/>
      <c r="SBG121" s="11"/>
      <c r="SBH121" s="11"/>
      <c r="SBI121" s="11"/>
      <c r="SBJ121" s="11"/>
      <c r="SBK121" s="11"/>
      <c r="SBL121" s="11"/>
      <c r="SBM121" s="11"/>
      <c r="SBN121" s="11"/>
      <c r="SBO121" s="11"/>
      <c r="SBP121" s="11"/>
      <c r="SBQ121" s="11"/>
      <c r="SBR121" s="11"/>
      <c r="SBS121" s="11"/>
      <c r="SBT121" s="11"/>
      <c r="SBU121" s="11"/>
      <c r="SBV121" s="11"/>
      <c r="SBW121" s="11"/>
      <c r="SBX121" s="11"/>
      <c r="SBY121" s="11"/>
      <c r="SBZ121" s="11"/>
      <c r="SCA121" s="11"/>
      <c r="SCB121" s="11"/>
      <c r="SCC121" s="11"/>
      <c r="SCD121" s="11"/>
      <c r="SCE121" s="11"/>
      <c r="SCF121" s="11"/>
      <c r="SCG121" s="11"/>
      <c r="SCH121" s="11"/>
      <c r="SCI121" s="11"/>
      <c r="SCJ121" s="11"/>
      <c r="SCK121" s="11"/>
      <c r="SCL121" s="11"/>
      <c r="SCM121" s="11"/>
      <c r="SCN121" s="11"/>
      <c r="SCO121" s="11"/>
      <c r="SCP121" s="11"/>
      <c r="SCQ121" s="11"/>
      <c r="SCR121" s="11"/>
      <c r="SCS121" s="11"/>
      <c r="SCT121" s="11"/>
      <c r="SCU121" s="11"/>
      <c r="SCV121" s="11"/>
      <c r="SCW121" s="11"/>
      <c r="SCX121" s="11"/>
      <c r="SCY121" s="11"/>
      <c r="SCZ121" s="11"/>
      <c r="SDA121" s="11"/>
      <c r="SDB121" s="11"/>
      <c r="SDC121" s="11"/>
      <c r="SDD121" s="11"/>
      <c r="SDE121" s="11"/>
      <c r="SDF121" s="11"/>
      <c r="SDG121" s="11"/>
      <c r="SDH121" s="11"/>
      <c r="SDI121" s="11"/>
      <c r="SDJ121" s="11"/>
      <c r="SDK121" s="11"/>
      <c r="SDL121" s="11"/>
      <c r="SDM121" s="11"/>
      <c r="SDN121" s="11"/>
      <c r="SDO121" s="11"/>
      <c r="SDP121" s="11"/>
      <c r="SDQ121" s="11"/>
      <c r="SDR121" s="11"/>
      <c r="SDS121" s="11"/>
      <c r="SDT121" s="11"/>
      <c r="SDU121" s="11"/>
      <c r="SDV121" s="11"/>
      <c r="SDW121" s="11"/>
      <c r="SDX121" s="11"/>
      <c r="SDY121" s="11"/>
      <c r="SDZ121" s="11"/>
      <c r="SEA121" s="11"/>
      <c r="SEB121" s="11"/>
      <c r="SEC121" s="11"/>
      <c r="SED121" s="11"/>
      <c r="SEE121" s="11"/>
      <c r="SEF121" s="11"/>
      <c r="SEG121" s="11"/>
      <c r="SEH121" s="11"/>
      <c r="SEI121" s="11"/>
      <c r="SEJ121" s="11"/>
      <c r="SEK121" s="11"/>
      <c r="SEL121" s="11"/>
      <c r="SEM121" s="11"/>
      <c r="SEN121" s="11"/>
      <c r="SEO121" s="11"/>
      <c r="SEP121" s="11"/>
      <c r="SEQ121" s="11"/>
      <c r="SER121" s="11"/>
      <c r="SES121" s="11"/>
      <c r="SET121" s="11"/>
      <c r="SEU121" s="11"/>
      <c r="SEV121" s="11"/>
      <c r="SEW121" s="11"/>
      <c r="SEX121" s="11"/>
      <c r="SEY121" s="11"/>
      <c r="SEZ121" s="11"/>
      <c r="SFA121" s="11"/>
      <c r="SFB121" s="11"/>
      <c r="SFC121" s="11"/>
      <c r="SFD121" s="11"/>
      <c r="SFE121" s="11"/>
      <c r="SFF121" s="11"/>
      <c r="SFG121" s="11"/>
      <c r="SFH121" s="11"/>
      <c r="SFI121" s="11"/>
      <c r="SFJ121" s="11"/>
      <c r="SFK121" s="11"/>
      <c r="SFL121" s="11"/>
      <c r="SFM121" s="11"/>
      <c r="SFN121" s="11"/>
      <c r="SFO121" s="11"/>
      <c r="SFP121" s="11"/>
      <c r="SFQ121" s="11"/>
      <c r="SFR121" s="11"/>
      <c r="SFS121" s="11"/>
      <c r="SFT121" s="11"/>
      <c r="SFU121" s="11"/>
      <c r="SFV121" s="11"/>
      <c r="SFW121" s="11"/>
      <c r="SFX121" s="11"/>
      <c r="SFY121" s="11"/>
      <c r="SFZ121" s="11"/>
      <c r="SGA121" s="11"/>
      <c r="SGB121" s="11"/>
      <c r="SGC121" s="11"/>
      <c r="SGD121" s="11"/>
      <c r="SGE121" s="11"/>
      <c r="SGF121" s="11"/>
      <c r="SGG121" s="11"/>
      <c r="SGH121" s="11"/>
      <c r="SGI121" s="11"/>
      <c r="SGJ121" s="11"/>
      <c r="SGK121" s="11"/>
      <c r="SGL121" s="11"/>
      <c r="SGM121" s="11"/>
      <c r="SGN121" s="11"/>
      <c r="SGO121" s="11"/>
      <c r="SGP121" s="11"/>
      <c r="SGQ121" s="11"/>
      <c r="SGR121" s="11"/>
      <c r="SGS121" s="11"/>
      <c r="SGT121" s="11"/>
      <c r="SGU121" s="11"/>
      <c r="SGV121" s="11"/>
      <c r="SGW121" s="11"/>
      <c r="SGX121" s="11"/>
      <c r="SGY121" s="11"/>
      <c r="SGZ121" s="11"/>
      <c r="SHA121" s="11"/>
      <c r="SHB121" s="11"/>
      <c r="SHC121" s="11"/>
      <c r="SHD121" s="11"/>
      <c r="SHE121" s="11"/>
      <c r="SHF121" s="11"/>
      <c r="SHG121" s="11"/>
      <c r="SHH121" s="11"/>
      <c r="SHI121" s="11"/>
      <c r="SHJ121" s="11"/>
      <c r="SHK121" s="11"/>
      <c r="SHL121" s="11"/>
      <c r="SHM121" s="11"/>
      <c r="SHN121" s="11"/>
      <c r="SHO121" s="11"/>
      <c r="SHP121" s="11"/>
      <c r="SHQ121" s="11"/>
      <c r="SHR121" s="11"/>
      <c r="SHS121" s="11"/>
      <c r="SHT121" s="11"/>
      <c r="SHU121" s="11"/>
      <c r="SHV121" s="11"/>
      <c r="SHW121" s="11"/>
      <c r="SHX121" s="11"/>
      <c r="SHY121" s="11"/>
      <c r="SHZ121" s="11"/>
      <c r="SIA121" s="11"/>
      <c r="SIB121" s="11"/>
      <c r="SIC121" s="11"/>
      <c r="SID121" s="11"/>
      <c r="SIE121" s="11"/>
      <c r="SIF121" s="11"/>
      <c r="SIG121" s="11"/>
      <c r="SIH121" s="11"/>
      <c r="SII121" s="11"/>
      <c r="SIJ121" s="11"/>
      <c r="SIK121" s="11"/>
      <c r="SIL121" s="11"/>
      <c r="SIM121" s="11"/>
      <c r="SIN121" s="11"/>
      <c r="SIO121" s="11"/>
      <c r="SIP121" s="11"/>
      <c r="SIQ121" s="11"/>
      <c r="SIR121" s="11"/>
      <c r="SIS121" s="11"/>
      <c r="SIT121" s="11"/>
      <c r="SIU121" s="11"/>
      <c r="SIV121" s="11"/>
      <c r="SIW121" s="11"/>
      <c r="SIX121" s="11"/>
      <c r="SIY121" s="11"/>
      <c r="SIZ121" s="11"/>
      <c r="SJA121" s="11"/>
      <c r="SJB121" s="11"/>
      <c r="SJC121" s="11"/>
      <c r="SJD121" s="11"/>
      <c r="SJE121" s="11"/>
      <c r="SJF121" s="11"/>
      <c r="SJG121" s="11"/>
      <c r="SJH121" s="11"/>
      <c r="SJI121" s="11"/>
      <c r="SJJ121" s="11"/>
      <c r="SJK121" s="11"/>
      <c r="SJL121" s="11"/>
      <c r="SJM121" s="11"/>
      <c r="SJN121" s="11"/>
      <c r="SJO121" s="11"/>
      <c r="SJP121" s="11"/>
      <c r="SJQ121" s="11"/>
      <c r="SJR121" s="11"/>
      <c r="SJS121" s="11"/>
      <c r="SJT121" s="11"/>
      <c r="SJU121" s="11"/>
      <c r="SJV121" s="11"/>
      <c r="SJW121" s="11"/>
      <c r="SJX121" s="11"/>
      <c r="SJY121" s="11"/>
      <c r="SJZ121" s="11"/>
      <c r="SKA121" s="11"/>
      <c r="SKB121" s="11"/>
      <c r="SKC121" s="11"/>
      <c r="SKD121" s="11"/>
      <c r="SKE121" s="11"/>
      <c r="SKF121" s="11"/>
      <c r="SKG121" s="11"/>
      <c r="SKH121" s="11"/>
      <c r="SKI121" s="11"/>
      <c r="SKJ121" s="11"/>
      <c r="SKK121" s="11"/>
      <c r="SKL121" s="11"/>
      <c r="SKM121" s="11"/>
      <c r="SKN121" s="11"/>
      <c r="SKO121" s="11"/>
      <c r="SKP121" s="11"/>
      <c r="SKQ121" s="11"/>
      <c r="SKR121" s="11"/>
      <c r="SKS121" s="11"/>
      <c r="SKT121" s="11"/>
      <c r="SKU121" s="11"/>
      <c r="SKV121" s="11"/>
      <c r="SKW121" s="11"/>
      <c r="SKX121" s="11"/>
      <c r="SKY121" s="11"/>
      <c r="SKZ121" s="11"/>
      <c r="SLA121" s="11"/>
      <c r="SLB121" s="11"/>
      <c r="SLC121" s="11"/>
      <c r="SLD121" s="11"/>
      <c r="SLE121" s="11"/>
      <c r="SLF121" s="11"/>
      <c r="SLG121" s="11"/>
      <c r="SLH121" s="11"/>
      <c r="SLI121" s="11"/>
      <c r="SLJ121" s="11"/>
      <c r="SLK121" s="11"/>
      <c r="SLL121" s="11"/>
      <c r="SLM121" s="11"/>
      <c r="SLN121" s="11"/>
      <c r="SLO121" s="11"/>
      <c r="SLP121" s="11"/>
      <c r="SLQ121" s="11"/>
      <c r="SLR121" s="11"/>
      <c r="SLS121" s="11"/>
      <c r="SLT121" s="11"/>
      <c r="SLU121" s="11"/>
      <c r="SLV121" s="11"/>
      <c r="SLW121" s="11"/>
      <c r="SLX121" s="11"/>
      <c r="SLY121" s="11"/>
      <c r="SLZ121" s="11"/>
      <c r="SMA121" s="11"/>
      <c r="SMB121" s="11"/>
      <c r="SMC121" s="11"/>
      <c r="SMD121" s="11"/>
      <c r="SME121" s="11"/>
      <c r="SMF121" s="11"/>
      <c r="SMG121" s="11"/>
      <c r="SMH121" s="11"/>
      <c r="SMI121" s="11"/>
      <c r="SMJ121" s="11"/>
      <c r="SMK121" s="11"/>
      <c r="SML121" s="11"/>
      <c r="SMM121" s="11"/>
      <c r="SMN121" s="11"/>
      <c r="SMO121" s="11"/>
      <c r="SMP121" s="11"/>
      <c r="SMQ121" s="11"/>
      <c r="SMR121" s="11"/>
      <c r="SMS121" s="11"/>
      <c r="SMT121" s="11"/>
      <c r="SMU121" s="11"/>
      <c r="SMV121" s="11"/>
      <c r="SMW121" s="11"/>
      <c r="SMX121" s="11"/>
      <c r="SMY121" s="11"/>
      <c r="SMZ121" s="11"/>
      <c r="SNA121" s="11"/>
      <c r="SNB121" s="11"/>
      <c r="SNC121" s="11"/>
      <c r="SND121" s="11"/>
      <c r="SNE121" s="11"/>
      <c r="SNF121" s="11"/>
      <c r="SNG121" s="11"/>
      <c r="SNH121" s="11"/>
      <c r="SNI121" s="11"/>
      <c r="SNJ121" s="11"/>
      <c r="SNK121" s="11"/>
      <c r="SNL121" s="11"/>
      <c r="SNM121" s="11"/>
      <c r="SNN121" s="11"/>
      <c r="SNO121" s="11"/>
      <c r="SNP121" s="11"/>
      <c r="SNQ121" s="11"/>
      <c r="SNR121" s="11"/>
      <c r="SNS121" s="11"/>
      <c r="SNT121" s="11"/>
      <c r="SNU121" s="11"/>
      <c r="SNV121" s="11"/>
      <c r="SNW121" s="11"/>
      <c r="SNX121" s="11"/>
      <c r="SNY121" s="11"/>
      <c r="SNZ121" s="11"/>
      <c r="SOA121" s="11"/>
      <c r="SOB121" s="11"/>
      <c r="SOC121" s="11"/>
      <c r="SOD121" s="11"/>
      <c r="SOE121" s="11"/>
      <c r="SOF121" s="11"/>
      <c r="SOG121" s="11"/>
      <c r="SOH121" s="11"/>
      <c r="SOI121" s="11"/>
      <c r="SOJ121" s="11"/>
      <c r="SOK121" s="11"/>
      <c r="SOL121" s="11"/>
      <c r="SOM121" s="11"/>
      <c r="SON121" s="11"/>
      <c r="SOO121" s="11"/>
      <c r="SOP121" s="11"/>
      <c r="SOQ121" s="11"/>
      <c r="SOR121" s="11"/>
      <c r="SOS121" s="11"/>
      <c r="SOT121" s="11"/>
      <c r="SOU121" s="11"/>
      <c r="SOV121" s="11"/>
      <c r="SOW121" s="11"/>
      <c r="SOX121" s="11"/>
      <c r="SOY121" s="11"/>
      <c r="SOZ121" s="11"/>
      <c r="SPA121" s="11"/>
      <c r="SPB121" s="11"/>
      <c r="SPC121" s="11"/>
      <c r="SPD121" s="11"/>
      <c r="SPE121" s="11"/>
      <c r="SPF121" s="11"/>
      <c r="SPG121" s="11"/>
      <c r="SPH121" s="11"/>
      <c r="SPI121" s="11"/>
      <c r="SPJ121" s="11"/>
      <c r="SPK121" s="11"/>
      <c r="SPL121" s="11"/>
      <c r="SPM121" s="11"/>
      <c r="SPN121" s="11"/>
      <c r="SPO121" s="11"/>
      <c r="SPP121" s="11"/>
      <c r="SPQ121" s="11"/>
      <c r="SPR121" s="11"/>
      <c r="SPS121" s="11"/>
      <c r="SPT121" s="11"/>
      <c r="SPU121" s="11"/>
      <c r="SPV121" s="11"/>
      <c r="SPW121" s="11"/>
      <c r="SPX121" s="11"/>
      <c r="SPY121" s="11"/>
      <c r="SPZ121" s="11"/>
      <c r="SQA121" s="11"/>
      <c r="SQB121" s="11"/>
      <c r="SQC121" s="11"/>
      <c r="SQD121" s="11"/>
      <c r="SQE121" s="11"/>
      <c r="SQF121" s="11"/>
      <c r="SQG121" s="11"/>
      <c r="SQH121" s="11"/>
      <c r="SQI121" s="11"/>
      <c r="SQJ121" s="11"/>
      <c r="SQK121" s="11"/>
      <c r="SQL121" s="11"/>
      <c r="SQM121" s="11"/>
      <c r="SQN121" s="11"/>
      <c r="SQO121" s="11"/>
      <c r="SQP121" s="11"/>
      <c r="SQQ121" s="11"/>
      <c r="SQR121" s="11"/>
      <c r="SQS121" s="11"/>
      <c r="SQT121" s="11"/>
      <c r="SQU121" s="11"/>
      <c r="SQV121" s="11"/>
      <c r="SQW121" s="11"/>
      <c r="SQX121" s="11"/>
      <c r="SQY121" s="11"/>
      <c r="SQZ121" s="11"/>
      <c r="SRA121" s="11"/>
      <c r="SRB121" s="11"/>
      <c r="SRC121" s="11"/>
      <c r="SRD121" s="11"/>
      <c r="SRE121" s="11"/>
      <c r="SRF121" s="11"/>
      <c r="SRG121" s="11"/>
      <c r="SRH121" s="11"/>
      <c r="SRI121" s="11"/>
      <c r="SRJ121" s="11"/>
      <c r="SRK121" s="11"/>
      <c r="SRL121" s="11"/>
      <c r="SRM121" s="11"/>
      <c r="SRN121" s="11"/>
      <c r="SRO121" s="11"/>
      <c r="SRP121" s="11"/>
      <c r="SRQ121" s="11"/>
      <c r="SRR121" s="11"/>
      <c r="SRS121" s="11"/>
      <c r="SRT121" s="11"/>
      <c r="SRU121" s="11"/>
      <c r="SRV121" s="11"/>
      <c r="SRW121" s="11"/>
      <c r="SRX121" s="11"/>
      <c r="SRY121" s="11"/>
      <c r="SRZ121" s="11"/>
      <c r="SSA121" s="11"/>
      <c r="SSB121" s="11"/>
      <c r="SSC121" s="11"/>
      <c r="SSD121" s="11"/>
      <c r="SSE121" s="11"/>
      <c r="SSF121" s="11"/>
      <c r="SSG121" s="11"/>
      <c r="SSH121" s="11"/>
      <c r="SSI121" s="11"/>
      <c r="SSJ121" s="11"/>
      <c r="SSK121" s="11"/>
      <c r="SSL121" s="11"/>
      <c r="SSM121" s="11"/>
      <c r="SSN121" s="11"/>
      <c r="SSO121" s="11"/>
      <c r="SSP121" s="11"/>
      <c r="SSQ121" s="11"/>
      <c r="SSR121" s="11"/>
      <c r="SSS121" s="11"/>
      <c r="SST121" s="11"/>
      <c r="SSU121" s="11"/>
      <c r="SSV121" s="11"/>
      <c r="SSW121" s="11"/>
      <c r="SSX121" s="11"/>
      <c r="SSY121" s="11"/>
      <c r="SSZ121" s="11"/>
      <c r="STA121" s="11"/>
      <c r="STB121" s="11"/>
      <c r="STC121" s="11"/>
      <c r="STD121" s="11"/>
      <c r="STE121" s="11"/>
      <c r="STF121" s="11"/>
      <c r="STG121" s="11"/>
      <c r="STH121" s="11"/>
      <c r="STI121" s="11"/>
      <c r="STJ121" s="11"/>
      <c r="STK121" s="11"/>
      <c r="STL121" s="11"/>
      <c r="STM121" s="11"/>
      <c r="STN121" s="11"/>
      <c r="STO121" s="11"/>
      <c r="STP121" s="11"/>
      <c r="STQ121" s="11"/>
      <c r="STR121" s="11"/>
      <c r="STS121" s="11"/>
      <c r="STT121" s="11"/>
      <c r="STU121" s="11"/>
      <c r="STV121" s="11"/>
      <c r="STW121" s="11"/>
      <c r="STX121" s="11"/>
      <c r="STY121" s="11"/>
      <c r="STZ121" s="11"/>
      <c r="SUA121" s="11"/>
      <c r="SUB121" s="11"/>
      <c r="SUC121" s="11"/>
      <c r="SUD121" s="11"/>
      <c r="SUE121" s="11"/>
      <c r="SUF121" s="11"/>
      <c r="SUG121" s="11"/>
      <c r="SUH121" s="11"/>
      <c r="SUI121" s="11"/>
      <c r="SUJ121" s="11"/>
      <c r="SUK121" s="11"/>
      <c r="SUL121" s="11"/>
      <c r="SUM121" s="11"/>
      <c r="SUN121" s="11"/>
      <c r="SUO121" s="11"/>
      <c r="SUP121" s="11"/>
      <c r="SUQ121" s="11"/>
      <c r="SUR121" s="11"/>
      <c r="SUS121" s="11"/>
      <c r="SUT121" s="11"/>
      <c r="SUU121" s="11"/>
      <c r="SUV121" s="11"/>
      <c r="SUW121" s="11"/>
      <c r="SUX121" s="11"/>
      <c r="SUY121" s="11"/>
      <c r="SUZ121" s="11"/>
      <c r="SVA121" s="11"/>
      <c r="SVB121" s="11"/>
      <c r="SVC121" s="11"/>
      <c r="SVD121" s="11"/>
      <c r="SVE121" s="11"/>
      <c r="SVF121" s="11"/>
      <c r="SVG121" s="11"/>
      <c r="SVH121" s="11"/>
      <c r="SVI121" s="11"/>
      <c r="SVJ121" s="11"/>
      <c r="SVK121" s="11"/>
      <c r="SVL121" s="11"/>
      <c r="SVM121" s="11"/>
      <c r="SVN121" s="11"/>
      <c r="SVO121" s="11"/>
      <c r="SVP121" s="11"/>
      <c r="SVQ121" s="11"/>
      <c r="SVR121" s="11"/>
      <c r="SVS121" s="11"/>
      <c r="SVT121" s="11"/>
      <c r="SVU121" s="11"/>
      <c r="SVV121" s="11"/>
      <c r="SVW121" s="11"/>
      <c r="SVX121" s="11"/>
      <c r="SVY121" s="11"/>
      <c r="SVZ121" s="11"/>
      <c r="SWA121" s="11"/>
      <c r="SWB121" s="11"/>
      <c r="SWC121" s="11"/>
      <c r="SWD121" s="11"/>
      <c r="SWE121" s="11"/>
      <c r="SWF121" s="11"/>
      <c r="SWG121" s="11"/>
      <c r="SWH121" s="11"/>
      <c r="SWI121" s="11"/>
      <c r="SWJ121" s="11"/>
      <c r="SWK121" s="11"/>
      <c r="SWL121" s="11"/>
      <c r="SWM121" s="11"/>
      <c r="SWN121" s="11"/>
      <c r="SWO121" s="11"/>
      <c r="SWP121" s="11"/>
      <c r="SWQ121" s="11"/>
      <c r="SWR121" s="11"/>
      <c r="SWS121" s="11"/>
      <c r="SWT121" s="11"/>
      <c r="SWU121" s="11"/>
      <c r="SWV121" s="11"/>
      <c r="SWW121" s="11"/>
      <c r="SWX121" s="11"/>
      <c r="SWY121" s="11"/>
      <c r="SWZ121" s="11"/>
      <c r="SXA121" s="11"/>
      <c r="SXB121" s="11"/>
      <c r="SXC121" s="11"/>
      <c r="SXD121" s="11"/>
      <c r="SXE121" s="11"/>
      <c r="SXF121" s="11"/>
      <c r="SXG121" s="11"/>
      <c r="SXH121" s="11"/>
      <c r="SXI121" s="11"/>
      <c r="SXJ121" s="11"/>
      <c r="SXK121" s="11"/>
      <c r="SXL121" s="11"/>
      <c r="SXM121" s="11"/>
      <c r="SXN121" s="11"/>
      <c r="SXO121" s="11"/>
      <c r="SXP121" s="11"/>
      <c r="SXQ121" s="11"/>
      <c r="SXR121" s="11"/>
      <c r="SXS121" s="11"/>
      <c r="SXT121" s="11"/>
      <c r="SXU121" s="11"/>
      <c r="SXV121" s="11"/>
      <c r="SXW121" s="11"/>
      <c r="SXX121" s="11"/>
      <c r="SXY121" s="11"/>
      <c r="SXZ121" s="11"/>
      <c r="SYA121" s="11"/>
      <c r="SYB121" s="11"/>
      <c r="SYC121" s="11"/>
      <c r="SYD121" s="11"/>
      <c r="SYE121" s="11"/>
      <c r="SYF121" s="11"/>
      <c r="SYG121" s="11"/>
      <c r="SYH121" s="11"/>
      <c r="SYI121" s="11"/>
      <c r="SYJ121" s="11"/>
      <c r="SYK121" s="11"/>
      <c r="SYL121" s="11"/>
      <c r="SYM121" s="11"/>
      <c r="SYN121" s="11"/>
      <c r="SYO121" s="11"/>
      <c r="SYP121" s="11"/>
      <c r="SYQ121" s="11"/>
      <c r="SYR121" s="11"/>
      <c r="SYS121" s="11"/>
      <c r="SYT121" s="11"/>
      <c r="SYU121" s="11"/>
      <c r="SYV121" s="11"/>
      <c r="SYW121" s="11"/>
      <c r="SYX121" s="11"/>
      <c r="SYY121" s="11"/>
      <c r="SYZ121" s="11"/>
      <c r="SZA121" s="11"/>
      <c r="SZB121" s="11"/>
      <c r="SZC121" s="11"/>
      <c r="SZD121" s="11"/>
      <c r="SZE121" s="11"/>
      <c r="SZF121" s="11"/>
      <c r="SZG121" s="11"/>
      <c r="SZH121" s="11"/>
      <c r="SZI121" s="11"/>
      <c r="SZJ121" s="11"/>
      <c r="SZK121" s="11"/>
      <c r="SZL121" s="11"/>
      <c r="SZM121" s="11"/>
      <c r="SZN121" s="11"/>
      <c r="SZO121" s="11"/>
      <c r="SZP121" s="11"/>
      <c r="SZQ121" s="11"/>
      <c r="SZR121" s="11"/>
      <c r="SZS121" s="11"/>
      <c r="SZT121" s="11"/>
      <c r="SZU121" s="11"/>
      <c r="SZV121" s="11"/>
      <c r="SZW121" s="11"/>
      <c r="SZX121" s="11"/>
      <c r="SZY121" s="11"/>
      <c r="SZZ121" s="11"/>
      <c r="TAA121" s="11"/>
      <c r="TAB121" s="11"/>
      <c r="TAC121" s="11"/>
      <c r="TAD121" s="11"/>
      <c r="TAE121" s="11"/>
      <c r="TAF121" s="11"/>
      <c r="TAG121" s="11"/>
      <c r="TAH121" s="11"/>
      <c r="TAI121" s="11"/>
      <c r="TAJ121" s="11"/>
      <c r="TAK121" s="11"/>
      <c r="TAL121" s="11"/>
      <c r="TAM121" s="11"/>
      <c r="TAN121" s="11"/>
      <c r="TAO121" s="11"/>
      <c r="TAP121" s="11"/>
      <c r="TAQ121" s="11"/>
      <c r="TAR121" s="11"/>
      <c r="TAS121" s="11"/>
      <c r="TAT121" s="11"/>
      <c r="TAU121" s="11"/>
      <c r="TAV121" s="11"/>
      <c r="TAW121" s="11"/>
      <c r="TAX121" s="11"/>
      <c r="TAY121" s="11"/>
      <c r="TAZ121" s="11"/>
      <c r="TBA121" s="11"/>
      <c r="TBB121" s="11"/>
      <c r="TBC121" s="11"/>
      <c r="TBD121" s="11"/>
      <c r="TBE121" s="11"/>
      <c r="TBF121" s="11"/>
      <c r="TBG121" s="11"/>
      <c r="TBH121" s="11"/>
      <c r="TBI121" s="11"/>
      <c r="TBJ121" s="11"/>
      <c r="TBK121" s="11"/>
      <c r="TBL121" s="11"/>
      <c r="TBM121" s="11"/>
      <c r="TBN121" s="11"/>
      <c r="TBO121" s="11"/>
      <c r="TBP121" s="11"/>
      <c r="TBQ121" s="11"/>
      <c r="TBR121" s="11"/>
      <c r="TBS121" s="11"/>
      <c r="TBT121" s="11"/>
      <c r="TBU121" s="11"/>
      <c r="TBV121" s="11"/>
      <c r="TBW121" s="11"/>
      <c r="TBX121" s="11"/>
      <c r="TBY121" s="11"/>
      <c r="TBZ121" s="11"/>
      <c r="TCA121" s="11"/>
      <c r="TCB121" s="11"/>
      <c r="TCC121" s="11"/>
      <c r="TCD121" s="11"/>
      <c r="TCE121" s="11"/>
      <c r="TCF121" s="11"/>
      <c r="TCG121" s="11"/>
      <c r="TCH121" s="11"/>
      <c r="TCI121" s="11"/>
      <c r="TCJ121" s="11"/>
      <c r="TCK121" s="11"/>
      <c r="TCL121" s="11"/>
      <c r="TCM121" s="11"/>
      <c r="TCN121" s="11"/>
      <c r="TCO121" s="11"/>
      <c r="TCP121" s="11"/>
      <c r="TCQ121" s="11"/>
      <c r="TCR121" s="11"/>
      <c r="TCS121" s="11"/>
      <c r="TCT121" s="11"/>
      <c r="TCU121" s="11"/>
      <c r="TCV121" s="11"/>
      <c r="TCW121" s="11"/>
      <c r="TCX121" s="11"/>
      <c r="TCY121" s="11"/>
      <c r="TCZ121" s="11"/>
      <c r="TDA121" s="11"/>
      <c r="TDB121" s="11"/>
      <c r="TDC121" s="11"/>
      <c r="TDD121" s="11"/>
      <c r="TDE121" s="11"/>
      <c r="TDF121" s="11"/>
      <c r="TDG121" s="11"/>
      <c r="TDH121" s="11"/>
      <c r="TDI121" s="11"/>
      <c r="TDJ121" s="11"/>
      <c r="TDK121" s="11"/>
      <c r="TDL121" s="11"/>
      <c r="TDM121" s="11"/>
      <c r="TDN121" s="11"/>
      <c r="TDO121" s="11"/>
      <c r="TDP121" s="11"/>
      <c r="TDQ121" s="11"/>
      <c r="TDR121" s="11"/>
      <c r="TDS121" s="11"/>
      <c r="TDT121" s="11"/>
      <c r="TDU121" s="11"/>
      <c r="TDV121" s="11"/>
      <c r="TDW121" s="11"/>
      <c r="TDX121" s="11"/>
      <c r="TDY121" s="11"/>
      <c r="TDZ121" s="11"/>
      <c r="TEA121" s="11"/>
      <c r="TEB121" s="11"/>
      <c r="TEC121" s="11"/>
      <c r="TED121" s="11"/>
      <c r="TEE121" s="11"/>
      <c r="TEF121" s="11"/>
      <c r="TEG121" s="11"/>
      <c r="TEH121" s="11"/>
      <c r="TEI121" s="11"/>
      <c r="TEJ121" s="11"/>
      <c r="TEK121" s="11"/>
      <c r="TEL121" s="11"/>
      <c r="TEM121" s="11"/>
      <c r="TEN121" s="11"/>
      <c r="TEO121" s="11"/>
      <c r="TEP121" s="11"/>
      <c r="TEQ121" s="11"/>
      <c r="TER121" s="11"/>
      <c r="TES121" s="11"/>
      <c r="TET121" s="11"/>
      <c r="TEU121" s="11"/>
      <c r="TEV121" s="11"/>
      <c r="TEW121" s="11"/>
      <c r="TEX121" s="11"/>
      <c r="TEY121" s="11"/>
      <c r="TEZ121" s="11"/>
      <c r="TFA121" s="11"/>
      <c r="TFB121" s="11"/>
      <c r="TFC121" s="11"/>
      <c r="TFD121" s="11"/>
      <c r="TFE121" s="11"/>
      <c r="TFF121" s="11"/>
      <c r="TFG121" s="11"/>
      <c r="TFH121" s="11"/>
      <c r="TFI121" s="11"/>
      <c r="TFJ121" s="11"/>
      <c r="TFK121" s="11"/>
      <c r="TFL121" s="11"/>
      <c r="TFM121" s="11"/>
      <c r="TFN121" s="11"/>
      <c r="TFO121" s="11"/>
      <c r="TFP121" s="11"/>
      <c r="TFQ121" s="11"/>
      <c r="TFR121" s="11"/>
      <c r="TFS121" s="11"/>
      <c r="TFT121" s="11"/>
      <c r="TFU121" s="11"/>
      <c r="TFV121" s="11"/>
      <c r="TFW121" s="11"/>
      <c r="TFX121" s="11"/>
      <c r="TFY121" s="11"/>
      <c r="TFZ121" s="11"/>
      <c r="TGA121" s="11"/>
      <c r="TGB121" s="11"/>
      <c r="TGC121" s="11"/>
      <c r="TGD121" s="11"/>
      <c r="TGE121" s="11"/>
      <c r="TGF121" s="11"/>
      <c r="TGG121" s="11"/>
      <c r="TGH121" s="11"/>
      <c r="TGI121" s="11"/>
      <c r="TGJ121" s="11"/>
      <c r="TGK121" s="11"/>
      <c r="TGL121" s="11"/>
      <c r="TGM121" s="11"/>
      <c r="TGN121" s="11"/>
      <c r="TGO121" s="11"/>
      <c r="TGP121" s="11"/>
      <c r="TGQ121" s="11"/>
      <c r="TGR121" s="11"/>
      <c r="TGS121" s="11"/>
      <c r="TGT121" s="11"/>
      <c r="TGU121" s="11"/>
      <c r="TGV121" s="11"/>
      <c r="TGW121" s="11"/>
      <c r="TGX121" s="11"/>
      <c r="TGY121" s="11"/>
      <c r="TGZ121" s="11"/>
      <c r="THA121" s="11"/>
      <c r="THB121" s="11"/>
      <c r="THC121" s="11"/>
      <c r="THD121" s="11"/>
      <c r="THE121" s="11"/>
      <c r="THF121" s="11"/>
      <c r="THG121" s="11"/>
      <c r="THH121" s="11"/>
      <c r="THI121" s="11"/>
      <c r="THJ121" s="11"/>
      <c r="THK121" s="11"/>
      <c r="THL121" s="11"/>
      <c r="THM121" s="11"/>
      <c r="THN121" s="11"/>
      <c r="THO121" s="11"/>
      <c r="THP121" s="11"/>
      <c r="THQ121" s="11"/>
      <c r="THR121" s="11"/>
      <c r="THS121" s="11"/>
      <c r="THT121" s="11"/>
      <c r="THU121" s="11"/>
      <c r="THV121" s="11"/>
      <c r="THW121" s="11"/>
      <c r="THX121" s="11"/>
      <c r="THY121" s="11"/>
      <c r="THZ121" s="11"/>
      <c r="TIA121" s="11"/>
      <c r="TIB121" s="11"/>
      <c r="TIC121" s="11"/>
      <c r="TID121" s="11"/>
      <c r="TIE121" s="11"/>
      <c r="TIF121" s="11"/>
      <c r="TIG121" s="11"/>
      <c r="TIH121" s="11"/>
      <c r="TII121" s="11"/>
      <c r="TIJ121" s="11"/>
      <c r="TIK121" s="11"/>
      <c r="TIL121" s="11"/>
      <c r="TIM121" s="11"/>
      <c r="TIN121" s="11"/>
      <c r="TIO121" s="11"/>
      <c r="TIP121" s="11"/>
      <c r="TIQ121" s="11"/>
      <c r="TIR121" s="11"/>
      <c r="TIS121" s="11"/>
      <c r="TIT121" s="11"/>
      <c r="TIU121" s="11"/>
      <c r="TIV121" s="11"/>
      <c r="TIW121" s="11"/>
      <c r="TIX121" s="11"/>
      <c r="TIY121" s="11"/>
      <c r="TIZ121" s="11"/>
      <c r="TJA121" s="11"/>
      <c r="TJB121" s="11"/>
      <c r="TJC121" s="11"/>
      <c r="TJD121" s="11"/>
      <c r="TJE121" s="11"/>
      <c r="TJF121" s="11"/>
      <c r="TJG121" s="11"/>
      <c r="TJH121" s="11"/>
      <c r="TJI121" s="11"/>
      <c r="TJJ121" s="11"/>
      <c r="TJK121" s="11"/>
      <c r="TJL121" s="11"/>
      <c r="TJM121" s="11"/>
      <c r="TJN121" s="11"/>
      <c r="TJO121" s="11"/>
      <c r="TJP121" s="11"/>
      <c r="TJQ121" s="11"/>
      <c r="TJR121" s="11"/>
      <c r="TJS121" s="11"/>
      <c r="TJT121" s="11"/>
      <c r="TJU121" s="11"/>
      <c r="TJV121" s="11"/>
      <c r="TJW121" s="11"/>
      <c r="TJX121" s="11"/>
      <c r="TJY121" s="11"/>
      <c r="TJZ121" s="11"/>
      <c r="TKA121" s="11"/>
      <c r="TKB121" s="11"/>
      <c r="TKC121" s="11"/>
      <c r="TKD121" s="11"/>
      <c r="TKE121" s="11"/>
      <c r="TKF121" s="11"/>
      <c r="TKG121" s="11"/>
      <c r="TKH121" s="11"/>
      <c r="TKI121" s="11"/>
      <c r="TKJ121" s="11"/>
      <c r="TKK121" s="11"/>
      <c r="TKL121" s="11"/>
      <c r="TKM121" s="11"/>
      <c r="TKN121" s="11"/>
      <c r="TKO121" s="11"/>
      <c r="TKP121" s="11"/>
      <c r="TKQ121" s="11"/>
      <c r="TKR121" s="11"/>
      <c r="TKS121" s="11"/>
      <c r="TKT121" s="11"/>
      <c r="TKU121" s="11"/>
      <c r="TKV121" s="11"/>
      <c r="TKW121" s="11"/>
      <c r="TKX121" s="11"/>
      <c r="TKY121" s="11"/>
      <c r="TKZ121" s="11"/>
      <c r="TLA121" s="11"/>
      <c r="TLB121" s="11"/>
      <c r="TLC121" s="11"/>
      <c r="TLD121" s="11"/>
      <c r="TLE121" s="11"/>
      <c r="TLF121" s="11"/>
      <c r="TLG121" s="11"/>
      <c r="TLH121" s="11"/>
      <c r="TLI121" s="11"/>
      <c r="TLJ121" s="11"/>
      <c r="TLK121" s="11"/>
      <c r="TLL121" s="11"/>
      <c r="TLM121" s="11"/>
      <c r="TLN121" s="11"/>
      <c r="TLO121" s="11"/>
      <c r="TLP121" s="11"/>
      <c r="TLQ121" s="11"/>
      <c r="TLR121" s="11"/>
      <c r="TLS121" s="11"/>
      <c r="TLT121" s="11"/>
      <c r="TLU121" s="11"/>
      <c r="TLV121" s="11"/>
      <c r="TLW121" s="11"/>
      <c r="TLX121" s="11"/>
      <c r="TLY121" s="11"/>
      <c r="TLZ121" s="11"/>
      <c r="TMA121" s="11"/>
      <c r="TMB121" s="11"/>
      <c r="TMC121" s="11"/>
      <c r="TMD121" s="11"/>
      <c r="TME121" s="11"/>
      <c r="TMF121" s="11"/>
      <c r="TMG121" s="11"/>
      <c r="TMH121" s="11"/>
      <c r="TMI121" s="11"/>
      <c r="TMJ121" s="11"/>
      <c r="TMK121" s="11"/>
      <c r="TML121" s="11"/>
      <c r="TMM121" s="11"/>
      <c r="TMN121" s="11"/>
      <c r="TMO121" s="11"/>
      <c r="TMP121" s="11"/>
      <c r="TMQ121" s="11"/>
      <c r="TMR121" s="11"/>
      <c r="TMS121" s="11"/>
      <c r="TMT121" s="11"/>
      <c r="TMU121" s="11"/>
      <c r="TMV121" s="11"/>
      <c r="TMW121" s="11"/>
      <c r="TMX121" s="11"/>
      <c r="TMY121" s="11"/>
      <c r="TMZ121" s="11"/>
      <c r="TNA121" s="11"/>
      <c r="TNB121" s="11"/>
      <c r="TNC121" s="11"/>
      <c r="TND121" s="11"/>
      <c r="TNE121" s="11"/>
      <c r="TNF121" s="11"/>
      <c r="TNG121" s="11"/>
      <c r="TNH121" s="11"/>
      <c r="TNI121" s="11"/>
      <c r="TNJ121" s="11"/>
      <c r="TNK121" s="11"/>
      <c r="TNL121" s="11"/>
      <c r="TNM121" s="11"/>
      <c r="TNN121" s="11"/>
      <c r="TNO121" s="11"/>
      <c r="TNP121" s="11"/>
      <c r="TNQ121" s="11"/>
      <c r="TNR121" s="11"/>
      <c r="TNS121" s="11"/>
      <c r="TNT121" s="11"/>
      <c r="TNU121" s="11"/>
      <c r="TNV121" s="11"/>
      <c r="TNW121" s="11"/>
      <c r="TNX121" s="11"/>
      <c r="TNY121" s="11"/>
      <c r="TNZ121" s="11"/>
      <c r="TOA121" s="11"/>
      <c r="TOB121" s="11"/>
      <c r="TOC121" s="11"/>
      <c r="TOD121" s="11"/>
      <c r="TOE121" s="11"/>
      <c r="TOF121" s="11"/>
      <c r="TOG121" s="11"/>
      <c r="TOH121" s="11"/>
      <c r="TOI121" s="11"/>
      <c r="TOJ121" s="11"/>
      <c r="TOK121" s="11"/>
      <c r="TOL121" s="11"/>
      <c r="TOM121" s="11"/>
      <c r="TON121" s="11"/>
      <c r="TOO121" s="11"/>
      <c r="TOP121" s="11"/>
      <c r="TOQ121" s="11"/>
      <c r="TOR121" s="11"/>
      <c r="TOS121" s="11"/>
      <c r="TOT121" s="11"/>
      <c r="TOU121" s="11"/>
      <c r="TOV121" s="11"/>
      <c r="TOW121" s="11"/>
      <c r="TOX121" s="11"/>
      <c r="TOY121" s="11"/>
      <c r="TOZ121" s="11"/>
      <c r="TPA121" s="11"/>
      <c r="TPB121" s="11"/>
      <c r="TPC121" s="11"/>
      <c r="TPD121" s="11"/>
      <c r="TPE121" s="11"/>
      <c r="TPF121" s="11"/>
      <c r="TPG121" s="11"/>
      <c r="TPH121" s="11"/>
      <c r="TPI121" s="11"/>
      <c r="TPJ121" s="11"/>
      <c r="TPK121" s="11"/>
      <c r="TPL121" s="11"/>
      <c r="TPM121" s="11"/>
      <c r="TPN121" s="11"/>
      <c r="TPO121" s="11"/>
      <c r="TPP121" s="11"/>
      <c r="TPQ121" s="11"/>
      <c r="TPR121" s="11"/>
      <c r="TPS121" s="11"/>
      <c r="TPT121" s="11"/>
      <c r="TPU121" s="11"/>
      <c r="TPV121" s="11"/>
      <c r="TPW121" s="11"/>
      <c r="TPX121" s="11"/>
      <c r="TPY121" s="11"/>
      <c r="TPZ121" s="11"/>
      <c r="TQA121" s="11"/>
      <c r="TQB121" s="11"/>
      <c r="TQC121" s="11"/>
      <c r="TQD121" s="11"/>
      <c r="TQE121" s="11"/>
      <c r="TQF121" s="11"/>
      <c r="TQG121" s="11"/>
      <c r="TQH121" s="11"/>
      <c r="TQI121" s="11"/>
      <c r="TQJ121" s="11"/>
      <c r="TQK121" s="11"/>
      <c r="TQL121" s="11"/>
      <c r="TQM121" s="11"/>
      <c r="TQN121" s="11"/>
      <c r="TQO121" s="11"/>
      <c r="TQP121" s="11"/>
      <c r="TQQ121" s="11"/>
      <c r="TQR121" s="11"/>
      <c r="TQS121" s="11"/>
      <c r="TQT121" s="11"/>
      <c r="TQU121" s="11"/>
      <c r="TQV121" s="11"/>
      <c r="TQW121" s="11"/>
      <c r="TQX121" s="11"/>
      <c r="TQY121" s="11"/>
      <c r="TQZ121" s="11"/>
      <c r="TRA121" s="11"/>
      <c r="TRB121" s="11"/>
      <c r="TRC121" s="11"/>
      <c r="TRD121" s="11"/>
      <c r="TRE121" s="11"/>
      <c r="TRF121" s="11"/>
      <c r="TRG121" s="11"/>
      <c r="TRH121" s="11"/>
      <c r="TRI121" s="11"/>
      <c r="TRJ121" s="11"/>
      <c r="TRK121" s="11"/>
      <c r="TRL121" s="11"/>
      <c r="TRM121" s="11"/>
      <c r="TRN121" s="11"/>
      <c r="TRO121" s="11"/>
      <c r="TRP121" s="11"/>
      <c r="TRQ121" s="11"/>
      <c r="TRR121" s="11"/>
      <c r="TRS121" s="11"/>
      <c r="TRT121" s="11"/>
      <c r="TRU121" s="11"/>
      <c r="TRV121" s="11"/>
      <c r="TRW121" s="11"/>
      <c r="TRX121" s="11"/>
      <c r="TRY121" s="11"/>
      <c r="TRZ121" s="11"/>
      <c r="TSA121" s="11"/>
      <c r="TSB121" s="11"/>
      <c r="TSC121" s="11"/>
      <c r="TSD121" s="11"/>
      <c r="TSE121" s="11"/>
      <c r="TSF121" s="11"/>
      <c r="TSG121" s="11"/>
      <c r="TSH121" s="11"/>
      <c r="TSI121" s="11"/>
      <c r="TSJ121" s="11"/>
      <c r="TSK121" s="11"/>
      <c r="TSL121" s="11"/>
      <c r="TSM121" s="11"/>
      <c r="TSN121" s="11"/>
      <c r="TSO121" s="11"/>
      <c r="TSP121" s="11"/>
      <c r="TSQ121" s="11"/>
      <c r="TSR121" s="11"/>
      <c r="TSS121" s="11"/>
      <c r="TST121" s="11"/>
      <c r="TSU121" s="11"/>
      <c r="TSV121" s="11"/>
      <c r="TSW121" s="11"/>
      <c r="TSX121" s="11"/>
      <c r="TSY121" s="11"/>
      <c r="TSZ121" s="11"/>
      <c r="TTA121" s="11"/>
      <c r="TTB121" s="11"/>
      <c r="TTC121" s="11"/>
      <c r="TTD121" s="11"/>
      <c r="TTE121" s="11"/>
      <c r="TTF121" s="11"/>
      <c r="TTG121" s="11"/>
      <c r="TTH121" s="11"/>
      <c r="TTI121" s="11"/>
      <c r="TTJ121" s="11"/>
      <c r="TTK121" s="11"/>
      <c r="TTL121" s="11"/>
      <c r="TTM121" s="11"/>
      <c r="TTN121" s="11"/>
      <c r="TTO121" s="11"/>
      <c r="TTP121" s="11"/>
      <c r="TTQ121" s="11"/>
      <c r="TTR121" s="11"/>
      <c r="TTS121" s="11"/>
      <c r="TTT121" s="11"/>
      <c r="TTU121" s="11"/>
      <c r="TTV121" s="11"/>
      <c r="TTW121" s="11"/>
      <c r="TTX121" s="11"/>
      <c r="TTY121" s="11"/>
      <c r="TTZ121" s="11"/>
      <c r="TUA121" s="11"/>
      <c r="TUB121" s="11"/>
      <c r="TUC121" s="11"/>
      <c r="TUD121" s="11"/>
      <c r="TUE121" s="11"/>
      <c r="TUF121" s="11"/>
      <c r="TUG121" s="11"/>
      <c r="TUH121" s="11"/>
      <c r="TUI121" s="11"/>
      <c r="TUJ121" s="11"/>
      <c r="TUK121" s="11"/>
      <c r="TUL121" s="11"/>
      <c r="TUM121" s="11"/>
      <c r="TUN121" s="11"/>
      <c r="TUO121" s="11"/>
      <c r="TUP121" s="11"/>
      <c r="TUQ121" s="11"/>
      <c r="TUR121" s="11"/>
      <c r="TUS121" s="11"/>
      <c r="TUT121" s="11"/>
      <c r="TUU121" s="11"/>
      <c r="TUV121" s="11"/>
      <c r="TUW121" s="11"/>
      <c r="TUX121" s="11"/>
      <c r="TUY121" s="11"/>
      <c r="TUZ121" s="11"/>
      <c r="TVA121" s="11"/>
      <c r="TVB121" s="11"/>
      <c r="TVC121" s="11"/>
      <c r="TVD121" s="11"/>
      <c r="TVE121" s="11"/>
      <c r="TVF121" s="11"/>
      <c r="TVG121" s="11"/>
      <c r="TVH121" s="11"/>
      <c r="TVI121" s="11"/>
      <c r="TVJ121" s="11"/>
      <c r="TVK121" s="11"/>
      <c r="TVL121" s="11"/>
      <c r="TVM121" s="11"/>
      <c r="TVN121" s="11"/>
      <c r="TVO121" s="11"/>
      <c r="TVP121" s="11"/>
      <c r="TVQ121" s="11"/>
      <c r="TVR121" s="11"/>
      <c r="TVS121" s="11"/>
      <c r="TVT121" s="11"/>
      <c r="TVU121" s="11"/>
      <c r="TVV121" s="11"/>
      <c r="TVW121" s="11"/>
      <c r="TVX121" s="11"/>
      <c r="TVY121" s="11"/>
      <c r="TVZ121" s="11"/>
      <c r="TWA121" s="11"/>
      <c r="TWB121" s="11"/>
      <c r="TWC121" s="11"/>
      <c r="TWD121" s="11"/>
      <c r="TWE121" s="11"/>
      <c r="TWF121" s="11"/>
      <c r="TWG121" s="11"/>
      <c r="TWH121" s="11"/>
      <c r="TWI121" s="11"/>
      <c r="TWJ121" s="11"/>
      <c r="TWK121" s="11"/>
      <c r="TWL121" s="11"/>
      <c r="TWM121" s="11"/>
      <c r="TWN121" s="11"/>
      <c r="TWO121" s="11"/>
      <c r="TWP121" s="11"/>
      <c r="TWQ121" s="11"/>
      <c r="TWR121" s="11"/>
      <c r="TWS121" s="11"/>
      <c r="TWT121" s="11"/>
      <c r="TWU121" s="11"/>
      <c r="TWV121" s="11"/>
      <c r="TWW121" s="11"/>
      <c r="TWX121" s="11"/>
      <c r="TWY121" s="11"/>
      <c r="TWZ121" s="11"/>
      <c r="TXA121" s="11"/>
      <c r="TXB121" s="11"/>
      <c r="TXC121" s="11"/>
      <c r="TXD121" s="11"/>
      <c r="TXE121" s="11"/>
      <c r="TXF121" s="11"/>
      <c r="TXG121" s="11"/>
      <c r="TXH121" s="11"/>
      <c r="TXI121" s="11"/>
      <c r="TXJ121" s="11"/>
      <c r="TXK121" s="11"/>
      <c r="TXL121" s="11"/>
      <c r="TXM121" s="11"/>
      <c r="TXN121" s="11"/>
      <c r="TXO121" s="11"/>
      <c r="TXP121" s="11"/>
      <c r="TXQ121" s="11"/>
      <c r="TXR121" s="11"/>
      <c r="TXS121" s="11"/>
      <c r="TXT121" s="11"/>
      <c r="TXU121" s="11"/>
      <c r="TXV121" s="11"/>
      <c r="TXW121" s="11"/>
      <c r="TXX121" s="11"/>
      <c r="TXY121" s="11"/>
      <c r="TXZ121" s="11"/>
      <c r="TYA121" s="11"/>
      <c r="TYB121" s="11"/>
      <c r="TYC121" s="11"/>
      <c r="TYD121" s="11"/>
      <c r="TYE121" s="11"/>
      <c r="TYF121" s="11"/>
      <c r="TYG121" s="11"/>
      <c r="TYH121" s="11"/>
      <c r="TYI121" s="11"/>
      <c r="TYJ121" s="11"/>
      <c r="TYK121" s="11"/>
      <c r="TYL121" s="11"/>
      <c r="TYM121" s="11"/>
      <c r="TYN121" s="11"/>
      <c r="TYO121" s="11"/>
      <c r="TYP121" s="11"/>
      <c r="TYQ121" s="11"/>
      <c r="TYR121" s="11"/>
      <c r="TYS121" s="11"/>
      <c r="TYT121" s="11"/>
      <c r="TYU121" s="11"/>
      <c r="TYV121" s="11"/>
      <c r="TYW121" s="11"/>
      <c r="TYX121" s="11"/>
      <c r="TYY121" s="11"/>
      <c r="TYZ121" s="11"/>
      <c r="TZA121" s="11"/>
      <c r="TZB121" s="11"/>
      <c r="TZC121" s="11"/>
      <c r="TZD121" s="11"/>
      <c r="TZE121" s="11"/>
      <c r="TZF121" s="11"/>
      <c r="TZG121" s="11"/>
      <c r="TZH121" s="11"/>
      <c r="TZI121" s="11"/>
      <c r="TZJ121" s="11"/>
      <c r="TZK121" s="11"/>
      <c r="TZL121" s="11"/>
      <c r="TZM121" s="11"/>
      <c r="TZN121" s="11"/>
      <c r="TZO121" s="11"/>
      <c r="TZP121" s="11"/>
      <c r="TZQ121" s="11"/>
      <c r="TZR121" s="11"/>
      <c r="TZS121" s="11"/>
      <c r="TZT121" s="11"/>
      <c r="TZU121" s="11"/>
      <c r="TZV121" s="11"/>
      <c r="TZW121" s="11"/>
      <c r="TZX121" s="11"/>
      <c r="TZY121" s="11"/>
      <c r="TZZ121" s="11"/>
      <c r="UAA121" s="11"/>
      <c r="UAB121" s="11"/>
      <c r="UAC121" s="11"/>
      <c r="UAD121" s="11"/>
      <c r="UAE121" s="11"/>
      <c r="UAF121" s="11"/>
      <c r="UAG121" s="11"/>
      <c r="UAH121" s="11"/>
      <c r="UAI121" s="11"/>
      <c r="UAJ121" s="11"/>
      <c r="UAK121" s="11"/>
      <c r="UAL121" s="11"/>
      <c r="UAM121" s="11"/>
      <c r="UAN121" s="11"/>
      <c r="UAO121" s="11"/>
      <c r="UAP121" s="11"/>
      <c r="UAQ121" s="11"/>
      <c r="UAR121" s="11"/>
      <c r="UAS121" s="11"/>
      <c r="UAT121" s="11"/>
      <c r="UAU121" s="11"/>
      <c r="UAV121" s="11"/>
      <c r="UAW121" s="11"/>
      <c r="UAX121" s="11"/>
      <c r="UAY121" s="11"/>
      <c r="UAZ121" s="11"/>
      <c r="UBA121" s="11"/>
      <c r="UBB121" s="11"/>
      <c r="UBC121" s="11"/>
      <c r="UBD121" s="11"/>
      <c r="UBE121" s="11"/>
      <c r="UBF121" s="11"/>
      <c r="UBG121" s="11"/>
      <c r="UBH121" s="11"/>
      <c r="UBI121" s="11"/>
      <c r="UBJ121" s="11"/>
      <c r="UBK121" s="11"/>
      <c r="UBL121" s="11"/>
      <c r="UBM121" s="11"/>
      <c r="UBN121" s="11"/>
      <c r="UBO121" s="11"/>
      <c r="UBP121" s="11"/>
      <c r="UBQ121" s="11"/>
      <c r="UBR121" s="11"/>
      <c r="UBS121" s="11"/>
      <c r="UBT121" s="11"/>
      <c r="UBU121" s="11"/>
      <c r="UBV121" s="11"/>
      <c r="UBW121" s="11"/>
      <c r="UBX121" s="11"/>
      <c r="UBY121" s="11"/>
      <c r="UBZ121" s="11"/>
      <c r="UCA121" s="11"/>
      <c r="UCB121" s="11"/>
      <c r="UCC121" s="11"/>
      <c r="UCD121" s="11"/>
      <c r="UCE121" s="11"/>
      <c r="UCF121" s="11"/>
      <c r="UCG121" s="11"/>
      <c r="UCH121" s="11"/>
      <c r="UCI121" s="11"/>
      <c r="UCJ121" s="11"/>
      <c r="UCK121" s="11"/>
      <c r="UCL121" s="11"/>
      <c r="UCM121" s="11"/>
      <c r="UCN121" s="11"/>
      <c r="UCO121" s="11"/>
      <c r="UCP121" s="11"/>
      <c r="UCQ121" s="11"/>
      <c r="UCR121" s="11"/>
      <c r="UCS121" s="11"/>
      <c r="UCT121" s="11"/>
      <c r="UCU121" s="11"/>
      <c r="UCV121" s="11"/>
      <c r="UCW121" s="11"/>
      <c r="UCX121" s="11"/>
      <c r="UCY121" s="11"/>
      <c r="UCZ121" s="11"/>
      <c r="UDA121" s="11"/>
      <c r="UDB121" s="11"/>
      <c r="UDC121" s="11"/>
      <c r="UDD121" s="11"/>
      <c r="UDE121" s="11"/>
      <c r="UDF121" s="11"/>
      <c r="UDG121" s="11"/>
      <c r="UDH121" s="11"/>
      <c r="UDI121" s="11"/>
      <c r="UDJ121" s="11"/>
      <c r="UDK121" s="11"/>
      <c r="UDL121" s="11"/>
      <c r="UDM121" s="11"/>
      <c r="UDN121" s="11"/>
      <c r="UDO121" s="11"/>
      <c r="UDP121" s="11"/>
      <c r="UDQ121" s="11"/>
      <c r="UDR121" s="11"/>
      <c r="UDS121" s="11"/>
      <c r="UDT121" s="11"/>
      <c r="UDU121" s="11"/>
      <c r="UDV121" s="11"/>
      <c r="UDW121" s="11"/>
      <c r="UDX121" s="11"/>
      <c r="UDY121" s="11"/>
      <c r="UDZ121" s="11"/>
      <c r="UEA121" s="11"/>
      <c r="UEB121" s="11"/>
      <c r="UEC121" s="11"/>
      <c r="UED121" s="11"/>
      <c r="UEE121" s="11"/>
      <c r="UEF121" s="11"/>
      <c r="UEG121" s="11"/>
      <c r="UEH121" s="11"/>
      <c r="UEI121" s="11"/>
      <c r="UEJ121" s="11"/>
      <c r="UEK121" s="11"/>
      <c r="UEL121" s="11"/>
      <c r="UEM121" s="11"/>
      <c r="UEN121" s="11"/>
      <c r="UEO121" s="11"/>
      <c r="UEP121" s="11"/>
      <c r="UEQ121" s="11"/>
      <c r="UER121" s="11"/>
      <c r="UES121" s="11"/>
      <c r="UET121" s="11"/>
      <c r="UEU121" s="11"/>
      <c r="UEV121" s="11"/>
      <c r="UEW121" s="11"/>
      <c r="UEX121" s="11"/>
      <c r="UEY121" s="11"/>
      <c r="UEZ121" s="11"/>
      <c r="UFA121" s="11"/>
      <c r="UFB121" s="11"/>
      <c r="UFC121" s="11"/>
      <c r="UFD121" s="11"/>
      <c r="UFE121" s="11"/>
      <c r="UFF121" s="11"/>
      <c r="UFG121" s="11"/>
      <c r="UFH121" s="11"/>
      <c r="UFI121" s="11"/>
      <c r="UFJ121" s="11"/>
      <c r="UFK121" s="11"/>
      <c r="UFL121" s="11"/>
      <c r="UFM121" s="11"/>
      <c r="UFN121" s="11"/>
      <c r="UFO121" s="11"/>
      <c r="UFP121" s="11"/>
      <c r="UFQ121" s="11"/>
      <c r="UFR121" s="11"/>
      <c r="UFS121" s="11"/>
      <c r="UFT121" s="11"/>
      <c r="UFU121" s="11"/>
      <c r="UFV121" s="11"/>
      <c r="UFW121" s="11"/>
      <c r="UFX121" s="11"/>
      <c r="UFY121" s="11"/>
      <c r="UFZ121" s="11"/>
      <c r="UGA121" s="11"/>
      <c r="UGB121" s="11"/>
      <c r="UGC121" s="11"/>
      <c r="UGD121" s="11"/>
      <c r="UGE121" s="11"/>
      <c r="UGF121" s="11"/>
      <c r="UGG121" s="11"/>
      <c r="UGH121" s="11"/>
      <c r="UGI121" s="11"/>
      <c r="UGJ121" s="11"/>
      <c r="UGK121" s="11"/>
      <c r="UGL121" s="11"/>
      <c r="UGM121" s="11"/>
      <c r="UGN121" s="11"/>
      <c r="UGO121" s="11"/>
      <c r="UGP121" s="11"/>
      <c r="UGQ121" s="11"/>
      <c r="UGR121" s="11"/>
      <c r="UGS121" s="11"/>
      <c r="UGT121" s="11"/>
      <c r="UGU121" s="11"/>
      <c r="UGV121" s="11"/>
      <c r="UGW121" s="11"/>
      <c r="UGX121" s="11"/>
      <c r="UGY121" s="11"/>
      <c r="UGZ121" s="11"/>
      <c r="UHA121" s="11"/>
      <c r="UHB121" s="11"/>
      <c r="UHC121" s="11"/>
      <c r="UHD121" s="11"/>
      <c r="UHE121" s="11"/>
      <c r="UHF121" s="11"/>
      <c r="UHG121" s="11"/>
      <c r="UHH121" s="11"/>
      <c r="UHI121" s="11"/>
      <c r="UHJ121" s="11"/>
      <c r="UHK121" s="11"/>
      <c r="UHL121" s="11"/>
      <c r="UHM121" s="11"/>
      <c r="UHN121" s="11"/>
      <c r="UHO121" s="11"/>
      <c r="UHP121" s="11"/>
      <c r="UHQ121" s="11"/>
      <c r="UHR121" s="11"/>
      <c r="UHS121" s="11"/>
      <c r="UHT121" s="11"/>
      <c r="UHU121" s="11"/>
      <c r="UHV121" s="11"/>
      <c r="UHW121" s="11"/>
      <c r="UHX121" s="11"/>
      <c r="UHY121" s="11"/>
      <c r="UHZ121" s="11"/>
      <c r="UIA121" s="11"/>
      <c r="UIB121" s="11"/>
      <c r="UIC121" s="11"/>
      <c r="UID121" s="11"/>
      <c r="UIE121" s="11"/>
      <c r="UIF121" s="11"/>
      <c r="UIG121" s="11"/>
      <c r="UIH121" s="11"/>
      <c r="UII121" s="11"/>
      <c r="UIJ121" s="11"/>
      <c r="UIK121" s="11"/>
      <c r="UIL121" s="11"/>
      <c r="UIM121" s="11"/>
      <c r="UIN121" s="11"/>
      <c r="UIO121" s="11"/>
      <c r="UIP121" s="11"/>
      <c r="UIQ121" s="11"/>
      <c r="UIR121" s="11"/>
      <c r="UIS121" s="11"/>
      <c r="UIT121" s="11"/>
      <c r="UIU121" s="11"/>
      <c r="UIV121" s="11"/>
      <c r="UIW121" s="11"/>
      <c r="UIX121" s="11"/>
      <c r="UIY121" s="11"/>
      <c r="UIZ121" s="11"/>
      <c r="UJA121" s="11"/>
      <c r="UJB121" s="11"/>
      <c r="UJC121" s="11"/>
      <c r="UJD121" s="11"/>
      <c r="UJE121" s="11"/>
      <c r="UJF121" s="11"/>
      <c r="UJG121" s="11"/>
      <c r="UJH121" s="11"/>
      <c r="UJI121" s="11"/>
      <c r="UJJ121" s="11"/>
      <c r="UJK121" s="11"/>
      <c r="UJL121" s="11"/>
      <c r="UJM121" s="11"/>
      <c r="UJN121" s="11"/>
      <c r="UJO121" s="11"/>
      <c r="UJP121" s="11"/>
      <c r="UJQ121" s="11"/>
      <c r="UJR121" s="11"/>
      <c r="UJS121" s="11"/>
      <c r="UJT121" s="11"/>
      <c r="UJU121" s="11"/>
      <c r="UJV121" s="11"/>
      <c r="UJW121" s="11"/>
      <c r="UJX121" s="11"/>
      <c r="UJY121" s="11"/>
      <c r="UJZ121" s="11"/>
      <c r="UKA121" s="11"/>
      <c r="UKB121" s="11"/>
      <c r="UKC121" s="11"/>
      <c r="UKD121" s="11"/>
      <c r="UKE121" s="11"/>
      <c r="UKF121" s="11"/>
      <c r="UKG121" s="11"/>
      <c r="UKH121" s="11"/>
      <c r="UKI121" s="11"/>
      <c r="UKJ121" s="11"/>
      <c r="UKK121" s="11"/>
      <c r="UKL121" s="11"/>
      <c r="UKM121" s="11"/>
      <c r="UKN121" s="11"/>
      <c r="UKO121" s="11"/>
      <c r="UKP121" s="11"/>
      <c r="UKQ121" s="11"/>
      <c r="UKR121" s="11"/>
      <c r="UKS121" s="11"/>
      <c r="UKT121" s="11"/>
      <c r="UKU121" s="11"/>
      <c r="UKV121" s="11"/>
      <c r="UKW121" s="11"/>
      <c r="UKX121" s="11"/>
      <c r="UKY121" s="11"/>
      <c r="UKZ121" s="11"/>
      <c r="ULA121" s="11"/>
      <c r="ULB121" s="11"/>
      <c r="ULC121" s="11"/>
      <c r="ULD121" s="11"/>
      <c r="ULE121" s="11"/>
      <c r="ULF121" s="11"/>
      <c r="ULG121" s="11"/>
      <c r="ULH121" s="11"/>
      <c r="ULI121" s="11"/>
      <c r="ULJ121" s="11"/>
      <c r="ULK121" s="11"/>
      <c r="ULL121" s="11"/>
      <c r="ULM121" s="11"/>
      <c r="ULN121" s="11"/>
      <c r="ULO121" s="11"/>
      <c r="ULP121" s="11"/>
      <c r="ULQ121" s="11"/>
      <c r="ULR121" s="11"/>
      <c r="ULS121" s="11"/>
      <c r="ULT121" s="11"/>
      <c r="ULU121" s="11"/>
      <c r="ULV121" s="11"/>
      <c r="ULW121" s="11"/>
      <c r="ULX121" s="11"/>
      <c r="ULY121" s="11"/>
      <c r="ULZ121" s="11"/>
      <c r="UMA121" s="11"/>
      <c r="UMB121" s="11"/>
      <c r="UMC121" s="11"/>
      <c r="UMD121" s="11"/>
      <c r="UME121" s="11"/>
      <c r="UMF121" s="11"/>
      <c r="UMG121" s="11"/>
      <c r="UMH121" s="11"/>
      <c r="UMI121" s="11"/>
      <c r="UMJ121" s="11"/>
      <c r="UMK121" s="11"/>
      <c r="UML121" s="11"/>
      <c r="UMM121" s="11"/>
      <c r="UMN121" s="11"/>
      <c r="UMO121" s="11"/>
      <c r="UMP121" s="11"/>
      <c r="UMQ121" s="11"/>
      <c r="UMR121" s="11"/>
      <c r="UMS121" s="11"/>
      <c r="UMT121" s="11"/>
      <c r="UMU121" s="11"/>
      <c r="UMV121" s="11"/>
      <c r="UMW121" s="11"/>
      <c r="UMX121" s="11"/>
      <c r="UMY121" s="11"/>
      <c r="UMZ121" s="11"/>
      <c r="UNA121" s="11"/>
      <c r="UNB121" s="11"/>
      <c r="UNC121" s="11"/>
      <c r="UND121" s="11"/>
      <c r="UNE121" s="11"/>
      <c r="UNF121" s="11"/>
      <c r="UNG121" s="11"/>
      <c r="UNH121" s="11"/>
      <c r="UNI121" s="11"/>
      <c r="UNJ121" s="11"/>
      <c r="UNK121" s="11"/>
      <c r="UNL121" s="11"/>
      <c r="UNM121" s="11"/>
      <c r="UNN121" s="11"/>
      <c r="UNO121" s="11"/>
      <c r="UNP121" s="11"/>
      <c r="UNQ121" s="11"/>
      <c r="UNR121" s="11"/>
      <c r="UNS121" s="11"/>
      <c r="UNT121" s="11"/>
      <c r="UNU121" s="11"/>
      <c r="UNV121" s="11"/>
      <c r="UNW121" s="11"/>
      <c r="UNX121" s="11"/>
      <c r="UNY121" s="11"/>
      <c r="UNZ121" s="11"/>
      <c r="UOA121" s="11"/>
      <c r="UOB121" s="11"/>
      <c r="UOC121" s="11"/>
      <c r="UOD121" s="11"/>
      <c r="UOE121" s="11"/>
      <c r="UOF121" s="11"/>
      <c r="UOG121" s="11"/>
      <c r="UOH121" s="11"/>
      <c r="UOI121" s="11"/>
      <c r="UOJ121" s="11"/>
      <c r="UOK121" s="11"/>
      <c r="UOL121" s="11"/>
      <c r="UOM121" s="11"/>
      <c r="UON121" s="11"/>
      <c r="UOO121" s="11"/>
      <c r="UOP121" s="11"/>
      <c r="UOQ121" s="11"/>
      <c r="UOR121" s="11"/>
      <c r="UOS121" s="11"/>
      <c r="UOT121" s="11"/>
      <c r="UOU121" s="11"/>
      <c r="UOV121" s="11"/>
      <c r="UOW121" s="11"/>
      <c r="UOX121" s="11"/>
      <c r="UOY121" s="11"/>
      <c r="UOZ121" s="11"/>
      <c r="UPA121" s="11"/>
      <c r="UPB121" s="11"/>
      <c r="UPC121" s="11"/>
      <c r="UPD121" s="11"/>
      <c r="UPE121" s="11"/>
      <c r="UPF121" s="11"/>
      <c r="UPG121" s="11"/>
      <c r="UPH121" s="11"/>
      <c r="UPI121" s="11"/>
      <c r="UPJ121" s="11"/>
      <c r="UPK121" s="11"/>
      <c r="UPL121" s="11"/>
      <c r="UPM121" s="11"/>
      <c r="UPN121" s="11"/>
      <c r="UPO121" s="11"/>
      <c r="UPP121" s="11"/>
      <c r="UPQ121" s="11"/>
      <c r="UPR121" s="11"/>
      <c r="UPS121" s="11"/>
      <c r="UPT121" s="11"/>
      <c r="UPU121" s="11"/>
      <c r="UPV121" s="11"/>
      <c r="UPW121" s="11"/>
      <c r="UPX121" s="11"/>
      <c r="UPY121" s="11"/>
      <c r="UPZ121" s="11"/>
      <c r="UQA121" s="11"/>
      <c r="UQB121" s="11"/>
      <c r="UQC121" s="11"/>
      <c r="UQD121" s="11"/>
      <c r="UQE121" s="11"/>
      <c r="UQF121" s="11"/>
      <c r="UQG121" s="11"/>
      <c r="UQH121" s="11"/>
      <c r="UQI121" s="11"/>
      <c r="UQJ121" s="11"/>
      <c r="UQK121" s="11"/>
      <c r="UQL121" s="11"/>
      <c r="UQM121" s="11"/>
      <c r="UQN121" s="11"/>
      <c r="UQO121" s="11"/>
      <c r="UQP121" s="11"/>
      <c r="UQQ121" s="11"/>
      <c r="UQR121" s="11"/>
      <c r="UQS121" s="11"/>
      <c r="UQT121" s="11"/>
      <c r="UQU121" s="11"/>
      <c r="UQV121" s="11"/>
      <c r="UQW121" s="11"/>
      <c r="UQX121" s="11"/>
      <c r="UQY121" s="11"/>
      <c r="UQZ121" s="11"/>
      <c r="URA121" s="11"/>
      <c r="URB121" s="11"/>
      <c r="URC121" s="11"/>
      <c r="URD121" s="11"/>
      <c r="URE121" s="11"/>
      <c r="URF121" s="11"/>
      <c r="URG121" s="11"/>
      <c r="URH121" s="11"/>
      <c r="URI121" s="11"/>
      <c r="URJ121" s="11"/>
      <c r="URK121" s="11"/>
      <c r="URL121" s="11"/>
      <c r="URM121" s="11"/>
      <c r="URN121" s="11"/>
      <c r="URO121" s="11"/>
      <c r="URP121" s="11"/>
      <c r="URQ121" s="11"/>
      <c r="URR121" s="11"/>
      <c r="URS121" s="11"/>
      <c r="URT121" s="11"/>
      <c r="URU121" s="11"/>
      <c r="URV121" s="11"/>
      <c r="URW121" s="11"/>
      <c r="URX121" s="11"/>
      <c r="URY121" s="11"/>
      <c r="URZ121" s="11"/>
      <c r="USA121" s="11"/>
      <c r="USB121" s="11"/>
      <c r="USC121" s="11"/>
      <c r="USD121" s="11"/>
      <c r="USE121" s="11"/>
      <c r="USF121" s="11"/>
      <c r="USG121" s="11"/>
      <c r="USH121" s="11"/>
      <c r="USI121" s="11"/>
      <c r="USJ121" s="11"/>
      <c r="USK121" s="11"/>
      <c r="USL121" s="11"/>
      <c r="USM121" s="11"/>
      <c r="USN121" s="11"/>
      <c r="USO121" s="11"/>
      <c r="USP121" s="11"/>
      <c r="USQ121" s="11"/>
      <c r="USR121" s="11"/>
      <c r="USS121" s="11"/>
      <c r="UST121" s="11"/>
      <c r="USU121" s="11"/>
      <c r="USV121" s="11"/>
      <c r="USW121" s="11"/>
      <c r="USX121" s="11"/>
      <c r="USY121" s="11"/>
      <c r="USZ121" s="11"/>
      <c r="UTA121" s="11"/>
      <c r="UTB121" s="11"/>
      <c r="UTC121" s="11"/>
      <c r="UTD121" s="11"/>
      <c r="UTE121" s="11"/>
      <c r="UTF121" s="11"/>
      <c r="UTG121" s="11"/>
      <c r="UTH121" s="11"/>
      <c r="UTI121" s="11"/>
      <c r="UTJ121" s="11"/>
      <c r="UTK121" s="11"/>
      <c r="UTL121" s="11"/>
      <c r="UTM121" s="11"/>
      <c r="UTN121" s="11"/>
      <c r="UTO121" s="11"/>
      <c r="UTP121" s="11"/>
      <c r="UTQ121" s="11"/>
      <c r="UTR121" s="11"/>
      <c r="UTS121" s="11"/>
      <c r="UTT121" s="11"/>
      <c r="UTU121" s="11"/>
      <c r="UTV121" s="11"/>
      <c r="UTW121" s="11"/>
      <c r="UTX121" s="11"/>
      <c r="UTY121" s="11"/>
      <c r="UTZ121" s="11"/>
      <c r="UUA121" s="11"/>
      <c r="UUB121" s="11"/>
      <c r="UUC121" s="11"/>
      <c r="UUD121" s="11"/>
      <c r="UUE121" s="11"/>
      <c r="UUF121" s="11"/>
      <c r="UUG121" s="11"/>
      <c r="UUH121" s="11"/>
      <c r="UUI121" s="11"/>
      <c r="UUJ121" s="11"/>
      <c r="UUK121" s="11"/>
      <c r="UUL121" s="11"/>
      <c r="UUM121" s="11"/>
      <c r="UUN121" s="11"/>
      <c r="UUO121" s="11"/>
      <c r="UUP121" s="11"/>
      <c r="UUQ121" s="11"/>
      <c r="UUR121" s="11"/>
      <c r="UUS121" s="11"/>
      <c r="UUT121" s="11"/>
      <c r="UUU121" s="11"/>
      <c r="UUV121" s="11"/>
      <c r="UUW121" s="11"/>
      <c r="UUX121" s="11"/>
      <c r="UUY121" s="11"/>
      <c r="UUZ121" s="11"/>
      <c r="UVA121" s="11"/>
      <c r="UVB121" s="11"/>
      <c r="UVC121" s="11"/>
      <c r="UVD121" s="11"/>
      <c r="UVE121" s="11"/>
      <c r="UVF121" s="11"/>
      <c r="UVG121" s="11"/>
      <c r="UVH121" s="11"/>
      <c r="UVI121" s="11"/>
      <c r="UVJ121" s="11"/>
      <c r="UVK121" s="11"/>
      <c r="UVL121" s="11"/>
      <c r="UVM121" s="11"/>
      <c r="UVN121" s="11"/>
      <c r="UVO121" s="11"/>
      <c r="UVP121" s="11"/>
      <c r="UVQ121" s="11"/>
      <c r="UVR121" s="11"/>
      <c r="UVS121" s="11"/>
      <c r="UVT121" s="11"/>
      <c r="UVU121" s="11"/>
      <c r="UVV121" s="11"/>
      <c r="UVW121" s="11"/>
      <c r="UVX121" s="11"/>
      <c r="UVY121" s="11"/>
      <c r="UVZ121" s="11"/>
      <c r="UWA121" s="11"/>
      <c r="UWB121" s="11"/>
      <c r="UWC121" s="11"/>
      <c r="UWD121" s="11"/>
      <c r="UWE121" s="11"/>
      <c r="UWF121" s="11"/>
      <c r="UWG121" s="11"/>
      <c r="UWH121" s="11"/>
      <c r="UWI121" s="11"/>
      <c r="UWJ121" s="11"/>
      <c r="UWK121" s="11"/>
      <c r="UWL121" s="11"/>
      <c r="UWM121" s="11"/>
      <c r="UWN121" s="11"/>
      <c r="UWO121" s="11"/>
      <c r="UWP121" s="11"/>
      <c r="UWQ121" s="11"/>
      <c r="UWR121" s="11"/>
      <c r="UWS121" s="11"/>
      <c r="UWT121" s="11"/>
      <c r="UWU121" s="11"/>
      <c r="UWV121" s="11"/>
      <c r="UWW121" s="11"/>
      <c r="UWX121" s="11"/>
      <c r="UWY121" s="11"/>
      <c r="UWZ121" s="11"/>
      <c r="UXA121" s="11"/>
      <c r="UXB121" s="11"/>
      <c r="UXC121" s="11"/>
      <c r="UXD121" s="11"/>
      <c r="UXE121" s="11"/>
      <c r="UXF121" s="11"/>
      <c r="UXG121" s="11"/>
      <c r="UXH121" s="11"/>
      <c r="UXI121" s="11"/>
      <c r="UXJ121" s="11"/>
      <c r="UXK121" s="11"/>
      <c r="UXL121" s="11"/>
      <c r="UXM121" s="11"/>
      <c r="UXN121" s="11"/>
      <c r="UXO121" s="11"/>
      <c r="UXP121" s="11"/>
      <c r="UXQ121" s="11"/>
      <c r="UXR121" s="11"/>
      <c r="UXS121" s="11"/>
      <c r="UXT121" s="11"/>
      <c r="UXU121" s="11"/>
      <c r="UXV121" s="11"/>
      <c r="UXW121" s="11"/>
      <c r="UXX121" s="11"/>
      <c r="UXY121" s="11"/>
      <c r="UXZ121" s="11"/>
      <c r="UYA121" s="11"/>
      <c r="UYB121" s="11"/>
      <c r="UYC121" s="11"/>
      <c r="UYD121" s="11"/>
      <c r="UYE121" s="11"/>
      <c r="UYF121" s="11"/>
      <c r="UYG121" s="11"/>
      <c r="UYH121" s="11"/>
      <c r="UYI121" s="11"/>
      <c r="UYJ121" s="11"/>
      <c r="UYK121" s="11"/>
      <c r="UYL121" s="11"/>
      <c r="UYM121" s="11"/>
      <c r="UYN121" s="11"/>
      <c r="UYO121" s="11"/>
      <c r="UYP121" s="11"/>
      <c r="UYQ121" s="11"/>
      <c r="UYR121" s="11"/>
      <c r="UYS121" s="11"/>
      <c r="UYT121" s="11"/>
      <c r="UYU121" s="11"/>
      <c r="UYV121" s="11"/>
      <c r="UYW121" s="11"/>
      <c r="UYX121" s="11"/>
      <c r="UYY121" s="11"/>
      <c r="UYZ121" s="11"/>
      <c r="UZA121" s="11"/>
      <c r="UZB121" s="11"/>
      <c r="UZC121" s="11"/>
      <c r="UZD121" s="11"/>
      <c r="UZE121" s="11"/>
      <c r="UZF121" s="11"/>
      <c r="UZG121" s="11"/>
      <c r="UZH121" s="11"/>
      <c r="UZI121" s="11"/>
      <c r="UZJ121" s="11"/>
      <c r="UZK121" s="11"/>
      <c r="UZL121" s="11"/>
      <c r="UZM121" s="11"/>
      <c r="UZN121" s="11"/>
      <c r="UZO121" s="11"/>
      <c r="UZP121" s="11"/>
      <c r="UZQ121" s="11"/>
      <c r="UZR121" s="11"/>
      <c r="UZS121" s="11"/>
      <c r="UZT121" s="11"/>
      <c r="UZU121" s="11"/>
      <c r="UZV121" s="11"/>
      <c r="UZW121" s="11"/>
      <c r="UZX121" s="11"/>
      <c r="UZY121" s="11"/>
      <c r="UZZ121" s="11"/>
      <c r="VAA121" s="11"/>
      <c r="VAB121" s="11"/>
      <c r="VAC121" s="11"/>
      <c r="VAD121" s="11"/>
      <c r="VAE121" s="11"/>
      <c r="VAF121" s="11"/>
      <c r="VAG121" s="11"/>
      <c r="VAH121" s="11"/>
      <c r="VAI121" s="11"/>
      <c r="VAJ121" s="11"/>
      <c r="VAK121" s="11"/>
      <c r="VAL121" s="11"/>
      <c r="VAM121" s="11"/>
      <c r="VAN121" s="11"/>
      <c r="VAO121" s="11"/>
      <c r="VAP121" s="11"/>
      <c r="VAQ121" s="11"/>
      <c r="VAR121" s="11"/>
      <c r="VAS121" s="11"/>
      <c r="VAT121" s="11"/>
      <c r="VAU121" s="11"/>
      <c r="VAV121" s="11"/>
      <c r="VAW121" s="11"/>
      <c r="VAX121" s="11"/>
      <c r="VAY121" s="11"/>
      <c r="VAZ121" s="11"/>
      <c r="VBA121" s="11"/>
      <c r="VBB121" s="11"/>
      <c r="VBC121" s="11"/>
      <c r="VBD121" s="11"/>
      <c r="VBE121" s="11"/>
      <c r="VBF121" s="11"/>
      <c r="VBG121" s="11"/>
      <c r="VBH121" s="11"/>
      <c r="VBI121" s="11"/>
      <c r="VBJ121" s="11"/>
      <c r="VBK121" s="11"/>
      <c r="VBL121" s="11"/>
      <c r="VBM121" s="11"/>
      <c r="VBN121" s="11"/>
      <c r="VBO121" s="11"/>
      <c r="VBP121" s="11"/>
      <c r="VBQ121" s="11"/>
      <c r="VBR121" s="11"/>
      <c r="VBS121" s="11"/>
      <c r="VBT121" s="11"/>
      <c r="VBU121" s="11"/>
      <c r="VBV121" s="11"/>
      <c r="VBW121" s="11"/>
      <c r="VBX121" s="11"/>
      <c r="VBY121" s="11"/>
      <c r="VBZ121" s="11"/>
      <c r="VCA121" s="11"/>
      <c r="VCB121" s="11"/>
      <c r="VCC121" s="11"/>
      <c r="VCD121" s="11"/>
      <c r="VCE121" s="11"/>
      <c r="VCF121" s="11"/>
      <c r="VCG121" s="11"/>
      <c r="VCH121" s="11"/>
      <c r="VCI121" s="11"/>
      <c r="VCJ121" s="11"/>
      <c r="VCK121" s="11"/>
      <c r="VCL121" s="11"/>
      <c r="VCM121" s="11"/>
      <c r="VCN121" s="11"/>
      <c r="VCO121" s="11"/>
      <c r="VCP121" s="11"/>
      <c r="VCQ121" s="11"/>
      <c r="VCR121" s="11"/>
      <c r="VCS121" s="11"/>
      <c r="VCT121" s="11"/>
      <c r="VCU121" s="11"/>
      <c r="VCV121" s="11"/>
      <c r="VCW121" s="11"/>
      <c r="VCX121" s="11"/>
      <c r="VCY121" s="11"/>
      <c r="VCZ121" s="11"/>
      <c r="VDA121" s="11"/>
      <c r="VDB121" s="11"/>
      <c r="VDC121" s="11"/>
      <c r="VDD121" s="11"/>
      <c r="VDE121" s="11"/>
      <c r="VDF121" s="11"/>
      <c r="VDG121" s="11"/>
      <c r="VDH121" s="11"/>
      <c r="VDI121" s="11"/>
      <c r="VDJ121" s="11"/>
      <c r="VDK121" s="11"/>
      <c r="VDL121" s="11"/>
      <c r="VDM121" s="11"/>
      <c r="VDN121" s="11"/>
      <c r="VDO121" s="11"/>
      <c r="VDP121" s="11"/>
      <c r="VDQ121" s="11"/>
      <c r="VDR121" s="11"/>
      <c r="VDS121" s="11"/>
      <c r="VDT121" s="11"/>
      <c r="VDU121" s="11"/>
      <c r="VDV121" s="11"/>
      <c r="VDW121" s="11"/>
      <c r="VDX121" s="11"/>
      <c r="VDY121" s="11"/>
      <c r="VDZ121" s="11"/>
      <c r="VEA121" s="11"/>
      <c r="VEB121" s="11"/>
      <c r="VEC121" s="11"/>
      <c r="VED121" s="11"/>
      <c r="VEE121" s="11"/>
      <c r="VEF121" s="11"/>
      <c r="VEG121" s="11"/>
      <c r="VEH121" s="11"/>
      <c r="VEI121" s="11"/>
      <c r="VEJ121" s="11"/>
      <c r="VEK121" s="11"/>
      <c r="VEL121" s="11"/>
      <c r="VEM121" s="11"/>
      <c r="VEN121" s="11"/>
      <c r="VEO121" s="11"/>
      <c r="VEP121" s="11"/>
      <c r="VEQ121" s="11"/>
      <c r="VER121" s="11"/>
      <c r="VES121" s="11"/>
      <c r="VET121" s="11"/>
      <c r="VEU121" s="11"/>
      <c r="VEV121" s="11"/>
      <c r="VEW121" s="11"/>
      <c r="VEX121" s="11"/>
      <c r="VEY121" s="11"/>
      <c r="VEZ121" s="11"/>
      <c r="VFA121" s="11"/>
      <c r="VFB121" s="11"/>
      <c r="VFC121" s="11"/>
      <c r="VFD121" s="11"/>
      <c r="VFE121" s="11"/>
      <c r="VFF121" s="11"/>
      <c r="VFG121" s="11"/>
      <c r="VFH121" s="11"/>
      <c r="VFI121" s="11"/>
      <c r="VFJ121" s="11"/>
      <c r="VFK121" s="11"/>
      <c r="VFL121" s="11"/>
      <c r="VFM121" s="11"/>
      <c r="VFN121" s="11"/>
      <c r="VFO121" s="11"/>
      <c r="VFP121" s="11"/>
      <c r="VFQ121" s="11"/>
      <c r="VFR121" s="11"/>
      <c r="VFS121" s="11"/>
      <c r="VFT121" s="11"/>
      <c r="VFU121" s="11"/>
      <c r="VFV121" s="11"/>
      <c r="VFW121" s="11"/>
      <c r="VFX121" s="11"/>
      <c r="VFY121" s="11"/>
      <c r="VFZ121" s="11"/>
      <c r="VGA121" s="11"/>
      <c r="VGB121" s="11"/>
      <c r="VGC121" s="11"/>
      <c r="VGD121" s="11"/>
      <c r="VGE121" s="11"/>
      <c r="VGF121" s="11"/>
      <c r="VGG121" s="11"/>
      <c r="VGH121" s="11"/>
      <c r="VGI121" s="11"/>
      <c r="VGJ121" s="11"/>
      <c r="VGK121" s="11"/>
      <c r="VGL121" s="11"/>
      <c r="VGM121" s="11"/>
      <c r="VGN121" s="11"/>
      <c r="VGO121" s="11"/>
      <c r="VGP121" s="11"/>
      <c r="VGQ121" s="11"/>
      <c r="VGR121" s="11"/>
      <c r="VGS121" s="11"/>
      <c r="VGT121" s="11"/>
      <c r="VGU121" s="11"/>
      <c r="VGV121" s="11"/>
      <c r="VGW121" s="11"/>
      <c r="VGX121" s="11"/>
      <c r="VGY121" s="11"/>
      <c r="VGZ121" s="11"/>
      <c r="VHA121" s="11"/>
      <c r="VHB121" s="11"/>
      <c r="VHC121" s="11"/>
      <c r="VHD121" s="11"/>
      <c r="VHE121" s="11"/>
      <c r="VHF121" s="11"/>
      <c r="VHG121" s="11"/>
      <c r="VHH121" s="11"/>
      <c r="VHI121" s="11"/>
      <c r="VHJ121" s="11"/>
      <c r="VHK121" s="11"/>
      <c r="VHL121" s="11"/>
      <c r="VHM121" s="11"/>
      <c r="VHN121" s="11"/>
      <c r="VHO121" s="11"/>
      <c r="VHP121" s="11"/>
      <c r="VHQ121" s="11"/>
      <c r="VHR121" s="11"/>
      <c r="VHS121" s="11"/>
      <c r="VHT121" s="11"/>
      <c r="VHU121" s="11"/>
      <c r="VHV121" s="11"/>
      <c r="VHW121" s="11"/>
      <c r="VHX121" s="11"/>
      <c r="VHY121" s="11"/>
      <c r="VHZ121" s="11"/>
      <c r="VIA121" s="11"/>
      <c r="VIB121" s="11"/>
      <c r="VIC121" s="11"/>
      <c r="VID121" s="11"/>
      <c r="VIE121" s="11"/>
      <c r="VIF121" s="11"/>
      <c r="VIG121" s="11"/>
      <c r="VIH121" s="11"/>
      <c r="VII121" s="11"/>
      <c r="VIJ121" s="11"/>
      <c r="VIK121" s="11"/>
      <c r="VIL121" s="11"/>
      <c r="VIM121" s="11"/>
      <c r="VIN121" s="11"/>
      <c r="VIO121" s="11"/>
      <c r="VIP121" s="11"/>
      <c r="VIQ121" s="11"/>
      <c r="VIR121" s="11"/>
      <c r="VIS121" s="11"/>
      <c r="VIT121" s="11"/>
      <c r="VIU121" s="11"/>
      <c r="VIV121" s="11"/>
      <c r="VIW121" s="11"/>
      <c r="VIX121" s="11"/>
      <c r="VIY121" s="11"/>
      <c r="VIZ121" s="11"/>
      <c r="VJA121" s="11"/>
      <c r="VJB121" s="11"/>
      <c r="VJC121" s="11"/>
      <c r="VJD121" s="11"/>
      <c r="VJE121" s="11"/>
      <c r="VJF121" s="11"/>
      <c r="VJG121" s="11"/>
      <c r="VJH121" s="11"/>
      <c r="VJI121" s="11"/>
      <c r="VJJ121" s="11"/>
      <c r="VJK121" s="11"/>
      <c r="VJL121" s="11"/>
      <c r="VJM121" s="11"/>
      <c r="VJN121" s="11"/>
      <c r="VJO121" s="11"/>
      <c r="VJP121" s="11"/>
      <c r="VJQ121" s="11"/>
      <c r="VJR121" s="11"/>
      <c r="VJS121" s="11"/>
      <c r="VJT121" s="11"/>
      <c r="VJU121" s="11"/>
      <c r="VJV121" s="11"/>
      <c r="VJW121" s="11"/>
      <c r="VJX121" s="11"/>
      <c r="VJY121" s="11"/>
      <c r="VJZ121" s="11"/>
      <c r="VKA121" s="11"/>
      <c r="VKB121" s="11"/>
      <c r="VKC121" s="11"/>
      <c r="VKD121" s="11"/>
      <c r="VKE121" s="11"/>
      <c r="VKF121" s="11"/>
      <c r="VKG121" s="11"/>
      <c r="VKH121" s="11"/>
      <c r="VKI121" s="11"/>
      <c r="VKJ121" s="11"/>
      <c r="VKK121" s="11"/>
      <c r="VKL121" s="11"/>
      <c r="VKM121" s="11"/>
      <c r="VKN121" s="11"/>
      <c r="VKO121" s="11"/>
      <c r="VKP121" s="11"/>
      <c r="VKQ121" s="11"/>
      <c r="VKR121" s="11"/>
      <c r="VKS121" s="11"/>
      <c r="VKT121" s="11"/>
      <c r="VKU121" s="11"/>
      <c r="VKV121" s="11"/>
      <c r="VKW121" s="11"/>
      <c r="VKX121" s="11"/>
      <c r="VKY121" s="11"/>
      <c r="VKZ121" s="11"/>
      <c r="VLA121" s="11"/>
      <c r="VLB121" s="11"/>
      <c r="VLC121" s="11"/>
      <c r="VLD121" s="11"/>
      <c r="VLE121" s="11"/>
      <c r="VLF121" s="11"/>
      <c r="VLG121" s="11"/>
      <c r="VLH121" s="11"/>
      <c r="VLI121" s="11"/>
      <c r="VLJ121" s="11"/>
      <c r="VLK121" s="11"/>
      <c r="VLL121" s="11"/>
      <c r="VLM121" s="11"/>
      <c r="VLN121" s="11"/>
      <c r="VLO121" s="11"/>
      <c r="VLP121" s="11"/>
      <c r="VLQ121" s="11"/>
      <c r="VLR121" s="11"/>
      <c r="VLS121" s="11"/>
      <c r="VLT121" s="11"/>
      <c r="VLU121" s="11"/>
      <c r="VLV121" s="11"/>
      <c r="VLW121" s="11"/>
      <c r="VLX121" s="11"/>
      <c r="VLY121" s="11"/>
      <c r="VLZ121" s="11"/>
      <c r="VMA121" s="11"/>
      <c r="VMB121" s="11"/>
      <c r="VMC121" s="11"/>
      <c r="VMD121" s="11"/>
      <c r="VME121" s="11"/>
      <c r="VMF121" s="11"/>
      <c r="VMG121" s="11"/>
      <c r="VMH121" s="11"/>
      <c r="VMI121" s="11"/>
      <c r="VMJ121" s="11"/>
      <c r="VMK121" s="11"/>
      <c r="VML121" s="11"/>
      <c r="VMM121" s="11"/>
      <c r="VMN121" s="11"/>
      <c r="VMO121" s="11"/>
      <c r="VMP121" s="11"/>
      <c r="VMQ121" s="11"/>
      <c r="VMR121" s="11"/>
      <c r="VMS121" s="11"/>
      <c r="VMT121" s="11"/>
      <c r="VMU121" s="11"/>
      <c r="VMV121" s="11"/>
      <c r="VMW121" s="11"/>
      <c r="VMX121" s="11"/>
      <c r="VMY121" s="11"/>
      <c r="VMZ121" s="11"/>
      <c r="VNA121" s="11"/>
      <c r="VNB121" s="11"/>
      <c r="VNC121" s="11"/>
      <c r="VND121" s="11"/>
      <c r="VNE121" s="11"/>
      <c r="VNF121" s="11"/>
      <c r="VNG121" s="11"/>
      <c r="VNH121" s="11"/>
      <c r="VNI121" s="11"/>
      <c r="VNJ121" s="11"/>
      <c r="VNK121" s="11"/>
      <c r="VNL121" s="11"/>
      <c r="VNM121" s="11"/>
      <c r="VNN121" s="11"/>
      <c r="VNO121" s="11"/>
      <c r="VNP121" s="11"/>
      <c r="VNQ121" s="11"/>
      <c r="VNR121" s="11"/>
      <c r="VNS121" s="11"/>
      <c r="VNT121" s="11"/>
      <c r="VNU121" s="11"/>
      <c r="VNV121" s="11"/>
      <c r="VNW121" s="11"/>
      <c r="VNX121" s="11"/>
      <c r="VNY121" s="11"/>
      <c r="VNZ121" s="11"/>
      <c r="VOA121" s="11"/>
      <c r="VOB121" s="11"/>
      <c r="VOC121" s="11"/>
      <c r="VOD121" s="11"/>
      <c r="VOE121" s="11"/>
      <c r="VOF121" s="11"/>
      <c r="VOG121" s="11"/>
      <c r="VOH121" s="11"/>
      <c r="VOI121" s="11"/>
      <c r="VOJ121" s="11"/>
      <c r="VOK121" s="11"/>
      <c r="VOL121" s="11"/>
      <c r="VOM121" s="11"/>
      <c r="VON121" s="11"/>
      <c r="VOO121" s="11"/>
      <c r="VOP121" s="11"/>
      <c r="VOQ121" s="11"/>
      <c r="VOR121" s="11"/>
      <c r="VOS121" s="11"/>
      <c r="VOT121" s="11"/>
      <c r="VOU121" s="11"/>
      <c r="VOV121" s="11"/>
      <c r="VOW121" s="11"/>
      <c r="VOX121" s="11"/>
      <c r="VOY121" s="11"/>
      <c r="VOZ121" s="11"/>
      <c r="VPA121" s="11"/>
      <c r="VPB121" s="11"/>
      <c r="VPC121" s="11"/>
      <c r="VPD121" s="11"/>
      <c r="VPE121" s="11"/>
      <c r="VPF121" s="11"/>
      <c r="VPG121" s="11"/>
      <c r="VPH121" s="11"/>
      <c r="VPI121" s="11"/>
      <c r="VPJ121" s="11"/>
      <c r="VPK121" s="11"/>
      <c r="VPL121" s="11"/>
      <c r="VPM121" s="11"/>
      <c r="VPN121" s="11"/>
      <c r="VPO121" s="11"/>
      <c r="VPP121" s="11"/>
      <c r="VPQ121" s="11"/>
      <c r="VPR121" s="11"/>
      <c r="VPS121" s="11"/>
      <c r="VPT121" s="11"/>
      <c r="VPU121" s="11"/>
      <c r="VPV121" s="11"/>
      <c r="VPW121" s="11"/>
      <c r="VPX121" s="11"/>
      <c r="VPY121" s="11"/>
      <c r="VPZ121" s="11"/>
      <c r="VQA121" s="11"/>
      <c r="VQB121" s="11"/>
      <c r="VQC121" s="11"/>
      <c r="VQD121" s="11"/>
      <c r="VQE121" s="11"/>
      <c r="VQF121" s="11"/>
      <c r="VQG121" s="11"/>
      <c r="VQH121" s="11"/>
      <c r="VQI121" s="11"/>
      <c r="VQJ121" s="11"/>
      <c r="VQK121" s="11"/>
      <c r="VQL121" s="11"/>
      <c r="VQM121" s="11"/>
      <c r="VQN121" s="11"/>
      <c r="VQO121" s="11"/>
      <c r="VQP121" s="11"/>
      <c r="VQQ121" s="11"/>
      <c r="VQR121" s="11"/>
      <c r="VQS121" s="11"/>
      <c r="VQT121" s="11"/>
      <c r="VQU121" s="11"/>
      <c r="VQV121" s="11"/>
      <c r="VQW121" s="11"/>
      <c r="VQX121" s="11"/>
      <c r="VQY121" s="11"/>
      <c r="VQZ121" s="11"/>
      <c r="VRA121" s="11"/>
      <c r="VRB121" s="11"/>
      <c r="VRC121" s="11"/>
      <c r="VRD121" s="11"/>
      <c r="VRE121" s="11"/>
      <c r="VRF121" s="11"/>
      <c r="VRG121" s="11"/>
      <c r="VRH121" s="11"/>
      <c r="VRI121" s="11"/>
      <c r="VRJ121" s="11"/>
      <c r="VRK121" s="11"/>
      <c r="VRL121" s="11"/>
      <c r="VRM121" s="11"/>
      <c r="VRN121" s="11"/>
      <c r="VRO121" s="11"/>
      <c r="VRP121" s="11"/>
      <c r="VRQ121" s="11"/>
      <c r="VRR121" s="11"/>
      <c r="VRS121" s="11"/>
      <c r="VRT121" s="11"/>
      <c r="VRU121" s="11"/>
      <c r="VRV121" s="11"/>
      <c r="VRW121" s="11"/>
      <c r="VRX121" s="11"/>
      <c r="VRY121" s="11"/>
      <c r="VRZ121" s="11"/>
      <c r="VSA121" s="11"/>
      <c r="VSB121" s="11"/>
      <c r="VSC121" s="11"/>
      <c r="VSD121" s="11"/>
      <c r="VSE121" s="11"/>
      <c r="VSF121" s="11"/>
      <c r="VSG121" s="11"/>
      <c r="VSH121" s="11"/>
      <c r="VSI121" s="11"/>
      <c r="VSJ121" s="11"/>
      <c r="VSK121" s="11"/>
      <c r="VSL121" s="11"/>
      <c r="VSM121" s="11"/>
      <c r="VSN121" s="11"/>
      <c r="VSO121" s="11"/>
      <c r="VSP121" s="11"/>
      <c r="VSQ121" s="11"/>
      <c r="VSR121" s="11"/>
      <c r="VSS121" s="11"/>
      <c r="VST121" s="11"/>
      <c r="VSU121" s="11"/>
      <c r="VSV121" s="11"/>
      <c r="VSW121" s="11"/>
      <c r="VSX121" s="11"/>
      <c r="VSY121" s="11"/>
      <c r="VSZ121" s="11"/>
      <c r="VTA121" s="11"/>
      <c r="VTB121" s="11"/>
      <c r="VTC121" s="11"/>
      <c r="VTD121" s="11"/>
      <c r="VTE121" s="11"/>
      <c r="VTF121" s="11"/>
      <c r="VTG121" s="11"/>
      <c r="VTH121" s="11"/>
      <c r="VTI121" s="11"/>
      <c r="VTJ121" s="11"/>
      <c r="VTK121" s="11"/>
      <c r="VTL121" s="11"/>
      <c r="VTM121" s="11"/>
      <c r="VTN121" s="11"/>
      <c r="VTO121" s="11"/>
      <c r="VTP121" s="11"/>
      <c r="VTQ121" s="11"/>
      <c r="VTR121" s="11"/>
      <c r="VTS121" s="11"/>
      <c r="VTT121" s="11"/>
      <c r="VTU121" s="11"/>
      <c r="VTV121" s="11"/>
      <c r="VTW121" s="11"/>
      <c r="VTX121" s="11"/>
      <c r="VTY121" s="11"/>
      <c r="VTZ121" s="11"/>
      <c r="VUA121" s="11"/>
      <c r="VUB121" s="11"/>
      <c r="VUC121" s="11"/>
      <c r="VUD121" s="11"/>
      <c r="VUE121" s="11"/>
      <c r="VUF121" s="11"/>
      <c r="VUG121" s="11"/>
      <c r="VUH121" s="11"/>
      <c r="VUI121" s="11"/>
      <c r="VUJ121" s="11"/>
      <c r="VUK121" s="11"/>
      <c r="VUL121" s="11"/>
      <c r="VUM121" s="11"/>
      <c r="VUN121" s="11"/>
      <c r="VUO121" s="11"/>
      <c r="VUP121" s="11"/>
      <c r="VUQ121" s="11"/>
      <c r="VUR121" s="11"/>
      <c r="VUS121" s="11"/>
      <c r="VUT121" s="11"/>
      <c r="VUU121" s="11"/>
      <c r="VUV121" s="11"/>
      <c r="VUW121" s="11"/>
      <c r="VUX121" s="11"/>
      <c r="VUY121" s="11"/>
      <c r="VUZ121" s="11"/>
      <c r="VVA121" s="11"/>
      <c r="VVB121" s="11"/>
      <c r="VVC121" s="11"/>
      <c r="VVD121" s="11"/>
      <c r="VVE121" s="11"/>
      <c r="VVF121" s="11"/>
      <c r="VVG121" s="11"/>
      <c r="VVH121" s="11"/>
      <c r="VVI121" s="11"/>
      <c r="VVJ121" s="11"/>
      <c r="VVK121" s="11"/>
      <c r="VVL121" s="11"/>
      <c r="VVM121" s="11"/>
      <c r="VVN121" s="11"/>
      <c r="VVO121" s="11"/>
      <c r="VVP121" s="11"/>
      <c r="VVQ121" s="11"/>
      <c r="VVR121" s="11"/>
      <c r="VVS121" s="11"/>
      <c r="VVT121" s="11"/>
      <c r="VVU121" s="11"/>
      <c r="VVV121" s="11"/>
      <c r="VVW121" s="11"/>
      <c r="VVX121" s="11"/>
      <c r="VVY121" s="11"/>
      <c r="VVZ121" s="11"/>
      <c r="VWA121" s="11"/>
      <c r="VWB121" s="11"/>
      <c r="VWC121" s="11"/>
      <c r="VWD121" s="11"/>
      <c r="VWE121" s="11"/>
      <c r="VWF121" s="11"/>
      <c r="VWG121" s="11"/>
      <c r="VWH121" s="11"/>
      <c r="VWI121" s="11"/>
      <c r="VWJ121" s="11"/>
      <c r="VWK121" s="11"/>
      <c r="VWL121" s="11"/>
      <c r="VWM121" s="11"/>
      <c r="VWN121" s="11"/>
      <c r="VWO121" s="11"/>
      <c r="VWP121" s="11"/>
      <c r="VWQ121" s="11"/>
      <c r="VWR121" s="11"/>
      <c r="VWS121" s="11"/>
      <c r="VWT121" s="11"/>
      <c r="VWU121" s="11"/>
      <c r="VWV121" s="11"/>
      <c r="VWW121" s="11"/>
      <c r="VWX121" s="11"/>
      <c r="VWY121" s="11"/>
      <c r="VWZ121" s="11"/>
      <c r="VXA121" s="11"/>
      <c r="VXB121" s="11"/>
      <c r="VXC121" s="11"/>
      <c r="VXD121" s="11"/>
      <c r="VXE121" s="11"/>
      <c r="VXF121" s="11"/>
      <c r="VXG121" s="11"/>
      <c r="VXH121" s="11"/>
      <c r="VXI121" s="11"/>
      <c r="VXJ121" s="11"/>
      <c r="VXK121" s="11"/>
      <c r="VXL121" s="11"/>
      <c r="VXM121" s="11"/>
      <c r="VXN121" s="11"/>
      <c r="VXO121" s="11"/>
      <c r="VXP121" s="11"/>
      <c r="VXQ121" s="11"/>
      <c r="VXR121" s="11"/>
      <c r="VXS121" s="11"/>
      <c r="VXT121" s="11"/>
      <c r="VXU121" s="11"/>
      <c r="VXV121" s="11"/>
      <c r="VXW121" s="11"/>
      <c r="VXX121" s="11"/>
      <c r="VXY121" s="11"/>
      <c r="VXZ121" s="11"/>
      <c r="VYA121" s="11"/>
      <c r="VYB121" s="11"/>
      <c r="VYC121" s="11"/>
      <c r="VYD121" s="11"/>
      <c r="VYE121" s="11"/>
      <c r="VYF121" s="11"/>
      <c r="VYG121" s="11"/>
      <c r="VYH121" s="11"/>
      <c r="VYI121" s="11"/>
      <c r="VYJ121" s="11"/>
      <c r="VYK121" s="11"/>
      <c r="VYL121" s="11"/>
      <c r="VYM121" s="11"/>
      <c r="VYN121" s="11"/>
      <c r="VYO121" s="11"/>
      <c r="VYP121" s="11"/>
      <c r="VYQ121" s="11"/>
      <c r="VYR121" s="11"/>
      <c r="VYS121" s="11"/>
      <c r="VYT121" s="11"/>
      <c r="VYU121" s="11"/>
      <c r="VYV121" s="11"/>
      <c r="VYW121" s="11"/>
      <c r="VYX121" s="11"/>
      <c r="VYY121" s="11"/>
      <c r="VYZ121" s="11"/>
      <c r="VZA121" s="11"/>
      <c r="VZB121" s="11"/>
      <c r="VZC121" s="11"/>
      <c r="VZD121" s="11"/>
      <c r="VZE121" s="11"/>
      <c r="VZF121" s="11"/>
      <c r="VZG121" s="11"/>
      <c r="VZH121" s="11"/>
      <c r="VZI121" s="11"/>
      <c r="VZJ121" s="11"/>
      <c r="VZK121" s="11"/>
      <c r="VZL121" s="11"/>
      <c r="VZM121" s="11"/>
      <c r="VZN121" s="11"/>
      <c r="VZO121" s="11"/>
      <c r="VZP121" s="11"/>
      <c r="VZQ121" s="11"/>
      <c r="VZR121" s="11"/>
      <c r="VZS121" s="11"/>
      <c r="VZT121" s="11"/>
      <c r="VZU121" s="11"/>
      <c r="VZV121" s="11"/>
      <c r="VZW121" s="11"/>
      <c r="VZX121" s="11"/>
      <c r="VZY121" s="11"/>
      <c r="VZZ121" s="11"/>
      <c r="WAA121" s="11"/>
      <c r="WAB121" s="11"/>
      <c r="WAC121" s="11"/>
      <c r="WAD121" s="11"/>
      <c r="WAE121" s="11"/>
      <c r="WAF121" s="11"/>
      <c r="WAG121" s="11"/>
      <c r="WAH121" s="11"/>
      <c r="WAI121" s="11"/>
      <c r="WAJ121" s="11"/>
      <c r="WAK121" s="11"/>
      <c r="WAL121" s="11"/>
      <c r="WAM121" s="11"/>
      <c r="WAN121" s="11"/>
      <c r="WAO121" s="11"/>
      <c r="WAP121" s="11"/>
      <c r="WAQ121" s="11"/>
      <c r="WAR121" s="11"/>
      <c r="WAS121" s="11"/>
      <c r="WAT121" s="11"/>
      <c r="WAU121" s="11"/>
      <c r="WAV121" s="11"/>
      <c r="WAW121" s="11"/>
      <c r="WAX121" s="11"/>
      <c r="WAY121" s="11"/>
      <c r="WAZ121" s="11"/>
      <c r="WBA121" s="11"/>
      <c r="WBB121" s="11"/>
      <c r="WBC121" s="11"/>
      <c r="WBD121" s="11"/>
      <c r="WBE121" s="11"/>
      <c r="WBF121" s="11"/>
      <c r="WBG121" s="11"/>
      <c r="WBH121" s="11"/>
      <c r="WBI121" s="11"/>
      <c r="WBJ121" s="11"/>
      <c r="WBK121" s="11"/>
      <c r="WBL121" s="11"/>
      <c r="WBM121" s="11"/>
      <c r="WBN121" s="11"/>
      <c r="WBO121" s="11"/>
      <c r="WBP121" s="11"/>
      <c r="WBQ121" s="11"/>
      <c r="WBR121" s="11"/>
      <c r="WBS121" s="11"/>
      <c r="WBT121" s="11"/>
      <c r="WBU121" s="11"/>
      <c r="WBV121" s="11"/>
      <c r="WBW121" s="11"/>
      <c r="WBX121" s="11"/>
      <c r="WBY121" s="11"/>
      <c r="WBZ121" s="11"/>
      <c r="WCA121" s="11"/>
      <c r="WCB121" s="11"/>
      <c r="WCC121" s="11"/>
      <c r="WCD121" s="11"/>
      <c r="WCE121" s="11"/>
      <c r="WCF121" s="11"/>
      <c r="WCG121" s="11"/>
      <c r="WCH121" s="11"/>
      <c r="WCI121" s="11"/>
      <c r="WCJ121" s="11"/>
      <c r="WCK121" s="11"/>
      <c r="WCL121" s="11"/>
      <c r="WCM121" s="11"/>
      <c r="WCN121" s="11"/>
      <c r="WCO121" s="11"/>
      <c r="WCP121" s="11"/>
      <c r="WCQ121" s="11"/>
      <c r="WCR121" s="11"/>
      <c r="WCS121" s="11"/>
      <c r="WCT121" s="11"/>
      <c r="WCU121" s="11"/>
      <c r="WCV121" s="11"/>
      <c r="WCW121" s="11"/>
      <c r="WCX121" s="11"/>
      <c r="WCY121" s="11"/>
      <c r="WCZ121" s="11"/>
      <c r="WDA121" s="11"/>
      <c r="WDB121" s="11"/>
      <c r="WDC121" s="11"/>
      <c r="WDD121" s="11"/>
      <c r="WDE121" s="11"/>
      <c r="WDF121" s="11"/>
      <c r="WDG121" s="11"/>
      <c r="WDH121" s="11"/>
      <c r="WDI121" s="11"/>
      <c r="WDJ121" s="11"/>
      <c r="WDK121" s="11"/>
      <c r="WDL121" s="11"/>
      <c r="WDM121" s="11"/>
      <c r="WDN121" s="11"/>
      <c r="WDO121" s="11"/>
      <c r="WDP121" s="11"/>
      <c r="WDQ121" s="11"/>
      <c r="WDR121" s="11"/>
      <c r="WDS121" s="11"/>
      <c r="WDT121" s="11"/>
      <c r="WDU121" s="11"/>
      <c r="WDV121" s="11"/>
      <c r="WDW121" s="11"/>
      <c r="WDX121" s="11"/>
      <c r="WDY121" s="11"/>
      <c r="WDZ121" s="11"/>
      <c r="WEA121" s="11"/>
      <c r="WEB121" s="11"/>
      <c r="WEC121" s="11"/>
      <c r="WED121" s="11"/>
      <c r="WEE121" s="11"/>
      <c r="WEF121" s="11"/>
      <c r="WEG121" s="11"/>
      <c r="WEH121" s="11"/>
      <c r="WEI121" s="11"/>
      <c r="WEJ121" s="11"/>
      <c r="WEK121" s="11"/>
      <c r="WEL121" s="11"/>
      <c r="WEM121" s="11"/>
      <c r="WEN121" s="11"/>
      <c r="WEO121" s="11"/>
      <c r="WEP121" s="11"/>
      <c r="WEQ121" s="11"/>
      <c r="WER121" s="11"/>
      <c r="WES121" s="11"/>
      <c r="WET121" s="11"/>
      <c r="WEU121" s="11"/>
      <c r="WEV121" s="11"/>
      <c r="WEW121" s="11"/>
      <c r="WEX121" s="11"/>
      <c r="WEY121" s="11"/>
      <c r="WEZ121" s="11"/>
      <c r="WFA121" s="11"/>
      <c r="WFB121" s="11"/>
      <c r="WFC121" s="11"/>
      <c r="WFD121" s="11"/>
      <c r="WFE121" s="11"/>
      <c r="WFF121" s="11"/>
      <c r="WFG121" s="11"/>
      <c r="WFH121" s="11"/>
      <c r="WFI121" s="11"/>
      <c r="WFJ121" s="11"/>
      <c r="WFK121" s="11"/>
      <c r="WFL121" s="11"/>
      <c r="WFM121" s="11"/>
      <c r="WFN121" s="11"/>
      <c r="WFO121" s="11"/>
      <c r="WFP121" s="11"/>
      <c r="WFQ121" s="11"/>
      <c r="WFR121" s="11"/>
      <c r="WFS121" s="11"/>
      <c r="WFT121" s="11"/>
      <c r="WFU121" s="11"/>
      <c r="WFV121" s="11"/>
      <c r="WFW121" s="11"/>
      <c r="WFX121" s="11"/>
      <c r="WFY121" s="11"/>
      <c r="WFZ121" s="11"/>
      <c r="WGA121" s="11"/>
      <c r="WGB121" s="11"/>
      <c r="WGC121" s="11"/>
      <c r="WGD121" s="11"/>
      <c r="WGE121" s="11"/>
      <c r="WGF121" s="11"/>
      <c r="WGG121" s="11"/>
      <c r="WGH121" s="11"/>
      <c r="WGI121" s="11"/>
      <c r="WGJ121" s="11"/>
      <c r="WGK121" s="11"/>
      <c r="WGL121" s="11"/>
      <c r="WGM121" s="11"/>
      <c r="WGN121" s="11"/>
      <c r="WGO121" s="11"/>
      <c r="WGP121" s="11"/>
      <c r="WGQ121" s="11"/>
      <c r="WGR121" s="11"/>
      <c r="WGS121" s="11"/>
      <c r="WGT121" s="11"/>
      <c r="WGU121" s="11"/>
      <c r="WGV121" s="11"/>
      <c r="WGW121" s="11"/>
      <c r="WGX121" s="11"/>
      <c r="WGY121" s="11"/>
      <c r="WGZ121" s="11"/>
      <c r="WHA121" s="11"/>
      <c r="WHB121" s="11"/>
      <c r="WHC121" s="11"/>
      <c r="WHD121" s="11"/>
      <c r="WHE121" s="11"/>
      <c r="WHF121" s="11"/>
      <c r="WHG121" s="11"/>
      <c r="WHH121" s="11"/>
      <c r="WHI121" s="11"/>
      <c r="WHJ121" s="11"/>
      <c r="WHK121" s="11"/>
      <c r="WHL121" s="11"/>
      <c r="WHM121" s="11"/>
      <c r="WHN121" s="11"/>
      <c r="WHO121" s="11"/>
      <c r="WHP121" s="11"/>
      <c r="WHQ121" s="11"/>
      <c r="WHR121" s="11"/>
      <c r="WHS121" s="11"/>
      <c r="WHT121" s="11"/>
      <c r="WHU121" s="11"/>
      <c r="WHV121" s="11"/>
      <c r="WHW121" s="11"/>
      <c r="WHX121" s="11"/>
      <c r="WHY121" s="11"/>
      <c r="WHZ121" s="11"/>
      <c r="WIA121" s="11"/>
      <c r="WIB121" s="11"/>
      <c r="WIC121" s="11"/>
      <c r="WID121" s="11"/>
      <c r="WIE121" s="11"/>
      <c r="WIF121" s="11"/>
      <c r="WIG121" s="11"/>
      <c r="WIH121" s="11"/>
      <c r="WII121" s="11"/>
      <c r="WIJ121" s="11"/>
      <c r="WIK121" s="11"/>
      <c r="WIL121" s="11"/>
      <c r="WIM121" s="11"/>
      <c r="WIN121" s="11"/>
      <c r="WIO121" s="11"/>
      <c r="WIP121" s="11"/>
      <c r="WIQ121" s="11"/>
      <c r="WIR121" s="11"/>
      <c r="WIS121" s="11"/>
      <c r="WIT121" s="11"/>
      <c r="WIU121" s="11"/>
      <c r="WIV121" s="11"/>
      <c r="WIW121" s="11"/>
      <c r="WIX121" s="11"/>
      <c r="WIY121" s="11"/>
      <c r="WIZ121" s="11"/>
      <c r="WJA121" s="11"/>
      <c r="WJB121" s="11"/>
      <c r="WJC121" s="11"/>
      <c r="WJD121" s="11"/>
      <c r="WJE121" s="11"/>
      <c r="WJF121" s="11"/>
      <c r="WJG121" s="11"/>
      <c r="WJH121" s="11"/>
      <c r="WJI121" s="11"/>
      <c r="WJJ121" s="11"/>
      <c r="WJK121" s="11"/>
      <c r="WJL121" s="11"/>
      <c r="WJM121" s="11"/>
      <c r="WJN121" s="11"/>
      <c r="WJO121" s="11"/>
      <c r="WJP121" s="11"/>
      <c r="WJQ121" s="11"/>
      <c r="WJR121" s="11"/>
      <c r="WJS121" s="11"/>
      <c r="WJT121" s="11"/>
      <c r="WJU121" s="11"/>
      <c r="WJV121" s="11"/>
      <c r="WJW121" s="11"/>
      <c r="WJX121" s="11"/>
      <c r="WJY121" s="11"/>
      <c r="WJZ121" s="11"/>
      <c r="WKA121" s="11"/>
      <c r="WKB121" s="11"/>
      <c r="WKC121" s="11"/>
      <c r="WKD121" s="11"/>
      <c r="WKE121" s="11"/>
      <c r="WKF121" s="11"/>
      <c r="WKG121" s="11"/>
      <c r="WKH121" s="11"/>
      <c r="WKI121" s="11"/>
      <c r="WKJ121" s="11"/>
      <c r="WKK121" s="11"/>
      <c r="WKL121" s="11"/>
      <c r="WKM121" s="11"/>
      <c r="WKN121" s="11"/>
      <c r="WKO121" s="11"/>
      <c r="WKP121" s="11"/>
      <c r="WKQ121" s="11"/>
      <c r="WKR121" s="11"/>
      <c r="WKS121" s="11"/>
      <c r="WKT121" s="11"/>
      <c r="WKU121" s="11"/>
      <c r="WKV121" s="11"/>
      <c r="WKW121" s="11"/>
      <c r="WKX121" s="11"/>
      <c r="WKY121" s="11"/>
      <c r="WKZ121" s="11"/>
      <c r="WLA121" s="11"/>
      <c r="WLB121" s="11"/>
      <c r="WLC121" s="11"/>
      <c r="WLD121" s="11"/>
      <c r="WLE121" s="11"/>
      <c r="WLF121" s="11"/>
      <c r="WLG121" s="11"/>
      <c r="WLH121" s="11"/>
      <c r="WLI121" s="11"/>
      <c r="WLJ121" s="11"/>
      <c r="WLK121" s="11"/>
      <c r="WLL121" s="11"/>
      <c r="WLM121" s="11"/>
      <c r="WLN121" s="11"/>
      <c r="WLO121" s="11"/>
      <c r="WLP121" s="11"/>
      <c r="WLQ121" s="11"/>
      <c r="WLR121" s="11"/>
      <c r="WLS121" s="11"/>
      <c r="WLT121" s="11"/>
      <c r="WLU121" s="11"/>
      <c r="WLV121" s="11"/>
      <c r="WLW121" s="11"/>
      <c r="WLX121" s="11"/>
      <c r="WLY121" s="11"/>
      <c r="WLZ121" s="11"/>
      <c r="WMA121" s="11"/>
      <c r="WMB121" s="11"/>
      <c r="WMC121" s="11"/>
      <c r="WMD121" s="11"/>
      <c r="WME121" s="11"/>
      <c r="WMF121" s="11"/>
      <c r="WMG121" s="11"/>
      <c r="WMH121" s="11"/>
      <c r="WMI121" s="11"/>
      <c r="WMJ121" s="11"/>
      <c r="WMK121" s="11"/>
      <c r="WML121" s="11"/>
      <c r="WMM121" s="11"/>
      <c r="WMN121" s="11"/>
      <c r="WMO121" s="11"/>
      <c r="WMP121" s="11"/>
      <c r="WMQ121" s="11"/>
      <c r="WMR121" s="11"/>
      <c r="WMS121" s="11"/>
      <c r="WMT121" s="11"/>
      <c r="WMU121" s="11"/>
      <c r="WMV121" s="11"/>
      <c r="WMW121" s="11"/>
      <c r="WMX121" s="11"/>
      <c r="WMY121" s="11"/>
      <c r="WMZ121" s="11"/>
      <c r="WNA121" s="11"/>
      <c r="WNB121" s="11"/>
      <c r="WNC121" s="11"/>
      <c r="WND121" s="11"/>
      <c r="WNE121" s="11"/>
      <c r="WNF121" s="11"/>
      <c r="WNG121" s="11"/>
      <c r="WNH121" s="11"/>
      <c r="WNI121" s="11"/>
      <c r="WNJ121" s="11"/>
      <c r="WNK121" s="11"/>
      <c r="WNL121" s="11"/>
      <c r="WNM121" s="11"/>
      <c r="WNN121" s="11"/>
      <c r="WNO121" s="11"/>
      <c r="WNP121" s="11"/>
      <c r="WNQ121" s="11"/>
      <c r="WNR121" s="11"/>
      <c r="WNS121" s="11"/>
      <c r="WNT121" s="11"/>
      <c r="WNU121" s="11"/>
      <c r="WNV121" s="11"/>
      <c r="WNW121" s="11"/>
      <c r="WNX121" s="11"/>
      <c r="WNY121" s="11"/>
      <c r="WNZ121" s="11"/>
      <c r="WOA121" s="11"/>
      <c r="WOB121" s="11"/>
      <c r="WOC121" s="11"/>
      <c r="WOD121" s="11"/>
      <c r="WOE121" s="11"/>
      <c r="WOF121" s="11"/>
      <c r="WOG121" s="11"/>
      <c r="WOH121" s="11"/>
      <c r="WOI121" s="11"/>
      <c r="WOJ121" s="11"/>
      <c r="WOK121" s="11"/>
      <c r="WOL121" s="11"/>
      <c r="WOM121" s="11"/>
      <c r="WON121" s="11"/>
      <c r="WOO121" s="11"/>
      <c r="WOP121" s="11"/>
      <c r="WOQ121" s="11"/>
      <c r="WOR121" s="11"/>
      <c r="WOS121" s="11"/>
      <c r="WOT121" s="11"/>
      <c r="WOU121" s="11"/>
      <c r="WOV121" s="11"/>
      <c r="WOW121" s="11"/>
      <c r="WOX121" s="11"/>
      <c r="WOY121" s="11"/>
      <c r="WOZ121" s="11"/>
      <c r="WPA121" s="11"/>
      <c r="WPB121" s="11"/>
      <c r="WPC121" s="11"/>
      <c r="WPD121" s="11"/>
      <c r="WPE121" s="11"/>
      <c r="WPF121" s="11"/>
      <c r="WPG121" s="11"/>
      <c r="WPH121" s="11"/>
      <c r="WPI121" s="11"/>
      <c r="WPJ121" s="11"/>
      <c r="WPK121" s="11"/>
      <c r="WPL121" s="11"/>
      <c r="WPM121" s="11"/>
      <c r="WPN121" s="11"/>
      <c r="WPO121" s="11"/>
      <c r="WPP121" s="11"/>
      <c r="WPQ121" s="11"/>
      <c r="WPR121" s="11"/>
      <c r="WPS121" s="11"/>
      <c r="WPT121" s="11"/>
      <c r="WPU121" s="11"/>
      <c r="WPV121" s="11"/>
      <c r="WPW121" s="11"/>
      <c r="WPX121" s="11"/>
      <c r="WPY121" s="11"/>
      <c r="WPZ121" s="11"/>
      <c r="WQA121" s="11"/>
      <c r="WQB121" s="11"/>
      <c r="WQC121" s="11"/>
      <c r="WQD121" s="11"/>
      <c r="WQE121" s="11"/>
      <c r="WQF121" s="11"/>
      <c r="WQG121" s="11"/>
      <c r="WQH121" s="11"/>
      <c r="WQI121" s="11"/>
      <c r="WQJ121" s="11"/>
      <c r="WQK121" s="11"/>
      <c r="WQL121" s="11"/>
      <c r="WQM121" s="11"/>
      <c r="WQN121" s="11"/>
      <c r="WQO121" s="11"/>
      <c r="WQP121" s="11"/>
      <c r="WQQ121" s="11"/>
      <c r="WQR121" s="11"/>
      <c r="WQS121" s="11"/>
      <c r="WQT121" s="11"/>
      <c r="WQU121" s="11"/>
      <c r="WQV121" s="11"/>
      <c r="WQW121" s="11"/>
      <c r="WQX121" s="11"/>
      <c r="WQY121" s="11"/>
      <c r="WQZ121" s="11"/>
      <c r="WRA121" s="11"/>
      <c r="WRB121" s="11"/>
      <c r="WRC121" s="11"/>
      <c r="WRD121" s="11"/>
      <c r="WRE121" s="11"/>
      <c r="WRF121" s="11"/>
      <c r="WRG121" s="11"/>
      <c r="WRH121" s="11"/>
      <c r="WRI121" s="11"/>
      <c r="WRJ121" s="11"/>
      <c r="WRK121" s="11"/>
      <c r="WRL121" s="11"/>
      <c r="WRM121" s="11"/>
      <c r="WRN121" s="11"/>
      <c r="WRO121" s="11"/>
      <c r="WRP121" s="11"/>
      <c r="WRQ121" s="11"/>
      <c r="WRR121" s="11"/>
      <c r="WRS121" s="11"/>
      <c r="WRT121" s="11"/>
      <c r="WRU121" s="11"/>
      <c r="WRV121" s="11"/>
      <c r="WRW121" s="11"/>
      <c r="WRX121" s="11"/>
      <c r="WRY121" s="11"/>
      <c r="WRZ121" s="11"/>
      <c r="WSA121" s="11"/>
      <c r="WSB121" s="11"/>
      <c r="WSC121" s="11"/>
      <c r="WSD121" s="11"/>
      <c r="WSE121" s="11"/>
      <c r="WSF121" s="11"/>
      <c r="WSG121" s="11"/>
      <c r="WSH121" s="11"/>
      <c r="WSI121" s="11"/>
      <c r="WSJ121" s="11"/>
      <c r="WSK121" s="11"/>
      <c r="WSL121" s="11"/>
      <c r="WSM121" s="11"/>
      <c r="WSN121" s="11"/>
      <c r="WSO121" s="11"/>
      <c r="WSP121" s="11"/>
      <c r="WSQ121" s="11"/>
      <c r="WSR121" s="11"/>
      <c r="WSS121" s="11"/>
      <c r="WST121" s="11"/>
      <c r="WSU121" s="11"/>
      <c r="WSV121" s="11"/>
      <c r="WSW121" s="11"/>
      <c r="WSX121" s="11"/>
      <c r="WSY121" s="11"/>
      <c r="WSZ121" s="11"/>
      <c r="WTA121" s="11"/>
      <c r="WTB121" s="11"/>
      <c r="WTC121" s="11"/>
      <c r="WTD121" s="11"/>
      <c r="WTE121" s="11"/>
      <c r="WTF121" s="11"/>
      <c r="WTG121" s="11"/>
      <c r="WTH121" s="11"/>
      <c r="WTI121" s="11"/>
      <c r="WTJ121" s="11"/>
      <c r="WTK121" s="11"/>
      <c r="WTL121" s="11"/>
      <c r="WTM121" s="11"/>
      <c r="WTN121" s="11"/>
      <c r="WTO121" s="11"/>
      <c r="WTP121" s="11"/>
      <c r="WTQ121" s="11"/>
      <c r="WTR121" s="11"/>
      <c r="WTS121" s="11"/>
      <c r="WTT121" s="11"/>
      <c r="WTU121" s="11"/>
      <c r="WTV121" s="11"/>
      <c r="WTW121" s="11"/>
      <c r="WTX121" s="11"/>
      <c r="WTY121" s="11"/>
      <c r="WTZ121" s="11"/>
      <c r="WUA121" s="11"/>
      <c r="WUB121" s="11"/>
      <c r="WUC121" s="11"/>
      <c r="WUD121" s="11"/>
      <c r="WUE121" s="11"/>
      <c r="WUF121" s="11"/>
      <c r="WUG121" s="11"/>
      <c r="WUH121" s="11"/>
      <c r="WUI121" s="11"/>
      <c r="WUJ121" s="11"/>
      <c r="WUK121" s="11"/>
      <c r="WUL121" s="11"/>
      <c r="WUM121" s="11"/>
      <c r="WUN121" s="11"/>
      <c r="WUO121" s="11"/>
      <c r="WUP121" s="11"/>
      <c r="WUQ121" s="11"/>
      <c r="WUR121" s="11"/>
      <c r="WUS121" s="11"/>
      <c r="WUT121" s="11"/>
      <c r="WUU121" s="11"/>
      <c r="WUV121" s="11"/>
      <c r="WUW121" s="11"/>
      <c r="WUX121" s="11"/>
      <c r="WUY121" s="11"/>
      <c r="WUZ121" s="11"/>
      <c r="WVA121" s="11"/>
      <c r="WVB121" s="11"/>
      <c r="WVC121" s="11"/>
      <c r="WVD121" s="11"/>
      <c r="WVE121" s="11"/>
      <c r="WVF121" s="11"/>
      <c r="WVG121" s="11"/>
      <c r="WVH121" s="11"/>
      <c r="WVI121" s="11"/>
      <c r="WVJ121" s="11"/>
      <c r="WVK121" s="11"/>
      <c r="WVL121" s="11"/>
      <c r="WVM121" s="11"/>
      <c r="WVN121" s="11"/>
      <c r="WVO121" s="11"/>
      <c r="WVP121" s="11"/>
      <c r="WVQ121" s="11"/>
      <c r="WVR121" s="11"/>
      <c r="WVS121" s="11"/>
      <c r="WVT121" s="11"/>
      <c r="WVU121" s="11"/>
      <c r="WVV121" s="11"/>
      <c r="WVW121" s="11"/>
      <c r="WVX121" s="11"/>
      <c r="WVY121" s="11"/>
      <c r="WVZ121" s="11"/>
      <c r="WWA121" s="11"/>
      <c r="WWB121" s="11"/>
      <c r="WWC121" s="11"/>
      <c r="WWD121" s="11"/>
      <c r="WWE121" s="11"/>
      <c r="WWF121" s="11"/>
      <c r="WWG121" s="11"/>
      <c r="WWH121" s="11"/>
      <c r="WWI121" s="11"/>
      <c r="WWJ121" s="11"/>
      <c r="WWK121" s="11"/>
      <c r="WWL121" s="11"/>
      <c r="WWM121" s="11"/>
      <c r="WWN121" s="11"/>
      <c r="WWO121" s="11"/>
      <c r="WWP121" s="11"/>
      <c r="WWQ121" s="11"/>
      <c r="WWR121" s="11"/>
      <c r="WWS121" s="11"/>
      <c r="WWT121" s="11"/>
      <c r="WWU121" s="11"/>
      <c r="WWV121" s="11"/>
      <c r="WWW121" s="11"/>
      <c r="WWX121" s="11"/>
      <c r="WWY121" s="11"/>
      <c r="WWZ121" s="11"/>
      <c r="WXA121" s="11"/>
      <c r="WXB121" s="11"/>
      <c r="WXC121" s="11"/>
      <c r="WXD121" s="11"/>
      <c r="WXE121" s="11"/>
      <c r="WXF121" s="11"/>
      <c r="WXG121" s="11"/>
      <c r="WXH121" s="11"/>
      <c r="WXI121" s="11"/>
      <c r="WXJ121" s="11"/>
      <c r="WXK121" s="11"/>
      <c r="WXL121" s="11"/>
      <c r="WXM121" s="11"/>
      <c r="WXN121" s="11"/>
      <c r="WXO121" s="11"/>
      <c r="WXP121" s="11"/>
      <c r="WXQ121" s="11"/>
      <c r="WXR121" s="11"/>
      <c r="WXS121" s="11"/>
      <c r="WXT121" s="11"/>
      <c r="WXU121" s="11"/>
      <c r="WXV121" s="11"/>
      <c r="WXW121" s="11"/>
      <c r="WXX121" s="11"/>
      <c r="WXY121" s="11"/>
      <c r="WXZ121" s="11"/>
      <c r="WYA121" s="11"/>
      <c r="WYB121" s="11"/>
      <c r="WYC121" s="11"/>
      <c r="WYD121" s="11"/>
      <c r="WYE121" s="11"/>
      <c r="WYF121" s="11"/>
      <c r="WYG121" s="11"/>
      <c r="WYH121" s="11"/>
      <c r="WYI121" s="11"/>
      <c r="WYJ121" s="11"/>
      <c r="WYK121" s="11"/>
      <c r="WYL121" s="11"/>
      <c r="WYM121" s="11"/>
      <c r="WYN121" s="11"/>
      <c r="WYO121" s="11"/>
      <c r="WYP121" s="11"/>
      <c r="WYQ121" s="11"/>
      <c r="WYR121" s="11"/>
      <c r="WYS121" s="11"/>
      <c r="WYT121" s="11"/>
      <c r="WYU121" s="11"/>
      <c r="WYV121" s="11"/>
      <c r="WYW121" s="11"/>
      <c r="WYX121" s="11"/>
      <c r="WYY121" s="11"/>
      <c r="WYZ121" s="11"/>
      <c r="WZA121" s="11"/>
      <c r="WZB121" s="11"/>
      <c r="WZC121" s="11"/>
      <c r="WZD121" s="11"/>
      <c r="WZE121" s="11"/>
      <c r="WZF121" s="11"/>
      <c r="WZG121" s="11"/>
      <c r="WZH121" s="11"/>
      <c r="WZI121" s="11"/>
      <c r="WZJ121" s="11"/>
      <c r="WZK121" s="11"/>
      <c r="WZL121" s="11"/>
      <c r="WZM121" s="11"/>
      <c r="WZN121" s="11"/>
      <c r="WZO121" s="11"/>
      <c r="WZP121" s="11"/>
      <c r="WZQ121" s="11"/>
      <c r="WZR121" s="11"/>
      <c r="WZS121" s="11"/>
      <c r="WZT121" s="11"/>
      <c r="WZU121" s="11"/>
      <c r="WZV121" s="11"/>
      <c r="WZW121" s="11"/>
      <c r="WZX121" s="11"/>
      <c r="WZY121" s="11"/>
      <c r="WZZ121" s="11"/>
      <c r="XAA121" s="11"/>
      <c r="XAB121" s="11"/>
      <c r="XAC121" s="11"/>
      <c r="XAD121" s="11"/>
      <c r="XAE121" s="11"/>
      <c r="XAF121" s="11"/>
      <c r="XAG121" s="11"/>
      <c r="XAH121" s="11"/>
      <c r="XAI121" s="11"/>
      <c r="XAJ121" s="11"/>
      <c r="XAK121" s="11"/>
      <c r="XAL121" s="11"/>
      <c r="XAM121" s="11"/>
      <c r="XAN121" s="11"/>
      <c r="XAO121" s="11"/>
      <c r="XAP121" s="11"/>
      <c r="XAQ121" s="11"/>
      <c r="XAR121" s="11"/>
      <c r="XAS121" s="11"/>
      <c r="XAT121" s="11"/>
      <c r="XAU121" s="11"/>
      <c r="XAV121" s="11"/>
      <c r="XAW121" s="11"/>
      <c r="XAX121" s="11"/>
      <c r="XAY121" s="11"/>
      <c r="XAZ121" s="11"/>
      <c r="XBA121" s="11"/>
      <c r="XBB121" s="11"/>
      <c r="XBC121" s="11"/>
      <c r="XBD121" s="11"/>
      <c r="XBE121" s="11"/>
      <c r="XBF121" s="11"/>
      <c r="XBG121" s="11"/>
      <c r="XBH121" s="11"/>
      <c r="XBI121" s="11"/>
      <c r="XBJ121" s="11"/>
      <c r="XBK121" s="11"/>
      <c r="XBL121" s="11"/>
      <c r="XBM121" s="11"/>
      <c r="XBN121" s="11"/>
      <c r="XBO121" s="11"/>
      <c r="XBP121" s="11"/>
      <c r="XBQ121" s="11"/>
      <c r="XBR121" s="11"/>
      <c r="XBS121" s="11"/>
      <c r="XBT121" s="11"/>
      <c r="XBU121" s="11"/>
      <c r="XBV121" s="11"/>
      <c r="XBW121" s="11"/>
      <c r="XBX121" s="11"/>
      <c r="XBY121" s="11"/>
      <c r="XBZ121" s="11"/>
      <c r="XCA121" s="11"/>
      <c r="XCB121" s="11"/>
      <c r="XCC121" s="11"/>
      <c r="XCD121" s="11"/>
      <c r="XCE121" s="11"/>
      <c r="XCF121" s="11"/>
      <c r="XCG121" s="11"/>
      <c r="XCH121" s="11"/>
      <c r="XCI121" s="11"/>
      <c r="XCJ121" s="11"/>
      <c r="XCK121" s="11"/>
      <c r="XCL121" s="11"/>
      <c r="XCM121" s="11"/>
      <c r="XCN121" s="11"/>
      <c r="XCO121" s="11"/>
      <c r="XCP121" s="11"/>
      <c r="XCQ121" s="11"/>
      <c r="XCR121" s="11"/>
      <c r="XCS121" s="11"/>
      <c r="XCT121" s="11"/>
      <c r="XCU121" s="11"/>
      <c r="XCV121" s="11"/>
      <c r="XCW121" s="11"/>
      <c r="XCX121" s="11"/>
      <c r="XCY121" s="11"/>
      <c r="XCZ121" s="11"/>
      <c r="XDA121" s="11"/>
      <c r="XDB121" s="11"/>
      <c r="XDC121" s="11"/>
      <c r="XDD121" s="11"/>
      <c r="XDE121" s="11"/>
      <c r="XDF121" s="11"/>
      <c r="XDG121" s="11"/>
      <c r="XDH121" s="11"/>
      <c r="XDI121" s="11"/>
      <c r="XDJ121" s="11"/>
      <c r="XDK121" s="11"/>
      <c r="XDL121" s="11"/>
      <c r="XDM121" s="11"/>
      <c r="XDN121" s="11"/>
      <c r="XDO121" s="11"/>
      <c r="XDP121" s="11"/>
      <c r="XDQ121" s="11"/>
      <c r="XDR121" s="11"/>
      <c r="XDS121" s="11"/>
      <c r="XDT121" s="11"/>
      <c r="XDU121" s="11"/>
      <c r="XDV121" s="11"/>
      <c r="XDW121" s="11"/>
      <c r="XDX121" s="11"/>
      <c r="XDY121" s="11"/>
      <c r="XDZ121" s="11"/>
      <c r="XEA121" s="11"/>
      <c r="XEB121" s="11"/>
      <c r="XEC121" s="11"/>
      <c r="XED121" s="11"/>
      <c r="XEE121" s="11"/>
      <c r="XEF121" s="11"/>
      <c r="XEG121" s="11"/>
      <c r="XEH121" s="11"/>
      <c r="XEI121" s="11"/>
      <c r="XEJ121" s="11"/>
      <c r="XEK121" s="11"/>
      <c r="XEL121" s="11"/>
      <c r="XEM121" s="11"/>
      <c r="XEN121" s="11"/>
      <c r="XEO121" s="11"/>
      <c r="XEP121" s="11"/>
      <c r="XEQ121" s="11"/>
      <c r="XER121" s="11"/>
      <c r="XES121" s="11"/>
      <c r="XET121" s="11"/>
      <c r="XEU121" s="11"/>
      <c r="XEV121" s="11"/>
      <c r="XEW121" s="11"/>
      <c r="XEX121" s="11"/>
      <c r="XEY121" s="11"/>
      <c r="XEZ121" s="11"/>
      <c r="XFA121" s="11"/>
      <c r="XFB121" s="11"/>
    </row>
    <row r="122" spans="1:16382" ht="16.5" thickTop="1" thickBot="1">
      <c r="A122" s="26">
        <v>1002440279144</v>
      </c>
      <c r="B122" s="25" t="s">
        <v>5990</v>
      </c>
      <c r="C122" s="25" t="s">
        <v>2854</v>
      </c>
      <c r="D122" s="25" t="s">
        <v>7218</v>
      </c>
      <c r="E122" s="25" t="s">
        <v>7238</v>
      </c>
      <c r="F122" s="24">
        <v>100000</v>
      </c>
      <c r="G122" s="23">
        <v>45476</v>
      </c>
      <c r="H122" s="16" t="s">
        <v>1791</v>
      </c>
      <c r="I122" s="43" t="s">
        <v>6810</v>
      </c>
      <c r="J122" s="21"/>
      <c r="K122" s="16"/>
    </row>
    <row r="123" spans="1:16382" ht="16.5" thickTop="1" thickBot="1">
      <c r="A123" s="26">
        <v>1002440274232</v>
      </c>
      <c r="B123" s="25" t="s">
        <v>5990</v>
      </c>
      <c r="C123" s="25" t="s">
        <v>2854</v>
      </c>
      <c r="D123" s="25" t="s">
        <v>7219</v>
      </c>
      <c r="E123" s="25" t="s">
        <v>7218</v>
      </c>
      <c r="F123" s="24">
        <v>100000</v>
      </c>
      <c r="G123" s="23">
        <v>45434</v>
      </c>
      <c r="H123" s="16" t="s">
        <v>1791</v>
      </c>
      <c r="I123" s="43" t="s">
        <v>6810</v>
      </c>
      <c r="J123" s="21"/>
      <c r="K123" s="16"/>
    </row>
    <row r="124" spans="1:16382" ht="16.5" thickTop="1" thickBot="1">
      <c r="A124" s="26">
        <v>1002240204311</v>
      </c>
      <c r="B124" s="25" t="s">
        <v>5990</v>
      </c>
      <c r="C124" s="25" t="s">
        <v>2854</v>
      </c>
      <c r="D124" s="25" t="s">
        <v>7019</v>
      </c>
      <c r="E124" s="25" t="s">
        <v>7018</v>
      </c>
      <c r="F124" s="24">
        <v>55000</v>
      </c>
      <c r="G124" s="23">
        <v>44776</v>
      </c>
      <c r="H124" s="16" t="s">
        <v>1358</v>
      </c>
      <c r="I124" s="43" t="s">
        <v>6810</v>
      </c>
      <c r="J124" s="21"/>
      <c r="K124" s="16"/>
    </row>
    <row r="125" spans="1:16382" ht="16.5" thickTop="1" thickBot="1">
      <c r="A125" s="26">
        <v>1001840031137</v>
      </c>
      <c r="B125" s="25" t="s">
        <v>5990</v>
      </c>
      <c r="C125" s="25" t="s">
        <v>2854</v>
      </c>
      <c r="D125" s="25" t="s">
        <v>6805</v>
      </c>
      <c r="E125" s="25" t="s">
        <v>781</v>
      </c>
      <c r="F125" s="24">
        <v>986680</v>
      </c>
      <c r="G125" s="23">
        <v>43278</v>
      </c>
      <c r="H125" s="16" t="s">
        <v>780</v>
      </c>
      <c r="I125" s="22" t="s">
        <v>6804</v>
      </c>
      <c r="J125" s="21"/>
      <c r="K125" s="16"/>
    </row>
    <row r="126" spans="1:16382" ht="16.5" thickTop="1" thickBot="1">
      <c r="A126" s="34">
        <v>1002140173179</v>
      </c>
      <c r="B126" s="25" t="s">
        <v>5990</v>
      </c>
      <c r="C126" s="33" t="s">
        <v>2854</v>
      </c>
      <c r="D126" s="33" t="s">
        <v>6934</v>
      </c>
      <c r="E126" s="33" t="s">
        <v>6933</v>
      </c>
      <c r="F126" s="32">
        <v>80000</v>
      </c>
      <c r="G126" s="31">
        <v>44523</v>
      </c>
      <c r="H126" s="16" t="s">
        <v>2633</v>
      </c>
      <c r="I126" s="78" t="s">
        <v>6932</v>
      </c>
      <c r="J126" s="21"/>
      <c r="K126" s="16"/>
    </row>
    <row r="127" spans="1:16382" ht="16.5" thickTop="1" thickBot="1">
      <c r="A127" s="26">
        <v>1002340253772</v>
      </c>
      <c r="B127" s="25" t="s">
        <v>5990</v>
      </c>
      <c r="C127" s="25" t="s">
        <v>2854</v>
      </c>
      <c r="D127" s="25" t="s">
        <v>54</v>
      </c>
      <c r="E127" s="25" t="s">
        <v>7185</v>
      </c>
      <c r="F127" s="24">
        <v>25000</v>
      </c>
      <c r="G127" s="23">
        <v>45224</v>
      </c>
      <c r="H127" s="16" t="s">
        <v>747</v>
      </c>
      <c r="I127" s="22" t="s">
        <v>6832</v>
      </c>
      <c r="J127" s="21"/>
      <c r="K127" s="16"/>
    </row>
    <row r="128" spans="1:16382" ht="16.5" thickTop="1" thickBot="1">
      <c r="A128" s="26">
        <v>1002340255180</v>
      </c>
      <c r="B128" s="25" t="s">
        <v>5990</v>
      </c>
      <c r="C128" s="25" t="s">
        <v>2854</v>
      </c>
      <c r="D128" s="25" t="s">
        <v>7098</v>
      </c>
      <c r="E128" s="25" t="s">
        <v>7186</v>
      </c>
      <c r="F128" s="24">
        <v>27000</v>
      </c>
      <c r="G128" s="23">
        <v>45236</v>
      </c>
      <c r="H128" s="16" t="s">
        <v>65</v>
      </c>
      <c r="I128" s="22" t="s">
        <v>6832</v>
      </c>
      <c r="J128" s="21"/>
      <c r="K128" s="16"/>
    </row>
    <row r="129" spans="1:11" ht="16.5" thickTop="1" thickBot="1">
      <c r="A129" s="26">
        <v>1002340224431</v>
      </c>
      <c r="B129" s="25" t="s">
        <v>5990</v>
      </c>
      <c r="C129" s="25" t="s">
        <v>2854</v>
      </c>
      <c r="D129" s="25" t="s">
        <v>7098</v>
      </c>
      <c r="E129" s="25" t="s">
        <v>7097</v>
      </c>
      <c r="F129" s="24">
        <v>32000</v>
      </c>
      <c r="G129" s="23">
        <v>44945</v>
      </c>
      <c r="H129" s="16" t="s">
        <v>62</v>
      </c>
      <c r="I129" s="22" t="s">
        <v>6832</v>
      </c>
      <c r="J129" s="21"/>
      <c r="K129" s="16"/>
    </row>
    <row r="130" spans="1:11" ht="16.5" thickTop="1" thickBot="1">
      <c r="A130" s="26">
        <v>1002340245255</v>
      </c>
      <c r="B130" s="25" t="s">
        <v>5990</v>
      </c>
      <c r="C130" s="25" t="s">
        <v>2854</v>
      </c>
      <c r="D130" s="25" t="s">
        <v>54</v>
      </c>
      <c r="E130" s="25" t="s">
        <v>7145</v>
      </c>
      <c r="F130" s="24">
        <v>55000</v>
      </c>
      <c r="G130" s="23">
        <v>45152</v>
      </c>
      <c r="H130" s="16" t="s">
        <v>59</v>
      </c>
      <c r="I130" s="22" t="s">
        <v>6832</v>
      </c>
      <c r="J130" s="21"/>
      <c r="K130" s="16"/>
    </row>
    <row r="131" spans="1:11" ht="16.5" thickTop="1" thickBot="1">
      <c r="A131" s="26">
        <v>1002340252985</v>
      </c>
      <c r="B131" s="25" t="s">
        <v>5990</v>
      </c>
      <c r="C131" s="25" t="s">
        <v>2854</v>
      </c>
      <c r="D131" s="25" t="s">
        <v>54</v>
      </c>
      <c r="E131" s="25" t="s">
        <v>7184</v>
      </c>
      <c r="F131" s="24">
        <v>30000</v>
      </c>
      <c r="G131" s="23">
        <v>45217</v>
      </c>
      <c r="H131" s="16" t="s">
        <v>56</v>
      </c>
      <c r="I131" s="22" t="s">
        <v>6832</v>
      </c>
      <c r="J131" s="21"/>
      <c r="K131" s="16"/>
    </row>
    <row r="132" spans="1:11" ht="16.5" thickTop="1" thickBot="1">
      <c r="A132" s="26">
        <v>1002440270125</v>
      </c>
      <c r="B132" s="25" t="s">
        <v>5990</v>
      </c>
      <c r="C132" s="25" t="s">
        <v>2854</v>
      </c>
      <c r="D132" s="25" t="s">
        <v>54</v>
      </c>
      <c r="E132" s="25" t="s">
        <v>7208</v>
      </c>
      <c r="F132" s="24">
        <v>47500</v>
      </c>
      <c r="G132" s="23">
        <v>45398</v>
      </c>
      <c r="H132" s="16" t="s">
        <v>52</v>
      </c>
      <c r="I132" s="22" t="s">
        <v>6832</v>
      </c>
      <c r="J132" s="21"/>
      <c r="K132" s="16"/>
    </row>
    <row r="133" spans="1:11" ht="46.5" thickTop="1" thickBot="1">
      <c r="A133" s="26">
        <v>1002440263499</v>
      </c>
      <c r="B133" s="25" t="s">
        <v>5990</v>
      </c>
      <c r="C133" s="25" t="s">
        <v>2854</v>
      </c>
      <c r="D133" s="25" t="s">
        <v>7200</v>
      </c>
      <c r="E133" s="25" t="s">
        <v>7199</v>
      </c>
      <c r="F133" s="24">
        <v>175000</v>
      </c>
      <c r="G133" s="23">
        <v>45321</v>
      </c>
      <c r="H133" s="16" t="s">
        <v>1833</v>
      </c>
      <c r="I133" s="43" t="s">
        <v>7198</v>
      </c>
      <c r="J133" s="89">
        <f>SUM(F133-F134)</f>
        <v>40100</v>
      </c>
      <c r="K133" s="88">
        <f>SUM(G133-G134)</f>
        <v>550</v>
      </c>
    </row>
    <row r="134" spans="1:11" ht="16.5" thickTop="1" thickBot="1">
      <c r="A134" s="26">
        <v>12246647008</v>
      </c>
      <c r="B134" s="25" t="s">
        <v>5990</v>
      </c>
      <c r="C134" s="25" t="s">
        <v>2854</v>
      </c>
      <c r="D134" s="25" t="s">
        <v>7017</v>
      </c>
      <c r="E134" s="25" t="s">
        <v>7016</v>
      </c>
      <c r="F134" s="24">
        <v>134900</v>
      </c>
      <c r="G134" s="23">
        <v>44771</v>
      </c>
      <c r="H134" s="16" t="s">
        <v>1833</v>
      </c>
      <c r="I134" s="22" t="s">
        <v>6810</v>
      </c>
      <c r="J134" s="21"/>
      <c r="K134" s="16"/>
    </row>
    <row r="135" spans="1:11" ht="16.5" thickTop="1" thickBot="1">
      <c r="A135" s="26">
        <v>1002440279398</v>
      </c>
      <c r="B135" s="25" t="s">
        <v>5990</v>
      </c>
      <c r="C135" s="25" t="s">
        <v>2854</v>
      </c>
      <c r="D135" s="25" t="s">
        <v>768</v>
      </c>
      <c r="E135" s="25" t="s">
        <v>6629</v>
      </c>
      <c r="F135" s="24">
        <v>366667</v>
      </c>
      <c r="G135" s="23">
        <v>45481</v>
      </c>
      <c r="H135" s="16" t="s">
        <v>1067</v>
      </c>
      <c r="I135" s="22" t="s">
        <v>6804</v>
      </c>
      <c r="J135" s="21"/>
      <c r="K135" s="16"/>
    </row>
    <row r="136" spans="1:11" ht="16.5" thickTop="1" thickBot="1">
      <c r="A136" s="34">
        <v>2400869</v>
      </c>
      <c r="B136" s="25" t="s">
        <v>5990</v>
      </c>
      <c r="C136" s="33" t="s">
        <v>2854</v>
      </c>
      <c r="D136" s="33" t="s">
        <v>7276</v>
      </c>
      <c r="E136" s="33" t="s">
        <v>7275</v>
      </c>
      <c r="F136" s="32">
        <v>80000</v>
      </c>
      <c r="G136" s="31">
        <v>45687</v>
      </c>
      <c r="H136" s="16" t="s">
        <v>1340</v>
      </c>
      <c r="I136" s="22" t="s">
        <v>6804</v>
      </c>
      <c r="J136" s="64"/>
      <c r="K136" s="16"/>
    </row>
    <row r="137" spans="1:11" ht="16.5" thickTop="1" thickBot="1">
      <c r="A137" s="26">
        <v>1002240208961</v>
      </c>
      <c r="B137" s="25" t="s">
        <v>5990</v>
      </c>
      <c r="C137" s="25" t="s">
        <v>2854</v>
      </c>
      <c r="D137" s="25" t="s">
        <v>7031</v>
      </c>
      <c r="E137" s="25" t="s">
        <v>7030</v>
      </c>
      <c r="F137" s="24">
        <v>50000</v>
      </c>
      <c r="G137" s="23">
        <v>44812</v>
      </c>
      <c r="H137" s="16" t="s">
        <v>7029</v>
      </c>
      <c r="I137" s="22" t="s">
        <v>6903</v>
      </c>
      <c r="J137" s="21"/>
      <c r="K137" s="16"/>
    </row>
    <row r="138" spans="1:11" ht="16.5" thickTop="1" thickBot="1">
      <c r="A138" s="26">
        <v>1002340225653</v>
      </c>
      <c r="B138" s="25" t="s">
        <v>5990</v>
      </c>
      <c r="C138" s="25" t="s">
        <v>2854</v>
      </c>
      <c r="D138" s="25" t="s">
        <v>7101</v>
      </c>
      <c r="E138" s="25" t="s">
        <v>7100</v>
      </c>
      <c r="F138" s="24">
        <v>114000</v>
      </c>
      <c r="G138" s="23">
        <v>44960</v>
      </c>
      <c r="H138" s="16" t="s">
        <v>7099</v>
      </c>
      <c r="I138" s="22" t="s">
        <v>6882</v>
      </c>
      <c r="J138" s="21"/>
      <c r="K138" s="16"/>
    </row>
    <row r="139" spans="1:11" ht="16.5" thickTop="1" thickBot="1">
      <c r="A139" s="26">
        <v>1002240202680</v>
      </c>
      <c r="B139" s="25" t="s">
        <v>5990</v>
      </c>
      <c r="C139" s="25" t="s">
        <v>2854</v>
      </c>
      <c r="D139" s="25" t="s">
        <v>7015</v>
      </c>
      <c r="E139" s="25" t="s">
        <v>7014</v>
      </c>
      <c r="F139" s="24">
        <v>185000</v>
      </c>
      <c r="G139" s="23">
        <v>44764</v>
      </c>
      <c r="H139" s="16" t="s">
        <v>7013</v>
      </c>
      <c r="I139" s="22" t="s">
        <v>6882</v>
      </c>
      <c r="J139" s="21"/>
      <c r="K139" s="16"/>
    </row>
    <row r="140" spans="1:11" ht="16.5" thickTop="1" thickBot="1">
      <c r="A140" s="57">
        <v>12066779709</v>
      </c>
      <c r="B140" s="25" t="s">
        <v>5990</v>
      </c>
      <c r="C140" s="33" t="s">
        <v>2854</v>
      </c>
      <c r="D140" s="33" t="s">
        <v>6843</v>
      </c>
      <c r="E140" s="33" t="s">
        <v>6842</v>
      </c>
      <c r="F140" s="32">
        <v>14500</v>
      </c>
      <c r="G140" s="31">
        <v>44105</v>
      </c>
      <c r="H140" s="16" t="s">
        <v>6841</v>
      </c>
      <c r="I140" s="22" t="s">
        <v>6804</v>
      </c>
      <c r="J140" s="21"/>
      <c r="K140" s="16"/>
    </row>
    <row r="141" spans="1:11" ht="16.5" thickTop="1" thickBot="1">
      <c r="A141" s="26">
        <v>1002240211815</v>
      </c>
      <c r="B141" s="25" t="s">
        <v>5990</v>
      </c>
      <c r="C141" s="25" t="s">
        <v>2854</v>
      </c>
      <c r="D141" s="25" t="s">
        <v>7040</v>
      </c>
      <c r="E141" s="25" t="s">
        <v>7039</v>
      </c>
      <c r="F141" s="24">
        <v>65000</v>
      </c>
      <c r="G141" s="23">
        <v>44831</v>
      </c>
      <c r="H141" s="16" t="s">
        <v>7038</v>
      </c>
      <c r="I141" s="22" t="s">
        <v>6804</v>
      </c>
      <c r="J141" s="21"/>
      <c r="K141" s="16"/>
    </row>
    <row r="142" spans="1:11" ht="16.5" thickTop="1" thickBot="1">
      <c r="A142" s="26">
        <v>1002240215025</v>
      </c>
      <c r="B142" s="25" t="s">
        <v>5990</v>
      </c>
      <c r="C142" s="25" t="s">
        <v>2854</v>
      </c>
      <c r="D142" s="25" t="s">
        <v>7058</v>
      </c>
      <c r="E142" s="25" t="s">
        <v>7014</v>
      </c>
      <c r="F142" s="24">
        <v>70000</v>
      </c>
      <c r="G142" s="23">
        <v>44852</v>
      </c>
      <c r="H142" s="16" t="s">
        <v>7057</v>
      </c>
      <c r="I142" s="22" t="s">
        <v>6804</v>
      </c>
      <c r="J142" s="21"/>
      <c r="K142" s="16"/>
    </row>
    <row r="143" spans="1:11" ht="16.5" thickTop="1" thickBot="1">
      <c r="A143" s="30">
        <v>1001940060640</v>
      </c>
      <c r="B143" s="25" t="s">
        <v>5990</v>
      </c>
      <c r="C143" s="29" t="s">
        <v>2854</v>
      </c>
      <c r="D143" s="29" t="s">
        <v>6809</v>
      </c>
      <c r="E143" s="29" t="s">
        <v>6808</v>
      </c>
      <c r="F143" s="28">
        <v>42500</v>
      </c>
      <c r="G143" s="27">
        <v>43628</v>
      </c>
      <c r="H143" s="16" t="s">
        <v>6807</v>
      </c>
      <c r="I143" s="22" t="s">
        <v>6806</v>
      </c>
      <c r="J143" s="21"/>
      <c r="K143" s="16"/>
    </row>
    <row r="144" spans="1:11" ht="16.5" thickTop="1" thickBot="1">
      <c r="A144" s="26">
        <v>1002240190568</v>
      </c>
      <c r="B144" s="25" t="s">
        <v>5990</v>
      </c>
      <c r="C144" s="25" t="s">
        <v>2854</v>
      </c>
      <c r="D144" s="25" t="s">
        <v>6966</v>
      </c>
      <c r="E144" s="25" t="s">
        <v>6965</v>
      </c>
      <c r="F144" s="24">
        <v>67500</v>
      </c>
      <c r="G144" s="23">
        <v>44672</v>
      </c>
      <c r="H144" s="16" t="s">
        <v>6964</v>
      </c>
      <c r="I144" s="22" t="s">
        <v>6804</v>
      </c>
      <c r="J144" s="21"/>
      <c r="K144" s="16"/>
    </row>
    <row r="145" spans="1:11" ht="16.5" thickTop="1" thickBot="1">
      <c r="A145" s="26">
        <v>1002240213325</v>
      </c>
      <c r="B145" s="25" t="s">
        <v>5990</v>
      </c>
      <c r="C145" s="25" t="s">
        <v>2854</v>
      </c>
      <c r="D145" s="25" t="s">
        <v>7041</v>
      </c>
      <c r="E145" s="25" t="s">
        <v>7030</v>
      </c>
      <c r="F145" s="24">
        <v>98000</v>
      </c>
      <c r="G145" s="23">
        <v>44839</v>
      </c>
      <c r="H145" s="16" t="s">
        <v>1578</v>
      </c>
      <c r="I145" s="43" t="s">
        <v>6832</v>
      </c>
      <c r="J145" s="21"/>
      <c r="K145" s="16"/>
    </row>
    <row r="146" spans="1:11" ht="16.5" thickTop="1" thickBot="1">
      <c r="A146" s="30">
        <v>1002140139209</v>
      </c>
      <c r="B146" s="25" t="s">
        <v>5990</v>
      </c>
      <c r="C146" s="29" t="s">
        <v>2854</v>
      </c>
      <c r="D146" s="29" t="s">
        <v>6864</v>
      </c>
      <c r="E146" s="29" t="s">
        <v>6863</v>
      </c>
      <c r="F146" s="28">
        <v>135000</v>
      </c>
      <c r="G146" s="27">
        <v>44294</v>
      </c>
      <c r="H146" s="16" t="s">
        <v>1143</v>
      </c>
      <c r="I146" s="43" t="s">
        <v>6810</v>
      </c>
      <c r="J146" s="21"/>
      <c r="K146" s="16"/>
    </row>
    <row r="147" spans="1:11" ht="16.5" thickTop="1" thickBot="1">
      <c r="A147" s="30">
        <v>1002140130324</v>
      </c>
      <c r="B147" s="25" t="s">
        <v>5990</v>
      </c>
      <c r="C147" s="29" t="s">
        <v>2854</v>
      </c>
      <c r="D147" s="29" t="s">
        <v>6856</v>
      </c>
      <c r="E147" s="29" t="s">
        <v>6855</v>
      </c>
      <c r="F147" s="28">
        <v>43500</v>
      </c>
      <c r="G147" s="27">
        <v>44221</v>
      </c>
      <c r="H147" s="16" t="s">
        <v>1102</v>
      </c>
      <c r="I147" s="22" t="s">
        <v>6854</v>
      </c>
      <c r="J147" s="21"/>
      <c r="K147" s="16"/>
    </row>
    <row r="148" spans="1:11" ht="16.5" thickTop="1" thickBot="1">
      <c r="A148" s="30">
        <v>1002140130365</v>
      </c>
      <c r="B148" s="25" t="s">
        <v>5990</v>
      </c>
      <c r="C148" s="29" t="s">
        <v>2854</v>
      </c>
      <c r="D148" s="29" t="s">
        <v>6858</v>
      </c>
      <c r="E148" s="29" t="s">
        <v>6857</v>
      </c>
      <c r="F148" s="28">
        <v>122000</v>
      </c>
      <c r="G148" s="27">
        <v>44225</v>
      </c>
      <c r="H148" s="16" t="s">
        <v>846</v>
      </c>
      <c r="I148" s="22" t="s">
        <v>6822</v>
      </c>
      <c r="J148" s="21"/>
      <c r="K148" s="16"/>
    </row>
    <row r="149" spans="1:11" ht="16.5" thickTop="1" thickBot="1">
      <c r="A149" s="30">
        <v>1002140139568</v>
      </c>
      <c r="B149" s="25" t="s">
        <v>5990</v>
      </c>
      <c r="C149" s="29" t="s">
        <v>2854</v>
      </c>
      <c r="D149" s="29" t="s">
        <v>6867</v>
      </c>
      <c r="E149" s="29" t="s">
        <v>6866</v>
      </c>
      <c r="F149" s="28">
        <v>119000</v>
      </c>
      <c r="G149" s="27">
        <v>44298</v>
      </c>
      <c r="H149" s="16" t="s">
        <v>6865</v>
      </c>
      <c r="I149" s="22" t="s">
        <v>6832</v>
      </c>
      <c r="J149" s="21"/>
      <c r="K149" s="16"/>
    </row>
    <row r="150" spans="1:11" ht="16.5" thickTop="1" thickBot="1">
      <c r="A150" s="26">
        <v>1002240185910</v>
      </c>
      <c r="B150" s="25" t="s">
        <v>5990</v>
      </c>
      <c r="C150" s="25" t="s">
        <v>2854</v>
      </c>
      <c r="D150" s="25" t="s">
        <v>6953</v>
      </c>
      <c r="E150" s="25" t="s">
        <v>6952</v>
      </c>
      <c r="F150" s="24">
        <v>250000</v>
      </c>
      <c r="G150" s="23">
        <v>44641</v>
      </c>
      <c r="H150" s="16" t="s">
        <v>1329</v>
      </c>
      <c r="I150" s="43" t="s">
        <v>6810</v>
      </c>
      <c r="J150" s="21"/>
      <c r="K150" s="16"/>
    </row>
    <row r="151" spans="1:11" ht="16.5" thickTop="1" thickBot="1">
      <c r="A151" s="26">
        <v>12264399709</v>
      </c>
      <c r="B151" s="25" t="s">
        <v>5990</v>
      </c>
      <c r="C151" s="25" t="s">
        <v>2854</v>
      </c>
      <c r="D151" s="25" t="s">
        <v>7043</v>
      </c>
      <c r="E151" s="25" t="s">
        <v>7042</v>
      </c>
      <c r="F151" s="24">
        <v>75000</v>
      </c>
      <c r="G151" s="23">
        <v>44840</v>
      </c>
      <c r="H151" s="16" t="s">
        <v>440</v>
      </c>
      <c r="I151" s="43" t="s">
        <v>6810</v>
      </c>
      <c r="J151" s="21"/>
      <c r="K151" s="16"/>
    </row>
    <row r="152" spans="1:11" ht="16.5" thickTop="1" thickBot="1">
      <c r="A152" s="44">
        <v>12264400013</v>
      </c>
      <c r="B152" s="25" t="s">
        <v>5990</v>
      </c>
      <c r="C152" s="25" t="s">
        <v>2854</v>
      </c>
      <c r="D152" s="25" t="s">
        <v>7037</v>
      </c>
      <c r="E152" s="25" t="s">
        <v>7036</v>
      </c>
      <c r="F152" s="24">
        <v>55000</v>
      </c>
      <c r="G152" s="23">
        <v>44830</v>
      </c>
      <c r="H152" s="16" t="s">
        <v>2397</v>
      </c>
      <c r="I152" s="21" t="s">
        <v>6810</v>
      </c>
      <c r="J152" s="16"/>
      <c r="K152" s="16"/>
    </row>
    <row r="153" spans="1:11" ht="16.5" thickTop="1" thickBot="1">
      <c r="A153" s="34">
        <v>2096532</v>
      </c>
      <c r="B153" s="25" t="s">
        <v>5990</v>
      </c>
      <c r="C153" s="33" t="s">
        <v>2854</v>
      </c>
      <c r="D153" s="33" t="s">
        <v>7270</v>
      </c>
      <c r="E153" s="33" t="s">
        <v>7269</v>
      </c>
      <c r="F153" s="32">
        <v>138500</v>
      </c>
      <c r="G153" s="31">
        <v>45589</v>
      </c>
      <c r="H153" s="16" t="s">
        <v>1450</v>
      </c>
      <c r="I153" s="21" t="s">
        <v>6871</v>
      </c>
      <c r="J153" s="89">
        <f>SUM(F153-F154)</f>
        <v>93500</v>
      </c>
      <c r="K153" s="88">
        <f>SUM(G153-G154)</f>
        <v>1872</v>
      </c>
    </row>
    <row r="154" spans="1:11" ht="16.5" thickTop="1" thickBot="1">
      <c r="A154" s="34">
        <v>1001940070981</v>
      </c>
      <c r="B154" s="25" t="s">
        <v>5990</v>
      </c>
      <c r="C154" s="33" t="s">
        <v>2854</v>
      </c>
      <c r="D154" s="33" t="s">
        <v>6812</v>
      </c>
      <c r="E154" s="33" t="s">
        <v>6811</v>
      </c>
      <c r="F154" s="32">
        <v>45000</v>
      </c>
      <c r="G154" s="31">
        <v>43717</v>
      </c>
      <c r="H154" s="16" t="s">
        <v>1450</v>
      </c>
      <c r="I154" s="21" t="s">
        <v>6810</v>
      </c>
      <c r="J154" s="21"/>
      <c r="K154" s="16"/>
    </row>
    <row r="155" spans="1:11" ht="16.5" thickTop="1" thickBot="1">
      <c r="A155" s="20">
        <v>1002140145563</v>
      </c>
      <c r="B155" s="25" t="s">
        <v>5990</v>
      </c>
      <c r="C155" s="16" t="s">
        <v>2854</v>
      </c>
      <c r="D155" s="16" t="s">
        <v>6879</v>
      </c>
      <c r="E155" s="16" t="s">
        <v>6878</v>
      </c>
      <c r="F155" s="19">
        <v>155000</v>
      </c>
      <c r="G155" s="62">
        <v>44341</v>
      </c>
      <c r="H155" s="16" t="s">
        <v>677</v>
      </c>
      <c r="I155" s="61" t="s">
        <v>6810</v>
      </c>
      <c r="J155" s="21"/>
      <c r="K155" s="16"/>
    </row>
    <row r="156" spans="1:11" ht="16.5" thickTop="1" thickBot="1">
      <c r="A156" s="44">
        <v>1002240214824</v>
      </c>
      <c r="B156" s="25" t="s">
        <v>5990</v>
      </c>
      <c r="C156" s="25" t="s">
        <v>2854</v>
      </c>
      <c r="D156" s="25" t="s">
        <v>7062</v>
      </c>
      <c r="E156" s="25" t="s">
        <v>7061</v>
      </c>
      <c r="F156" s="24">
        <v>154000</v>
      </c>
      <c r="G156" s="23">
        <v>44854</v>
      </c>
      <c r="H156" s="16" t="s">
        <v>1999</v>
      </c>
      <c r="I156" s="61" t="s">
        <v>6810</v>
      </c>
      <c r="J156" s="21"/>
      <c r="K156" s="16"/>
    </row>
    <row r="157" spans="1:11" ht="31.5" thickTop="1" thickBot="1">
      <c r="A157" s="48">
        <v>1002440274744</v>
      </c>
      <c r="B157" s="47" t="s">
        <v>5990</v>
      </c>
      <c r="C157" s="47" t="s">
        <v>2854</v>
      </c>
      <c r="D157" s="47" t="s">
        <v>7221</v>
      </c>
      <c r="E157" s="47" t="s">
        <v>7220</v>
      </c>
      <c r="F157" s="95">
        <v>245000</v>
      </c>
      <c r="G157" s="45">
        <v>45436</v>
      </c>
      <c r="H157" s="16" t="s">
        <v>1995</v>
      </c>
      <c r="I157" s="16" t="s">
        <v>6810</v>
      </c>
      <c r="J157" s="21"/>
      <c r="K157" s="16"/>
    </row>
    <row r="158" spans="1:11" ht="16.5" thickTop="1" thickBot="1">
      <c r="A158" s="44">
        <v>1002440262124</v>
      </c>
      <c r="B158" s="25" t="s">
        <v>5990</v>
      </c>
      <c r="C158" s="25" t="s">
        <v>2854</v>
      </c>
      <c r="D158" s="25" t="s">
        <v>7194</v>
      </c>
      <c r="E158" s="25" t="s">
        <v>1529</v>
      </c>
      <c r="F158" s="24">
        <v>1825000</v>
      </c>
      <c r="G158" s="23">
        <v>45307</v>
      </c>
      <c r="H158" s="16" t="s">
        <v>2524</v>
      </c>
      <c r="I158" s="16" t="s">
        <v>7193</v>
      </c>
      <c r="J158" s="21"/>
      <c r="K158" s="16"/>
    </row>
    <row r="159" spans="1:11" ht="16.5" thickTop="1" thickBot="1">
      <c r="A159" s="26">
        <v>1002240197670</v>
      </c>
      <c r="B159" s="25" t="s">
        <v>5990</v>
      </c>
      <c r="C159" s="25" t="s">
        <v>2854</v>
      </c>
      <c r="D159" s="25" t="s">
        <v>7001</v>
      </c>
      <c r="E159" s="25" t="s">
        <v>7000</v>
      </c>
      <c r="F159" s="24">
        <v>200000</v>
      </c>
      <c r="G159" s="23">
        <v>44727</v>
      </c>
      <c r="H159" s="16" t="s">
        <v>2693</v>
      </c>
      <c r="I159" s="43" t="s">
        <v>6810</v>
      </c>
      <c r="J159" s="21"/>
      <c r="K159" s="16"/>
    </row>
    <row r="160" spans="1:11" ht="16.5" thickTop="1" thickBot="1">
      <c r="A160" s="20">
        <v>2917042</v>
      </c>
      <c r="B160" s="16" t="s">
        <v>7135</v>
      </c>
      <c r="C160" s="16" t="s">
        <v>2854</v>
      </c>
      <c r="D160" s="16" t="s">
        <v>7305</v>
      </c>
      <c r="E160" s="16" t="s">
        <v>7304</v>
      </c>
      <c r="F160" s="19">
        <v>190000</v>
      </c>
      <c r="G160" s="62">
        <v>45845</v>
      </c>
      <c r="H160" s="16" t="s">
        <v>2182</v>
      </c>
      <c r="I160" s="16" t="s">
        <v>6810</v>
      </c>
      <c r="J160" s="16"/>
      <c r="K160" s="16"/>
    </row>
    <row r="161" spans="1:16381" ht="16.5" thickTop="1" thickBot="1">
      <c r="A161" s="26">
        <v>1002240189989</v>
      </c>
      <c r="B161" s="25" t="s">
        <v>5990</v>
      </c>
      <c r="C161" s="25" t="s">
        <v>2854</v>
      </c>
      <c r="D161" s="25" t="s">
        <v>6958</v>
      </c>
      <c r="E161" s="25" t="s">
        <v>6957</v>
      </c>
      <c r="F161" s="24">
        <v>75000</v>
      </c>
      <c r="G161" s="23">
        <v>44666</v>
      </c>
      <c r="H161" s="16" t="s">
        <v>2026</v>
      </c>
      <c r="I161" s="43" t="s">
        <v>6810</v>
      </c>
      <c r="J161" s="21"/>
      <c r="K161" s="16"/>
    </row>
    <row r="162" spans="1:16381" ht="16.5" thickTop="1" thickBot="1">
      <c r="A162" s="26">
        <v>1002340242004</v>
      </c>
      <c r="B162" s="25" t="s">
        <v>5990</v>
      </c>
      <c r="C162" s="25" t="s">
        <v>2854</v>
      </c>
      <c r="D162" s="25" t="s">
        <v>7085</v>
      </c>
      <c r="E162" s="25" t="s">
        <v>7136</v>
      </c>
      <c r="F162" s="24">
        <v>150000</v>
      </c>
      <c r="G162" s="23">
        <v>45126</v>
      </c>
      <c r="H162" s="16" t="s">
        <v>1711</v>
      </c>
      <c r="I162" s="43" t="s">
        <v>6810</v>
      </c>
      <c r="J162" s="89">
        <f>SUM(F162-F163)</f>
        <v>75000</v>
      </c>
      <c r="K162" s="88">
        <f>SUM(G162-G163)</f>
        <v>238</v>
      </c>
    </row>
    <row r="163" spans="1:16381" ht="16.5" thickTop="1" thickBot="1">
      <c r="A163" s="26">
        <v>1002240219246</v>
      </c>
      <c r="B163" s="25" t="s">
        <v>5990</v>
      </c>
      <c r="C163" s="25" t="s">
        <v>2854</v>
      </c>
      <c r="D163" s="25" t="s">
        <v>7086</v>
      </c>
      <c r="E163" s="25" t="s">
        <v>7085</v>
      </c>
      <c r="F163" s="24">
        <v>75000</v>
      </c>
      <c r="G163" s="23">
        <v>44888</v>
      </c>
      <c r="H163" s="16" t="s">
        <v>1711</v>
      </c>
      <c r="I163" s="43" t="s">
        <v>6810</v>
      </c>
      <c r="J163" s="21"/>
      <c r="K163" s="16"/>
    </row>
    <row r="164" spans="1:16381" ht="16.5" thickTop="1" thickBot="1">
      <c r="A164" s="108">
        <v>1987387</v>
      </c>
      <c r="B164" s="25" t="s">
        <v>5990</v>
      </c>
      <c r="C164" s="33" t="s">
        <v>2854</v>
      </c>
      <c r="D164" s="33" t="s">
        <v>7251</v>
      </c>
      <c r="E164" s="33" t="s">
        <v>7172</v>
      </c>
      <c r="F164" s="32">
        <v>154000</v>
      </c>
      <c r="G164" s="31">
        <v>45569</v>
      </c>
      <c r="H164" s="16" t="s">
        <v>2364</v>
      </c>
      <c r="I164" s="65" t="s">
        <v>6871</v>
      </c>
      <c r="J164" s="64"/>
      <c r="K164" s="16"/>
    </row>
    <row r="165" spans="1:16381" ht="16.5" thickTop="1" thickBot="1">
      <c r="A165" s="102">
        <v>1002440290149</v>
      </c>
      <c r="B165" s="25" t="s">
        <v>5990</v>
      </c>
      <c r="C165" s="68" t="s">
        <v>2854</v>
      </c>
      <c r="D165" s="68" t="s">
        <v>7263</v>
      </c>
      <c r="E165" s="68" t="s">
        <v>7262</v>
      </c>
      <c r="F165" s="67">
        <v>154000</v>
      </c>
      <c r="G165" s="66">
        <v>45567</v>
      </c>
      <c r="H165" s="16" t="s">
        <v>2364</v>
      </c>
      <c r="I165" s="65" t="s">
        <v>6871</v>
      </c>
      <c r="J165" s="64"/>
      <c r="K165" s="16"/>
    </row>
    <row r="166" spans="1:16381" ht="16.5" thickTop="1" thickBot="1">
      <c r="A166" s="102">
        <v>1002440284328</v>
      </c>
      <c r="B166" s="25" t="s">
        <v>5990</v>
      </c>
      <c r="C166" s="68" t="s">
        <v>2854</v>
      </c>
      <c r="D166" s="68" t="s">
        <v>7252</v>
      </c>
      <c r="E166" s="68" t="s">
        <v>7251</v>
      </c>
      <c r="F166" s="67">
        <v>154000</v>
      </c>
      <c r="G166" s="66">
        <v>45519</v>
      </c>
      <c r="H166" s="16" t="s">
        <v>2364</v>
      </c>
      <c r="I166" s="65" t="s">
        <v>6810</v>
      </c>
      <c r="J166" s="64"/>
      <c r="K166" s="16"/>
    </row>
    <row r="167" spans="1:16381" ht="16.5" thickTop="1" thickBot="1">
      <c r="A167" s="44">
        <v>12304299512</v>
      </c>
      <c r="B167" s="25" t="s">
        <v>5990</v>
      </c>
      <c r="C167" s="25" t="s">
        <v>2854</v>
      </c>
      <c r="D167" s="25" t="s">
        <v>7090</v>
      </c>
      <c r="E167" s="25" t="s">
        <v>7089</v>
      </c>
      <c r="F167" s="24">
        <v>193400</v>
      </c>
      <c r="G167" s="23">
        <v>44914</v>
      </c>
      <c r="H167" s="16" t="s">
        <v>7088</v>
      </c>
      <c r="I167" s="16" t="s">
        <v>7087</v>
      </c>
      <c r="J167" s="21"/>
      <c r="K167" s="16"/>
    </row>
    <row r="168" spans="1:16381" ht="61.5" thickTop="1" thickBot="1">
      <c r="A168" s="26">
        <v>1002240202875</v>
      </c>
      <c r="B168" s="25" t="s">
        <v>5990</v>
      </c>
      <c r="C168" s="25" t="s">
        <v>2854</v>
      </c>
      <c r="D168" s="25" t="s">
        <v>7007</v>
      </c>
      <c r="E168" s="25" t="s">
        <v>7006</v>
      </c>
      <c r="F168" s="24">
        <v>170000</v>
      </c>
      <c r="G168" s="23">
        <v>44757</v>
      </c>
      <c r="H168" s="16" t="s">
        <v>2083</v>
      </c>
      <c r="I168" s="43" t="s">
        <v>7005</v>
      </c>
      <c r="J168" s="21"/>
      <c r="K168" s="16"/>
    </row>
    <row r="169" spans="1:16381" ht="16.5" thickTop="1" thickBot="1">
      <c r="A169" s="20">
        <v>2925969</v>
      </c>
      <c r="B169" s="16" t="s">
        <v>7135</v>
      </c>
      <c r="C169" s="16" t="s">
        <v>2854</v>
      </c>
      <c r="D169" s="16" t="s">
        <v>7307</v>
      </c>
      <c r="E169" s="16" t="s">
        <v>7306</v>
      </c>
      <c r="F169" s="19">
        <v>335000</v>
      </c>
      <c r="G169" s="62">
        <v>45849</v>
      </c>
      <c r="H169" s="16" t="s">
        <v>2186</v>
      </c>
      <c r="I169" s="16" t="s">
        <v>6822</v>
      </c>
      <c r="J169" s="16"/>
      <c r="K169" s="16"/>
    </row>
    <row r="170" spans="1:16381" ht="16.5" thickTop="1" thickBot="1">
      <c r="A170" s="26">
        <v>1002240209613</v>
      </c>
      <c r="B170" s="25" t="s">
        <v>5990</v>
      </c>
      <c r="C170" s="25" t="s">
        <v>2854</v>
      </c>
      <c r="D170" s="25" t="s">
        <v>7033</v>
      </c>
      <c r="E170" s="25" t="s">
        <v>7032</v>
      </c>
      <c r="F170" s="24">
        <v>97200</v>
      </c>
      <c r="G170" s="23">
        <v>44813</v>
      </c>
      <c r="H170" s="16" t="s">
        <v>2764</v>
      </c>
      <c r="I170" s="43" t="s">
        <v>6810</v>
      </c>
      <c r="J170" s="21"/>
      <c r="K170" s="16"/>
    </row>
    <row r="171" spans="1:16381" ht="16.5" thickTop="1" thickBot="1">
      <c r="A171" s="26">
        <v>1002340230378</v>
      </c>
      <c r="B171" s="25" t="s">
        <v>5990</v>
      </c>
      <c r="C171" s="25" t="s">
        <v>2854</v>
      </c>
      <c r="D171" s="25" t="s">
        <v>7108</v>
      </c>
      <c r="E171" s="25" t="s">
        <v>7107</v>
      </c>
      <c r="F171" s="24">
        <v>125000</v>
      </c>
      <c r="G171" s="23">
        <v>45016</v>
      </c>
      <c r="H171" s="16" t="s">
        <v>2051</v>
      </c>
      <c r="I171" s="43" t="s">
        <v>6810</v>
      </c>
      <c r="J171" s="21"/>
      <c r="K171" s="16"/>
    </row>
    <row r="172" spans="1:16381" ht="16.5" thickTop="1" thickBot="1">
      <c r="A172" s="181">
        <v>1002440277635</v>
      </c>
      <c r="B172" s="179" t="s">
        <v>5990</v>
      </c>
      <c r="C172" s="179" t="s">
        <v>2854</v>
      </c>
      <c r="D172" s="179" t="s">
        <v>7235</v>
      </c>
      <c r="E172" s="179" t="s">
        <v>7234</v>
      </c>
      <c r="F172" s="182">
        <v>164999</v>
      </c>
      <c r="G172" s="183">
        <v>45464</v>
      </c>
      <c r="H172" s="16" t="s">
        <v>2094</v>
      </c>
      <c r="I172" s="184" t="s">
        <v>6810</v>
      </c>
      <c r="J172" s="180"/>
    </row>
    <row r="173" spans="1:16381" ht="16.5" thickTop="1" thickBot="1">
      <c r="A173" s="26">
        <v>1002240190576</v>
      </c>
      <c r="B173" s="25" t="s">
        <v>5990</v>
      </c>
      <c r="C173" s="25" t="s">
        <v>2854</v>
      </c>
      <c r="D173" s="25" t="s">
        <v>6963</v>
      </c>
      <c r="E173" s="25" t="s">
        <v>6962</v>
      </c>
      <c r="F173" s="24">
        <v>35000</v>
      </c>
      <c r="G173" s="23">
        <v>44672</v>
      </c>
      <c r="H173" s="16" t="s">
        <v>6961</v>
      </c>
      <c r="I173" s="43" t="s">
        <v>6832</v>
      </c>
      <c r="J173" s="21"/>
      <c r="K173" s="16"/>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c r="AR173" s="60"/>
      <c r="AS173" s="60"/>
      <c r="AT173" s="60"/>
      <c r="AU173" s="60"/>
      <c r="AV173" s="60"/>
      <c r="AW173" s="60"/>
      <c r="AX173" s="60"/>
      <c r="AY173" s="60"/>
      <c r="AZ173" s="60"/>
      <c r="BA173" s="60"/>
      <c r="BB173" s="60"/>
      <c r="BC173" s="60"/>
      <c r="BD173" s="60"/>
      <c r="BE173" s="60"/>
      <c r="BF173" s="60"/>
      <c r="BG173" s="60"/>
      <c r="BH173" s="60"/>
      <c r="BI173" s="60"/>
      <c r="BJ173" s="60"/>
      <c r="BK173" s="60"/>
      <c r="BL173" s="60"/>
      <c r="BM173" s="60"/>
      <c r="BN173" s="60"/>
      <c r="BO173" s="60"/>
      <c r="BP173" s="60"/>
      <c r="BQ173" s="60"/>
      <c r="BR173" s="60"/>
      <c r="BS173" s="60"/>
      <c r="BT173" s="60"/>
      <c r="BU173" s="60"/>
      <c r="BV173" s="60"/>
      <c r="BW173" s="60"/>
      <c r="BX173" s="60"/>
      <c r="BY173" s="60"/>
      <c r="BZ173" s="60"/>
      <c r="CA173" s="60"/>
      <c r="CB173" s="60"/>
      <c r="CC173" s="60"/>
      <c r="CD173" s="60"/>
      <c r="CE173" s="60"/>
      <c r="CF173" s="60"/>
      <c r="CG173" s="60"/>
      <c r="CH173" s="60"/>
      <c r="CI173" s="60"/>
      <c r="CJ173" s="60"/>
      <c r="CK173" s="60"/>
      <c r="CL173" s="60"/>
      <c r="CM173" s="60"/>
      <c r="CN173" s="60"/>
      <c r="CO173" s="60"/>
      <c r="CP173" s="60"/>
      <c r="CQ173" s="60"/>
      <c r="CR173" s="60"/>
      <c r="CS173" s="60"/>
      <c r="CT173" s="60"/>
      <c r="CU173" s="60"/>
      <c r="CV173" s="60"/>
      <c r="CW173" s="60"/>
      <c r="CX173" s="60"/>
      <c r="CY173" s="60"/>
      <c r="CZ173" s="60"/>
      <c r="DA173" s="60"/>
      <c r="DB173" s="60"/>
      <c r="DC173" s="60"/>
      <c r="DD173" s="60"/>
      <c r="DE173" s="60"/>
      <c r="DF173" s="60"/>
      <c r="DG173" s="60"/>
      <c r="DH173" s="60"/>
      <c r="DI173" s="60"/>
      <c r="DJ173" s="60"/>
      <c r="DK173" s="60"/>
      <c r="DL173" s="60"/>
      <c r="DM173" s="60"/>
      <c r="DN173" s="60"/>
      <c r="DO173" s="60"/>
      <c r="DP173" s="60"/>
      <c r="DQ173" s="60"/>
      <c r="DR173" s="60"/>
      <c r="DS173" s="60"/>
      <c r="DT173" s="60"/>
      <c r="DU173" s="60"/>
      <c r="DV173" s="60"/>
      <c r="DW173" s="60"/>
      <c r="DX173" s="60"/>
      <c r="DY173" s="60"/>
      <c r="DZ173" s="60"/>
      <c r="EA173" s="60"/>
      <c r="EB173" s="60"/>
      <c r="EC173" s="60"/>
      <c r="ED173" s="60"/>
      <c r="EE173" s="60"/>
      <c r="EF173" s="60"/>
      <c r="EG173" s="60"/>
      <c r="EH173" s="60"/>
      <c r="EI173" s="60"/>
      <c r="EJ173" s="60"/>
      <c r="EK173" s="60"/>
      <c r="EL173" s="60"/>
      <c r="EM173" s="60"/>
      <c r="EN173" s="60"/>
      <c r="EO173" s="60"/>
      <c r="EP173" s="60"/>
      <c r="EQ173" s="60"/>
      <c r="ER173" s="60"/>
      <c r="ES173" s="60"/>
      <c r="ET173" s="60"/>
      <c r="EU173" s="60"/>
      <c r="EV173" s="60"/>
      <c r="EW173" s="60"/>
      <c r="EX173" s="60"/>
      <c r="EY173" s="60"/>
      <c r="EZ173" s="60"/>
      <c r="FA173" s="60"/>
      <c r="FB173" s="60"/>
      <c r="FC173" s="60"/>
      <c r="FD173" s="60"/>
      <c r="FE173" s="60"/>
      <c r="FF173" s="60"/>
      <c r="FG173" s="60"/>
      <c r="FH173" s="60"/>
      <c r="FI173" s="60"/>
      <c r="FJ173" s="60"/>
      <c r="FK173" s="60"/>
      <c r="FL173" s="60"/>
      <c r="FM173" s="60"/>
      <c r="FN173" s="60"/>
      <c r="FO173" s="60"/>
      <c r="FP173" s="60"/>
      <c r="FQ173" s="60"/>
      <c r="FR173" s="60"/>
      <c r="FS173" s="60"/>
      <c r="FT173" s="60"/>
      <c r="FU173" s="60"/>
      <c r="FV173" s="60"/>
      <c r="FW173" s="60"/>
      <c r="FX173" s="60"/>
      <c r="FY173" s="60"/>
      <c r="FZ173" s="60"/>
      <c r="GA173" s="60"/>
      <c r="GB173" s="60"/>
      <c r="GC173" s="60"/>
      <c r="GD173" s="60"/>
      <c r="GE173" s="60"/>
      <c r="GF173" s="60"/>
      <c r="GG173" s="60"/>
      <c r="GH173" s="60"/>
      <c r="GI173" s="60"/>
      <c r="GJ173" s="60"/>
      <c r="GK173" s="60"/>
      <c r="GL173" s="60"/>
      <c r="GM173" s="60"/>
      <c r="GN173" s="60"/>
      <c r="GO173" s="60"/>
      <c r="GP173" s="60"/>
      <c r="GQ173" s="60"/>
      <c r="GR173" s="60"/>
      <c r="GS173" s="60"/>
      <c r="GT173" s="60"/>
      <c r="GU173" s="60"/>
      <c r="GV173" s="60"/>
      <c r="GW173" s="60"/>
      <c r="GX173" s="60"/>
      <c r="GY173" s="60"/>
      <c r="GZ173" s="60"/>
      <c r="HA173" s="60"/>
      <c r="HB173" s="60"/>
      <c r="HC173" s="60"/>
      <c r="HD173" s="60"/>
      <c r="HE173" s="60"/>
      <c r="HF173" s="60"/>
      <c r="HG173" s="60"/>
      <c r="HH173" s="60"/>
      <c r="HI173" s="60"/>
      <c r="HJ173" s="60"/>
      <c r="HK173" s="60"/>
      <c r="HL173" s="60"/>
      <c r="HM173" s="60"/>
      <c r="HN173" s="60"/>
      <c r="HO173" s="60"/>
      <c r="HP173" s="60"/>
      <c r="HQ173" s="60"/>
      <c r="HR173" s="60"/>
      <c r="HS173" s="60"/>
      <c r="HT173" s="60"/>
      <c r="HU173" s="60"/>
      <c r="HV173" s="60"/>
      <c r="HW173" s="60"/>
      <c r="HX173" s="60"/>
      <c r="HY173" s="60"/>
      <c r="HZ173" s="60"/>
      <c r="IA173" s="60"/>
      <c r="IB173" s="60"/>
      <c r="IC173" s="60"/>
      <c r="ID173" s="60"/>
      <c r="IE173" s="60"/>
      <c r="IF173" s="60"/>
      <c r="IG173" s="60"/>
      <c r="IH173" s="60"/>
      <c r="II173" s="60"/>
      <c r="IJ173" s="60"/>
      <c r="IK173" s="60"/>
      <c r="IL173" s="60"/>
      <c r="IM173" s="60"/>
      <c r="IN173" s="60"/>
      <c r="IO173" s="60"/>
      <c r="IP173" s="60"/>
      <c r="IQ173" s="60"/>
      <c r="IR173" s="60"/>
      <c r="IS173" s="60"/>
      <c r="IT173" s="60"/>
      <c r="IU173" s="60"/>
      <c r="IV173" s="60"/>
      <c r="IW173" s="60"/>
      <c r="IX173" s="60"/>
      <c r="IY173" s="60"/>
      <c r="IZ173" s="60"/>
      <c r="JA173" s="60"/>
      <c r="JB173" s="60"/>
      <c r="JC173" s="60"/>
      <c r="JD173" s="60"/>
      <c r="JE173" s="60"/>
      <c r="JF173" s="60"/>
      <c r="JG173" s="60"/>
      <c r="JH173" s="60"/>
      <c r="JI173" s="60"/>
      <c r="JJ173" s="60"/>
      <c r="JK173" s="60"/>
      <c r="JL173" s="60"/>
      <c r="JM173" s="60"/>
      <c r="JN173" s="60"/>
      <c r="JO173" s="60"/>
      <c r="JP173" s="60"/>
      <c r="JQ173" s="60"/>
      <c r="JR173" s="60"/>
      <c r="JS173" s="60"/>
      <c r="JT173" s="60"/>
      <c r="JU173" s="60"/>
      <c r="JV173" s="60"/>
      <c r="JW173" s="60"/>
      <c r="JX173" s="60"/>
      <c r="JY173" s="60"/>
      <c r="JZ173" s="60"/>
      <c r="KA173" s="60"/>
      <c r="KB173" s="60"/>
      <c r="KC173" s="60"/>
      <c r="KD173" s="60"/>
      <c r="KE173" s="60"/>
      <c r="KF173" s="60"/>
      <c r="KG173" s="60"/>
      <c r="KH173" s="60"/>
      <c r="KI173" s="60"/>
      <c r="KJ173" s="60"/>
      <c r="KK173" s="60"/>
      <c r="KL173" s="60"/>
      <c r="KM173" s="60"/>
      <c r="KN173" s="60"/>
      <c r="KO173" s="60"/>
      <c r="KP173" s="60"/>
      <c r="KQ173" s="60"/>
      <c r="KR173" s="60"/>
      <c r="KS173" s="60"/>
      <c r="KT173" s="60"/>
      <c r="KU173" s="60"/>
      <c r="KV173" s="60"/>
      <c r="KW173" s="60"/>
      <c r="KX173" s="60"/>
      <c r="KY173" s="60"/>
      <c r="KZ173" s="60"/>
      <c r="LA173" s="60"/>
      <c r="LB173" s="60"/>
      <c r="LC173" s="60"/>
      <c r="LD173" s="60"/>
      <c r="LE173" s="60"/>
      <c r="LF173" s="60"/>
      <c r="LG173" s="60"/>
      <c r="LH173" s="60"/>
      <c r="LI173" s="60"/>
      <c r="LJ173" s="60"/>
      <c r="LK173" s="60"/>
      <c r="LL173" s="60"/>
      <c r="LM173" s="60"/>
      <c r="LN173" s="60"/>
      <c r="LO173" s="60"/>
      <c r="LP173" s="60"/>
      <c r="LQ173" s="60"/>
      <c r="LR173" s="60"/>
      <c r="LS173" s="60"/>
      <c r="LT173" s="60"/>
      <c r="LU173" s="60"/>
      <c r="LV173" s="60"/>
      <c r="LW173" s="60"/>
      <c r="LX173" s="60"/>
      <c r="LY173" s="60"/>
      <c r="LZ173" s="60"/>
      <c r="MA173" s="60"/>
      <c r="MB173" s="60"/>
      <c r="MC173" s="60"/>
      <c r="MD173" s="60"/>
      <c r="ME173" s="60"/>
      <c r="MF173" s="60"/>
      <c r="MG173" s="60"/>
      <c r="MH173" s="60"/>
      <c r="MI173" s="60"/>
      <c r="MJ173" s="60"/>
      <c r="MK173" s="60"/>
      <c r="ML173" s="60"/>
      <c r="MM173" s="60"/>
      <c r="MN173" s="60"/>
      <c r="MO173" s="60"/>
      <c r="MP173" s="60"/>
      <c r="MQ173" s="60"/>
      <c r="MR173" s="60"/>
      <c r="MS173" s="60"/>
      <c r="MT173" s="60"/>
      <c r="MU173" s="60"/>
      <c r="MV173" s="60"/>
      <c r="MW173" s="60"/>
      <c r="MX173" s="60"/>
      <c r="MY173" s="60"/>
      <c r="MZ173" s="60"/>
      <c r="NA173" s="60"/>
      <c r="NB173" s="60"/>
      <c r="NC173" s="60"/>
      <c r="ND173" s="60"/>
      <c r="NE173" s="60"/>
      <c r="NF173" s="60"/>
      <c r="NG173" s="60"/>
      <c r="NH173" s="60"/>
      <c r="NI173" s="60"/>
      <c r="NJ173" s="60"/>
      <c r="NK173" s="60"/>
      <c r="NL173" s="60"/>
      <c r="NM173" s="60"/>
      <c r="NN173" s="60"/>
      <c r="NO173" s="60"/>
      <c r="NP173" s="60"/>
      <c r="NQ173" s="60"/>
      <c r="NR173" s="60"/>
      <c r="NS173" s="60"/>
      <c r="NT173" s="60"/>
      <c r="NU173" s="60"/>
      <c r="NV173" s="60"/>
      <c r="NW173" s="60"/>
      <c r="NX173" s="60"/>
      <c r="NY173" s="60"/>
      <c r="NZ173" s="60"/>
      <c r="OA173" s="60"/>
      <c r="OB173" s="60"/>
      <c r="OC173" s="60"/>
      <c r="OD173" s="60"/>
      <c r="OE173" s="60"/>
      <c r="OF173" s="60"/>
      <c r="OG173" s="60"/>
      <c r="OH173" s="60"/>
      <c r="OI173" s="60"/>
      <c r="OJ173" s="60"/>
      <c r="OK173" s="60"/>
      <c r="OL173" s="60"/>
      <c r="OM173" s="60"/>
      <c r="ON173" s="60"/>
      <c r="OO173" s="60"/>
      <c r="OP173" s="60"/>
      <c r="OQ173" s="60"/>
      <c r="OR173" s="60"/>
      <c r="OS173" s="60"/>
      <c r="OT173" s="60"/>
      <c r="OU173" s="60"/>
      <c r="OV173" s="60"/>
      <c r="OW173" s="60"/>
      <c r="OX173" s="60"/>
      <c r="OY173" s="60"/>
      <c r="OZ173" s="60"/>
      <c r="PA173" s="60"/>
      <c r="PB173" s="60"/>
      <c r="PC173" s="60"/>
      <c r="PD173" s="60"/>
      <c r="PE173" s="60"/>
      <c r="PF173" s="60"/>
      <c r="PG173" s="60"/>
      <c r="PH173" s="60"/>
      <c r="PI173" s="60"/>
      <c r="PJ173" s="60"/>
      <c r="PK173" s="60"/>
      <c r="PL173" s="60"/>
      <c r="PM173" s="60"/>
      <c r="PN173" s="60"/>
      <c r="PO173" s="60"/>
      <c r="PP173" s="60"/>
      <c r="PQ173" s="60"/>
      <c r="PR173" s="60"/>
      <c r="PS173" s="60"/>
      <c r="PT173" s="60"/>
      <c r="PU173" s="60"/>
      <c r="PV173" s="60"/>
      <c r="PW173" s="60"/>
      <c r="PX173" s="60"/>
      <c r="PY173" s="60"/>
      <c r="PZ173" s="60"/>
      <c r="QA173" s="60"/>
      <c r="QB173" s="60"/>
      <c r="QC173" s="60"/>
      <c r="QD173" s="60"/>
      <c r="QE173" s="60"/>
      <c r="QF173" s="60"/>
      <c r="QG173" s="60"/>
      <c r="QH173" s="60"/>
      <c r="QI173" s="60"/>
      <c r="QJ173" s="60"/>
      <c r="QK173" s="60"/>
      <c r="QL173" s="60"/>
      <c r="QM173" s="60"/>
      <c r="QN173" s="60"/>
      <c r="QO173" s="60"/>
      <c r="QP173" s="60"/>
      <c r="QQ173" s="60"/>
      <c r="QR173" s="60"/>
      <c r="QS173" s="60"/>
      <c r="QT173" s="60"/>
      <c r="QU173" s="60"/>
      <c r="QV173" s="60"/>
      <c r="QW173" s="60"/>
      <c r="QX173" s="60"/>
      <c r="QY173" s="60"/>
      <c r="QZ173" s="60"/>
      <c r="RA173" s="60"/>
      <c r="RB173" s="60"/>
      <c r="RC173" s="60"/>
      <c r="RD173" s="60"/>
      <c r="RE173" s="60"/>
      <c r="RF173" s="60"/>
      <c r="RG173" s="60"/>
      <c r="RH173" s="60"/>
      <c r="RI173" s="60"/>
      <c r="RJ173" s="60"/>
      <c r="RK173" s="60"/>
      <c r="RL173" s="60"/>
      <c r="RM173" s="60"/>
      <c r="RN173" s="60"/>
      <c r="RO173" s="60"/>
      <c r="RP173" s="60"/>
      <c r="RQ173" s="60"/>
      <c r="RR173" s="60"/>
      <c r="RS173" s="60"/>
      <c r="RT173" s="60"/>
      <c r="RU173" s="60"/>
      <c r="RV173" s="60"/>
      <c r="RW173" s="60"/>
      <c r="RX173" s="60"/>
      <c r="RY173" s="60"/>
      <c r="RZ173" s="60"/>
      <c r="SA173" s="60"/>
      <c r="SB173" s="60"/>
      <c r="SC173" s="60"/>
      <c r="SD173" s="60"/>
      <c r="SE173" s="60"/>
      <c r="SF173" s="60"/>
      <c r="SG173" s="60"/>
      <c r="SH173" s="60"/>
      <c r="SI173" s="60"/>
      <c r="SJ173" s="60"/>
      <c r="SK173" s="60"/>
      <c r="SL173" s="60"/>
      <c r="SM173" s="60"/>
      <c r="SN173" s="60"/>
      <c r="SO173" s="60"/>
      <c r="SP173" s="60"/>
      <c r="SQ173" s="60"/>
      <c r="SR173" s="60"/>
      <c r="SS173" s="60"/>
      <c r="ST173" s="60"/>
      <c r="SU173" s="60"/>
      <c r="SV173" s="60"/>
      <c r="SW173" s="60"/>
      <c r="SX173" s="60"/>
      <c r="SY173" s="60"/>
      <c r="SZ173" s="60"/>
      <c r="TA173" s="60"/>
      <c r="TB173" s="60"/>
      <c r="TC173" s="60"/>
      <c r="TD173" s="60"/>
      <c r="TE173" s="60"/>
      <c r="TF173" s="60"/>
      <c r="TG173" s="60"/>
      <c r="TH173" s="60"/>
      <c r="TI173" s="60"/>
      <c r="TJ173" s="60"/>
      <c r="TK173" s="60"/>
      <c r="TL173" s="60"/>
      <c r="TM173" s="60"/>
      <c r="TN173" s="60"/>
      <c r="TO173" s="60"/>
      <c r="TP173" s="60"/>
      <c r="TQ173" s="60"/>
      <c r="TR173" s="60"/>
      <c r="TS173" s="60"/>
      <c r="TT173" s="60"/>
      <c r="TU173" s="60"/>
      <c r="TV173" s="60"/>
      <c r="TW173" s="60"/>
      <c r="TX173" s="60"/>
      <c r="TY173" s="60"/>
      <c r="TZ173" s="60"/>
      <c r="UA173" s="60"/>
      <c r="UB173" s="60"/>
      <c r="UC173" s="60"/>
      <c r="UD173" s="60"/>
      <c r="UE173" s="60"/>
      <c r="UF173" s="60"/>
      <c r="UG173" s="60"/>
      <c r="UH173" s="60"/>
      <c r="UI173" s="60"/>
      <c r="UJ173" s="60"/>
      <c r="UK173" s="60"/>
      <c r="UL173" s="60"/>
      <c r="UM173" s="60"/>
      <c r="UN173" s="60"/>
      <c r="UO173" s="60"/>
      <c r="UP173" s="60"/>
      <c r="UQ173" s="60"/>
      <c r="UR173" s="60"/>
      <c r="US173" s="60"/>
      <c r="UT173" s="60"/>
      <c r="UU173" s="60"/>
      <c r="UV173" s="60"/>
      <c r="UW173" s="60"/>
      <c r="UX173" s="60"/>
      <c r="UY173" s="60"/>
      <c r="UZ173" s="60"/>
      <c r="VA173" s="60"/>
      <c r="VB173" s="60"/>
      <c r="VC173" s="60"/>
      <c r="VD173" s="60"/>
      <c r="VE173" s="60"/>
      <c r="VF173" s="60"/>
      <c r="VG173" s="60"/>
      <c r="VH173" s="60"/>
      <c r="VI173" s="60"/>
      <c r="VJ173" s="60"/>
      <c r="VK173" s="60"/>
      <c r="VL173" s="60"/>
      <c r="VM173" s="60"/>
      <c r="VN173" s="60"/>
      <c r="VO173" s="60"/>
      <c r="VP173" s="60"/>
      <c r="VQ173" s="60"/>
      <c r="VR173" s="60"/>
      <c r="VS173" s="60"/>
      <c r="VT173" s="60"/>
      <c r="VU173" s="60"/>
      <c r="VV173" s="60"/>
      <c r="VW173" s="60"/>
      <c r="VX173" s="60"/>
      <c r="VY173" s="60"/>
      <c r="VZ173" s="60"/>
      <c r="WA173" s="60"/>
      <c r="WB173" s="60"/>
      <c r="WC173" s="60"/>
      <c r="WD173" s="60"/>
      <c r="WE173" s="60"/>
      <c r="WF173" s="60"/>
      <c r="WG173" s="60"/>
      <c r="WH173" s="60"/>
      <c r="WI173" s="60"/>
      <c r="WJ173" s="60"/>
      <c r="WK173" s="60"/>
      <c r="WL173" s="60"/>
      <c r="WM173" s="60"/>
      <c r="WN173" s="60"/>
      <c r="WO173" s="60"/>
      <c r="WP173" s="60"/>
      <c r="WQ173" s="60"/>
      <c r="WR173" s="60"/>
      <c r="WS173" s="60"/>
      <c r="WT173" s="60"/>
      <c r="WU173" s="60"/>
      <c r="WV173" s="60"/>
      <c r="WW173" s="60"/>
      <c r="WX173" s="60"/>
      <c r="WY173" s="60"/>
      <c r="WZ173" s="60"/>
      <c r="XA173" s="60"/>
      <c r="XB173" s="60"/>
      <c r="XC173" s="60"/>
      <c r="XD173" s="60"/>
      <c r="XE173" s="60"/>
      <c r="XF173" s="60"/>
      <c r="XG173" s="60"/>
      <c r="XH173" s="60"/>
      <c r="XI173" s="60"/>
      <c r="XJ173" s="60"/>
      <c r="XK173" s="60"/>
      <c r="XL173" s="60"/>
      <c r="XM173" s="60"/>
      <c r="XN173" s="60"/>
      <c r="XO173" s="60"/>
      <c r="XP173" s="60"/>
      <c r="XQ173" s="60"/>
      <c r="XR173" s="60"/>
      <c r="XS173" s="60"/>
      <c r="XT173" s="60"/>
      <c r="XU173" s="60"/>
      <c r="XV173" s="60"/>
      <c r="XW173" s="60"/>
      <c r="XX173" s="60"/>
      <c r="XY173" s="60"/>
      <c r="XZ173" s="60"/>
      <c r="YA173" s="60"/>
      <c r="YB173" s="60"/>
      <c r="YC173" s="60"/>
      <c r="YD173" s="60"/>
      <c r="YE173" s="60"/>
      <c r="YF173" s="60"/>
      <c r="YG173" s="60"/>
      <c r="YH173" s="60"/>
      <c r="YI173" s="60"/>
      <c r="YJ173" s="60"/>
      <c r="YK173" s="60"/>
      <c r="YL173" s="60"/>
      <c r="YM173" s="60"/>
      <c r="YN173" s="60"/>
      <c r="YO173" s="60"/>
      <c r="YP173" s="60"/>
      <c r="YQ173" s="60"/>
      <c r="YR173" s="60"/>
      <c r="YS173" s="60"/>
      <c r="YT173" s="60"/>
      <c r="YU173" s="60"/>
      <c r="YV173" s="60"/>
      <c r="YW173" s="60"/>
      <c r="YX173" s="60"/>
      <c r="YY173" s="60"/>
      <c r="YZ173" s="60"/>
      <c r="ZA173" s="60"/>
      <c r="ZB173" s="60"/>
      <c r="ZC173" s="60"/>
      <c r="ZD173" s="60"/>
      <c r="ZE173" s="60"/>
      <c r="ZF173" s="60"/>
      <c r="ZG173" s="60"/>
      <c r="ZH173" s="60"/>
      <c r="ZI173" s="60"/>
      <c r="ZJ173" s="60"/>
      <c r="ZK173" s="60"/>
      <c r="ZL173" s="60"/>
      <c r="ZM173" s="60"/>
      <c r="ZN173" s="60"/>
      <c r="ZO173" s="60"/>
      <c r="ZP173" s="60"/>
      <c r="ZQ173" s="60"/>
      <c r="ZR173" s="60"/>
      <c r="ZS173" s="60"/>
      <c r="ZT173" s="60"/>
      <c r="ZU173" s="60"/>
      <c r="ZV173" s="60"/>
      <c r="ZW173" s="60"/>
      <c r="ZX173" s="60"/>
      <c r="ZY173" s="60"/>
      <c r="ZZ173" s="60"/>
      <c r="AAA173" s="60"/>
      <c r="AAB173" s="60"/>
      <c r="AAC173" s="60"/>
      <c r="AAD173" s="60"/>
      <c r="AAE173" s="60"/>
      <c r="AAF173" s="60"/>
      <c r="AAG173" s="60"/>
      <c r="AAH173" s="60"/>
      <c r="AAI173" s="60"/>
      <c r="AAJ173" s="60"/>
      <c r="AAK173" s="60"/>
      <c r="AAL173" s="60"/>
      <c r="AAM173" s="60"/>
      <c r="AAN173" s="60"/>
      <c r="AAO173" s="60"/>
      <c r="AAP173" s="60"/>
      <c r="AAQ173" s="60"/>
      <c r="AAR173" s="60"/>
      <c r="AAS173" s="60"/>
      <c r="AAT173" s="60"/>
      <c r="AAU173" s="60"/>
      <c r="AAV173" s="60"/>
      <c r="AAW173" s="60"/>
      <c r="AAX173" s="60"/>
      <c r="AAY173" s="60"/>
      <c r="AAZ173" s="60"/>
      <c r="ABA173" s="60"/>
      <c r="ABB173" s="60"/>
      <c r="ABC173" s="60"/>
      <c r="ABD173" s="60"/>
      <c r="ABE173" s="60"/>
      <c r="ABF173" s="60"/>
      <c r="ABG173" s="60"/>
      <c r="ABH173" s="60"/>
      <c r="ABI173" s="60"/>
      <c r="ABJ173" s="60"/>
      <c r="ABK173" s="60"/>
      <c r="ABL173" s="60"/>
      <c r="ABM173" s="60"/>
      <c r="ABN173" s="60"/>
      <c r="ABO173" s="60"/>
      <c r="ABP173" s="60"/>
      <c r="ABQ173" s="60"/>
      <c r="ABR173" s="60"/>
      <c r="ABS173" s="60"/>
      <c r="ABT173" s="60"/>
      <c r="ABU173" s="60"/>
      <c r="ABV173" s="60"/>
      <c r="ABW173" s="60"/>
      <c r="ABX173" s="60"/>
      <c r="ABY173" s="60"/>
      <c r="ABZ173" s="60"/>
      <c r="ACA173" s="60"/>
      <c r="ACB173" s="60"/>
      <c r="ACC173" s="60"/>
      <c r="ACD173" s="60"/>
      <c r="ACE173" s="60"/>
      <c r="ACF173" s="60"/>
      <c r="ACG173" s="60"/>
      <c r="ACH173" s="60"/>
      <c r="ACI173" s="60"/>
      <c r="ACJ173" s="60"/>
      <c r="ACK173" s="60"/>
      <c r="ACL173" s="60"/>
      <c r="ACM173" s="60"/>
      <c r="ACN173" s="60"/>
      <c r="ACO173" s="60"/>
      <c r="ACP173" s="60"/>
      <c r="ACQ173" s="60"/>
      <c r="ACR173" s="60"/>
      <c r="ACS173" s="60"/>
      <c r="ACT173" s="60"/>
      <c r="ACU173" s="60"/>
      <c r="ACV173" s="60"/>
      <c r="ACW173" s="60"/>
      <c r="ACX173" s="60"/>
      <c r="ACY173" s="60"/>
      <c r="ACZ173" s="60"/>
      <c r="ADA173" s="60"/>
      <c r="ADB173" s="60"/>
      <c r="ADC173" s="60"/>
      <c r="ADD173" s="60"/>
      <c r="ADE173" s="60"/>
      <c r="ADF173" s="60"/>
      <c r="ADG173" s="60"/>
      <c r="ADH173" s="60"/>
      <c r="ADI173" s="60"/>
      <c r="ADJ173" s="60"/>
      <c r="ADK173" s="60"/>
      <c r="ADL173" s="60"/>
      <c r="ADM173" s="60"/>
      <c r="ADN173" s="60"/>
      <c r="ADO173" s="60"/>
      <c r="ADP173" s="60"/>
      <c r="ADQ173" s="60"/>
      <c r="ADR173" s="60"/>
      <c r="ADS173" s="60"/>
      <c r="ADT173" s="60"/>
      <c r="ADU173" s="60"/>
      <c r="ADV173" s="60"/>
      <c r="ADW173" s="60"/>
      <c r="ADX173" s="60"/>
      <c r="ADY173" s="60"/>
      <c r="ADZ173" s="60"/>
      <c r="AEA173" s="60"/>
      <c r="AEB173" s="60"/>
      <c r="AEC173" s="60"/>
      <c r="AED173" s="60"/>
      <c r="AEE173" s="60"/>
      <c r="AEF173" s="60"/>
      <c r="AEG173" s="60"/>
      <c r="AEH173" s="60"/>
      <c r="AEI173" s="60"/>
      <c r="AEJ173" s="60"/>
      <c r="AEK173" s="60"/>
      <c r="AEL173" s="60"/>
      <c r="AEM173" s="60"/>
      <c r="AEN173" s="60"/>
      <c r="AEO173" s="60"/>
      <c r="AEP173" s="60"/>
      <c r="AEQ173" s="60"/>
      <c r="AER173" s="60"/>
      <c r="AES173" s="60"/>
      <c r="AET173" s="60"/>
      <c r="AEU173" s="60"/>
      <c r="AEV173" s="60"/>
      <c r="AEW173" s="60"/>
      <c r="AEX173" s="60"/>
      <c r="AEY173" s="60"/>
      <c r="AEZ173" s="60"/>
      <c r="AFA173" s="60"/>
      <c r="AFB173" s="60"/>
      <c r="AFC173" s="60"/>
      <c r="AFD173" s="60"/>
      <c r="AFE173" s="60"/>
      <c r="AFF173" s="60"/>
      <c r="AFG173" s="60"/>
      <c r="AFH173" s="60"/>
      <c r="AFI173" s="60"/>
      <c r="AFJ173" s="60"/>
      <c r="AFK173" s="60"/>
      <c r="AFL173" s="60"/>
      <c r="AFM173" s="60"/>
      <c r="AFN173" s="60"/>
      <c r="AFO173" s="60"/>
      <c r="AFP173" s="60"/>
      <c r="AFQ173" s="60"/>
      <c r="AFR173" s="60"/>
      <c r="AFS173" s="60"/>
      <c r="AFT173" s="60"/>
      <c r="AFU173" s="60"/>
      <c r="AFV173" s="60"/>
      <c r="AFW173" s="60"/>
      <c r="AFX173" s="60"/>
      <c r="AFY173" s="60"/>
      <c r="AFZ173" s="60"/>
      <c r="AGA173" s="60"/>
      <c r="AGB173" s="60"/>
      <c r="AGC173" s="60"/>
      <c r="AGD173" s="60"/>
      <c r="AGE173" s="60"/>
      <c r="AGF173" s="60"/>
      <c r="AGG173" s="60"/>
      <c r="AGH173" s="60"/>
      <c r="AGI173" s="60"/>
      <c r="AGJ173" s="60"/>
      <c r="AGK173" s="60"/>
      <c r="AGL173" s="60"/>
      <c r="AGM173" s="60"/>
      <c r="AGN173" s="60"/>
      <c r="AGO173" s="60"/>
      <c r="AGP173" s="60"/>
      <c r="AGQ173" s="60"/>
      <c r="AGR173" s="60"/>
      <c r="AGS173" s="60"/>
      <c r="AGT173" s="60"/>
      <c r="AGU173" s="60"/>
      <c r="AGV173" s="60"/>
      <c r="AGW173" s="60"/>
      <c r="AGX173" s="60"/>
      <c r="AGY173" s="60"/>
      <c r="AGZ173" s="60"/>
      <c r="AHA173" s="60"/>
      <c r="AHB173" s="60"/>
      <c r="AHC173" s="60"/>
      <c r="AHD173" s="60"/>
      <c r="AHE173" s="60"/>
      <c r="AHF173" s="60"/>
      <c r="AHG173" s="60"/>
      <c r="AHH173" s="60"/>
      <c r="AHI173" s="60"/>
      <c r="AHJ173" s="60"/>
      <c r="AHK173" s="60"/>
      <c r="AHL173" s="60"/>
      <c r="AHM173" s="60"/>
      <c r="AHN173" s="60"/>
      <c r="AHO173" s="60"/>
      <c r="AHP173" s="60"/>
      <c r="AHQ173" s="60"/>
      <c r="AHR173" s="60"/>
      <c r="AHS173" s="60"/>
      <c r="AHT173" s="60"/>
      <c r="AHU173" s="60"/>
      <c r="AHV173" s="60"/>
      <c r="AHW173" s="60"/>
      <c r="AHX173" s="60"/>
      <c r="AHY173" s="60"/>
      <c r="AHZ173" s="60"/>
      <c r="AIA173" s="60"/>
      <c r="AIB173" s="60"/>
      <c r="AIC173" s="60"/>
      <c r="AID173" s="60"/>
      <c r="AIE173" s="60"/>
      <c r="AIF173" s="60"/>
      <c r="AIG173" s="60"/>
      <c r="AIH173" s="60"/>
      <c r="AII173" s="60"/>
      <c r="AIJ173" s="60"/>
      <c r="AIK173" s="60"/>
      <c r="AIL173" s="60"/>
      <c r="AIM173" s="60"/>
      <c r="AIN173" s="60"/>
      <c r="AIO173" s="60"/>
      <c r="AIP173" s="60"/>
      <c r="AIQ173" s="60"/>
      <c r="AIR173" s="60"/>
      <c r="AIS173" s="60"/>
      <c r="AIT173" s="60"/>
      <c r="AIU173" s="60"/>
      <c r="AIV173" s="60"/>
      <c r="AIW173" s="60"/>
      <c r="AIX173" s="60"/>
      <c r="AIY173" s="60"/>
      <c r="AIZ173" s="60"/>
      <c r="AJA173" s="60"/>
      <c r="AJB173" s="60"/>
      <c r="AJC173" s="60"/>
      <c r="AJD173" s="60"/>
      <c r="AJE173" s="60"/>
      <c r="AJF173" s="60"/>
      <c r="AJG173" s="60"/>
      <c r="AJH173" s="60"/>
      <c r="AJI173" s="60"/>
      <c r="AJJ173" s="60"/>
      <c r="AJK173" s="60"/>
      <c r="AJL173" s="60"/>
      <c r="AJM173" s="60"/>
      <c r="AJN173" s="60"/>
      <c r="AJO173" s="60"/>
      <c r="AJP173" s="60"/>
      <c r="AJQ173" s="60"/>
      <c r="AJR173" s="60"/>
      <c r="AJS173" s="60"/>
      <c r="AJT173" s="60"/>
      <c r="AJU173" s="60"/>
      <c r="AJV173" s="60"/>
      <c r="AJW173" s="60"/>
      <c r="AJX173" s="60"/>
      <c r="AJY173" s="60"/>
      <c r="AJZ173" s="60"/>
      <c r="AKA173" s="60"/>
      <c r="AKB173" s="60"/>
      <c r="AKC173" s="60"/>
      <c r="AKD173" s="60"/>
      <c r="AKE173" s="60"/>
      <c r="AKF173" s="60"/>
      <c r="AKG173" s="60"/>
      <c r="AKH173" s="60"/>
      <c r="AKI173" s="60"/>
      <c r="AKJ173" s="60"/>
      <c r="AKK173" s="60"/>
      <c r="AKL173" s="60"/>
      <c r="AKM173" s="60"/>
      <c r="AKN173" s="60"/>
      <c r="AKO173" s="60"/>
      <c r="AKP173" s="60"/>
      <c r="AKQ173" s="60"/>
      <c r="AKR173" s="60"/>
      <c r="AKS173" s="60"/>
      <c r="AKT173" s="60"/>
      <c r="AKU173" s="60"/>
      <c r="AKV173" s="60"/>
      <c r="AKW173" s="60"/>
      <c r="AKX173" s="60"/>
      <c r="AKY173" s="60"/>
      <c r="AKZ173" s="60"/>
      <c r="ALA173" s="60"/>
      <c r="ALB173" s="60"/>
      <c r="ALC173" s="60"/>
      <c r="ALD173" s="60"/>
      <c r="ALE173" s="60"/>
      <c r="ALF173" s="60"/>
      <c r="ALG173" s="60"/>
      <c r="ALH173" s="60"/>
      <c r="ALI173" s="60"/>
      <c r="ALJ173" s="60"/>
      <c r="ALK173" s="60"/>
      <c r="ALL173" s="60"/>
      <c r="ALM173" s="60"/>
      <c r="ALN173" s="60"/>
      <c r="ALO173" s="60"/>
      <c r="ALP173" s="60"/>
      <c r="ALQ173" s="60"/>
      <c r="ALR173" s="60"/>
      <c r="ALS173" s="60"/>
      <c r="ALT173" s="60"/>
      <c r="ALU173" s="60"/>
      <c r="ALV173" s="60"/>
      <c r="ALW173" s="60"/>
      <c r="ALX173" s="60"/>
      <c r="ALY173" s="60"/>
      <c r="ALZ173" s="60"/>
      <c r="AMA173" s="60"/>
      <c r="AMB173" s="60"/>
      <c r="AMC173" s="60"/>
      <c r="AMD173" s="60"/>
      <c r="AME173" s="60"/>
      <c r="AMF173" s="60"/>
      <c r="AMG173" s="60"/>
      <c r="AMH173" s="60"/>
      <c r="AMI173" s="60"/>
      <c r="AMJ173" s="60"/>
      <c r="AMK173" s="60"/>
      <c r="AML173" s="60"/>
      <c r="AMM173" s="60"/>
      <c r="AMN173" s="60"/>
      <c r="AMO173" s="60"/>
      <c r="AMP173" s="60"/>
      <c r="AMQ173" s="60"/>
      <c r="AMR173" s="60"/>
      <c r="AMS173" s="60"/>
      <c r="AMT173" s="60"/>
      <c r="AMU173" s="60"/>
      <c r="AMV173" s="60"/>
      <c r="AMW173" s="60"/>
      <c r="AMX173" s="60"/>
      <c r="AMY173" s="60"/>
      <c r="AMZ173" s="60"/>
      <c r="ANA173" s="60"/>
      <c r="ANB173" s="60"/>
      <c r="ANC173" s="60"/>
      <c r="AND173" s="60"/>
      <c r="ANE173" s="60"/>
      <c r="ANF173" s="60"/>
      <c r="ANG173" s="60"/>
      <c r="ANH173" s="60"/>
      <c r="ANI173" s="60"/>
      <c r="ANJ173" s="60"/>
      <c r="ANK173" s="60"/>
      <c r="ANL173" s="60"/>
      <c r="ANM173" s="60"/>
      <c r="ANN173" s="60"/>
      <c r="ANO173" s="60"/>
      <c r="ANP173" s="60"/>
      <c r="ANQ173" s="60"/>
      <c r="ANR173" s="60"/>
      <c r="ANS173" s="60"/>
      <c r="ANT173" s="60"/>
      <c r="ANU173" s="60"/>
      <c r="ANV173" s="60"/>
      <c r="ANW173" s="60"/>
      <c r="ANX173" s="60"/>
      <c r="ANY173" s="60"/>
      <c r="ANZ173" s="60"/>
      <c r="AOA173" s="60"/>
      <c r="AOB173" s="60"/>
      <c r="AOC173" s="60"/>
      <c r="AOD173" s="60"/>
      <c r="AOE173" s="60"/>
      <c r="AOF173" s="60"/>
      <c r="AOG173" s="60"/>
      <c r="AOH173" s="60"/>
      <c r="AOI173" s="60"/>
      <c r="AOJ173" s="60"/>
      <c r="AOK173" s="60"/>
      <c r="AOL173" s="60"/>
      <c r="AOM173" s="60"/>
      <c r="AON173" s="60"/>
      <c r="AOO173" s="60"/>
      <c r="AOP173" s="60"/>
      <c r="AOQ173" s="60"/>
      <c r="AOR173" s="60"/>
      <c r="AOS173" s="60"/>
      <c r="AOT173" s="60"/>
      <c r="AOU173" s="60"/>
      <c r="AOV173" s="60"/>
      <c r="AOW173" s="60"/>
      <c r="AOX173" s="60"/>
      <c r="AOY173" s="60"/>
      <c r="AOZ173" s="60"/>
      <c r="APA173" s="60"/>
      <c r="APB173" s="60"/>
      <c r="APC173" s="60"/>
      <c r="APD173" s="60"/>
      <c r="APE173" s="60"/>
      <c r="APF173" s="60"/>
      <c r="APG173" s="60"/>
      <c r="APH173" s="60"/>
      <c r="API173" s="60"/>
      <c r="APJ173" s="60"/>
      <c r="APK173" s="60"/>
      <c r="APL173" s="60"/>
      <c r="APM173" s="60"/>
      <c r="APN173" s="60"/>
      <c r="APO173" s="60"/>
      <c r="APP173" s="60"/>
      <c r="APQ173" s="60"/>
      <c r="APR173" s="60"/>
      <c r="APS173" s="60"/>
      <c r="APT173" s="60"/>
      <c r="APU173" s="60"/>
      <c r="APV173" s="60"/>
      <c r="APW173" s="60"/>
      <c r="APX173" s="60"/>
      <c r="APY173" s="60"/>
      <c r="APZ173" s="60"/>
      <c r="AQA173" s="60"/>
      <c r="AQB173" s="60"/>
      <c r="AQC173" s="60"/>
      <c r="AQD173" s="60"/>
      <c r="AQE173" s="60"/>
      <c r="AQF173" s="60"/>
      <c r="AQG173" s="60"/>
      <c r="AQH173" s="60"/>
      <c r="AQI173" s="60"/>
      <c r="AQJ173" s="60"/>
      <c r="AQK173" s="60"/>
      <c r="AQL173" s="60"/>
      <c r="AQM173" s="60"/>
      <c r="AQN173" s="60"/>
      <c r="AQO173" s="60"/>
      <c r="AQP173" s="60"/>
      <c r="AQQ173" s="60"/>
      <c r="AQR173" s="60"/>
      <c r="AQS173" s="60"/>
      <c r="AQT173" s="60"/>
      <c r="AQU173" s="60"/>
      <c r="AQV173" s="60"/>
      <c r="AQW173" s="60"/>
      <c r="AQX173" s="60"/>
      <c r="AQY173" s="60"/>
      <c r="AQZ173" s="60"/>
      <c r="ARA173" s="60"/>
      <c r="ARB173" s="60"/>
      <c r="ARC173" s="60"/>
      <c r="ARD173" s="60"/>
      <c r="ARE173" s="60"/>
      <c r="ARF173" s="60"/>
      <c r="ARG173" s="60"/>
      <c r="ARH173" s="60"/>
      <c r="ARI173" s="60"/>
      <c r="ARJ173" s="60"/>
      <c r="ARK173" s="60"/>
      <c r="ARL173" s="60"/>
      <c r="ARM173" s="60"/>
      <c r="ARN173" s="60"/>
      <c r="ARO173" s="60"/>
      <c r="ARP173" s="60"/>
      <c r="ARQ173" s="60"/>
      <c r="ARR173" s="60"/>
      <c r="ARS173" s="60"/>
      <c r="ART173" s="60"/>
      <c r="ARU173" s="60"/>
      <c r="ARV173" s="60"/>
      <c r="ARW173" s="60"/>
      <c r="ARX173" s="60"/>
      <c r="ARY173" s="60"/>
      <c r="ARZ173" s="60"/>
      <c r="ASA173" s="60"/>
      <c r="ASB173" s="60"/>
      <c r="ASC173" s="60"/>
      <c r="ASD173" s="60"/>
      <c r="ASE173" s="60"/>
      <c r="ASF173" s="60"/>
      <c r="ASG173" s="60"/>
      <c r="ASH173" s="60"/>
      <c r="ASI173" s="60"/>
      <c r="ASJ173" s="60"/>
      <c r="ASK173" s="60"/>
      <c r="ASL173" s="60"/>
      <c r="ASM173" s="60"/>
      <c r="ASN173" s="60"/>
      <c r="ASO173" s="60"/>
      <c r="ASP173" s="60"/>
      <c r="ASQ173" s="60"/>
      <c r="ASR173" s="60"/>
      <c r="ASS173" s="60"/>
      <c r="AST173" s="60"/>
      <c r="ASU173" s="60"/>
      <c r="ASV173" s="60"/>
      <c r="ASW173" s="60"/>
      <c r="ASX173" s="60"/>
      <c r="ASY173" s="60"/>
      <c r="ASZ173" s="60"/>
      <c r="ATA173" s="60"/>
      <c r="ATB173" s="60"/>
      <c r="ATC173" s="60"/>
      <c r="ATD173" s="60"/>
      <c r="ATE173" s="60"/>
      <c r="ATF173" s="60"/>
      <c r="ATG173" s="60"/>
      <c r="ATH173" s="60"/>
      <c r="ATI173" s="60"/>
      <c r="ATJ173" s="60"/>
      <c r="ATK173" s="60"/>
      <c r="ATL173" s="60"/>
      <c r="ATM173" s="60"/>
      <c r="ATN173" s="60"/>
      <c r="ATO173" s="60"/>
      <c r="ATP173" s="60"/>
      <c r="ATQ173" s="60"/>
      <c r="ATR173" s="60"/>
      <c r="ATS173" s="60"/>
      <c r="ATT173" s="60"/>
      <c r="ATU173" s="60"/>
      <c r="ATV173" s="60"/>
      <c r="ATW173" s="60"/>
      <c r="ATX173" s="60"/>
      <c r="ATY173" s="60"/>
      <c r="ATZ173" s="60"/>
      <c r="AUA173" s="60"/>
      <c r="AUB173" s="60"/>
      <c r="AUC173" s="60"/>
      <c r="AUD173" s="60"/>
      <c r="AUE173" s="60"/>
      <c r="AUF173" s="60"/>
      <c r="AUG173" s="60"/>
      <c r="AUH173" s="60"/>
      <c r="AUI173" s="60"/>
      <c r="AUJ173" s="60"/>
      <c r="AUK173" s="60"/>
      <c r="AUL173" s="60"/>
      <c r="AUM173" s="60"/>
      <c r="AUN173" s="60"/>
      <c r="AUO173" s="60"/>
      <c r="AUP173" s="60"/>
      <c r="AUQ173" s="60"/>
      <c r="AUR173" s="60"/>
      <c r="AUS173" s="60"/>
      <c r="AUT173" s="60"/>
      <c r="AUU173" s="60"/>
      <c r="AUV173" s="60"/>
      <c r="AUW173" s="60"/>
      <c r="AUX173" s="60"/>
      <c r="AUY173" s="60"/>
      <c r="AUZ173" s="60"/>
      <c r="AVA173" s="60"/>
      <c r="AVB173" s="60"/>
      <c r="AVC173" s="60"/>
      <c r="AVD173" s="60"/>
      <c r="AVE173" s="60"/>
      <c r="AVF173" s="60"/>
      <c r="AVG173" s="60"/>
      <c r="AVH173" s="60"/>
      <c r="AVI173" s="60"/>
      <c r="AVJ173" s="60"/>
      <c r="AVK173" s="60"/>
      <c r="AVL173" s="60"/>
      <c r="AVM173" s="60"/>
      <c r="AVN173" s="60"/>
      <c r="AVO173" s="60"/>
      <c r="AVP173" s="60"/>
      <c r="AVQ173" s="60"/>
      <c r="AVR173" s="60"/>
      <c r="AVS173" s="60"/>
      <c r="AVT173" s="60"/>
      <c r="AVU173" s="60"/>
      <c r="AVV173" s="60"/>
      <c r="AVW173" s="60"/>
      <c r="AVX173" s="60"/>
      <c r="AVY173" s="60"/>
      <c r="AVZ173" s="60"/>
      <c r="AWA173" s="60"/>
      <c r="AWB173" s="60"/>
      <c r="AWC173" s="60"/>
      <c r="AWD173" s="60"/>
      <c r="AWE173" s="60"/>
      <c r="AWF173" s="60"/>
      <c r="AWG173" s="60"/>
      <c r="AWH173" s="60"/>
      <c r="AWI173" s="60"/>
      <c r="AWJ173" s="60"/>
      <c r="AWK173" s="60"/>
      <c r="AWL173" s="60"/>
      <c r="AWM173" s="60"/>
      <c r="AWN173" s="60"/>
      <c r="AWO173" s="60"/>
      <c r="AWP173" s="60"/>
      <c r="AWQ173" s="60"/>
      <c r="AWR173" s="60"/>
      <c r="AWS173" s="60"/>
      <c r="AWT173" s="60"/>
      <c r="AWU173" s="60"/>
      <c r="AWV173" s="60"/>
      <c r="AWW173" s="60"/>
      <c r="AWX173" s="60"/>
      <c r="AWY173" s="60"/>
      <c r="AWZ173" s="60"/>
      <c r="AXA173" s="60"/>
      <c r="AXB173" s="60"/>
      <c r="AXC173" s="60"/>
      <c r="AXD173" s="60"/>
      <c r="AXE173" s="60"/>
      <c r="AXF173" s="60"/>
      <c r="AXG173" s="60"/>
      <c r="AXH173" s="60"/>
      <c r="AXI173" s="60"/>
      <c r="AXJ173" s="60"/>
      <c r="AXK173" s="60"/>
      <c r="AXL173" s="60"/>
      <c r="AXM173" s="60"/>
      <c r="AXN173" s="60"/>
      <c r="AXO173" s="60"/>
      <c r="AXP173" s="60"/>
      <c r="AXQ173" s="60"/>
      <c r="AXR173" s="60"/>
      <c r="AXS173" s="60"/>
      <c r="AXT173" s="60"/>
      <c r="AXU173" s="60"/>
      <c r="AXV173" s="60"/>
      <c r="AXW173" s="60"/>
      <c r="AXX173" s="60"/>
      <c r="AXY173" s="60"/>
      <c r="AXZ173" s="60"/>
      <c r="AYA173" s="60"/>
      <c r="AYB173" s="60"/>
      <c r="AYC173" s="60"/>
      <c r="AYD173" s="60"/>
      <c r="AYE173" s="60"/>
      <c r="AYF173" s="60"/>
      <c r="AYG173" s="60"/>
      <c r="AYH173" s="60"/>
      <c r="AYI173" s="60"/>
      <c r="AYJ173" s="60"/>
      <c r="AYK173" s="60"/>
      <c r="AYL173" s="60"/>
      <c r="AYM173" s="60"/>
      <c r="AYN173" s="60"/>
      <c r="AYO173" s="60"/>
      <c r="AYP173" s="60"/>
      <c r="AYQ173" s="60"/>
      <c r="AYR173" s="60"/>
      <c r="AYS173" s="60"/>
      <c r="AYT173" s="60"/>
      <c r="AYU173" s="60"/>
      <c r="AYV173" s="60"/>
      <c r="AYW173" s="60"/>
      <c r="AYX173" s="60"/>
      <c r="AYY173" s="60"/>
      <c r="AYZ173" s="60"/>
      <c r="AZA173" s="60"/>
      <c r="AZB173" s="60"/>
      <c r="AZC173" s="60"/>
      <c r="AZD173" s="60"/>
      <c r="AZE173" s="60"/>
      <c r="AZF173" s="60"/>
      <c r="AZG173" s="60"/>
      <c r="AZH173" s="60"/>
      <c r="AZI173" s="60"/>
      <c r="AZJ173" s="60"/>
      <c r="AZK173" s="60"/>
      <c r="AZL173" s="60"/>
      <c r="AZM173" s="60"/>
      <c r="AZN173" s="60"/>
      <c r="AZO173" s="60"/>
      <c r="AZP173" s="60"/>
      <c r="AZQ173" s="60"/>
      <c r="AZR173" s="60"/>
      <c r="AZS173" s="60"/>
      <c r="AZT173" s="60"/>
      <c r="AZU173" s="60"/>
      <c r="AZV173" s="60"/>
      <c r="AZW173" s="60"/>
      <c r="AZX173" s="60"/>
      <c r="AZY173" s="60"/>
      <c r="AZZ173" s="60"/>
      <c r="BAA173" s="60"/>
      <c r="BAB173" s="60"/>
      <c r="BAC173" s="60"/>
      <c r="BAD173" s="60"/>
      <c r="BAE173" s="60"/>
      <c r="BAF173" s="60"/>
      <c r="BAG173" s="60"/>
      <c r="BAH173" s="60"/>
      <c r="BAI173" s="60"/>
      <c r="BAJ173" s="60"/>
      <c r="BAK173" s="60"/>
      <c r="BAL173" s="60"/>
      <c r="BAM173" s="60"/>
      <c r="BAN173" s="60"/>
      <c r="BAO173" s="60"/>
      <c r="BAP173" s="60"/>
      <c r="BAQ173" s="60"/>
      <c r="BAR173" s="60"/>
      <c r="BAS173" s="60"/>
      <c r="BAT173" s="60"/>
      <c r="BAU173" s="60"/>
      <c r="BAV173" s="60"/>
      <c r="BAW173" s="60"/>
      <c r="BAX173" s="60"/>
      <c r="BAY173" s="60"/>
      <c r="BAZ173" s="60"/>
      <c r="BBA173" s="60"/>
      <c r="BBB173" s="60"/>
      <c r="BBC173" s="60"/>
      <c r="BBD173" s="60"/>
      <c r="BBE173" s="60"/>
      <c r="BBF173" s="60"/>
      <c r="BBG173" s="60"/>
      <c r="BBH173" s="60"/>
      <c r="BBI173" s="60"/>
      <c r="BBJ173" s="60"/>
      <c r="BBK173" s="60"/>
      <c r="BBL173" s="60"/>
      <c r="BBM173" s="60"/>
      <c r="BBN173" s="60"/>
      <c r="BBO173" s="60"/>
      <c r="BBP173" s="60"/>
      <c r="BBQ173" s="60"/>
      <c r="BBR173" s="60"/>
      <c r="BBS173" s="60"/>
      <c r="BBT173" s="60"/>
      <c r="BBU173" s="60"/>
      <c r="BBV173" s="60"/>
      <c r="BBW173" s="60"/>
      <c r="BBX173" s="60"/>
      <c r="BBY173" s="60"/>
      <c r="BBZ173" s="60"/>
      <c r="BCA173" s="60"/>
      <c r="BCB173" s="60"/>
      <c r="BCC173" s="60"/>
      <c r="BCD173" s="60"/>
      <c r="BCE173" s="60"/>
      <c r="BCF173" s="60"/>
      <c r="BCG173" s="60"/>
      <c r="BCH173" s="60"/>
      <c r="BCI173" s="60"/>
      <c r="BCJ173" s="60"/>
      <c r="BCK173" s="60"/>
      <c r="BCL173" s="60"/>
      <c r="BCM173" s="60"/>
      <c r="BCN173" s="60"/>
      <c r="BCO173" s="60"/>
      <c r="BCP173" s="60"/>
      <c r="BCQ173" s="60"/>
      <c r="BCR173" s="60"/>
      <c r="BCS173" s="60"/>
      <c r="BCT173" s="60"/>
      <c r="BCU173" s="60"/>
      <c r="BCV173" s="60"/>
      <c r="BCW173" s="60"/>
      <c r="BCX173" s="60"/>
      <c r="BCY173" s="60"/>
      <c r="BCZ173" s="60"/>
      <c r="BDA173" s="60"/>
      <c r="BDB173" s="60"/>
      <c r="BDC173" s="60"/>
      <c r="BDD173" s="60"/>
      <c r="BDE173" s="60"/>
      <c r="BDF173" s="60"/>
      <c r="BDG173" s="60"/>
      <c r="BDH173" s="60"/>
      <c r="BDI173" s="60"/>
      <c r="BDJ173" s="60"/>
      <c r="BDK173" s="60"/>
      <c r="BDL173" s="60"/>
      <c r="BDM173" s="60"/>
      <c r="BDN173" s="60"/>
      <c r="BDO173" s="60"/>
      <c r="BDP173" s="60"/>
      <c r="BDQ173" s="60"/>
      <c r="BDR173" s="60"/>
      <c r="BDS173" s="60"/>
      <c r="BDT173" s="60"/>
      <c r="BDU173" s="60"/>
      <c r="BDV173" s="60"/>
      <c r="BDW173" s="60"/>
      <c r="BDX173" s="60"/>
      <c r="BDY173" s="60"/>
      <c r="BDZ173" s="60"/>
      <c r="BEA173" s="60"/>
      <c r="BEB173" s="60"/>
      <c r="BEC173" s="60"/>
      <c r="BED173" s="60"/>
      <c r="BEE173" s="60"/>
      <c r="BEF173" s="60"/>
      <c r="BEG173" s="60"/>
      <c r="BEH173" s="60"/>
      <c r="BEI173" s="60"/>
      <c r="BEJ173" s="60"/>
      <c r="BEK173" s="60"/>
      <c r="BEL173" s="60"/>
      <c r="BEM173" s="60"/>
      <c r="BEN173" s="60"/>
      <c r="BEO173" s="60"/>
      <c r="BEP173" s="60"/>
      <c r="BEQ173" s="60"/>
      <c r="BER173" s="60"/>
      <c r="BES173" s="60"/>
      <c r="BET173" s="60"/>
      <c r="BEU173" s="60"/>
      <c r="BEV173" s="60"/>
      <c r="BEW173" s="60"/>
      <c r="BEX173" s="60"/>
      <c r="BEY173" s="60"/>
      <c r="BEZ173" s="60"/>
      <c r="BFA173" s="60"/>
      <c r="BFB173" s="60"/>
      <c r="BFC173" s="60"/>
      <c r="BFD173" s="60"/>
      <c r="BFE173" s="60"/>
      <c r="BFF173" s="60"/>
      <c r="BFG173" s="60"/>
      <c r="BFH173" s="60"/>
      <c r="BFI173" s="60"/>
      <c r="BFJ173" s="60"/>
      <c r="BFK173" s="60"/>
      <c r="BFL173" s="60"/>
      <c r="BFM173" s="60"/>
      <c r="BFN173" s="60"/>
      <c r="BFO173" s="60"/>
      <c r="BFP173" s="60"/>
      <c r="BFQ173" s="60"/>
      <c r="BFR173" s="60"/>
      <c r="BFS173" s="60"/>
      <c r="BFT173" s="60"/>
      <c r="BFU173" s="60"/>
      <c r="BFV173" s="60"/>
      <c r="BFW173" s="60"/>
      <c r="BFX173" s="60"/>
      <c r="BFY173" s="60"/>
      <c r="BFZ173" s="60"/>
      <c r="BGA173" s="60"/>
      <c r="BGB173" s="60"/>
      <c r="BGC173" s="60"/>
      <c r="BGD173" s="60"/>
      <c r="BGE173" s="60"/>
      <c r="BGF173" s="60"/>
      <c r="BGG173" s="60"/>
      <c r="BGH173" s="60"/>
      <c r="BGI173" s="60"/>
      <c r="BGJ173" s="60"/>
      <c r="BGK173" s="60"/>
      <c r="BGL173" s="60"/>
      <c r="BGM173" s="60"/>
      <c r="BGN173" s="60"/>
      <c r="BGO173" s="60"/>
      <c r="BGP173" s="60"/>
      <c r="BGQ173" s="60"/>
      <c r="BGR173" s="60"/>
      <c r="BGS173" s="60"/>
      <c r="BGT173" s="60"/>
      <c r="BGU173" s="60"/>
      <c r="BGV173" s="60"/>
      <c r="BGW173" s="60"/>
      <c r="BGX173" s="60"/>
      <c r="BGY173" s="60"/>
      <c r="BGZ173" s="60"/>
      <c r="BHA173" s="60"/>
      <c r="BHB173" s="60"/>
      <c r="BHC173" s="60"/>
      <c r="BHD173" s="60"/>
      <c r="BHE173" s="60"/>
      <c r="BHF173" s="60"/>
      <c r="BHG173" s="60"/>
      <c r="BHH173" s="60"/>
      <c r="BHI173" s="60"/>
      <c r="BHJ173" s="60"/>
      <c r="BHK173" s="60"/>
      <c r="BHL173" s="60"/>
      <c r="BHM173" s="60"/>
      <c r="BHN173" s="60"/>
      <c r="BHO173" s="60"/>
      <c r="BHP173" s="60"/>
      <c r="BHQ173" s="60"/>
      <c r="BHR173" s="60"/>
      <c r="BHS173" s="60"/>
      <c r="BHT173" s="60"/>
      <c r="BHU173" s="60"/>
      <c r="BHV173" s="60"/>
      <c r="BHW173" s="60"/>
      <c r="BHX173" s="60"/>
      <c r="BHY173" s="60"/>
      <c r="BHZ173" s="60"/>
      <c r="BIA173" s="60"/>
      <c r="BIB173" s="60"/>
      <c r="BIC173" s="60"/>
      <c r="BID173" s="60"/>
      <c r="BIE173" s="60"/>
      <c r="BIF173" s="60"/>
      <c r="BIG173" s="60"/>
      <c r="BIH173" s="60"/>
      <c r="BII173" s="60"/>
      <c r="BIJ173" s="60"/>
      <c r="BIK173" s="60"/>
      <c r="BIL173" s="60"/>
      <c r="BIM173" s="60"/>
      <c r="BIN173" s="60"/>
      <c r="BIO173" s="60"/>
      <c r="BIP173" s="60"/>
      <c r="BIQ173" s="60"/>
      <c r="BIR173" s="60"/>
      <c r="BIS173" s="60"/>
      <c r="BIT173" s="60"/>
      <c r="BIU173" s="60"/>
      <c r="BIV173" s="60"/>
      <c r="BIW173" s="60"/>
      <c r="BIX173" s="60"/>
      <c r="BIY173" s="60"/>
      <c r="BIZ173" s="60"/>
      <c r="BJA173" s="60"/>
      <c r="BJB173" s="60"/>
      <c r="BJC173" s="60"/>
      <c r="BJD173" s="60"/>
      <c r="BJE173" s="60"/>
      <c r="BJF173" s="60"/>
      <c r="BJG173" s="60"/>
      <c r="BJH173" s="60"/>
      <c r="BJI173" s="60"/>
      <c r="BJJ173" s="60"/>
      <c r="BJK173" s="60"/>
      <c r="BJL173" s="60"/>
      <c r="BJM173" s="60"/>
      <c r="BJN173" s="60"/>
      <c r="BJO173" s="60"/>
      <c r="BJP173" s="60"/>
      <c r="BJQ173" s="60"/>
      <c r="BJR173" s="60"/>
      <c r="BJS173" s="60"/>
      <c r="BJT173" s="60"/>
      <c r="BJU173" s="60"/>
      <c r="BJV173" s="60"/>
      <c r="BJW173" s="60"/>
      <c r="BJX173" s="60"/>
      <c r="BJY173" s="60"/>
      <c r="BJZ173" s="60"/>
      <c r="BKA173" s="60"/>
      <c r="BKB173" s="60"/>
      <c r="BKC173" s="60"/>
      <c r="BKD173" s="60"/>
      <c r="BKE173" s="60"/>
      <c r="BKF173" s="60"/>
      <c r="BKG173" s="60"/>
      <c r="BKH173" s="60"/>
      <c r="BKI173" s="60"/>
      <c r="BKJ173" s="60"/>
      <c r="BKK173" s="60"/>
      <c r="BKL173" s="60"/>
      <c r="BKM173" s="60"/>
      <c r="BKN173" s="60"/>
      <c r="BKO173" s="60"/>
      <c r="BKP173" s="60"/>
      <c r="BKQ173" s="60"/>
      <c r="BKR173" s="60"/>
      <c r="BKS173" s="60"/>
      <c r="BKT173" s="60"/>
      <c r="BKU173" s="60"/>
      <c r="BKV173" s="60"/>
      <c r="BKW173" s="60"/>
      <c r="BKX173" s="60"/>
      <c r="BKY173" s="60"/>
      <c r="BKZ173" s="60"/>
      <c r="BLA173" s="60"/>
      <c r="BLB173" s="60"/>
      <c r="BLC173" s="60"/>
      <c r="BLD173" s="60"/>
      <c r="BLE173" s="60"/>
      <c r="BLF173" s="60"/>
      <c r="BLG173" s="60"/>
      <c r="BLH173" s="60"/>
      <c r="BLI173" s="60"/>
      <c r="BLJ173" s="60"/>
      <c r="BLK173" s="60"/>
      <c r="BLL173" s="60"/>
      <c r="BLM173" s="60"/>
      <c r="BLN173" s="60"/>
      <c r="BLO173" s="60"/>
      <c r="BLP173" s="60"/>
      <c r="BLQ173" s="60"/>
      <c r="BLR173" s="60"/>
      <c r="BLS173" s="60"/>
      <c r="BLT173" s="60"/>
      <c r="BLU173" s="60"/>
      <c r="BLV173" s="60"/>
      <c r="BLW173" s="60"/>
      <c r="BLX173" s="60"/>
      <c r="BLY173" s="60"/>
      <c r="BLZ173" s="60"/>
      <c r="BMA173" s="60"/>
      <c r="BMB173" s="60"/>
      <c r="BMC173" s="60"/>
      <c r="BMD173" s="60"/>
      <c r="BME173" s="60"/>
      <c r="BMF173" s="60"/>
      <c r="BMG173" s="60"/>
      <c r="BMH173" s="60"/>
      <c r="BMI173" s="60"/>
      <c r="BMJ173" s="60"/>
      <c r="BMK173" s="60"/>
      <c r="BML173" s="60"/>
      <c r="BMM173" s="60"/>
      <c r="BMN173" s="60"/>
      <c r="BMO173" s="60"/>
      <c r="BMP173" s="60"/>
      <c r="BMQ173" s="60"/>
      <c r="BMR173" s="60"/>
      <c r="BMS173" s="60"/>
      <c r="BMT173" s="60"/>
      <c r="BMU173" s="60"/>
      <c r="BMV173" s="60"/>
      <c r="BMW173" s="60"/>
      <c r="BMX173" s="60"/>
      <c r="BMY173" s="60"/>
      <c r="BMZ173" s="60"/>
      <c r="BNA173" s="60"/>
      <c r="BNB173" s="60"/>
      <c r="BNC173" s="60"/>
      <c r="BND173" s="60"/>
      <c r="BNE173" s="60"/>
      <c r="BNF173" s="60"/>
      <c r="BNG173" s="60"/>
      <c r="BNH173" s="60"/>
      <c r="BNI173" s="60"/>
      <c r="BNJ173" s="60"/>
      <c r="BNK173" s="60"/>
      <c r="BNL173" s="60"/>
      <c r="BNM173" s="60"/>
      <c r="BNN173" s="60"/>
      <c r="BNO173" s="60"/>
      <c r="BNP173" s="60"/>
      <c r="BNQ173" s="60"/>
      <c r="BNR173" s="60"/>
      <c r="BNS173" s="60"/>
      <c r="BNT173" s="60"/>
      <c r="BNU173" s="60"/>
      <c r="BNV173" s="60"/>
      <c r="BNW173" s="60"/>
      <c r="BNX173" s="60"/>
      <c r="BNY173" s="60"/>
      <c r="BNZ173" s="60"/>
      <c r="BOA173" s="60"/>
      <c r="BOB173" s="60"/>
      <c r="BOC173" s="60"/>
      <c r="BOD173" s="60"/>
      <c r="BOE173" s="60"/>
      <c r="BOF173" s="60"/>
      <c r="BOG173" s="60"/>
      <c r="BOH173" s="60"/>
      <c r="BOI173" s="60"/>
      <c r="BOJ173" s="60"/>
      <c r="BOK173" s="60"/>
      <c r="BOL173" s="60"/>
      <c r="BOM173" s="60"/>
      <c r="BON173" s="60"/>
      <c r="BOO173" s="60"/>
      <c r="BOP173" s="60"/>
      <c r="BOQ173" s="60"/>
      <c r="BOR173" s="60"/>
      <c r="BOS173" s="60"/>
      <c r="BOT173" s="60"/>
      <c r="BOU173" s="60"/>
      <c r="BOV173" s="60"/>
      <c r="BOW173" s="60"/>
      <c r="BOX173" s="60"/>
      <c r="BOY173" s="60"/>
      <c r="BOZ173" s="60"/>
      <c r="BPA173" s="60"/>
      <c r="BPB173" s="60"/>
      <c r="BPC173" s="60"/>
      <c r="BPD173" s="60"/>
      <c r="BPE173" s="60"/>
      <c r="BPF173" s="60"/>
      <c r="BPG173" s="60"/>
      <c r="BPH173" s="60"/>
      <c r="BPI173" s="60"/>
      <c r="BPJ173" s="60"/>
      <c r="BPK173" s="60"/>
      <c r="BPL173" s="60"/>
      <c r="BPM173" s="60"/>
      <c r="BPN173" s="60"/>
      <c r="BPO173" s="60"/>
      <c r="BPP173" s="60"/>
      <c r="BPQ173" s="60"/>
      <c r="BPR173" s="60"/>
      <c r="BPS173" s="60"/>
      <c r="BPT173" s="60"/>
      <c r="BPU173" s="60"/>
      <c r="BPV173" s="60"/>
      <c r="BPW173" s="60"/>
      <c r="BPX173" s="60"/>
      <c r="BPY173" s="60"/>
      <c r="BPZ173" s="60"/>
      <c r="BQA173" s="60"/>
      <c r="BQB173" s="60"/>
      <c r="BQC173" s="60"/>
      <c r="BQD173" s="60"/>
      <c r="BQE173" s="60"/>
      <c r="BQF173" s="60"/>
      <c r="BQG173" s="60"/>
      <c r="BQH173" s="60"/>
      <c r="BQI173" s="60"/>
      <c r="BQJ173" s="60"/>
      <c r="BQK173" s="60"/>
      <c r="BQL173" s="60"/>
      <c r="BQM173" s="60"/>
      <c r="BQN173" s="60"/>
      <c r="BQO173" s="60"/>
      <c r="BQP173" s="60"/>
      <c r="BQQ173" s="60"/>
      <c r="BQR173" s="60"/>
      <c r="BQS173" s="60"/>
      <c r="BQT173" s="60"/>
      <c r="BQU173" s="60"/>
      <c r="BQV173" s="60"/>
      <c r="BQW173" s="60"/>
      <c r="BQX173" s="60"/>
      <c r="BQY173" s="60"/>
      <c r="BQZ173" s="60"/>
      <c r="BRA173" s="60"/>
      <c r="BRB173" s="60"/>
      <c r="BRC173" s="60"/>
      <c r="BRD173" s="60"/>
      <c r="BRE173" s="60"/>
      <c r="BRF173" s="60"/>
      <c r="BRG173" s="60"/>
      <c r="BRH173" s="60"/>
      <c r="BRI173" s="60"/>
      <c r="BRJ173" s="60"/>
      <c r="BRK173" s="60"/>
      <c r="BRL173" s="60"/>
      <c r="BRM173" s="60"/>
      <c r="BRN173" s="60"/>
      <c r="BRO173" s="60"/>
      <c r="BRP173" s="60"/>
      <c r="BRQ173" s="60"/>
      <c r="BRR173" s="60"/>
      <c r="BRS173" s="60"/>
      <c r="BRT173" s="60"/>
      <c r="BRU173" s="60"/>
      <c r="BRV173" s="60"/>
      <c r="BRW173" s="60"/>
      <c r="BRX173" s="60"/>
      <c r="BRY173" s="60"/>
      <c r="BRZ173" s="60"/>
      <c r="BSA173" s="60"/>
      <c r="BSB173" s="60"/>
      <c r="BSC173" s="60"/>
      <c r="BSD173" s="60"/>
      <c r="BSE173" s="60"/>
      <c r="BSF173" s="60"/>
      <c r="BSG173" s="60"/>
      <c r="BSH173" s="60"/>
      <c r="BSI173" s="60"/>
      <c r="BSJ173" s="60"/>
      <c r="BSK173" s="60"/>
      <c r="BSL173" s="60"/>
      <c r="BSM173" s="60"/>
      <c r="BSN173" s="60"/>
      <c r="BSO173" s="60"/>
      <c r="BSP173" s="60"/>
      <c r="BSQ173" s="60"/>
      <c r="BSR173" s="60"/>
      <c r="BSS173" s="60"/>
      <c r="BST173" s="60"/>
      <c r="BSU173" s="60"/>
      <c r="BSV173" s="60"/>
      <c r="BSW173" s="60"/>
      <c r="BSX173" s="60"/>
      <c r="BSY173" s="60"/>
      <c r="BSZ173" s="60"/>
      <c r="BTA173" s="60"/>
      <c r="BTB173" s="60"/>
      <c r="BTC173" s="60"/>
      <c r="BTD173" s="60"/>
      <c r="BTE173" s="60"/>
      <c r="BTF173" s="60"/>
      <c r="BTG173" s="60"/>
      <c r="BTH173" s="60"/>
      <c r="BTI173" s="60"/>
      <c r="BTJ173" s="60"/>
      <c r="BTK173" s="60"/>
      <c r="BTL173" s="60"/>
      <c r="BTM173" s="60"/>
      <c r="BTN173" s="60"/>
      <c r="BTO173" s="60"/>
      <c r="BTP173" s="60"/>
      <c r="BTQ173" s="60"/>
      <c r="BTR173" s="60"/>
      <c r="BTS173" s="60"/>
      <c r="BTT173" s="60"/>
      <c r="BTU173" s="60"/>
      <c r="BTV173" s="60"/>
      <c r="BTW173" s="60"/>
      <c r="BTX173" s="60"/>
      <c r="BTY173" s="60"/>
      <c r="BTZ173" s="60"/>
      <c r="BUA173" s="60"/>
      <c r="BUB173" s="60"/>
      <c r="BUC173" s="60"/>
      <c r="BUD173" s="60"/>
      <c r="BUE173" s="60"/>
      <c r="BUF173" s="60"/>
      <c r="BUG173" s="60"/>
      <c r="BUH173" s="60"/>
      <c r="BUI173" s="60"/>
      <c r="BUJ173" s="60"/>
      <c r="BUK173" s="60"/>
      <c r="BUL173" s="60"/>
      <c r="BUM173" s="60"/>
      <c r="BUN173" s="60"/>
      <c r="BUO173" s="60"/>
      <c r="BUP173" s="60"/>
      <c r="BUQ173" s="60"/>
      <c r="BUR173" s="60"/>
      <c r="BUS173" s="60"/>
      <c r="BUT173" s="60"/>
      <c r="BUU173" s="60"/>
      <c r="BUV173" s="60"/>
      <c r="BUW173" s="60"/>
      <c r="BUX173" s="60"/>
      <c r="BUY173" s="60"/>
      <c r="BUZ173" s="60"/>
      <c r="BVA173" s="60"/>
      <c r="BVB173" s="60"/>
      <c r="BVC173" s="60"/>
      <c r="BVD173" s="60"/>
      <c r="BVE173" s="60"/>
      <c r="BVF173" s="60"/>
      <c r="BVG173" s="60"/>
      <c r="BVH173" s="60"/>
      <c r="BVI173" s="60"/>
      <c r="BVJ173" s="60"/>
      <c r="BVK173" s="60"/>
      <c r="BVL173" s="60"/>
      <c r="BVM173" s="60"/>
      <c r="BVN173" s="60"/>
      <c r="BVO173" s="60"/>
      <c r="BVP173" s="60"/>
      <c r="BVQ173" s="60"/>
      <c r="BVR173" s="60"/>
      <c r="BVS173" s="60"/>
      <c r="BVT173" s="60"/>
      <c r="BVU173" s="60"/>
      <c r="BVV173" s="60"/>
      <c r="BVW173" s="60"/>
      <c r="BVX173" s="60"/>
      <c r="BVY173" s="60"/>
      <c r="BVZ173" s="60"/>
      <c r="BWA173" s="60"/>
      <c r="BWB173" s="60"/>
      <c r="BWC173" s="60"/>
      <c r="BWD173" s="60"/>
      <c r="BWE173" s="60"/>
      <c r="BWF173" s="60"/>
      <c r="BWG173" s="60"/>
      <c r="BWH173" s="60"/>
      <c r="BWI173" s="60"/>
      <c r="BWJ173" s="60"/>
      <c r="BWK173" s="60"/>
      <c r="BWL173" s="60"/>
      <c r="BWM173" s="60"/>
      <c r="BWN173" s="60"/>
      <c r="BWO173" s="60"/>
      <c r="BWP173" s="60"/>
      <c r="BWQ173" s="60"/>
      <c r="BWR173" s="60"/>
      <c r="BWS173" s="60"/>
      <c r="BWT173" s="60"/>
      <c r="BWU173" s="60"/>
      <c r="BWV173" s="60"/>
      <c r="BWW173" s="60"/>
      <c r="BWX173" s="60"/>
      <c r="BWY173" s="60"/>
      <c r="BWZ173" s="60"/>
      <c r="BXA173" s="60"/>
      <c r="BXB173" s="60"/>
      <c r="BXC173" s="60"/>
      <c r="BXD173" s="60"/>
      <c r="BXE173" s="60"/>
      <c r="BXF173" s="60"/>
      <c r="BXG173" s="60"/>
      <c r="BXH173" s="60"/>
      <c r="BXI173" s="60"/>
      <c r="BXJ173" s="60"/>
      <c r="BXK173" s="60"/>
      <c r="BXL173" s="60"/>
      <c r="BXM173" s="60"/>
      <c r="BXN173" s="60"/>
      <c r="BXO173" s="60"/>
      <c r="BXP173" s="60"/>
      <c r="BXQ173" s="60"/>
      <c r="BXR173" s="60"/>
      <c r="BXS173" s="60"/>
      <c r="BXT173" s="60"/>
      <c r="BXU173" s="60"/>
      <c r="BXV173" s="60"/>
      <c r="BXW173" s="60"/>
      <c r="BXX173" s="60"/>
      <c r="BXY173" s="60"/>
      <c r="BXZ173" s="60"/>
      <c r="BYA173" s="60"/>
      <c r="BYB173" s="60"/>
      <c r="BYC173" s="60"/>
      <c r="BYD173" s="60"/>
      <c r="BYE173" s="60"/>
      <c r="BYF173" s="60"/>
      <c r="BYG173" s="60"/>
      <c r="BYH173" s="60"/>
      <c r="BYI173" s="60"/>
      <c r="BYJ173" s="60"/>
      <c r="BYK173" s="60"/>
      <c r="BYL173" s="60"/>
      <c r="BYM173" s="60"/>
      <c r="BYN173" s="60"/>
      <c r="BYO173" s="60"/>
      <c r="BYP173" s="60"/>
      <c r="BYQ173" s="60"/>
      <c r="BYR173" s="60"/>
      <c r="BYS173" s="60"/>
      <c r="BYT173" s="60"/>
      <c r="BYU173" s="60"/>
      <c r="BYV173" s="60"/>
      <c r="BYW173" s="60"/>
      <c r="BYX173" s="60"/>
      <c r="BYY173" s="60"/>
      <c r="BYZ173" s="60"/>
      <c r="BZA173" s="60"/>
      <c r="BZB173" s="60"/>
      <c r="BZC173" s="60"/>
      <c r="BZD173" s="60"/>
      <c r="BZE173" s="60"/>
      <c r="BZF173" s="60"/>
      <c r="BZG173" s="60"/>
      <c r="BZH173" s="60"/>
      <c r="BZI173" s="60"/>
      <c r="BZJ173" s="60"/>
      <c r="BZK173" s="60"/>
      <c r="BZL173" s="60"/>
      <c r="BZM173" s="60"/>
      <c r="BZN173" s="60"/>
      <c r="BZO173" s="60"/>
      <c r="BZP173" s="60"/>
      <c r="BZQ173" s="60"/>
      <c r="BZR173" s="60"/>
      <c r="BZS173" s="60"/>
      <c r="BZT173" s="60"/>
      <c r="BZU173" s="60"/>
      <c r="BZV173" s="60"/>
      <c r="BZW173" s="60"/>
      <c r="BZX173" s="60"/>
      <c r="BZY173" s="60"/>
      <c r="BZZ173" s="60"/>
      <c r="CAA173" s="60"/>
      <c r="CAB173" s="60"/>
      <c r="CAC173" s="60"/>
      <c r="CAD173" s="60"/>
      <c r="CAE173" s="60"/>
      <c r="CAF173" s="60"/>
      <c r="CAG173" s="60"/>
      <c r="CAH173" s="60"/>
      <c r="CAI173" s="60"/>
      <c r="CAJ173" s="60"/>
      <c r="CAK173" s="60"/>
      <c r="CAL173" s="60"/>
      <c r="CAM173" s="60"/>
      <c r="CAN173" s="60"/>
      <c r="CAO173" s="60"/>
      <c r="CAP173" s="60"/>
      <c r="CAQ173" s="60"/>
      <c r="CAR173" s="60"/>
      <c r="CAS173" s="60"/>
      <c r="CAT173" s="60"/>
      <c r="CAU173" s="60"/>
      <c r="CAV173" s="60"/>
      <c r="CAW173" s="60"/>
      <c r="CAX173" s="60"/>
      <c r="CAY173" s="60"/>
      <c r="CAZ173" s="60"/>
      <c r="CBA173" s="60"/>
      <c r="CBB173" s="60"/>
      <c r="CBC173" s="60"/>
      <c r="CBD173" s="60"/>
      <c r="CBE173" s="60"/>
      <c r="CBF173" s="60"/>
      <c r="CBG173" s="60"/>
      <c r="CBH173" s="60"/>
      <c r="CBI173" s="60"/>
      <c r="CBJ173" s="60"/>
      <c r="CBK173" s="60"/>
      <c r="CBL173" s="60"/>
      <c r="CBM173" s="60"/>
      <c r="CBN173" s="60"/>
      <c r="CBO173" s="60"/>
      <c r="CBP173" s="60"/>
      <c r="CBQ173" s="60"/>
      <c r="CBR173" s="60"/>
      <c r="CBS173" s="60"/>
      <c r="CBT173" s="60"/>
      <c r="CBU173" s="60"/>
      <c r="CBV173" s="60"/>
      <c r="CBW173" s="60"/>
      <c r="CBX173" s="60"/>
      <c r="CBY173" s="60"/>
      <c r="CBZ173" s="60"/>
      <c r="CCA173" s="60"/>
      <c r="CCB173" s="60"/>
      <c r="CCC173" s="60"/>
      <c r="CCD173" s="60"/>
      <c r="CCE173" s="60"/>
      <c r="CCF173" s="60"/>
      <c r="CCG173" s="60"/>
      <c r="CCH173" s="60"/>
      <c r="CCI173" s="60"/>
      <c r="CCJ173" s="60"/>
      <c r="CCK173" s="60"/>
      <c r="CCL173" s="60"/>
      <c r="CCM173" s="60"/>
      <c r="CCN173" s="60"/>
      <c r="CCO173" s="60"/>
      <c r="CCP173" s="60"/>
      <c r="CCQ173" s="60"/>
      <c r="CCR173" s="60"/>
      <c r="CCS173" s="60"/>
      <c r="CCT173" s="60"/>
      <c r="CCU173" s="60"/>
      <c r="CCV173" s="60"/>
      <c r="CCW173" s="60"/>
      <c r="CCX173" s="60"/>
      <c r="CCY173" s="60"/>
      <c r="CCZ173" s="60"/>
      <c r="CDA173" s="60"/>
      <c r="CDB173" s="60"/>
      <c r="CDC173" s="60"/>
      <c r="CDD173" s="60"/>
      <c r="CDE173" s="60"/>
      <c r="CDF173" s="60"/>
      <c r="CDG173" s="60"/>
      <c r="CDH173" s="60"/>
      <c r="CDI173" s="60"/>
      <c r="CDJ173" s="60"/>
      <c r="CDK173" s="60"/>
      <c r="CDL173" s="60"/>
      <c r="CDM173" s="60"/>
      <c r="CDN173" s="60"/>
      <c r="CDO173" s="60"/>
      <c r="CDP173" s="60"/>
      <c r="CDQ173" s="60"/>
      <c r="CDR173" s="60"/>
      <c r="CDS173" s="60"/>
      <c r="CDT173" s="60"/>
      <c r="CDU173" s="60"/>
      <c r="CDV173" s="60"/>
      <c r="CDW173" s="60"/>
      <c r="CDX173" s="60"/>
      <c r="CDY173" s="60"/>
      <c r="CDZ173" s="60"/>
      <c r="CEA173" s="60"/>
      <c r="CEB173" s="60"/>
      <c r="CEC173" s="60"/>
      <c r="CED173" s="60"/>
      <c r="CEE173" s="60"/>
      <c r="CEF173" s="60"/>
      <c r="CEG173" s="60"/>
      <c r="CEH173" s="60"/>
      <c r="CEI173" s="60"/>
      <c r="CEJ173" s="60"/>
      <c r="CEK173" s="60"/>
      <c r="CEL173" s="60"/>
      <c r="CEM173" s="60"/>
      <c r="CEN173" s="60"/>
      <c r="CEO173" s="60"/>
      <c r="CEP173" s="60"/>
      <c r="CEQ173" s="60"/>
      <c r="CER173" s="60"/>
      <c r="CES173" s="60"/>
      <c r="CET173" s="60"/>
      <c r="CEU173" s="60"/>
      <c r="CEV173" s="60"/>
      <c r="CEW173" s="60"/>
      <c r="CEX173" s="60"/>
      <c r="CEY173" s="60"/>
      <c r="CEZ173" s="60"/>
      <c r="CFA173" s="60"/>
      <c r="CFB173" s="60"/>
      <c r="CFC173" s="60"/>
      <c r="CFD173" s="60"/>
      <c r="CFE173" s="60"/>
      <c r="CFF173" s="60"/>
      <c r="CFG173" s="60"/>
      <c r="CFH173" s="60"/>
      <c r="CFI173" s="60"/>
      <c r="CFJ173" s="60"/>
      <c r="CFK173" s="60"/>
      <c r="CFL173" s="60"/>
      <c r="CFM173" s="60"/>
      <c r="CFN173" s="60"/>
      <c r="CFO173" s="60"/>
      <c r="CFP173" s="60"/>
      <c r="CFQ173" s="60"/>
      <c r="CFR173" s="60"/>
      <c r="CFS173" s="60"/>
      <c r="CFT173" s="60"/>
      <c r="CFU173" s="60"/>
      <c r="CFV173" s="60"/>
      <c r="CFW173" s="60"/>
      <c r="CFX173" s="60"/>
      <c r="CFY173" s="60"/>
      <c r="CFZ173" s="60"/>
      <c r="CGA173" s="60"/>
      <c r="CGB173" s="60"/>
      <c r="CGC173" s="60"/>
      <c r="CGD173" s="60"/>
      <c r="CGE173" s="60"/>
      <c r="CGF173" s="60"/>
      <c r="CGG173" s="60"/>
      <c r="CGH173" s="60"/>
      <c r="CGI173" s="60"/>
      <c r="CGJ173" s="60"/>
      <c r="CGK173" s="60"/>
      <c r="CGL173" s="60"/>
      <c r="CGM173" s="60"/>
      <c r="CGN173" s="60"/>
      <c r="CGO173" s="60"/>
      <c r="CGP173" s="60"/>
      <c r="CGQ173" s="60"/>
      <c r="CGR173" s="60"/>
      <c r="CGS173" s="60"/>
      <c r="CGT173" s="60"/>
      <c r="CGU173" s="60"/>
      <c r="CGV173" s="60"/>
      <c r="CGW173" s="60"/>
      <c r="CGX173" s="60"/>
      <c r="CGY173" s="60"/>
      <c r="CGZ173" s="60"/>
      <c r="CHA173" s="60"/>
      <c r="CHB173" s="60"/>
      <c r="CHC173" s="60"/>
      <c r="CHD173" s="60"/>
      <c r="CHE173" s="60"/>
      <c r="CHF173" s="60"/>
      <c r="CHG173" s="60"/>
      <c r="CHH173" s="60"/>
      <c r="CHI173" s="60"/>
      <c r="CHJ173" s="60"/>
      <c r="CHK173" s="60"/>
      <c r="CHL173" s="60"/>
      <c r="CHM173" s="60"/>
      <c r="CHN173" s="60"/>
      <c r="CHO173" s="60"/>
      <c r="CHP173" s="60"/>
      <c r="CHQ173" s="60"/>
      <c r="CHR173" s="60"/>
      <c r="CHS173" s="60"/>
      <c r="CHT173" s="60"/>
      <c r="CHU173" s="60"/>
      <c r="CHV173" s="60"/>
      <c r="CHW173" s="60"/>
      <c r="CHX173" s="60"/>
      <c r="CHY173" s="60"/>
      <c r="CHZ173" s="60"/>
      <c r="CIA173" s="60"/>
      <c r="CIB173" s="60"/>
      <c r="CIC173" s="60"/>
      <c r="CID173" s="60"/>
      <c r="CIE173" s="60"/>
      <c r="CIF173" s="60"/>
      <c r="CIG173" s="60"/>
      <c r="CIH173" s="60"/>
      <c r="CII173" s="60"/>
      <c r="CIJ173" s="60"/>
      <c r="CIK173" s="60"/>
      <c r="CIL173" s="60"/>
      <c r="CIM173" s="60"/>
      <c r="CIN173" s="60"/>
      <c r="CIO173" s="60"/>
      <c r="CIP173" s="60"/>
      <c r="CIQ173" s="60"/>
      <c r="CIR173" s="60"/>
      <c r="CIS173" s="60"/>
      <c r="CIT173" s="60"/>
      <c r="CIU173" s="60"/>
      <c r="CIV173" s="60"/>
      <c r="CIW173" s="60"/>
      <c r="CIX173" s="60"/>
      <c r="CIY173" s="60"/>
      <c r="CIZ173" s="60"/>
      <c r="CJA173" s="60"/>
      <c r="CJB173" s="60"/>
      <c r="CJC173" s="60"/>
      <c r="CJD173" s="60"/>
      <c r="CJE173" s="60"/>
      <c r="CJF173" s="60"/>
      <c r="CJG173" s="60"/>
      <c r="CJH173" s="60"/>
      <c r="CJI173" s="60"/>
      <c r="CJJ173" s="60"/>
      <c r="CJK173" s="60"/>
      <c r="CJL173" s="60"/>
      <c r="CJM173" s="60"/>
      <c r="CJN173" s="60"/>
      <c r="CJO173" s="60"/>
      <c r="CJP173" s="60"/>
      <c r="CJQ173" s="60"/>
      <c r="CJR173" s="60"/>
      <c r="CJS173" s="60"/>
      <c r="CJT173" s="60"/>
      <c r="CJU173" s="60"/>
      <c r="CJV173" s="60"/>
      <c r="CJW173" s="60"/>
      <c r="CJX173" s="60"/>
      <c r="CJY173" s="60"/>
      <c r="CJZ173" s="60"/>
      <c r="CKA173" s="60"/>
      <c r="CKB173" s="60"/>
      <c r="CKC173" s="60"/>
      <c r="CKD173" s="60"/>
      <c r="CKE173" s="60"/>
      <c r="CKF173" s="60"/>
      <c r="CKG173" s="60"/>
      <c r="CKH173" s="60"/>
      <c r="CKI173" s="60"/>
      <c r="CKJ173" s="60"/>
      <c r="CKK173" s="60"/>
      <c r="CKL173" s="60"/>
      <c r="CKM173" s="60"/>
      <c r="CKN173" s="60"/>
      <c r="CKO173" s="60"/>
      <c r="CKP173" s="60"/>
      <c r="CKQ173" s="60"/>
      <c r="CKR173" s="60"/>
      <c r="CKS173" s="60"/>
      <c r="CKT173" s="60"/>
      <c r="CKU173" s="60"/>
      <c r="CKV173" s="60"/>
      <c r="CKW173" s="60"/>
      <c r="CKX173" s="60"/>
      <c r="CKY173" s="60"/>
      <c r="CKZ173" s="60"/>
      <c r="CLA173" s="60"/>
      <c r="CLB173" s="60"/>
      <c r="CLC173" s="60"/>
      <c r="CLD173" s="60"/>
      <c r="CLE173" s="60"/>
      <c r="CLF173" s="60"/>
      <c r="CLG173" s="60"/>
      <c r="CLH173" s="60"/>
      <c r="CLI173" s="60"/>
      <c r="CLJ173" s="60"/>
      <c r="CLK173" s="60"/>
      <c r="CLL173" s="60"/>
      <c r="CLM173" s="60"/>
      <c r="CLN173" s="60"/>
      <c r="CLO173" s="60"/>
      <c r="CLP173" s="60"/>
      <c r="CLQ173" s="60"/>
      <c r="CLR173" s="60"/>
      <c r="CLS173" s="60"/>
      <c r="CLT173" s="60"/>
      <c r="CLU173" s="60"/>
      <c r="CLV173" s="60"/>
      <c r="CLW173" s="60"/>
      <c r="CLX173" s="60"/>
      <c r="CLY173" s="60"/>
      <c r="CLZ173" s="60"/>
      <c r="CMA173" s="60"/>
      <c r="CMB173" s="60"/>
      <c r="CMC173" s="60"/>
      <c r="CMD173" s="60"/>
      <c r="CME173" s="60"/>
      <c r="CMF173" s="60"/>
      <c r="CMG173" s="60"/>
      <c r="CMH173" s="60"/>
      <c r="CMI173" s="60"/>
      <c r="CMJ173" s="60"/>
      <c r="CMK173" s="60"/>
      <c r="CML173" s="60"/>
      <c r="CMM173" s="60"/>
      <c r="CMN173" s="60"/>
      <c r="CMO173" s="60"/>
      <c r="CMP173" s="60"/>
      <c r="CMQ173" s="60"/>
      <c r="CMR173" s="60"/>
      <c r="CMS173" s="60"/>
      <c r="CMT173" s="60"/>
      <c r="CMU173" s="60"/>
      <c r="CMV173" s="60"/>
      <c r="CMW173" s="60"/>
      <c r="CMX173" s="60"/>
      <c r="CMY173" s="60"/>
      <c r="CMZ173" s="60"/>
      <c r="CNA173" s="60"/>
      <c r="CNB173" s="60"/>
      <c r="CNC173" s="60"/>
      <c r="CND173" s="60"/>
      <c r="CNE173" s="60"/>
      <c r="CNF173" s="60"/>
      <c r="CNG173" s="60"/>
      <c r="CNH173" s="60"/>
      <c r="CNI173" s="60"/>
      <c r="CNJ173" s="60"/>
      <c r="CNK173" s="60"/>
      <c r="CNL173" s="60"/>
      <c r="CNM173" s="60"/>
      <c r="CNN173" s="60"/>
      <c r="CNO173" s="60"/>
      <c r="CNP173" s="60"/>
      <c r="CNQ173" s="60"/>
      <c r="CNR173" s="60"/>
      <c r="CNS173" s="60"/>
      <c r="CNT173" s="60"/>
      <c r="CNU173" s="60"/>
      <c r="CNV173" s="60"/>
      <c r="CNW173" s="60"/>
      <c r="CNX173" s="60"/>
      <c r="CNY173" s="60"/>
      <c r="CNZ173" s="60"/>
      <c r="COA173" s="60"/>
      <c r="COB173" s="60"/>
      <c r="COC173" s="60"/>
      <c r="COD173" s="60"/>
      <c r="COE173" s="60"/>
      <c r="COF173" s="60"/>
      <c r="COG173" s="60"/>
      <c r="COH173" s="60"/>
      <c r="COI173" s="60"/>
      <c r="COJ173" s="60"/>
      <c r="COK173" s="60"/>
      <c r="COL173" s="60"/>
      <c r="COM173" s="60"/>
      <c r="CON173" s="60"/>
      <c r="COO173" s="60"/>
      <c r="COP173" s="60"/>
      <c r="COQ173" s="60"/>
      <c r="COR173" s="60"/>
      <c r="COS173" s="60"/>
      <c r="COT173" s="60"/>
      <c r="COU173" s="60"/>
      <c r="COV173" s="60"/>
      <c r="COW173" s="60"/>
      <c r="COX173" s="60"/>
      <c r="COY173" s="60"/>
      <c r="COZ173" s="60"/>
      <c r="CPA173" s="60"/>
      <c r="CPB173" s="60"/>
      <c r="CPC173" s="60"/>
      <c r="CPD173" s="60"/>
      <c r="CPE173" s="60"/>
      <c r="CPF173" s="60"/>
      <c r="CPG173" s="60"/>
      <c r="CPH173" s="60"/>
      <c r="CPI173" s="60"/>
      <c r="CPJ173" s="60"/>
      <c r="CPK173" s="60"/>
      <c r="CPL173" s="60"/>
      <c r="CPM173" s="60"/>
      <c r="CPN173" s="60"/>
      <c r="CPO173" s="60"/>
      <c r="CPP173" s="60"/>
      <c r="CPQ173" s="60"/>
      <c r="CPR173" s="60"/>
      <c r="CPS173" s="60"/>
      <c r="CPT173" s="60"/>
      <c r="CPU173" s="60"/>
      <c r="CPV173" s="60"/>
      <c r="CPW173" s="60"/>
      <c r="CPX173" s="60"/>
      <c r="CPY173" s="60"/>
      <c r="CPZ173" s="60"/>
      <c r="CQA173" s="60"/>
      <c r="CQB173" s="60"/>
      <c r="CQC173" s="60"/>
      <c r="CQD173" s="60"/>
      <c r="CQE173" s="60"/>
      <c r="CQF173" s="60"/>
      <c r="CQG173" s="60"/>
      <c r="CQH173" s="60"/>
      <c r="CQI173" s="60"/>
      <c r="CQJ173" s="60"/>
      <c r="CQK173" s="60"/>
      <c r="CQL173" s="60"/>
      <c r="CQM173" s="60"/>
      <c r="CQN173" s="60"/>
      <c r="CQO173" s="60"/>
      <c r="CQP173" s="60"/>
      <c r="CQQ173" s="60"/>
      <c r="CQR173" s="60"/>
      <c r="CQS173" s="60"/>
      <c r="CQT173" s="60"/>
      <c r="CQU173" s="60"/>
      <c r="CQV173" s="60"/>
      <c r="CQW173" s="60"/>
      <c r="CQX173" s="60"/>
      <c r="CQY173" s="60"/>
      <c r="CQZ173" s="60"/>
      <c r="CRA173" s="60"/>
      <c r="CRB173" s="60"/>
      <c r="CRC173" s="60"/>
      <c r="CRD173" s="60"/>
      <c r="CRE173" s="60"/>
      <c r="CRF173" s="60"/>
      <c r="CRG173" s="60"/>
      <c r="CRH173" s="60"/>
      <c r="CRI173" s="60"/>
      <c r="CRJ173" s="60"/>
      <c r="CRK173" s="60"/>
      <c r="CRL173" s="60"/>
      <c r="CRM173" s="60"/>
      <c r="CRN173" s="60"/>
      <c r="CRO173" s="60"/>
      <c r="CRP173" s="60"/>
      <c r="CRQ173" s="60"/>
      <c r="CRR173" s="60"/>
      <c r="CRS173" s="60"/>
      <c r="CRT173" s="60"/>
      <c r="CRU173" s="60"/>
      <c r="CRV173" s="60"/>
      <c r="CRW173" s="60"/>
      <c r="CRX173" s="60"/>
      <c r="CRY173" s="60"/>
      <c r="CRZ173" s="60"/>
      <c r="CSA173" s="60"/>
      <c r="CSB173" s="60"/>
      <c r="CSC173" s="60"/>
      <c r="CSD173" s="60"/>
      <c r="CSE173" s="60"/>
      <c r="CSF173" s="60"/>
      <c r="CSG173" s="60"/>
      <c r="CSH173" s="60"/>
      <c r="CSI173" s="60"/>
      <c r="CSJ173" s="60"/>
      <c r="CSK173" s="60"/>
      <c r="CSL173" s="60"/>
      <c r="CSM173" s="60"/>
      <c r="CSN173" s="60"/>
      <c r="CSO173" s="60"/>
      <c r="CSP173" s="60"/>
      <c r="CSQ173" s="60"/>
      <c r="CSR173" s="60"/>
      <c r="CSS173" s="60"/>
      <c r="CST173" s="60"/>
      <c r="CSU173" s="60"/>
      <c r="CSV173" s="60"/>
      <c r="CSW173" s="60"/>
      <c r="CSX173" s="60"/>
      <c r="CSY173" s="60"/>
      <c r="CSZ173" s="60"/>
      <c r="CTA173" s="60"/>
      <c r="CTB173" s="60"/>
      <c r="CTC173" s="60"/>
      <c r="CTD173" s="60"/>
      <c r="CTE173" s="60"/>
      <c r="CTF173" s="60"/>
      <c r="CTG173" s="60"/>
      <c r="CTH173" s="60"/>
      <c r="CTI173" s="60"/>
      <c r="CTJ173" s="60"/>
      <c r="CTK173" s="60"/>
      <c r="CTL173" s="60"/>
      <c r="CTM173" s="60"/>
      <c r="CTN173" s="60"/>
      <c r="CTO173" s="60"/>
      <c r="CTP173" s="60"/>
      <c r="CTQ173" s="60"/>
      <c r="CTR173" s="60"/>
      <c r="CTS173" s="60"/>
      <c r="CTT173" s="60"/>
      <c r="CTU173" s="60"/>
      <c r="CTV173" s="60"/>
      <c r="CTW173" s="60"/>
      <c r="CTX173" s="60"/>
      <c r="CTY173" s="60"/>
      <c r="CTZ173" s="60"/>
      <c r="CUA173" s="60"/>
      <c r="CUB173" s="60"/>
      <c r="CUC173" s="60"/>
      <c r="CUD173" s="60"/>
      <c r="CUE173" s="60"/>
      <c r="CUF173" s="60"/>
      <c r="CUG173" s="60"/>
      <c r="CUH173" s="60"/>
      <c r="CUI173" s="60"/>
      <c r="CUJ173" s="60"/>
      <c r="CUK173" s="60"/>
      <c r="CUL173" s="60"/>
      <c r="CUM173" s="60"/>
      <c r="CUN173" s="60"/>
      <c r="CUO173" s="60"/>
      <c r="CUP173" s="60"/>
      <c r="CUQ173" s="60"/>
      <c r="CUR173" s="60"/>
      <c r="CUS173" s="60"/>
      <c r="CUT173" s="60"/>
      <c r="CUU173" s="60"/>
      <c r="CUV173" s="60"/>
      <c r="CUW173" s="60"/>
      <c r="CUX173" s="60"/>
      <c r="CUY173" s="60"/>
      <c r="CUZ173" s="60"/>
      <c r="CVA173" s="60"/>
      <c r="CVB173" s="60"/>
      <c r="CVC173" s="60"/>
      <c r="CVD173" s="60"/>
      <c r="CVE173" s="60"/>
      <c r="CVF173" s="60"/>
      <c r="CVG173" s="60"/>
      <c r="CVH173" s="60"/>
      <c r="CVI173" s="60"/>
      <c r="CVJ173" s="60"/>
      <c r="CVK173" s="60"/>
      <c r="CVL173" s="60"/>
      <c r="CVM173" s="60"/>
      <c r="CVN173" s="60"/>
      <c r="CVO173" s="60"/>
      <c r="CVP173" s="60"/>
      <c r="CVQ173" s="60"/>
      <c r="CVR173" s="60"/>
      <c r="CVS173" s="60"/>
      <c r="CVT173" s="60"/>
      <c r="CVU173" s="60"/>
      <c r="CVV173" s="60"/>
      <c r="CVW173" s="60"/>
      <c r="CVX173" s="60"/>
      <c r="CVY173" s="60"/>
      <c r="CVZ173" s="60"/>
      <c r="CWA173" s="60"/>
      <c r="CWB173" s="60"/>
      <c r="CWC173" s="60"/>
      <c r="CWD173" s="60"/>
      <c r="CWE173" s="60"/>
      <c r="CWF173" s="60"/>
      <c r="CWG173" s="60"/>
      <c r="CWH173" s="60"/>
      <c r="CWI173" s="60"/>
      <c r="CWJ173" s="60"/>
      <c r="CWK173" s="60"/>
      <c r="CWL173" s="60"/>
      <c r="CWM173" s="60"/>
      <c r="CWN173" s="60"/>
      <c r="CWO173" s="60"/>
      <c r="CWP173" s="60"/>
      <c r="CWQ173" s="60"/>
      <c r="CWR173" s="60"/>
      <c r="CWS173" s="60"/>
      <c r="CWT173" s="60"/>
      <c r="CWU173" s="60"/>
      <c r="CWV173" s="60"/>
      <c r="CWW173" s="60"/>
      <c r="CWX173" s="60"/>
      <c r="CWY173" s="60"/>
      <c r="CWZ173" s="60"/>
      <c r="CXA173" s="60"/>
      <c r="CXB173" s="60"/>
      <c r="CXC173" s="60"/>
      <c r="CXD173" s="60"/>
      <c r="CXE173" s="60"/>
      <c r="CXF173" s="60"/>
      <c r="CXG173" s="60"/>
      <c r="CXH173" s="60"/>
      <c r="CXI173" s="60"/>
      <c r="CXJ173" s="60"/>
      <c r="CXK173" s="60"/>
      <c r="CXL173" s="60"/>
      <c r="CXM173" s="60"/>
      <c r="CXN173" s="60"/>
      <c r="CXO173" s="60"/>
      <c r="CXP173" s="60"/>
      <c r="CXQ173" s="60"/>
      <c r="CXR173" s="60"/>
      <c r="CXS173" s="60"/>
      <c r="CXT173" s="60"/>
      <c r="CXU173" s="60"/>
      <c r="CXV173" s="60"/>
      <c r="CXW173" s="60"/>
      <c r="CXX173" s="60"/>
      <c r="CXY173" s="60"/>
      <c r="CXZ173" s="60"/>
      <c r="CYA173" s="60"/>
      <c r="CYB173" s="60"/>
      <c r="CYC173" s="60"/>
      <c r="CYD173" s="60"/>
      <c r="CYE173" s="60"/>
      <c r="CYF173" s="60"/>
      <c r="CYG173" s="60"/>
      <c r="CYH173" s="60"/>
      <c r="CYI173" s="60"/>
      <c r="CYJ173" s="60"/>
      <c r="CYK173" s="60"/>
      <c r="CYL173" s="60"/>
      <c r="CYM173" s="60"/>
      <c r="CYN173" s="60"/>
      <c r="CYO173" s="60"/>
      <c r="CYP173" s="60"/>
      <c r="CYQ173" s="60"/>
      <c r="CYR173" s="60"/>
      <c r="CYS173" s="60"/>
      <c r="CYT173" s="60"/>
      <c r="CYU173" s="60"/>
      <c r="CYV173" s="60"/>
      <c r="CYW173" s="60"/>
      <c r="CYX173" s="60"/>
      <c r="CYY173" s="60"/>
      <c r="CYZ173" s="60"/>
      <c r="CZA173" s="60"/>
      <c r="CZB173" s="60"/>
      <c r="CZC173" s="60"/>
      <c r="CZD173" s="60"/>
      <c r="CZE173" s="60"/>
      <c r="CZF173" s="60"/>
      <c r="CZG173" s="60"/>
      <c r="CZH173" s="60"/>
      <c r="CZI173" s="60"/>
      <c r="CZJ173" s="60"/>
      <c r="CZK173" s="60"/>
      <c r="CZL173" s="60"/>
      <c r="CZM173" s="60"/>
      <c r="CZN173" s="60"/>
      <c r="CZO173" s="60"/>
      <c r="CZP173" s="60"/>
      <c r="CZQ173" s="60"/>
      <c r="CZR173" s="60"/>
      <c r="CZS173" s="60"/>
      <c r="CZT173" s="60"/>
      <c r="CZU173" s="60"/>
      <c r="CZV173" s="60"/>
      <c r="CZW173" s="60"/>
      <c r="CZX173" s="60"/>
      <c r="CZY173" s="60"/>
      <c r="CZZ173" s="60"/>
      <c r="DAA173" s="60"/>
      <c r="DAB173" s="60"/>
      <c r="DAC173" s="60"/>
      <c r="DAD173" s="60"/>
      <c r="DAE173" s="60"/>
      <c r="DAF173" s="60"/>
      <c r="DAG173" s="60"/>
      <c r="DAH173" s="60"/>
      <c r="DAI173" s="60"/>
      <c r="DAJ173" s="60"/>
      <c r="DAK173" s="60"/>
      <c r="DAL173" s="60"/>
      <c r="DAM173" s="60"/>
      <c r="DAN173" s="60"/>
      <c r="DAO173" s="60"/>
      <c r="DAP173" s="60"/>
      <c r="DAQ173" s="60"/>
      <c r="DAR173" s="60"/>
      <c r="DAS173" s="60"/>
      <c r="DAT173" s="60"/>
      <c r="DAU173" s="60"/>
      <c r="DAV173" s="60"/>
      <c r="DAW173" s="60"/>
      <c r="DAX173" s="60"/>
      <c r="DAY173" s="60"/>
      <c r="DAZ173" s="60"/>
      <c r="DBA173" s="60"/>
      <c r="DBB173" s="60"/>
      <c r="DBC173" s="60"/>
      <c r="DBD173" s="60"/>
      <c r="DBE173" s="60"/>
      <c r="DBF173" s="60"/>
      <c r="DBG173" s="60"/>
      <c r="DBH173" s="60"/>
      <c r="DBI173" s="60"/>
      <c r="DBJ173" s="60"/>
      <c r="DBK173" s="60"/>
      <c r="DBL173" s="60"/>
      <c r="DBM173" s="60"/>
      <c r="DBN173" s="60"/>
      <c r="DBO173" s="60"/>
      <c r="DBP173" s="60"/>
      <c r="DBQ173" s="60"/>
      <c r="DBR173" s="60"/>
      <c r="DBS173" s="60"/>
      <c r="DBT173" s="60"/>
      <c r="DBU173" s="60"/>
      <c r="DBV173" s="60"/>
      <c r="DBW173" s="60"/>
      <c r="DBX173" s="60"/>
      <c r="DBY173" s="60"/>
      <c r="DBZ173" s="60"/>
      <c r="DCA173" s="60"/>
      <c r="DCB173" s="60"/>
      <c r="DCC173" s="60"/>
      <c r="DCD173" s="60"/>
      <c r="DCE173" s="60"/>
      <c r="DCF173" s="60"/>
      <c r="DCG173" s="60"/>
      <c r="DCH173" s="60"/>
      <c r="DCI173" s="60"/>
      <c r="DCJ173" s="60"/>
      <c r="DCK173" s="60"/>
      <c r="DCL173" s="60"/>
      <c r="DCM173" s="60"/>
      <c r="DCN173" s="60"/>
      <c r="DCO173" s="60"/>
      <c r="DCP173" s="60"/>
      <c r="DCQ173" s="60"/>
      <c r="DCR173" s="60"/>
      <c r="DCS173" s="60"/>
      <c r="DCT173" s="60"/>
      <c r="DCU173" s="60"/>
      <c r="DCV173" s="60"/>
      <c r="DCW173" s="60"/>
      <c r="DCX173" s="60"/>
      <c r="DCY173" s="60"/>
      <c r="DCZ173" s="60"/>
      <c r="DDA173" s="60"/>
      <c r="DDB173" s="60"/>
      <c r="DDC173" s="60"/>
      <c r="DDD173" s="60"/>
      <c r="DDE173" s="60"/>
      <c r="DDF173" s="60"/>
      <c r="DDG173" s="60"/>
      <c r="DDH173" s="60"/>
      <c r="DDI173" s="60"/>
      <c r="DDJ173" s="60"/>
      <c r="DDK173" s="60"/>
      <c r="DDL173" s="60"/>
      <c r="DDM173" s="60"/>
      <c r="DDN173" s="60"/>
      <c r="DDO173" s="60"/>
      <c r="DDP173" s="60"/>
      <c r="DDQ173" s="60"/>
      <c r="DDR173" s="60"/>
      <c r="DDS173" s="60"/>
      <c r="DDT173" s="60"/>
      <c r="DDU173" s="60"/>
      <c r="DDV173" s="60"/>
      <c r="DDW173" s="60"/>
      <c r="DDX173" s="60"/>
      <c r="DDY173" s="60"/>
      <c r="DDZ173" s="60"/>
      <c r="DEA173" s="60"/>
      <c r="DEB173" s="60"/>
      <c r="DEC173" s="60"/>
      <c r="DED173" s="60"/>
      <c r="DEE173" s="60"/>
      <c r="DEF173" s="60"/>
      <c r="DEG173" s="60"/>
      <c r="DEH173" s="60"/>
      <c r="DEI173" s="60"/>
      <c r="DEJ173" s="60"/>
      <c r="DEK173" s="60"/>
      <c r="DEL173" s="60"/>
      <c r="DEM173" s="60"/>
      <c r="DEN173" s="60"/>
      <c r="DEO173" s="60"/>
      <c r="DEP173" s="60"/>
      <c r="DEQ173" s="60"/>
      <c r="DER173" s="60"/>
      <c r="DES173" s="60"/>
      <c r="DET173" s="60"/>
      <c r="DEU173" s="60"/>
      <c r="DEV173" s="60"/>
      <c r="DEW173" s="60"/>
      <c r="DEX173" s="60"/>
      <c r="DEY173" s="60"/>
      <c r="DEZ173" s="60"/>
      <c r="DFA173" s="60"/>
      <c r="DFB173" s="60"/>
      <c r="DFC173" s="60"/>
      <c r="DFD173" s="60"/>
      <c r="DFE173" s="60"/>
      <c r="DFF173" s="60"/>
      <c r="DFG173" s="60"/>
      <c r="DFH173" s="60"/>
      <c r="DFI173" s="60"/>
      <c r="DFJ173" s="60"/>
      <c r="DFK173" s="60"/>
      <c r="DFL173" s="60"/>
      <c r="DFM173" s="60"/>
      <c r="DFN173" s="60"/>
      <c r="DFO173" s="60"/>
      <c r="DFP173" s="60"/>
      <c r="DFQ173" s="60"/>
      <c r="DFR173" s="60"/>
      <c r="DFS173" s="60"/>
      <c r="DFT173" s="60"/>
      <c r="DFU173" s="60"/>
      <c r="DFV173" s="60"/>
      <c r="DFW173" s="60"/>
      <c r="DFX173" s="60"/>
      <c r="DFY173" s="60"/>
      <c r="DFZ173" s="60"/>
      <c r="DGA173" s="60"/>
      <c r="DGB173" s="60"/>
      <c r="DGC173" s="60"/>
      <c r="DGD173" s="60"/>
      <c r="DGE173" s="60"/>
      <c r="DGF173" s="60"/>
      <c r="DGG173" s="60"/>
      <c r="DGH173" s="60"/>
      <c r="DGI173" s="60"/>
      <c r="DGJ173" s="60"/>
      <c r="DGK173" s="60"/>
      <c r="DGL173" s="60"/>
      <c r="DGM173" s="60"/>
      <c r="DGN173" s="60"/>
      <c r="DGO173" s="60"/>
      <c r="DGP173" s="60"/>
      <c r="DGQ173" s="60"/>
      <c r="DGR173" s="60"/>
      <c r="DGS173" s="60"/>
      <c r="DGT173" s="60"/>
      <c r="DGU173" s="60"/>
      <c r="DGV173" s="60"/>
      <c r="DGW173" s="60"/>
      <c r="DGX173" s="60"/>
      <c r="DGY173" s="60"/>
      <c r="DGZ173" s="60"/>
      <c r="DHA173" s="60"/>
      <c r="DHB173" s="60"/>
      <c r="DHC173" s="60"/>
      <c r="DHD173" s="60"/>
      <c r="DHE173" s="60"/>
      <c r="DHF173" s="60"/>
      <c r="DHG173" s="60"/>
      <c r="DHH173" s="60"/>
      <c r="DHI173" s="60"/>
      <c r="DHJ173" s="60"/>
      <c r="DHK173" s="60"/>
      <c r="DHL173" s="60"/>
      <c r="DHM173" s="60"/>
      <c r="DHN173" s="60"/>
      <c r="DHO173" s="60"/>
      <c r="DHP173" s="60"/>
      <c r="DHQ173" s="60"/>
      <c r="DHR173" s="60"/>
      <c r="DHS173" s="60"/>
      <c r="DHT173" s="60"/>
      <c r="DHU173" s="60"/>
      <c r="DHV173" s="60"/>
      <c r="DHW173" s="60"/>
      <c r="DHX173" s="60"/>
      <c r="DHY173" s="60"/>
      <c r="DHZ173" s="60"/>
      <c r="DIA173" s="60"/>
      <c r="DIB173" s="60"/>
      <c r="DIC173" s="60"/>
      <c r="DID173" s="60"/>
      <c r="DIE173" s="60"/>
      <c r="DIF173" s="60"/>
      <c r="DIG173" s="60"/>
      <c r="DIH173" s="60"/>
      <c r="DII173" s="60"/>
      <c r="DIJ173" s="60"/>
      <c r="DIK173" s="60"/>
      <c r="DIL173" s="60"/>
      <c r="DIM173" s="60"/>
      <c r="DIN173" s="60"/>
      <c r="DIO173" s="60"/>
      <c r="DIP173" s="60"/>
      <c r="DIQ173" s="60"/>
      <c r="DIR173" s="60"/>
      <c r="DIS173" s="60"/>
      <c r="DIT173" s="60"/>
      <c r="DIU173" s="60"/>
      <c r="DIV173" s="60"/>
      <c r="DIW173" s="60"/>
      <c r="DIX173" s="60"/>
      <c r="DIY173" s="60"/>
      <c r="DIZ173" s="60"/>
      <c r="DJA173" s="60"/>
      <c r="DJB173" s="60"/>
      <c r="DJC173" s="60"/>
      <c r="DJD173" s="60"/>
      <c r="DJE173" s="60"/>
      <c r="DJF173" s="60"/>
      <c r="DJG173" s="60"/>
      <c r="DJH173" s="60"/>
      <c r="DJI173" s="60"/>
      <c r="DJJ173" s="60"/>
      <c r="DJK173" s="60"/>
      <c r="DJL173" s="60"/>
      <c r="DJM173" s="60"/>
      <c r="DJN173" s="60"/>
      <c r="DJO173" s="60"/>
      <c r="DJP173" s="60"/>
      <c r="DJQ173" s="60"/>
      <c r="DJR173" s="60"/>
      <c r="DJS173" s="60"/>
      <c r="DJT173" s="60"/>
      <c r="DJU173" s="60"/>
      <c r="DJV173" s="60"/>
      <c r="DJW173" s="60"/>
      <c r="DJX173" s="60"/>
      <c r="DJY173" s="60"/>
      <c r="DJZ173" s="60"/>
      <c r="DKA173" s="60"/>
      <c r="DKB173" s="60"/>
      <c r="DKC173" s="60"/>
      <c r="DKD173" s="60"/>
      <c r="DKE173" s="60"/>
      <c r="DKF173" s="60"/>
      <c r="DKG173" s="60"/>
      <c r="DKH173" s="60"/>
      <c r="DKI173" s="60"/>
      <c r="DKJ173" s="60"/>
      <c r="DKK173" s="60"/>
      <c r="DKL173" s="60"/>
      <c r="DKM173" s="60"/>
      <c r="DKN173" s="60"/>
      <c r="DKO173" s="60"/>
      <c r="DKP173" s="60"/>
      <c r="DKQ173" s="60"/>
      <c r="DKR173" s="60"/>
      <c r="DKS173" s="60"/>
      <c r="DKT173" s="60"/>
      <c r="DKU173" s="60"/>
      <c r="DKV173" s="60"/>
      <c r="DKW173" s="60"/>
      <c r="DKX173" s="60"/>
      <c r="DKY173" s="60"/>
      <c r="DKZ173" s="60"/>
      <c r="DLA173" s="60"/>
      <c r="DLB173" s="60"/>
      <c r="DLC173" s="60"/>
      <c r="DLD173" s="60"/>
      <c r="DLE173" s="60"/>
      <c r="DLF173" s="60"/>
      <c r="DLG173" s="60"/>
      <c r="DLH173" s="60"/>
      <c r="DLI173" s="60"/>
      <c r="DLJ173" s="60"/>
      <c r="DLK173" s="60"/>
      <c r="DLL173" s="60"/>
      <c r="DLM173" s="60"/>
      <c r="DLN173" s="60"/>
      <c r="DLO173" s="60"/>
      <c r="DLP173" s="60"/>
      <c r="DLQ173" s="60"/>
      <c r="DLR173" s="60"/>
      <c r="DLS173" s="60"/>
      <c r="DLT173" s="60"/>
      <c r="DLU173" s="60"/>
      <c r="DLV173" s="60"/>
      <c r="DLW173" s="60"/>
      <c r="DLX173" s="60"/>
      <c r="DLY173" s="60"/>
      <c r="DLZ173" s="60"/>
      <c r="DMA173" s="60"/>
      <c r="DMB173" s="60"/>
      <c r="DMC173" s="60"/>
      <c r="DMD173" s="60"/>
      <c r="DME173" s="60"/>
      <c r="DMF173" s="60"/>
      <c r="DMG173" s="60"/>
      <c r="DMH173" s="60"/>
      <c r="DMI173" s="60"/>
      <c r="DMJ173" s="60"/>
      <c r="DMK173" s="60"/>
      <c r="DML173" s="60"/>
      <c r="DMM173" s="60"/>
      <c r="DMN173" s="60"/>
      <c r="DMO173" s="60"/>
      <c r="DMP173" s="60"/>
      <c r="DMQ173" s="60"/>
      <c r="DMR173" s="60"/>
      <c r="DMS173" s="60"/>
      <c r="DMT173" s="60"/>
      <c r="DMU173" s="60"/>
      <c r="DMV173" s="60"/>
      <c r="DMW173" s="60"/>
      <c r="DMX173" s="60"/>
      <c r="DMY173" s="60"/>
      <c r="DMZ173" s="60"/>
      <c r="DNA173" s="60"/>
      <c r="DNB173" s="60"/>
      <c r="DNC173" s="60"/>
      <c r="DND173" s="60"/>
      <c r="DNE173" s="60"/>
      <c r="DNF173" s="60"/>
      <c r="DNG173" s="60"/>
      <c r="DNH173" s="60"/>
      <c r="DNI173" s="60"/>
      <c r="DNJ173" s="60"/>
      <c r="DNK173" s="60"/>
      <c r="DNL173" s="60"/>
      <c r="DNM173" s="60"/>
      <c r="DNN173" s="60"/>
      <c r="DNO173" s="60"/>
      <c r="DNP173" s="60"/>
      <c r="DNQ173" s="60"/>
      <c r="DNR173" s="60"/>
      <c r="DNS173" s="60"/>
      <c r="DNT173" s="60"/>
      <c r="DNU173" s="60"/>
      <c r="DNV173" s="60"/>
      <c r="DNW173" s="60"/>
      <c r="DNX173" s="60"/>
      <c r="DNY173" s="60"/>
      <c r="DNZ173" s="60"/>
      <c r="DOA173" s="60"/>
      <c r="DOB173" s="60"/>
      <c r="DOC173" s="60"/>
      <c r="DOD173" s="60"/>
      <c r="DOE173" s="60"/>
      <c r="DOF173" s="60"/>
      <c r="DOG173" s="60"/>
      <c r="DOH173" s="60"/>
      <c r="DOI173" s="60"/>
      <c r="DOJ173" s="60"/>
      <c r="DOK173" s="60"/>
      <c r="DOL173" s="60"/>
      <c r="DOM173" s="60"/>
      <c r="DON173" s="60"/>
      <c r="DOO173" s="60"/>
      <c r="DOP173" s="60"/>
      <c r="DOQ173" s="60"/>
      <c r="DOR173" s="60"/>
      <c r="DOS173" s="60"/>
      <c r="DOT173" s="60"/>
      <c r="DOU173" s="60"/>
      <c r="DOV173" s="60"/>
      <c r="DOW173" s="60"/>
      <c r="DOX173" s="60"/>
      <c r="DOY173" s="60"/>
      <c r="DOZ173" s="60"/>
      <c r="DPA173" s="60"/>
      <c r="DPB173" s="60"/>
      <c r="DPC173" s="60"/>
      <c r="DPD173" s="60"/>
      <c r="DPE173" s="60"/>
      <c r="DPF173" s="60"/>
      <c r="DPG173" s="60"/>
      <c r="DPH173" s="60"/>
      <c r="DPI173" s="60"/>
      <c r="DPJ173" s="60"/>
      <c r="DPK173" s="60"/>
      <c r="DPL173" s="60"/>
      <c r="DPM173" s="60"/>
      <c r="DPN173" s="60"/>
      <c r="DPO173" s="60"/>
      <c r="DPP173" s="60"/>
      <c r="DPQ173" s="60"/>
      <c r="DPR173" s="60"/>
      <c r="DPS173" s="60"/>
      <c r="DPT173" s="60"/>
      <c r="DPU173" s="60"/>
      <c r="DPV173" s="60"/>
      <c r="DPW173" s="60"/>
      <c r="DPX173" s="60"/>
      <c r="DPY173" s="60"/>
      <c r="DPZ173" s="60"/>
      <c r="DQA173" s="60"/>
      <c r="DQB173" s="60"/>
      <c r="DQC173" s="60"/>
      <c r="DQD173" s="60"/>
      <c r="DQE173" s="60"/>
      <c r="DQF173" s="60"/>
      <c r="DQG173" s="60"/>
      <c r="DQH173" s="60"/>
      <c r="DQI173" s="60"/>
      <c r="DQJ173" s="60"/>
      <c r="DQK173" s="60"/>
      <c r="DQL173" s="60"/>
      <c r="DQM173" s="60"/>
      <c r="DQN173" s="60"/>
      <c r="DQO173" s="60"/>
      <c r="DQP173" s="60"/>
      <c r="DQQ173" s="60"/>
      <c r="DQR173" s="60"/>
      <c r="DQS173" s="60"/>
      <c r="DQT173" s="60"/>
      <c r="DQU173" s="60"/>
      <c r="DQV173" s="60"/>
      <c r="DQW173" s="60"/>
      <c r="DQX173" s="60"/>
      <c r="DQY173" s="60"/>
      <c r="DQZ173" s="60"/>
      <c r="DRA173" s="60"/>
      <c r="DRB173" s="60"/>
      <c r="DRC173" s="60"/>
      <c r="DRD173" s="60"/>
      <c r="DRE173" s="60"/>
      <c r="DRF173" s="60"/>
      <c r="DRG173" s="60"/>
      <c r="DRH173" s="60"/>
      <c r="DRI173" s="60"/>
      <c r="DRJ173" s="60"/>
      <c r="DRK173" s="60"/>
      <c r="DRL173" s="60"/>
      <c r="DRM173" s="60"/>
      <c r="DRN173" s="60"/>
      <c r="DRO173" s="60"/>
      <c r="DRP173" s="60"/>
      <c r="DRQ173" s="60"/>
      <c r="DRR173" s="60"/>
      <c r="DRS173" s="60"/>
      <c r="DRT173" s="60"/>
      <c r="DRU173" s="60"/>
      <c r="DRV173" s="60"/>
      <c r="DRW173" s="60"/>
      <c r="DRX173" s="60"/>
      <c r="DRY173" s="60"/>
      <c r="DRZ173" s="60"/>
      <c r="DSA173" s="60"/>
      <c r="DSB173" s="60"/>
      <c r="DSC173" s="60"/>
      <c r="DSD173" s="60"/>
      <c r="DSE173" s="60"/>
      <c r="DSF173" s="60"/>
      <c r="DSG173" s="60"/>
      <c r="DSH173" s="60"/>
      <c r="DSI173" s="60"/>
      <c r="DSJ173" s="60"/>
      <c r="DSK173" s="60"/>
      <c r="DSL173" s="60"/>
      <c r="DSM173" s="60"/>
      <c r="DSN173" s="60"/>
      <c r="DSO173" s="60"/>
      <c r="DSP173" s="60"/>
      <c r="DSQ173" s="60"/>
      <c r="DSR173" s="60"/>
      <c r="DSS173" s="60"/>
      <c r="DST173" s="60"/>
      <c r="DSU173" s="60"/>
      <c r="DSV173" s="60"/>
      <c r="DSW173" s="60"/>
      <c r="DSX173" s="60"/>
      <c r="DSY173" s="60"/>
      <c r="DSZ173" s="60"/>
      <c r="DTA173" s="60"/>
      <c r="DTB173" s="60"/>
      <c r="DTC173" s="60"/>
      <c r="DTD173" s="60"/>
      <c r="DTE173" s="60"/>
      <c r="DTF173" s="60"/>
      <c r="DTG173" s="60"/>
      <c r="DTH173" s="60"/>
      <c r="DTI173" s="60"/>
      <c r="DTJ173" s="60"/>
      <c r="DTK173" s="60"/>
      <c r="DTL173" s="60"/>
      <c r="DTM173" s="60"/>
      <c r="DTN173" s="60"/>
      <c r="DTO173" s="60"/>
      <c r="DTP173" s="60"/>
      <c r="DTQ173" s="60"/>
      <c r="DTR173" s="60"/>
      <c r="DTS173" s="60"/>
      <c r="DTT173" s="60"/>
      <c r="DTU173" s="60"/>
      <c r="DTV173" s="60"/>
      <c r="DTW173" s="60"/>
      <c r="DTX173" s="60"/>
      <c r="DTY173" s="60"/>
      <c r="DTZ173" s="60"/>
      <c r="DUA173" s="60"/>
      <c r="DUB173" s="60"/>
      <c r="DUC173" s="60"/>
      <c r="DUD173" s="60"/>
      <c r="DUE173" s="60"/>
      <c r="DUF173" s="60"/>
      <c r="DUG173" s="60"/>
      <c r="DUH173" s="60"/>
      <c r="DUI173" s="60"/>
      <c r="DUJ173" s="60"/>
      <c r="DUK173" s="60"/>
      <c r="DUL173" s="60"/>
      <c r="DUM173" s="60"/>
      <c r="DUN173" s="60"/>
      <c r="DUO173" s="60"/>
      <c r="DUP173" s="60"/>
      <c r="DUQ173" s="60"/>
      <c r="DUR173" s="60"/>
      <c r="DUS173" s="60"/>
      <c r="DUT173" s="60"/>
      <c r="DUU173" s="60"/>
      <c r="DUV173" s="60"/>
      <c r="DUW173" s="60"/>
      <c r="DUX173" s="60"/>
      <c r="DUY173" s="60"/>
      <c r="DUZ173" s="60"/>
      <c r="DVA173" s="60"/>
      <c r="DVB173" s="60"/>
      <c r="DVC173" s="60"/>
      <c r="DVD173" s="60"/>
      <c r="DVE173" s="60"/>
      <c r="DVF173" s="60"/>
      <c r="DVG173" s="60"/>
      <c r="DVH173" s="60"/>
      <c r="DVI173" s="60"/>
      <c r="DVJ173" s="60"/>
      <c r="DVK173" s="60"/>
      <c r="DVL173" s="60"/>
      <c r="DVM173" s="60"/>
      <c r="DVN173" s="60"/>
      <c r="DVO173" s="60"/>
      <c r="DVP173" s="60"/>
      <c r="DVQ173" s="60"/>
      <c r="DVR173" s="60"/>
      <c r="DVS173" s="60"/>
      <c r="DVT173" s="60"/>
      <c r="DVU173" s="60"/>
      <c r="DVV173" s="60"/>
      <c r="DVW173" s="60"/>
      <c r="DVX173" s="60"/>
      <c r="DVY173" s="60"/>
      <c r="DVZ173" s="60"/>
      <c r="DWA173" s="60"/>
      <c r="DWB173" s="60"/>
      <c r="DWC173" s="60"/>
      <c r="DWD173" s="60"/>
      <c r="DWE173" s="60"/>
      <c r="DWF173" s="60"/>
      <c r="DWG173" s="60"/>
      <c r="DWH173" s="60"/>
      <c r="DWI173" s="60"/>
      <c r="DWJ173" s="60"/>
      <c r="DWK173" s="60"/>
      <c r="DWL173" s="60"/>
      <c r="DWM173" s="60"/>
      <c r="DWN173" s="60"/>
      <c r="DWO173" s="60"/>
      <c r="DWP173" s="60"/>
      <c r="DWQ173" s="60"/>
      <c r="DWR173" s="60"/>
      <c r="DWS173" s="60"/>
      <c r="DWT173" s="60"/>
      <c r="DWU173" s="60"/>
      <c r="DWV173" s="60"/>
      <c r="DWW173" s="60"/>
      <c r="DWX173" s="60"/>
      <c r="DWY173" s="60"/>
      <c r="DWZ173" s="60"/>
      <c r="DXA173" s="60"/>
      <c r="DXB173" s="60"/>
      <c r="DXC173" s="60"/>
      <c r="DXD173" s="60"/>
      <c r="DXE173" s="60"/>
      <c r="DXF173" s="60"/>
      <c r="DXG173" s="60"/>
      <c r="DXH173" s="60"/>
      <c r="DXI173" s="60"/>
      <c r="DXJ173" s="60"/>
      <c r="DXK173" s="60"/>
      <c r="DXL173" s="60"/>
      <c r="DXM173" s="60"/>
      <c r="DXN173" s="60"/>
      <c r="DXO173" s="60"/>
      <c r="DXP173" s="60"/>
      <c r="DXQ173" s="60"/>
      <c r="DXR173" s="60"/>
      <c r="DXS173" s="60"/>
      <c r="DXT173" s="60"/>
      <c r="DXU173" s="60"/>
      <c r="DXV173" s="60"/>
      <c r="DXW173" s="60"/>
      <c r="DXX173" s="60"/>
      <c r="DXY173" s="60"/>
      <c r="DXZ173" s="60"/>
      <c r="DYA173" s="60"/>
      <c r="DYB173" s="60"/>
      <c r="DYC173" s="60"/>
      <c r="DYD173" s="60"/>
      <c r="DYE173" s="60"/>
      <c r="DYF173" s="60"/>
      <c r="DYG173" s="60"/>
      <c r="DYH173" s="60"/>
      <c r="DYI173" s="60"/>
      <c r="DYJ173" s="60"/>
      <c r="DYK173" s="60"/>
      <c r="DYL173" s="60"/>
      <c r="DYM173" s="60"/>
      <c r="DYN173" s="60"/>
      <c r="DYO173" s="60"/>
      <c r="DYP173" s="60"/>
      <c r="DYQ173" s="60"/>
      <c r="DYR173" s="60"/>
      <c r="DYS173" s="60"/>
      <c r="DYT173" s="60"/>
      <c r="DYU173" s="60"/>
      <c r="DYV173" s="60"/>
      <c r="DYW173" s="60"/>
      <c r="DYX173" s="60"/>
      <c r="DYY173" s="60"/>
      <c r="DYZ173" s="60"/>
      <c r="DZA173" s="60"/>
      <c r="DZB173" s="60"/>
      <c r="DZC173" s="60"/>
      <c r="DZD173" s="60"/>
      <c r="DZE173" s="60"/>
      <c r="DZF173" s="60"/>
      <c r="DZG173" s="60"/>
      <c r="DZH173" s="60"/>
      <c r="DZI173" s="60"/>
      <c r="DZJ173" s="60"/>
      <c r="DZK173" s="60"/>
      <c r="DZL173" s="60"/>
      <c r="DZM173" s="60"/>
      <c r="DZN173" s="60"/>
      <c r="DZO173" s="60"/>
      <c r="DZP173" s="60"/>
      <c r="DZQ173" s="60"/>
      <c r="DZR173" s="60"/>
      <c r="DZS173" s="60"/>
      <c r="DZT173" s="60"/>
      <c r="DZU173" s="60"/>
      <c r="DZV173" s="60"/>
      <c r="DZW173" s="60"/>
      <c r="DZX173" s="60"/>
      <c r="DZY173" s="60"/>
      <c r="DZZ173" s="60"/>
      <c r="EAA173" s="60"/>
      <c r="EAB173" s="60"/>
      <c r="EAC173" s="60"/>
      <c r="EAD173" s="60"/>
      <c r="EAE173" s="60"/>
      <c r="EAF173" s="60"/>
      <c r="EAG173" s="60"/>
      <c r="EAH173" s="60"/>
      <c r="EAI173" s="60"/>
      <c r="EAJ173" s="60"/>
      <c r="EAK173" s="60"/>
      <c r="EAL173" s="60"/>
      <c r="EAM173" s="60"/>
      <c r="EAN173" s="60"/>
      <c r="EAO173" s="60"/>
      <c r="EAP173" s="60"/>
      <c r="EAQ173" s="60"/>
      <c r="EAR173" s="60"/>
      <c r="EAS173" s="60"/>
      <c r="EAT173" s="60"/>
      <c r="EAU173" s="60"/>
      <c r="EAV173" s="60"/>
      <c r="EAW173" s="60"/>
      <c r="EAX173" s="60"/>
      <c r="EAY173" s="60"/>
      <c r="EAZ173" s="60"/>
      <c r="EBA173" s="60"/>
      <c r="EBB173" s="60"/>
      <c r="EBC173" s="60"/>
      <c r="EBD173" s="60"/>
      <c r="EBE173" s="60"/>
      <c r="EBF173" s="60"/>
      <c r="EBG173" s="60"/>
      <c r="EBH173" s="60"/>
      <c r="EBI173" s="60"/>
      <c r="EBJ173" s="60"/>
      <c r="EBK173" s="60"/>
      <c r="EBL173" s="60"/>
      <c r="EBM173" s="60"/>
      <c r="EBN173" s="60"/>
      <c r="EBO173" s="60"/>
      <c r="EBP173" s="60"/>
      <c r="EBQ173" s="60"/>
      <c r="EBR173" s="60"/>
      <c r="EBS173" s="60"/>
      <c r="EBT173" s="60"/>
      <c r="EBU173" s="60"/>
      <c r="EBV173" s="60"/>
      <c r="EBW173" s="60"/>
      <c r="EBX173" s="60"/>
      <c r="EBY173" s="60"/>
      <c r="EBZ173" s="60"/>
      <c r="ECA173" s="60"/>
      <c r="ECB173" s="60"/>
      <c r="ECC173" s="60"/>
      <c r="ECD173" s="60"/>
      <c r="ECE173" s="60"/>
      <c r="ECF173" s="60"/>
      <c r="ECG173" s="60"/>
      <c r="ECH173" s="60"/>
      <c r="ECI173" s="60"/>
      <c r="ECJ173" s="60"/>
      <c r="ECK173" s="60"/>
      <c r="ECL173" s="60"/>
      <c r="ECM173" s="60"/>
      <c r="ECN173" s="60"/>
      <c r="ECO173" s="60"/>
      <c r="ECP173" s="60"/>
      <c r="ECQ173" s="60"/>
      <c r="ECR173" s="60"/>
      <c r="ECS173" s="60"/>
      <c r="ECT173" s="60"/>
      <c r="ECU173" s="60"/>
      <c r="ECV173" s="60"/>
      <c r="ECW173" s="60"/>
      <c r="ECX173" s="60"/>
      <c r="ECY173" s="60"/>
      <c r="ECZ173" s="60"/>
      <c r="EDA173" s="60"/>
      <c r="EDB173" s="60"/>
      <c r="EDC173" s="60"/>
      <c r="EDD173" s="60"/>
      <c r="EDE173" s="60"/>
      <c r="EDF173" s="60"/>
      <c r="EDG173" s="60"/>
      <c r="EDH173" s="60"/>
      <c r="EDI173" s="60"/>
      <c r="EDJ173" s="60"/>
      <c r="EDK173" s="60"/>
      <c r="EDL173" s="60"/>
      <c r="EDM173" s="60"/>
      <c r="EDN173" s="60"/>
      <c r="EDO173" s="60"/>
      <c r="EDP173" s="60"/>
      <c r="EDQ173" s="60"/>
      <c r="EDR173" s="60"/>
      <c r="EDS173" s="60"/>
      <c r="EDT173" s="60"/>
      <c r="EDU173" s="60"/>
      <c r="EDV173" s="60"/>
      <c r="EDW173" s="60"/>
      <c r="EDX173" s="60"/>
      <c r="EDY173" s="60"/>
      <c r="EDZ173" s="60"/>
      <c r="EEA173" s="60"/>
      <c r="EEB173" s="60"/>
      <c r="EEC173" s="60"/>
      <c r="EED173" s="60"/>
      <c r="EEE173" s="60"/>
      <c r="EEF173" s="60"/>
      <c r="EEG173" s="60"/>
      <c r="EEH173" s="60"/>
      <c r="EEI173" s="60"/>
      <c r="EEJ173" s="60"/>
      <c r="EEK173" s="60"/>
      <c r="EEL173" s="60"/>
      <c r="EEM173" s="60"/>
      <c r="EEN173" s="60"/>
      <c r="EEO173" s="60"/>
      <c r="EEP173" s="60"/>
      <c r="EEQ173" s="60"/>
      <c r="EER173" s="60"/>
      <c r="EES173" s="60"/>
      <c r="EET173" s="60"/>
      <c r="EEU173" s="60"/>
      <c r="EEV173" s="60"/>
      <c r="EEW173" s="60"/>
      <c r="EEX173" s="60"/>
      <c r="EEY173" s="60"/>
      <c r="EEZ173" s="60"/>
      <c r="EFA173" s="60"/>
      <c r="EFB173" s="60"/>
      <c r="EFC173" s="60"/>
      <c r="EFD173" s="60"/>
      <c r="EFE173" s="60"/>
      <c r="EFF173" s="60"/>
      <c r="EFG173" s="60"/>
      <c r="EFH173" s="60"/>
      <c r="EFI173" s="60"/>
      <c r="EFJ173" s="60"/>
      <c r="EFK173" s="60"/>
      <c r="EFL173" s="60"/>
      <c r="EFM173" s="60"/>
      <c r="EFN173" s="60"/>
      <c r="EFO173" s="60"/>
      <c r="EFP173" s="60"/>
      <c r="EFQ173" s="60"/>
      <c r="EFR173" s="60"/>
      <c r="EFS173" s="60"/>
      <c r="EFT173" s="60"/>
      <c r="EFU173" s="60"/>
      <c r="EFV173" s="60"/>
      <c r="EFW173" s="60"/>
      <c r="EFX173" s="60"/>
      <c r="EFY173" s="60"/>
      <c r="EFZ173" s="60"/>
      <c r="EGA173" s="60"/>
      <c r="EGB173" s="60"/>
      <c r="EGC173" s="60"/>
      <c r="EGD173" s="60"/>
      <c r="EGE173" s="60"/>
      <c r="EGF173" s="60"/>
      <c r="EGG173" s="60"/>
      <c r="EGH173" s="60"/>
      <c r="EGI173" s="60"/>
      <c r="EGJ173" s="60"/>
      <c r="EGK173" s="60"/>
      <c r="EGL173" s="60"/>
      <c r="EGM173" s="60"/>
      <c r="EGN173" s="60"/>
      <c r="EGO173" s="60"/>
      <c r="EGP173" s="60"/>
      <c r="EGQ173" s="60"/>
      <c r="EGR173" s="60"/>
      <c r="EGS173" s="60"/>
      <c r="EGT173" s="60"/>
      <c r="EGU173" s="60"/>
      <c r="EGV173" s="60"/>
      <c r="EGW173" s="60"/>
      <c r="EGX173" s="60"/>
      <c r="EGY173" s="60"/>
      <c r="EGZ173" s="60"/>
      <c r="EHA173" s="60"/>
      <c r="EHB173" s="60"/>
      <c r="EHC173" s="60"/>
      <c r="EHD173" s="60"/>
      <c r="EHE173" s="60"/>
      <c r="EHF173" s="60"/>
      <c r="EHG173" s="60"/>
      <c r="EHH173" s="60"/>
      <c r="EHI173" s="60"/>
      <c r="EHJ173" s="60"/>
      <c r="EHK173" s="60"/>
      <c r="EHL173" s="60"/>
      <c r="EHM173" s="60"/>
      <c r="EHN173" s="60"/>
      <c r="EHO173" s="60"/>
      <c r="EHP173" s="60"/>
      <c r="EHQ173" s="60"/>
      <c r="EHR173" s="60"/>
      <c r="EHS173" s="60"/>
      <c r="EHT173" s="60"/>
      <c r="EHU173" s="60"/>
      <c r="EHV173" s="60"/>
      <c r="EHW173" s="60"/>
      <c r="EHX173" s="60"/>
      <c r="EHY173" s="60"/>
      <c r="EHZ173" s="60"/>
      <c r="EIA173" s="60"/>
      <c r="EIB173" s="60"/>
      <c r="EIC173" s="60"/>
      <c r="EID173" s="60"/>
      <c r="EIE173" s="60"/>
      <c r="EIF173" s="60"/>
      <c r="EIG173" s="60"/>
      <c r="EIH173" s="60"/>
      <c r="EII173" s="60"/>
      <c r="EIJ173" s="60"/>
      <c r="EIK173" s="60"/>
      <c r="EIL173" s="60"/>
      <c r="EIM173" s="60"/>
      <c r="EIN173" s="60"/>
      <c r="EIO173" s="60"/>
      <c r="EIP173" s="60"/>
      <c r="EIQ173" s="60"/>
      <c r="EIR173" s="60"/>
      <c r="EIS173" s="60"/>
      <c r="EIT173" s="60"/>
      <c r="EIU173" s="60"/>
      <c r="EIV173" s="60"/>
      <c r="EIW173" s="60"/>
      <c r="EIX173" s="60"/>
      <c r="EIY173" s="60"/>
      <c r="EIZ173" s="60"/>
      <c r="EJA173" s="60"/>
      <c r="EJB173" s="60"/>
      <c r="EJC173" s="60"/>
      <c r="EJD173" s="60"/>
      <c r="EJE173" s="60"/>
      <c r="EJF173" s="60"/>
      <c r="EJG173" s="60"/>
      <c r="EJH173" s="60"/>
      <c r="EJI173" s="60"/>
      <c r="EJJ173" s="60"/>
      <c r="EJK173" s="60"/>
      <c r="EJL173" s="60"/>
      <c r="EJM173" s="60"/>
      <c r="EJN173" s="60"/>
      <c r="EJO173" s="60"/>
      <c r="EJP173" s="60"/>
      <c r="EJQ173" s="60"/>
      <c r="EJR173" s="60"/>
      <c r="EJS173" s="60"/>
      <c r="EJT173" s="60"/>
      <c r="EJU173" s="60"/>
      <c r="EJV173" s="60"/>
      <c r="EJW173" s="60"/>
      <c r="EJX173" s="60"/>
      <c r="EJY173" s="60"/>
      <c r="EJZ173" s="60"/>
      <c r="EKA173" s="60"/>
      <c r="EKB173" s="60"/>
      <c r="EKC173" s="60"/>
      <c r="EKD173" s="60"/>
      <c r="EKE173" s="60"/>
      <c r="EKF173" s="60"/>
      <c r="EKG173" s="60"/>
      <c r="EKH173" s="60"/>
      <c r="EKI173" s="60"/>
      <c r="EKJ173" s="60"/>
      <c r="EKK173" s="60"/>
      <c r="EKL173" s="60"/>
      <c r="EKM173" s="60"/>
      <c r="EKN173" s="60"/>
      <c r="EKO173" s="60"/>
      <c r="EKP173" s="60"/>
      <c r="EKQ173" s="60"/>
      <c r="EKR173" s="60"/>
      <c r="EKS173" s="60"/>
      <c r="EKT173" s="60"/>
      <c r="EKU173" s="60"/>
      <c r="EKV173" s="60"/>
      <c r="EKW173" s="60"/>
      <c r="EKX173" s="60"/>
      <c r="EKY173" s="60"/>
      <c r="EKZ173" s="60"/>
      <c r="ELA173" s="60"/>
      <c r="ELB173" s="60"/>
      <c r="ELC173" s="60"/>
      <c r="ELD173" s="60"/>
      <c r="ELE173" s="60"/>
      <c r="ELF173" s="60"/>
      <c r="ELG173" s="60"/>
      <c r="ELH173" s="60"/>
      <c r="ELI173" s="60"/>
      <c r="ELJ173" s="60"/>
      <c r="ELK173" s="60"/>
      <c r="ELL173" s="60"/>
      <c r="ELM173" s="60"/>
      <c r="ELN173" s="60"/>
      <c r="ELO173" s="60"/>
      <c r="ELP173" s="60"/>
      <c r="ELQ173" s="60"/>
      <c r="ELR173" s="60"/>
      <c r="ELS173" s="60"/>
      <c r="ELT173" s="60"/>
      <c r="ELU173" s="60"/>
      <c r="ELV173" s="60"/>
      <c r="ELW173" s="60"/>
      <c r="ELX173" s="60"/>
      <c r="ELY173" s="60"/>
      <c r="ELZ173" s="60"/>
      <c r="EMA173" s="60"/>
      <c r="EMB173" s="60"/>
      <c r="EMC173" s="60"/>
      <c r="EMD173" s="60"/>
      <c r="EME173" s="60"/>
      <c r="EMF173" s="60"/>
      <c r="EMG173" s="60"/>
      <c r="EMH173" s="60"/>
      <c r="EMI173" s="60"/>
      <c r="EMJ173" s="60"/>
      <c r="EMK173" s="60"/>
      <c r="EML173" s="60"/>
      <c r="EMM173" s="60"/>
      <c r="EMN173" s="60"/>
      <c r="EMO173" s="60"/>
      <c r="EMP173" s="60"/>
      <c r="EMQ173" s="60"/>
      <c r="EMR173" s="60"/>
      <c r="EMS173" s="60"/>
      <c r="EMT173" s="60"/>
      <c r="EMU173" s="60"/>
      <c r="EMV173" s="60"/>
      <c r="EMW173" s="60"/>
      <c r="EMX173" s="60"/>
      <c r="EMY173" s="60"/>
      <c r="EMZ173" s="60"/>
      <c r="ENA173" s="60"/>
      <c r="ENB173" s="60"/>
      <c r="ENC173" s="60"/>
      <c r="END173" s="60"/>
      <c r="ENE173" s="60"/>
      <c r="ENF173" s="60"/>
      <c r="ENG173" s="60"/>
      <c r="ENH173" s="60"/>
      <c r="ENI173" s="60"/>
      <c r="ENJ173" s="60"/>
      <c r="ENK173" s="60"/>
      <c r="ENL173" s="60"/>
      <c r="ENM173" s="60"/>
      <c r="ENN173" s="60"/>
      <c r="ENO173" s="60"/>
      <c r="ENP173" s="60"/>
      <c r="ENQ173" s="60"/>
      <c r="ENR173" s="60"/>
      <c r="ENS173" s="60"/>
      <c r="ENT173" s="60"/>
      <c r="ENU173" s="60"/>
      <c r="ENV173" s="60"/>
      <c r="ENW173" s="60"/>
      <c r="ENX173" s="60"/>
      <c r="ENY173" s="60"/>
      <c r="ENZ173" s="60"/>
      <c r="EOA173" s="60"/>
      <c r="EOB173" s="60"/>
      <c r="EOC173" s="60"/>
      <c r="EOD173" s="60"/>
      <c r="EOE173" s="60"/>
      <c r="EOF173" s="60"/>
      <c r="EOG173" s="60"/>
      <c r="EOH173" s="60"/>
      <c r="EOI173" s="60"/>
      <c r="EOJ173" s="60"/>
      <c r="EOK173" s="60"/>
      <c r="EOL173" s="60"/>
      <c r="EOM173" s="60"/>
      <c r="EON173" s="60"/>
      <c r="EOO173" s="60"/>
      <c r="EOP173" s="60"/>
      <c r="EOQ173" s="60"/>
      <c r="EOR173" s="60"/>
      <c r="EOS173" s="60"/>
      <c r="EOT173" s="60"/>
      <c r="EOU173" s="60"/>
      <c r="EOV173" s="60"/>
      <c r="EOW173" s="60"/>
      <c r="EOX173" s="60"/>
      <c r="EOY173" s="60"/>
      <c r="EOZ173" s="60"/>
      <c r="EPA173" s="60"/>
      <c r="EPB173" s="60"/>
      <c r="EPC173" s="60"/>
      <c r="EPD173" s="60"/>
      <c r="EPE173" s="60"/>
      <c r="EPF173" s="60"/>
      <c r="EPG173" s="60"/>
      <c r="EPH173" s="60"/>
      <c r="EPI173" s="60"/>
      <c r="EPJ173" s="60"/>
      <c r="EPK173" s="60"/>
      <c r="EPL173" s="60"/>
      <c r="EPM173" s="60"/>
      <c r="EPN173" s="60"/>
      <c r="EPO173" s="60"/>
      <c r="EPP173" s="60"/>
      <c r="EPQ173" s="60"/>
      <c r="EPR173" s="60"/>
      <c r="EPS173" s="60"/>
      <c r="EPT173" s="60"/>
      <c r="EPU173" s="60"/>
      <c r="EPV173" s="60"/>
      <c r="EPW173" s="60"/>
      <c r="EPX173" s="60"/>
      <c r="EPY173" s="60"/>
      <c r="EPZ173" s="60"/>
      <c r="EQA173" s="60"/>
      <c r="EQB173" s="60"/>
      <c r="EQC173" s="60"/>
      <c r="EQD173" s="60"/>
      <c r="EQE173" s="60"/>
      <c r="EQF173" s="60"/>
      <c r="EQG173" s="60"/>
      <c r="EQH173" s="60"/>
      <c r="EQI173" s="60"/>
      <c r="EQJ173" s="60"/>
      <c r="EQK173" s="60"/>
      <c r="EQL173" s="60"/>
      <c r="EQM173" s="60"/>
      <c r="EQN173" s="60"/>
      <c r="EQO173" s="60"/>
      <c r="EQP173" s="60"/>
      <c r="EQQ173" s="60"/>
      <c r="EQR173" s="60"/>
      <c r="EQS173" s="60"/>
      <c r="EQT173" s="60"/>
      <c r="EQU173" s="60"/>
      <c r="EQV173" s="60"/>
      <c r="EQW173" s="60"/>
      <c r="EQX173" s="60"/>
      <c r="EQY173" s="60"/>
      <c r="EQZ173" s="60"/>
      <c r="ERA173" s="60"/>
      <c r="ERB173" s="60"/>
      <c r="ERC173" s="60"/>
      <c r="ERD173" s="60"/>
      <c r="ERE173" s="60"/>
      <c r="ERF173" s="60"/>
      <c r="ERG173" s="60"/>
      <c r="ERH173" s="60"/>
      <c r="ERI173" s="60"/>
      <c r="ERJ173" s="60"/>
      <c r="ERK173" s="60"/>
      <c r="ERL173" s="60"/>
      <c r="ERM173" s="60"/>
      <c r="ERN173" s="60"/>
      <c r="ERO173" s="60"/>
      <c r="ERP173" s="60"/>
      <c r="ERQ173" s="60"/>
      <c r="ERR173" s="60"/>
      <c r="ERS173" s="60"/>
      <c r="ERT173" s="60"/>
      <c r="ERU173" s="60"/>
      <c r="ERV173" s="60"/>
      <c r="ERW173" s="60"/>
      <c r="ERX173" s="60"/>
      <c r="ERY173" s="60"/>
      <c r="ERZ173" s="60"/>
      <c r="ESA173" s="60"/>
      <c r="ESB173" s="60"/>
      <c r="ESC173" s="60"/>
      <c r="ESD173" s="60"/>
      <c r="ESE173" s="60"/>
      <c r="ESF173" s="60"/>
      <c r="ESG173" s="60"/>
      <c r="ESH173" s="60"/>
      <c r="ESI173" s="60"/>
      <c r="ESJ173" s="60"/>
      <c r="ESK173" s="60"/>
      <c r="ESL173" s="60"/>
      <c r="ESM173" s="60"/>
      <c r="ESN173" s="60"/>
      <c r="ESO173" s="60"/>
      <c r="ESP173" s="60"/>
      <c r="ESQ173" s="60"/>
      <c r="ESR173" s="60"/>
      <c r="ESS173" s="60"/>
      <c r="EST173" s="60"/>
      <c r="ESU173" s="60"/>
      <c r="ESV173" s="60"/>
      <c r="ESW173" s="60"/>
      <c r="ESX173" s="60"/>
      <c r="ESY173" s="60"/>
      <c r="ESZ173" s="60"/>
      <c r="ETA173" s="60"/>
      <c r="ETB173" s="60"/>
      <c r="ETC173" s="60"/>
      <c r="ETD173" s="60"/>
      <c r="ETE173" s="60"/>
      <c r="ETF173" s="60"/>
      <c r="ETG173" s="60"/>
      <c r="ETH173" s="60"/>
      <c r="ETI173" s="60"/>
      <c r="ETJ173" s="60"/>
      <c r="ETK173" s="60"/>
      <c r="ETL173" s="60"/>
      <c r="ETM173" s="60"/>
      <c r="ETN173" s="60"/>
      <c r="ETO173" s="60"/>
      <c r="ETP173" s="60"/>
      <c r="ETQ173" s="60"/>
      <c r="ETR173" s="60"/>
      <c r="ETS173" s="60"/>
      <c r="ETT173" s="60"/>
      <c r="ETU173" s="60"/>
      <c r="ETV173" s="60"/>
      <c r="ETW173" s="60"/>
      <c r="ETX173" s="60"/>
      <c r="ETY173" s="60"/>
      <c r="ETZ173" s="60"/>
      <c r="EUA173" s="60"/>
      <c r="EUB173" s="60"/>
      <c r="EUC173" s="60"/>
      <c r="EUD173" s="60"/>
      <c r="EUE173" s="60"/>
      <c r="EUF173" s="60"/>
      <c r="EUG173" s="60"/>
      <c r="EUH173" s="60"/>
      <c r="EUI173" s="60"/>
      <c r="EUJ173" s="60"/>
      <c r="EUK173" s="60"/>
      <c r="EUL173" s="60"/>
      <c r="EUM173" s="60"/>
      <c r="EUN173" s="60"/>
      <c r="EUO173" s="60"/>
      <c r="EUP173" s="60"/>
      <c r="EUQ173" s="60"/>
      <c r="EUR173" s="60"/>
      <c r="EUS173" s="60"/>
      <c r="EUT173" s="60"/>
      <c r="EUU173" s="60"/>
      <c r="EUV173" s="60"/>
      <c r="EUW173" s="60"/>
      <c r="EUX173" s="60"/>
      <c r="EUY173" s="60"/>
      <c r="EUZ173" s="60"/>
      <c r="EVA173" s="60"/>
      <c r="EVB173" s="60"/>
      <c r="EVC173" s="60"/>
      <c r="EVD173" s="60"/>
      <c r="EVE173" s="60"/>
      <c r="EVF173" s="60"/>
      <c r="EVG173" s="60"/>
      <c r="EVH173" s="60"/>
      <c r="EVI173" s="60"/>
      <c r="EVJ173" s="60"/>
      <c r="EVK173" s="60"/>
      <c r="EVL173" s="60"/>
      <c r="EVM173" s="60"/>
      <c r="EVN173" s="60"/>
      <c r="EVO173" s="60"/>
      <c r="EVP173" s="60"/>
      <c r="EVQ173" s="60"/>
      <c r="EVR173" s="60"/>
      <c r="EVS173" s="60"/>
      <c r="EVT173" s="60"/>
      <c r="EVU173" s="60"/>
      <c r="EVV173" s="60"/>
      <c r="EVW173" s="60"/>
      <c r="EVX173" s="60"/>
      <c r="EVY173" s="60"/>
      <c r="EVZ173" s="60"/>
      <c r="EWA173" s="60"/>
      <c r="EWB173" s="60"/>
      <c r="EWC173" s="60"/>
      <c r="EWD173" s="60"/>
      <c r="EWE173" s="60"/>
      <c r="EWF173" s="60"/>
      <c r="EWG173" s="60"/>
      <c r="EWH173" s="60"/>
      <c r="EWI173" s="60"/>
      <c r="EWJ173" s="60"/>
      <c r="EWK173" s="60"/>
      <c r="EWL173" s="60"/>
      <c r="EWM173" s="60"/>
      <c r="EWN173" s="60"/>
      <c r="EWO173" s="60"/>
      <c r="EWP173" s="60"/>
      <c r="EWQ173" s="60"/>
      <c r="EWR173" s="60"/>
      <c r="EWS173" s="60"/>
      <c r="EWT173" s="60"/>
      <c r="EWU173" s="60"/>
      <c r="EWV173" s="60"/>
      <c r="EWW173" s="60"/>
      <c r="EWX173" s="60"/>
      <c r="EWY173" s="60"/>
      <c r="EWZ173" s="60"/>
      <c r="EXA173" s="60"/>
      <c r="EXB173" s="60"/>
      <c r="EXC173" s="60"/>
      <c r="EXD173" s="60"/>
      <c r="EXE173" s="60"/>
      <c r="EXF173" s="60"/>
      <c r="EXG173" s="60"/>
      <c r="EXH173" s="60"/>
      <c r="EXI173" s="60"/>
      <c r="EXJ173" s="60"/>
      <c r="EXK173" s="60"/>
      <c r="EXL173" s="60"/>
      <c r="EXM173" s="60"/>
      <c r="EXN173" s="60"/>
      <c r="EXO173" s="60"/>
      <c r="EXP173" s="60"/>
      <c r="EXQ173" s="60"/>
      <c r="EXR173" s="60"/>
      <c r="EXS173" s="60"/>
      <c r="EXT173" s="60"/>
      <c r="EXU173" s="60"/>
      <c r="EXV173" s="60"/>
      <c r="EXW173" s="60"/>
      <c r="EXX173" s="60"/>
      <c r="EXY173" s="60"/>
      <c r="EXZ173" s="60"/>
      <c r="EYA173" s="60"/>
      <c r="EYB173" s="60"/>
      <c r="EYC173" s="60"/>
      <c r="EYD173" s="60"/>
      <c r="EYE173" s="60"/>
      <c r="EYF173" s="60"/>
      <c r="EYG173" s="60"/>
      <c r="EYH173" s="60"/>
      <c r="EYI173" s="60"/>
      <c r="EYJ173" s="60"/>
      <c r="EYK173" s="60"/>
      <c r="EYL173" s="60"/>
      <c r="EYM173" s="60"/>
      <c r="EYN173" s="60"/>
      <c r="EYO173" s="60"/>
      <c r="EYP173" s="60"/>
      <c r="EYQ173" s="60"/>
      <c r="EYR173" s="60"/>
      <c r="EYS173" s="60"/>
      <c r="EYT173" s="60"/>
      <c r="EYU173" s="60"/>
      <c r="EYV173" s="60"/>
      <c r="EYW173" s="60"/>
      <c r="EYX173" s="60"/>
      <c r="EYY173" s="60"/>
      <c r="EYZ173" s="60"/>
      <c r="EZA173" s="60"/>
      <c r="EZB173" s="60"/>
      <c r="EZC173" s="60"/>
      <c r="EZD173" s="60"/>
      <c r="EZE173" s="60"/>
      <c r="EZF173" s="60"/>
      <c r="EZG173" s="60"/>
      <c r="EZH173" s="60"/>
      <c r="EZI173" s="60"/>
      <c r="EZJ173" s="60"/>
      <c r="EZK173" s="60"/>
      <c r="EZL173" s="60"/>
      <c r="EZM173" s="60"/>
      <c r="EZN173" s="60"/>
      <c r="EZO173" s="60"/>
      <c r="EZP173" s="60"/>
      <c r="EZQ173" s="60"/>
      <c r="EZR173" s="60"/>
      <c r="EZS173" s="60"/>
      <c r="EZT173" s="60"/>
      <c r="EZU173" s="60"/>
      <c r="EZV173" s="60"/>
      <c r="EZW173" s="60"/>
      <c r="EZX173" s="60"/>
      <c r="EZY173" s="60"/>
      <c r="EZZ173" s="60"/>
      <c r="FAA173" s="60"/>
      <c r="FAB173" s="60"/>
      <c r="FAC173" s="60"/>
      <c r="FAD173" s="60"/>
      <c r="FAE173" s="60"/>
      <c r="FAF173" s="60"/>
      <c r="FAG173" s="60"/>
      <c r="FAH173" s="60"/>
      <c r="FAI173" s="60"/>
      <c r="FAJ173" s="60"/>
      <c r="FAK173" s="60"/>
      <c r="FAL173" s="60"/>
      <c r="FAM173" s="60"/>
      <c r="FAN173" s="60"/>
      <c r="FAO173" s="60"/>
      <c r="FAP173" s="60"/>
      <c r="FAQ173" s="60"/>
      <c r="FAR173" s="60"/>
      <c r="FAS173" s="60"/>
      <c r="FAT173" s="60"/>
      <c r="FAU173" s="60"/>
      <c r="FAV173" s="60"/>
      <c r="FAW173" s="60"/>
      <c r="FAX173" s="60"/>
      <c r="FAY173" s="60"/>
      <c r="FAZ173" s="60"/>
      <c r="FBA173" s="60"/>
      <c r="FBB173" s="60"/>
      <c r="FBC173" s="60"/>
      <c r="FBD173" s="60"/>
      <c r="FBE173" s="60"/>
      <c r="FBF173" s="60"/>
      <c r="FBG173" s="60"/>
      <c r="FBH173" s="60"/>
      <c r="FBI173" s="60"/>
      <c r="FBJ173" s="60"/>
      <c r="FBK173" s="60"/>
      <c r="FBL173" s="60"/>
      <c r="FBM173" s="60"/>
      <c r="FBN173" s="60"/>
      <c r="FBO173" s="60"/>
      <c r="FBP173" s="60"/>
      <c r="FBQ173" s="60"/>
      <c r="FBR173" s="60"/>
      <c r="FBS173" s="60"/>
      <c r="FBT173" s="60"/>
      <c r="FBU173" s="60"/>
      <c r="FBV173" s="60"/>
      <c r="FBW173" s="60"/>
      <c r="FBX173" s="60"/>
      <c r="FBY173" s="60"/>
      <c r="FBZ173" s="60"/>
      <c r="FCA173" s="60"/>
      <c r="FCB173" s="60"/>
      <c r="FCC173" s="60"/>
      <c r="FCD173" s="60"/>
      <c r="FCE173" s="60"/>
      <c r="FCF173" s="60"/>
      <c r="FCG173" s="60"/>
      <c r="FCH173" s="60"/>
      <c r="FCI173" s="60"/>
      <c r="FCJ173" s="60"/>
      <c r="FCK173" s="60"/>
      <c r="FCL173" s="60"/>
      <c r="FCM173" s="60"/>
      <c r="FCN173" s="60"/>
      <c r="FCO173" s="60"/>
      <c r="FCP173" s="60"/>
      <c r="FCQ173" s="60"/>
      <c r="FCR173" s="60"/>
      <c r="FCS173" s="60"/>
      <c r="FCT173" s="60"/>
      <c r="FCU173" s="60"/>
      <c r="FCV173" s="60"/>
      <c r="FCW173" s="60"/>
      <c r="FCX173" s="60"/>
      <c r="FCY173" s="60"/>
      <c r="FCZ173" s="60"/>
      <c r="FDA173" s="60"/>
      <c r="FDB173" s="60"/>
      <c r="FDC173" s="60"/>
      <c r="FDD173" s="60"/>
      <c r="FDE173" s="60"/>
      <c r="FDF173" s="60"/>
      <c r="FDG173" s="60"/>
      <c r="FDH173" s="60"/>
      <c r="FDI173" s="60"/>
      <c r="FDJ173" s="60"/>
      <c r="FDK173" s="60"/>
      <c r="FDL173" s="60"/>
      <c r="FDM173" s="60"/>
      <c r="FDN173" s="60"/>
      <c r="FDO173" s="60"/>
      <c r="FDP173" s="60"/>
      <c r="FDQ173" s="60"/>
      <c r="FDR173" s="60"/>
      <c r="FDS173" s="60"/>
      <c r="FDT173" s="60"/>
      <c r="FDU173" s="60"/>
      <c r="FDV173" s="60"/>
      <c r="FDW173" s="60"/>
      <c r="FDX173" s="60"/>
      <c r="FDY173" s="60"/>
      <c r="FDZ173" s="60"/>
      <c r="FEA173" s="60"/>
      <c r="FEB173" s="60"/>
      <c r="FEC173" s="60"/>
      <c r="FED173" s="60"/>
      <c r="FEE173" s="60"/>
      <c r="FEF173" s="60"/>
      <c r="FEG173" s="60"/>
      <c r="FEH173" s="60"/>
      <c r="FEI173" s="60"/>
      <c r="FEJ173" s="60"/>
      <c r="FEK173" s="60"/>
      <c r="FEL173" s="60"/>
      <c r="FEM173" s="60"/>
      <c r="FEN173" s="60"/>
      <c r="FEO173" s="60"/>
      <c r="FEP173" s="60"/>
      <c r="FEQ173" s="60"/>
      <c r="FER173" s="60"/>
      <c r="FES173" s="60"/>
      <c r="FET173" s="60"/>
      <c r="FEU173" s="60"/>
      <c r="FEV173" s="60"/>
      <c r="FEW173" s="60"/>
      <c r="FEX173" s="60"/>
      <c r="FEY173" s="60"/>
      <c r="FEZ173" s="60"/>
      <c r="FFA173" s="60"/>
      <c r="FFB173" s="60"/>
      <c r="FFC173" s="60"/>
      <c r="FFD173" s="60"/>
      <c r="FFE173" s="60"/>
      <c r="FFF173" s="60"/>
      <c r="FFG173" s="60"/>
      <c r="FFH173" s="60"/>
      <c r="FFI173" s="60"/>
      <c r="FFJ173" s="60"/>
      <c r="FFK173" s="60"/>
      <c r="FFL173" s="60"/>
      <c r="FFM173" s="60"/>
      <c r="FFN173" s="60"/>
      <c r="FFO173" s="60"/>
      <c r="FFP173" s="60"/>
      <c r="FFQ173" s="60"/>
      <c r="FFR173" s="60"/>
      <c r="FFS173" s="60"/>
      <c r="FFT173" s="60"/>
      <c r="FFU173" s="60"/>
      <c r="FFV173" s="60"/>
      <c r="FFW173" s="60"/>
      <c r="FFX173" s="60"/>
      <c r="FFY173" s="60"/>
      <c r="FFZ173" s="60"/>
      <c r="FGA173" s="60"/>
      <c r="FGB173" s="60"/>
      <c r="FGC173" s="60"/>
      <c r="FGD173" s="60"/>
      <c r="FGE173" s="60"/>
      <c r="FGF173" s="60"/>
      <c r="FGG173" s="60"/>
      <c r="FGH173" s="60"/>
      <c r="FGI173" s="60"/>
      <c r="FGJ173" s="60"/>
      <c r="FGK173" s="60"/>
      <c r="FGL173" s="60"/>
      <c r="FGM173" s="60"/>
      <c r="FGN173" s="60"/>
      <c r="FGO173" s="60"/>
      <c r="FGP173" s="60"/>
      <c r="FGQ173" s="60"/>
      <c r="FGR173" s="60"/>
      <c r="FGS173" s="60"/>
      <c r="FGT173" s="60"/>
      <c r="FGU173" s="60"/>
      <c r="FGV173" s="60"/>
      <c r="FGW173" s="60"/>
      <c r="FGX173" s="60"/>
      <c r="FGY173" s="60"/>
      <c r="FGZ173" s="60"/>
      <c r="FHA173" s="60"/>
      <c r="FHB173" s="60"/>
      <c r="FHC173" s="60"/>
      <c r="FHD173" s="60"/>
      <c r="FHE173" s="60"/>
      <c r="FHF173" s="60"/>
      <c r="FHG173" s="60"/>
      <c r="FHH173" s="60"/>
      <c r="FHI173" s="60"/>
      <c r="FHJ173" s="60"/>
      <c r="FHK173" s="60"/>
      <c r="FHL173" s="60"/>
      <c r="FHM173" s="60"/>
      <c r="FHN173" s="60"/>
      <c r="FHO173" s="60"/>
      <c r="FHP173" s="60"/>
      <c r="FHQ173" s="60"/>
      <c r="FHR173" s="60"/>
      <c r="FHS173" s="60"/>
      <c r="FHT173" s="60"/>
      <c r="FHU173" s="60"/>
      <c r="FHV173" s="60"/>
      <c r="FHW173" s="60"/>
      <c r="FHX173" s="60"/>
      <c r="FHY173" s="60"/>
      <c r="FHZ173" s="60"/>
      <c r="FIA173" s="60"/>
      <c r="FIB173" s="60"/>
      <c r="FIC173" s="60"/>
      <c r="FID173" s="60"/>
      <c r="FIE173" s="60"/>
      <c r="FIF173" s="60"/>
      <c r="FIG173" s="60"/>
      <c r="FIH173" s="60"/>
      <c r="FII173" s="60"/>
      <c r="FIJ173" s="60"/>
      <c r="FIK173" s="60"/>
      <c r="FIL173" s="60"/>
      <c r="FIM173" s="60"/>
      <c r="FIN173" s="60"/>
      <c r="FIO173" s="60"/>
      <c r="FIP173" s="60"/>
      <c r="FIQ173" s="60"/>
      <c r="FIR173" s="60"/>
      <c r="FIS173" s="60"/>
      <c r="FIT173" s="60"/>
      <c r="FIU173" s="60"/>
      <c r="FIV173" s="60"/>
      <c r="FIW173" s="60"/>
      <c r="FIX173" s="60"/>
      <c r="FIY173" s="60"/>
      <c r="FIZ173" s="60"/>
      <c r="FJA173" s="60"/>
      <c r="FJB173" s="60"/>
      <c r="FJC173" s="60"/>
      <c r="FJD173" s="60"/>
      <c r="FJE173" s="60"/>
      <c r="FJF173" s="60"/>
      <c r="FJG173" s="60"/>
      <c r="FJH173" s="60"/>
      <c r="FJI173" s="60"/>
      <c r="FJJ173" s="60"/>
      <c r="FJK173" s="60"/>
      <c r="FJL173" s="60"/>
      <c r="FJM173" s="60"/>
      <c r="FJN173" s="60"/>
      <c r="FJO173" s="60"/>
      <c r="FJP173" s="60"/>
      <c r="FJQ173" s="60"/>
      <c r="FJR173" s="60"/>
      <c r="FJS173" s="60"/>
      <c r="FJT173" s="60"/>
      <c r="FJU173" s="60"/>
      <c r="FJV173" s="60"/>
      <c r="FJW173" s="60"/>
      <c r="FJX173" s="60"/>
      <c r="FJY173" s="60"/>
      <c r="FJZ173" s="60"/>
      <c r="FKA173" s="60"/>
      <c r="FKB173" s="60"/>
      <c r="FKC173" s="60"/>
      <c r="FKD173" s="60"/>
      <c r="FKE173" s="60"/>
      <c r="FKF173" s="60"/>
      <c r="FKG173" s="60"/>
      <c r="FKH173" s="60"/>
      <c r="FKI173" s="60"/>
      <c r="FKJ173" s="60"/>
      <c r="FKK173" s="60"/>
      <c r="FKL173" s="60"/>
      <c r="FKM173" s="60"/>
      <c r="FKN173" s="60"/>
      <c r="FKO173" s="60"/>
      <c r="FKP173" s="60"/>
      <c r="FKQ173" s="60"/>
      <c r="FKR173" s="60"/>
      <c r="FKS173" s="60"/>
      <c r="FKT173" s="60"/>
      <c r="FKU173" s="60"/>
      <c r="FKV173" s="60"/>
      <c r="FKW173" s="60"/>
      <c r="FKX173" s="60"/>
      <c r="FKY173" s="60"/>
      <c r="FKZ173" s="60"/>
      <c r="FLA173" s="60"/>
      <c r="FLB173" s="60"/>
      <c r="FLC173" s="60"/>
      <c r="FLD173" s="60"/>
      <c r="FLE173" s="60"/>
      <c r="FLF173" s="60"/>
      <c r="FLG173" s="60"/>
      <c r="FLH173" s="60"/>
      <c r="FLI173" s="60"/>
      <c r="FLJ173" s="60"/>
      <c r="FLK173" s="60"/>
      <c r="FLL173" s="60"/>
      <c r="FLM173" s="60"/>
      <c r="FLN173" s="60"/>
      <c r="FLO173" s="60"/>
      <c r="FLP173" s="60"/>
      <c r="FLQ173" s="60"/>
      <c r="FLR173" s="60"/>
      <c r="FLS173" s="60"/>
      <c r="FLT173" s="60"/>
      <c r="FLU173" s="60"/>
      <c r="FLV173" s="60"/>
      <c r="FLW173" s="60"/>
      <c r="FLX173" s="60"/>
      <c r="FLY173" s="60"/>
      <c r="FLZ173" s="60"/>
      <c r="FMA173" s="60"/>
      <c r="FMB173" s="60"/>
      <c r="FMC173" s="60"/>
      <c r="FMD173" s="60"/>
      <c r="FME173" s="60"/>
      <c r="FMF173" s="60"/>
      <c r="FMG173" s="60"/>
      <c r="FMH173" s="60"/>
      <c r="FMI173" s="60"/>
      <c r="FMJ173" s="60"/>
      <c r="FMK173" s="60"/>
      <c r="FML173" s="60"/>
      <c r="FMM173" s="60"/>
      <c r="FMN173" s="60"/>
      <c r="FMO173" s="60"/>
      <c r="FMP173" s="60"/>
      <c r="FMQ173" s="60"/>
      <c r="FMR173" s="60"/>
      <c r="FMS173" s="60"/>
      <c r="FMT173" s="60"/>
      <c r="FMU173" s="60"/>
      <c r="FMV173" s="60"/>
      <c r="FMW173" s="60"/>
      <c r="FMX173" s="60"/>
      <c r="FMY173" s="60"/>
      <c r="FMZ173" s="60"/>
      <c r="FNA173" s="60"/>
      <c r="FNB173" s="60"/>
      <c r="FNC173" s="60"/>
      <c r="FND173" s="60"/>
      <c r="FNE173" s="60"/>
      <c r="FNF173" s="60"/>
      <c r="FNG173" s="60"/>
      <c r="FNH173" s="60"/>
      <c r="FNI173" s="60"/>
      <c r="FNJ173" s="60"/>
      <c r="FNK173" s="60"/>
      <c r="FNL173" s="60"/>
      <c r="FNM173" s="60"/>
      <c r="FNN173" s="60"/>
      <c r="FNO173" s="60"/>
      <c r="FNP173" s="60"/>
      <c r="FNQ173" s="60"/>
      <c r="FNR173" s="60"/>
      <c r="FNS173" s="60"/>
      <c r="FNT173" s="60"/>
      <c r="FNU173" s="60"/>
      <c r="FNV173" s="60"/>
      <c r="FNW173" s="60"/>
      <c r="FNX173" s="60"/>
      <c r="FNY173" s="60"/>
      <c r="FNZ173" s="60"/>
      <c r="FOA173" s="60"/>
      <c r="FOB173" s="60"/>
      <c r="FOC173" s="60"/>
      <c r="FOD173" s="60"/>
      <c r="FOE173" s="60"/>
      <c r="FOF173" s="60"/>
      <c r="FOG173" s="60"/>
      <c r="FOH173" s="60"/>
      <c r="FOI173" s="60"/>
      <c r="FOJ173" s="60"/>
      <c r="FOK173" s="60"/>
      <c r="FOL173" s="60"/>
      <c r="FOM173" s="60"/>
      <c r="FON173" s="60"/>
      <c r="FOO173" s="60"/>
      <c r="FOP173" s="60"/>
      <c r="FOQ173" s="60"/>
      <c r="FOR173" s="60"/>
      <c r="FOS173" s="60"/>
      <c r="FOT173" s="60"/>
      <c r="FOU173" s="60"/>
      <c r="FOV173" s="60"/>
      <c r="FOW173" s="60"/>
      <c r="FOX173" s="60"/>
      <c r="FOY173" s="60"/>
      <c r="FOZ173" s="60"/>
      <c r="FPA173" s="60"/>
      <c r="FPB173" s="60"/>
      <c r="FPC173" s="60"/>
      <c r="FPD173" s="60"/>
      <c r="FPE173" s="60"/>
      <c r="FPF173" s="60"/>
      <c r="FPG173" s="60"/>
      <c r="FPH173" s="60"/>
      <c r="FPI173" s="60"/>
      <c r="FPJ173" s="60"/>
      <c r="FPK173" s="60"/>
      <c r="FPL173" s="60"/>
      <c r="FPM173" s="60"/>
      <c r="FPN173" s="60"/>
      <c r="FPO173" s="60"/>
      <c r="FPP173" s="60"/>
      <c r="FPQ173" s="60"/>
      <c r="FPR173" s="60"/>
      <c r="FPS173" s="60"/>
      <c r="FPT173" s="60"/>
      <c r="FPU173" s="60"/>
      <c r="FPV173" s="60"/>
      <c r="FPW173" s="60"/>
      <c r="FPX173" s="60"/>
      <c r="FPY173" s="60"/>
      <c r="FPZ173" s="60"/>
      <c r="FQA173" s="60"/>
      <c r="FQB173" s="60"/>
      <c r="FQC173" s="60"/>
      <c r="FQD173" s="60"/>
      <c r="FQE173" s="60"/>
      <c r="FQF173" s="60"/>
      <c r="FQG173" s="60"/>
      <c r="FQH173" s="60"/>
      <c r="FQI173" s="60"/>
      <c r="FQJ173" s="60"/>
      <c r="FQK173" s="60"/>
      <c r="FQL173" s="60"/>
      <c r="FQM173" s="60"/>
      <c r="FQN173" s="60"/>
      <c r="FQO173" s="60"/>
      <c r="FQP173" s="60"/>
      <c r="FQQ173" s="60"/>
      <c r="FQR173" s="60"/>
      <c r="FQS173" s="60"/>
      <c r="FQT173" s="60"/>
      <c r="FQU173" s="60"/>
      <c r="FQV173" s="60"/>
      <c r="FQW173" s="60"/>
      <c r="FQX173" s="60"/>
      <c r="FQY173" s="60"/>
      <c r="FQZ173" s="60"/>
      <c r="FRA173" s="60"/>
      <c r="FRB173" s="60"/>
      <c r="FRC173" s="60"/>
      <c r="FRD173" s="60"/>
      <c r="FRE173" s="60"/>
      <c r="FRF173" s="60"/>
      <c r="FRG173" s="60"/>
      <c r="FRH173" s="60"/>
      <c r="FRI173" s="60"/>
      <c r="FRJ173" s="60"/>
      <c r="FRK173" s="60"/>
      <c r="FRL173" s="60"/>
      <c r="FRM173" s="60"/>
      <c r="FRN173" s="60"/>
      <c r="FRO173" s="60"/>
      <c r="FRP173" s="60"/>
      <c r="FRQ173" s="60"/>
      <c r="FRR173" s="60"/>
      <c r="FRS173" s="60"/>
      <c r="FRT173" s="60"/>
      <c r="FRU173" s="60"/>
      <c r="FRV173" s="60"/>
      <c r="FRW173" s="60"/>
      <c r="FRX173" s="60"/>
      <c r="FRY173" s="60"/>
      <c r="FRZ173" s="60"/>
      <c r="FSA173" s="60"/>
      <c r="FSB173" s="60"/>
      <c r="FSC173" s="60"/>
      <c r="FSD173" s="60"/>
      <c r="FSE173" s="60"/>
      <c r="FSF173" s="60"/>
      <c r="FSG173" s="60"/>
      <c r="FSH173" s="60"/>
      <c r="FSI173" s="60"/>
      <c r="FSJ173" s="60"/>
      <c r="FSK173" s="60"/>
      <c r="FSL173" s="60"/>
      <c r="FSM173" s="60"/>
      <c r="FSN173" s="60"/>
      <c r="FSO173" s="60"/>
      <c r="FSP173" s="60"/>
      <c r="FSQ173" s="60"/>
      <c r="FSR173" s="60"/>
      <c r="FSS173" s="60"/>
      <c r="FST173" s="60"/>
      <c r="FSU173" s="60"/>
      <c r="FSV173" s="60"/>
      <c r="FSW173" s="60"/>
      <c r="FSX173" s="60"/>
      <c r="FSY173" s="60"/>
      <c r="FSZ173" s="60"/>
      <c r="FTA173" s="60"/>
      <c r="FTB173" s="60"/>
      <c r="FTC173" s="60"/>
      <c r="FTD173" s="60"/>
      <c r="FTE173" s="60"/>
      <c r="FTF173" s="60"/>
      <c r="FTG173" s="60"/>
      <c r="FTH173" s="60"/>
      <c r="FTI173" s="60"/>
      <c r="FTJ173" s="60"/>
      <c r="FTK173" s="60"/>
      <c r="FTL173" s="60"/>
      <c r="FTM173" s="60"/>
      <c r="FTN173" s="60"/>
      <c r="FTO173" s="60"/>
      <c r="FTP173" s="60"/>
      <c r="FTQ173" s="60"/>
      <c r="FTR173" s="60"/>
      <c r="FTS173" s="60"/>
      <c r="FTT173" s="60"/>
      <c r="FTU173" s="60"/>
      <c r="FTV173" s="60"/>
      <c r="FTW173" s="60"/>
      <c r="FTX173" s="60"/>
      <c r="FTY173" s="60"/>
      <c r="FTZ173" s="60"/>
      <c r="FUA173" s="60"/>
      <c r="FUB173" s="60"/>
      <c r="FUC173" s="60"/>
      <c r="FUD173" s="60"/>
      <c r="FUE173" s="60"/>
      <c r="FUF173" s="60"/>
      <c r="FUG173" s="60"/>
      <c r="FUH173" s="60"/>
      <c r="FUI173" s="60"/>
      <c r="FUJ173" s="60"/>
      <c r="FUK173" s="60"/>
      <c r="FUL173" s="60"/>
      <c r="FUM173" s="60"/>
      <c r="FUN173" s="60"/>
      <c r="FUO173" s="60"/>
      <c r="FUP173" s="60"/>
      <c r="FUQ173" s="60"/>
      <c r="FUR173" s="60"/>
      <c r="FUS173" s="60"/>
      <c r="FUT173" s="60"/>
      <c r="FUU173" s="60"/>
      <c r="FUV173" s="60"/>
      <c r="FUW173" s="60"/>
      <c r="FUX173" s="60"/>
      <c r="FUY173" s="60"/>
      <c r="FUZ173" s="60"/>
      <c r="FVA173" s="60"/>
      <c r="FVB173" s="60"/>
      <c r="FVC173" s="60"/>
      <c r="FVD173" s="60"/>
      <c r="FVE173" s="60"/>
      <c r="FVF173" s="60"/>
      <c r="FVG173" s="60"/>
      <c r="FVH173" s="60"/>
      <c r="FVI173" s="60"/>
      <c r="FVJ173" s="60"/>
      <c r="FVK173" s="60"/>
      <c r="FVL173" s="60"/>
      <c r="FVM173" s="60"/>
      <c r="FVN173" s="60"/>
      <c r="FVO173" s="60"/>
      <c r="FVP173" s="60"/>
      <c r="FVQ173" s="60"/>
      <c r="FVR173" s="60"/>
      <c r="FVS173" s="60"/>
      <c r="FVT173" s="60"/>
      <c r="FVU173" s="60"/>
      <c r="FVV173" s="60"/>
      <c r="FVW173" s="60"/>
      <c r="FVX173" s="60"/>
      <c r="FVY173" s="60"/>
      <c r="FVZ173" s="60"/>
      <c r="FWA173" s="60"/>
      <c r="FWB173" s="60"/>
      <c r="FWC173" s="60"/>
      <c r="FWD173" s="60"/>
      <c r="FWE173" s="60"/>
      <c r="FWF173" s="60"/>
      <c r="FWG173" s="60"/>
      <c r="FWH173" s="60"/>
      <c r="FWI173" s="60"/>
      <c r="FWJ173" s="60"/>
      <c r="FWK173" s="60"/>
      <c r="FWL173" s="60"/>
      <c r="FWM173" s="60"/>
      <c r="FWN173" s="60"/>
      <c r="FWO173" s="60"/>
      <c r="FWP173" s="60"/>
      <c r="FWQ173" s="60"/>
      <c r="FWR173" s="60"/>
      <c r="FWS173" s="60"/>
      <c r="FWT173" s="60"/>
      <c r="FWU173" s="60"/>
      <c r="FWV173" s="60"/>
      <c r="FWW173" s="60"/>
      <c r="FWX173" s="60"/>
      <c r="FWY173" s="60"/>
      <c r="FWZ173" s="60"/>
      <c r="FXA173" s="60"/>
      <c r="FXB173" s="60"/>
      <c r="FXC173" s="60"/>
      <c r="FXD173" s="60"/>
      <c r="FXE173" s="60"/>
      <c r="FXF173" s="60"/>
      <c r="FXG173" s="60"/>
      <c r="FXH173" s="60"/>
      <c r="FXI173" s="60"/>
      <c r="FXJ173" s="60"/>
      <c r="FXK173" s="60"/>
      <c r="FXL173" s="60"/>
      <c r="FXM173" s="60"/>
      <c r="FXN173" s="60"/>
      <c r="FXO173" s="60"/>
      <c r="FXP173" s="60"/>
      <c r="FXQ173" s="60"/>
      <c r="FXR173" s="60"/>
      <c r="FXS173" s="60"/>
      <c r="FXT173" s="60"/>
      <c r="FXU173" s="60"/>
      <c r="FXV173" s="60"/>
      <c r="FXW173" s="60"/>
      <c r="FXX173" s="60"/>
      <c r="FXY173" s="60"/>
      <c r="FXZ173" s="60"/>
      <c r="FYA173" s="60"/>
      <c r="FYB173" s="60"/>
      <c r="FYC173" s="60"/>
      <c r="FYD173" s="60"/>
      <c r="FYE173" s="60"/>
      <c r="FYF173" s="60"/>
      <c r="FYG173" s="60"/>
      <c r="FYH173" s="60"/>
      <c r="FYI173" s="60"/>
      <c r="FYJ173" s="60"/>
      <c r="FYK173" s="60"/>
      <c r="FYL173" s="60"/>
      <c r="FYM173" s="60"/>
      <c r="FYN173" s="60"/>
      <c r="FYO173" s="60"/>
      <c r="FYP173" s="60"/>
      <c r="FYQ173" s="60"/>
      <c r="FYR173" s="60"/>
      <c r="FYS173" s="60"/>
      <c r="FYT173" s="60"/>
      <c r="FYU173" s="60"/>
      <c r="FYV173" s="60"/>
      <c r="FYW173" s="60"/>
      <c r="FYX173" s="60"/>
      <c r="FYY173" s="60"/>
      <c r="FYZ173" s="60"/>
      <c r="FZA173" s="60"/>
      <c r="FZB173" s="60"/>
      <c r="FZC173" s="60"/>
      <c r="FZD173" s="60"/>
      <c r="FZE173" s="60"/>
      <c r="FZF173" s="60"/>
      <c r="FZG173" s="60"/>
      <c r="FZH173" s="60"/>
      <c r="FZI173" s="60"/>
      <c r="FZJ173" s="60"/>
      <c r="FZK173" s="60"/>
      <c r="FZL173" s="60"/>
      <c r="FZM173" s="60"/>
      <c r="FZN173" s="60"/>
      <c r="FZO173" s="60"/>
      <c r="FZP173" s="60"/>
      <c r="FZQ173" s="60"/>
      <c r="FZR173" s="60"/>
      <c r="FZS173" s="60"/>
      <c r="FZT173" s="60"/>
      <c r="FZU173" s="60"/>
      <c r="FZV173" s="60"/>
      <c r="FZW173" s="60"/>
      <c r="FZX173" s="60"/>
      <c r="FZY173" s="60"/>
      <c r="FZZ173" s="60"/>
      <c r="GAA173" s="60"/>
      <c r="GAB173" s="60"/>
      <c r="GAC173" s="60"/>
      <c r="GAD173" s="60"/>
      <c r="GAE173" s="60"/>
      <c r="GAF173" s="60"/>
      <c r="GAG173" s="60"/>
      <c r="GAH173" s="60"/>
      <c r="GAI173" s="60"/>
      <c r="GAJ173" s="60"/>
      <c r="GAK173" s="60"/>
      <c r="GAL173" s="60"/>
      <c r="GAM173" s="60"/>
      <c r="GAN173" s="60"/>
      <c r="GAO173" s="60"/>
      <c r="GAP173" s="60"/>
      <c r="GAQ173" s="60"/>
      <c r="GAR173" s="60"/>
      <c r="GAS173" s="60"/>
      <c r="GAT173" s="60"/>
      <c r="GAU173" s="60"/>
      <c r="GAV173" s="60"/>
      <c r="GAW173" s="60"/>
      <c r="GAX173" s="60"/>
      <c r="GAY173" s="60"/>
      <c r="GAZ173" s="60"/>
      <c r="GBA173" s="60"/>
      <c r="GBB173" s="60"/>
      <c r="GBC173" s="60"/>
      <c r="GBD173" s="60"/>
      <c r="GBE173" s="60"/>
      <c r="GBF173" s="60"/>
      <c r="GBG173" s="60"/>
      <c r="GBH173" s="60"/>
      <c r="GBI173" s="60"/>
      <c r="GBJ173" s="60"/>
      <c r="GBK173" s="60"/>
      <c r="GBL173" s="60"/>
      <c r="GBM173" s="60"/>
      <c r="GBN173" s="60"/>
      <c r="GBO173" s="60"/>
      <c r="GBP173" s="60"/>
      <c r="GBQ173" s="60"/>
      <c r="GBR173" s="60"/>
      <c r="GBS173" s="60"/>
      <c r="GBT173" s="60"/>
      <c r="GBU173" s="60"/>
      <c r="GBV173" s="60"/>
      <c r="GBW173" s="60"/>
      <c r="GBX173" s="60"/>
      <c r="GBY173" s="60"/>
      <c r="GBZ173" s="60"/>
      <c r="GCA173" s="60"/>
      <c r="GCB173" s="60"/>
      <c r="GCC173" s="60"/>
      <c r="GCD173" s="60"/>
      <c r="GCE173" s="60"/>
      <c r="GCF173" s="60"/>
      <c r="GCG173" s="60"/>
      <c r="GCH173" s="60"/>
      <c r="GCI173" s="60"/>
      <c r="GCJ173" s="60"/>
      <c r="GCK173" s="60"/>
      <c r="GCL173" s="60"/>
      <c r="GCM173" s="60"/>
      <c r="GCN173" s="60"/>
      <c r="GCO173" s="60"/>
      <c r="GCP173" s="60"/>
      <c r="GCQ173" s="60"/>
      <c r="GCR173" s="60"/>
      <c r="GCS173" s="60"/>
      <c r="GCT173" s="60"/>
      <c r="GCU173" s="60"/>
      <c r="GCV173" s="60"/>
      <c r="GCW173" s="60"/>
      <c r="GCX173" s="60"/>
      <c r="GCY173" s="60"/>
      <c r="GCZ173" s="60"/>
      <c r="GDA173" s="60"/>
      <c r="GDB173" s="60"/>
      <c r="GDC173" s="60"/>
      <c r="GDD173" s="60"/>
      <c r="GDE173" s="60"/>
      <c r="GDF173" s="60"/>
      <c r="GDG173" s="60"/>
      <c r="GDH173" s="60"/>
      <c r="GDI173" s="60"/>
      <c r="GDJ173" s="60"/>
      <c r="GDK173" s="60"/>
      <c r="GDL173" s="60"/>
      <c r="GDM173" s="60"/>
      <c r="GDN173" s="60"/>
      <c r="GDO173" s="60"/>
      <c r="GDP173" s="60"/>
      <c r="GDQ173" s="60"/>
      <c r="GDR173" s="60"/>
      <c r="GDS173" s="60"/>
      <c r="GDT173" s="60"/>
      <c r="GDU173" s="60"/>
      <c r="GDV173" s="60"/>
      <c r="GDW173" s="60"/>
      <c r="GDX173" s="60"/>
      <c r="GDY173" s="60"/>
      <c r="GDZ173" s="60"/>
      <c r="GEA173" s="60"/>
      <c r="GEB173" s="60"/>
      <c r="GEC173" s="60"/>
      <c r="GED173" s="60"/>
      <c r="GEE173" s="60"/>
      <c r="GEF173" s="60"/>
      <c r="GEG173" s="60"/>
      <c r="GEH173" s="60"/>
      <c r="GEI173" s="60"/>
      <c r="GEJ173" s="60"/>
      <c r="GEK173" s="60"/>
      <c r="GEL173" s="60"/>
      <c r="GEM173" s="60"/>
      <c r="GEN173" s="60"/>
      <c r="GEO173" s="60"/>
      <c r="GEP173" s="60"/>
      <c r="GEQ173" s="60"/>
      <c r="GER173" s="60"/>
      <c r="GES173" s="60"/>
      <c r="GET173" s="60"/>
      <c r="GEU173" s="60"/>
      <c r="GEV173" s="60"/>
      <c r="GEW173" s="60"/>
      <c r="GEX173" s="60"/>
      <c r="GEY173" s="60"/>
      <c r="GEZ173" s="60"/>
      <c r="GFA173" s="60"/>
      <c r="GFB173" s="60"/>
      <c r="GFC173" s="60"/>
      <c r="GFD173" s="60"/>
      <c r="GFE173" s="60"/>
      <c r="GFF173" s="60"/>
      <c r="GFG173" s="60"/>
      <c r="GFH173" s="60"/>
      <c r="GFI173" s="60"/>
      <c r="GFJ173" s="60"/>
      <c r="GFK173" s="60"/>
      <c r="GFL173" s="60"/>
      <c r="GFM173" s="60"/>
      <c r="GFN173" s="60"/>
      <c r="GFO173" s="60"/>
      <c r="GFP173" s="60"/>
      <c r="GFQ173" s="60"/>
      <c r="GFR173" s="60"/>
      <c r="GFS173" s="60"/>
      <c r="GFT173" s="60"/>
      <c r="GFU173" s="60"/>
      <c r="GFV173" s="60"/>
      <c r="GFW173" s="60"/>
      <c r="GFX173" s="60"/>
      <c r="GFY173" s="60"/>
      <c r="GFZ173" s="60"/>
      <c r="GGA173" s="60"/>
      <c r="GGB173" s="60"/>
      <c r="GGC173" s="60"/>
      <c r="GGD173" s="60"/>
      <c r="GGE173" s="60"/>
      <c r="GGF173" s="60"/>
      <c r="GGG173" s="60"/>
      <c r="GGH173" s="60"/>
      <c r="GGI173" s="60"/>
      <c r="GGJ173" s="60"/>
      <c r="GGK173" s="60"/>
      <c r="GGL173" s="60"/>
      <c r="GGM173" s="60"/>
      <c r="GGN173" s="60"/>
      <c r="GGO173" s="60"/>
      <c r="GGP173" s="60"/>
      <c r="GGQ173" s="60"/>
      <c r="GGR173" s="60"/>
      <c r="GGS173" s="60"/>
      <c r="GGT173" s="60"/>
      <c r="GGU173" s="60"/>
      <c r="GGV173" s="60"/>
      <c r="GGW173" s="60"/>
      <c r="GGX173" s="60"/>
      <c r="GGY173" s="60"/>
      <c r="GGZ173" s="60"/>
      <c r="GHA173" s="60"/>
      <c r="GHB173" s="60"/>
      <c r="GHC173" s="60"/>
      <c r="GHD173" s="60"/>
      <c r="GHE173" s="60"/>
      <c r="GHF173" s="60"/>
      <c r="GHG173" s="60"/>
      <c r="GHH173" s="60"/>
      <c r="GHI173" s="60"/>
      <c r="GHJ173" s="60"/>
      <c r="GHK173" s="60"/>
      <c r="GHL173" s="60"/>
      <c r="GHM173" s="60"/>
      <c r="GHN173" s="60"/>
      <c r="GHO173" s="60"/>
      <c r="GHP173" s="60"/>
      <c r="GHQ173" s="60"/>
      <c r="GHR173" s="60"/>
      <c r="GHS173" s="60"/>
      <c r="GHT173" s="60"/>
      <c r="GHU173" s="60"/>
      <c r="GHV173" s="60"/>
      <c r="GHW173" s="60"/>
      <c r="GHX173" s="60"/>
      <c r="GHY173" s="60"/>
      <c r="GHZ173" s="60"/>
      <c r="GIA173" s="60"/>
      <c r="GIB173" s="60"/>
      <c r="GIC173" s="60"/>
      <c r="GID173" s="60"/>
      <c r="GIE173" s="60"/>
      <c r="GIF173" s="60"/>
      <c r="GIG173" s="60"/>
      <c r="GIH173" s="60"/>
      <c r="GII173" s="60"/>
      <c r="GIJ173" s="60"/>
      <c r="GIK173" s="60"/>
      <c r="GIL173" s="60"/>
      <c r="GIM173" s="60"/>
      <c r="GIN173" s="60"/>
      <c r="GIO173" s="60"/>
      <c r="GIP173" s="60"/>
      <c r="GIQ173" s="60"/>
      <c r="GIR173" s="60"/>
      <c r="GIS173" s="60"/>
      <c r="GIT173" s="60"/>
      <c r="GIU173" s="60"/>
      <c r="GIV173" s="60"/>
      <c r="GIW173" s="60"/>
      <c r="GIX173" s="60"/>
      <c r="GIY173" s="60"/>
      <c r="GIZ173" s="60"/>
      <c r="GJA173" s="60"/>
      <c r="GJB173" s="60"/>
      <c r="GJC173" s="60"/>
      <c r="GJD173" s="60"/>
      <c r="GJE173" s="60"/>
      <c r="GJF173" s="60"/>
      <c r="GJG173" s="60"/>
      <c r="GJH173" s="60"/>
      <c r="GJI173" s="60"/>
      <c r="GJJ173" s="60"/>
      <c r="GJK173" s="60"/>
      <c r="GJL173" s="60"/>
      <c r="GJM173" s="60"/>
      <c r="GJN173" s="60"/>
      <c r="GJO173" s="60"/>
      <c r="GJP173" s="60"/>
      <c r="GJQ173" s="60"/>
      <c r="GJR173" s="60"/>
      <c r="GJS173" s="60"/>
      <c r="GJT173" s="60"/>
      <c r="GJU173" s="60"/>
      <c r="GJV173" s="60"/>
      <c r="GJW173" s="60"/>
      <c r="GJX173" s="60"/>
      <c r="GJY173" s="60"/>
      <c r="GJZ173" s="60"/>
      <c r="GKA173" s="60"/>
      <c r="GKB173" s="60"/>
      <c r="GKC173" s="60"/>
      <c r="GKD173" s="60"/>
      <c r="GKE173" s="60"/>
      <c r="GKF173" s="60"/>
      <c r="GKG173" s="60"/>
      <c r="GKH173" s="60"/>
      <c r="GKI173" s="60"/>
      <c r="GKJ173" s="60"/>
      <c r="GKK173" s="60"/>
      <c r="GKL173" s="60"/>
      <c r="GKM173" s="60"/>
      <c r="GKN173" s="60"/>
      <c r="GKO173" s="60"/>
      <c r="GKP173" s="60"/>
      <c r="GKQ173" s="60"/>
      <c r="GKR173" s="60"/>
      <c r="GKS173" s="60"/>
      <c r="GKT173" s="60"/>
      <c r="GKU173" s="60"/>
      <c r="GKV173" s="60"/>
      <c r="GKW173" s="60"/>
      <c r="GKX173" s="60"/>
      <c r="GKY173" s="60"/>
      <c r="GKZ173" s="60"/>
      <c r="GLA173" s="60"/>
      <c r="GLB173" s="60"/>
      <c r="GLC173" s="60"/>
      <c r="GLD173" s="60"/>
      <c r="GLE173" s="60"/>
      <c r="GLF173" s="60"/>
      <c r="GLG173" s="60"/>
      <c r="GLH173" s="60"/>
      <c r="GLI173" s="60"/>
      <c r="GLJ173" s="60"/>
      <c r="GLK173" s="60"/>
      <c r="GLL173" s="60"/>
      <c r="GLM173" s="60"/>
      <c r="GLN173" s="60"/>
      <c r="GLO173" s="60"/>
      <c r="GLP173" s="60"/>
      <c r="GLQ173" s="60"/>
      <c r="GLR173" s="60"/>
      <c r="GLS173" s="60"/>
      <c r="GLT173" s="60"/>
      <c r="GLU173" s="60"/>
      <c r="GLV173" s="60"/>
      <c r="GLW173" s="60"/>
      <c r="GLX173" s="60"/>
      <c r="GLY173" s="60"/>
      <c r="GLZ173" s="60"/>
      <c r="GMA173" s="60"/>
      <c r="GMB173" s="60"/>
      <c r="GMC173" s="60"/>
      <c r="GMD173" s="60"/>
      <c r="GME173" s="60"/>
      <c r="GMF173" s="60"/>
      <c r="GMG173" s="60"/>
      <c r="GMH173" s="60"/>
      <c r="GMI173" s="60"/>
      <c r="GMJ173" s="60"/>
      <c r="GMK173" s="60"/>
      <c r="GML173" s="60"/>
      <c r="GMM173" s="60"/>
      <c r="GMN173" s="60"/>
      <c r="GMO173" s="60"/>
      <c r="GMP173" s="60"/>
      <c r="GMQ173" s="60"/>
      <c r="GMR173" s="60"/>
      <c r="GMS173" s="60"/>
      <c r="GMT173" s="60"/>
      <c r="GMU173" s="60"/>
      <c r="GMV173" s="60"/>
      <c r="GMW173" s="60"/>
      <c r="GMX173" s="60"/>
      <c r="GMY173" s="60"/>
      <c r="GMZ173" s="60"/>
      <c r="GNA173" s="60"/>
      <c r="GNB173" s="60"/>
      <c r="GNC173" s="60"/>
      <c r="GND173" s="60"/>
      <c r="GNE173" s="60"/>
      <c r="GNF173" s="60"/>
      <c r="GNG173" s="60"/>
      <c r="GNH173" s="60"/>
      <c r="GNI173" s="60"/>
      <c r="GNJ173" s="60"/>
      <c r="GNK173" s="60"/>
      <c r="GNL173" s="60"/>
      <c r="GNM173" s="60"/>
      <c r="GNN173" s="60"/>
      <c r="GNO173" s="60"/>
      <c r="GNP173" s="60"/>
      <c r="GNQ173" s="60"/>
      <c r="GNR173" s="60"/>
      <c r="GNS173" s="60"/>
      <c r="GNT173" s="60"/>
      <c r="GNU173" s="60"/>
      <c r="GNV173" s="60"/>
      <c r="GNW173" s="60"/>
      <c r="GNX173" s="60"/>
      <c r="GNY173" s="60"/>
      <c r="GNZ173" s="60"/>
      <c r="GOA173" s="60"/>
      <c r="GOB173" s="60"/>
      <c r="GOC173" s="60"/>
      <c r="GOD173" s="60"/>
      <c r="GOE173" s="60"/>
      <c r="GOF173" s="60"/>
      <c r="GOG173" s="60"/>
      <c r="GOH173" s="60"/>
      <c r="GOI173" s="60"/>
      <c r="GOJ173" s="60"/>
      <c r="GOK173" s="60"/>
      <c r="GOL173" s="60"/>
      <c r="GOM173" s="60"/>
      <c r="GON173" s="60"/>
      <c r="GOO173" s="60"/>
      <c r="GOP173" s="60"/>
      <c r="GOQ173" s="60"/>
      <c r="GOR173" s="60"/>
      <c r="GOS173" s="60"/>
      <c r="GOT173" s="60"/>
      <c r="GOU173" s="60"/>
      <c r="GOV173" s="60"/>
      <c r="GOW173" s="60"/>
      <c r="GOX173" s="60"/>
      <c r="GOY173" s="60"/>
      <c r="GOZ173" s="60"/>
      <c r="GPA173" s="60"/>
      <c r="GPB173" s="60"/>
      <c r="GPC173" s="60"/>
      <c r="GPD173" s="60"/>
      <c r="GPE173" s="60"/>
      <c r="GPF173" s="60"/>
      <c r="GPG173" s="60"/>
      <c r="GPH173" s="60"/>
      <c r="GPI173" s="60"/>
      <c r="GPJ173" s="60"/>
      <c r="GPK173" s="60"/>
      <c r="GPL173" s="60"/>
      <c r="GPM173" s="60"/>
      <c r="GPN173" s="60"/>
      <c r="GPO173" s="60"/>
      <c r="GPP173" s="60"/>
      <c r="GPQ173" s="60"/>
      <c r="GPR173" s="60"/>
      <c r="GPS173" s="60"/>
      <c r="GPT173" s="60"/>
      <c r="GPU173" s="60"/>
      <c r="GPV173" s="60"/>
      <c r="GPW173" s="60"/>
      <c r="GPX173" s="60"/>
      <c r="GPY173" s="60"/>
      <c r="GPZ173" s="60"/>
      <c r="GQA173" s="60"/>
      <c r="GQB173" s="60"/>
      <c r="GQC173" s="60"/>
      <c r="GQD173" s="60"/>
      <c r="GQE173" s="60"/>
      <c r="GQF173" s="60"/>
      <c r="GQG173" s="60"/>
      <c r="GQH173" s="60"/>
      <c r="GQI173" s="60"/>
      <c r="GQJ173" s="60"/>
      <c r="GQK173" s="60"/>
      <c r="GQL173" s="60"/>
      <c r="GQM173" s="60"/>
      <c r="GQN173" s="60"/>
      <c r="GQO173" s="60"/>
      <c r="GQP173" s="60"/>
      <c r="GQQ173" s="60"/>
      <c r="GQR173" s="60"/>
      <c r="GQS173" s="60"/>
      <c r="GQT173" s="60"/>
      <c r="GQU173" s="60"/>
      <c r="GQV173" s="60"/>
      <c r="GQW173" s="60"/>
      <c r="GQX173" s="60"/>
      <c r="GQY173" s="60"/>
      <c r="GQZ173" s="60"/>
      <c r="GRA173" s="60"/>
      <c r="GRB173" s="60"/>
      <c r="GRC173" s="60"/>
      <c r="GRD173" s="60"/>
      <c r="GRE173" s="60"/>
      <c r="GRF173" s="60"/>
      <c r="GRG173" s="60"/>
      <c r="GRH173" s="60"/>
      <c r="GRI173" s="60"/>
      <c r="GRJ173" s="60"/>
      <c r="GRK173" s="60"/>
      <c r="GRL173" s="60"/>
      <c r="GRM173" s="60"/>
      <c r="GRN173" s="60"/>
      <c r="GRO173" s="60"/>
      <c r="GRP173" s="60"/>
      <c r="GRQ173" s="60"/>
      <c r="GRR173" s="60"/>
      <c r="GRS173" s="60"/>
      <c r="GRT173" s="60"/>
      <c r="GRU173" s="60"/>
      <c r="GRV173" s="60"/>
      <c r="GRW173" s="60"/>
      <c r="GRX173" s="60"/>
      <c r="GRY173" s="60"/>
      <c r="GRZ173" s="60"/>
      <c r="GSA173" s="60"/>
      <c r="GSB173" s="60"/>
      <c r="GSC173" s="60"/>
      <c r="GSD173" s="60"/>
      <c r="GSE173" s="60"/>
      <c r="GSF173" s="60"/>
      <c r="GSG173" s="60"/>
      <c r="GSH173" s="60"/>
      <c r="GSI173" s="60"/>
      <c r="GSJ173" s="60"/>
      <c r="GSK173" s="60"/>
      <c r="GSL173" s="60"/>
      <c r="GSM173" s="60"/>
      <c r="GSN173" s="60"/>
      <c r="GSO173" s="60"/>
      <c r="GSP173" s="60"/>
      <c r="GSQ173" s="60"/>
      <c r="GSR173" s="60"/>
      <c r="GSS173" s="60"/>
      <c r="GST173" s="60"/>
      <c r="GSU173" s="60"/>
      <c r="GSV173" s="60"/>
      <c r="GSW173" s="60"/>
      <c r="GSX173" s="60"/>
      <c r="GSY173" s="60"/>
      <c r="GSZ173" s="60"/>
      <c r="GTA173" s="60"/>
      <c r="GTB173" s="60"/>
      <c r="GTC173" s="60"/>
      <c r="GTD173" s="60"/>
      <c r="GTE173" s="60"/>
      <c r="GTF173" s="60"/>
      <c r="GTG173" s="60"/>
      <c r="GTH173" s="60"/>
      <c r="GTI173" s="60"/>
      <c r="GTJ173" s="60"/>
      <c r="GTK173" s="60"/>
      <c r="GTL173" s="60"/>
      <c r="GTM173" s="60"/>
      <c r="GTN173" s="60"/>
      <c r="GTO173" s="60"/>
      <c r="GTP173" s="60"/>
      <c r="GTQ173" s="60"/>
      <c r="GTR173" s="60"/>
      <c r="GTS173" s="60"/>
      <c r="GTT173" s="60"/>
      <c r="GTU173" s="60"/>
      <c r="GTV173" s="60"/>
      <c r="GTW173" s="60"/>
      <c r="GTX173" s="60"/>
      <c r="GTY173" s="60"/>
      <c r="GTZ173" s="60"/>
      <c r="GUA173" s="60"/>
      <c r="GUB173" s="60"/>
      <c r="GUC173" s="60"/>
      <c r="GUD173" s="60"/>
      <c r="GUE173" s="60"/>
      <c r="GUF173" s="60"/>
      <c r="GUG173" s="60"/>
      <c r="GUH173" s="60"/>
      <c r="GUI173" s="60"/>
      <c r="GUJ173" s="60"/>
      <c r="GUK173" s="60"/>
      <c r="GUL173" s="60"/>
      <c r="GUM173" s="60"/>
      <c r="GUN173" s="60"/>
      <c r="GUO173" s="60"/>
      <c r="GUP173" s="60"/>
      <c r="GUQ173" s="60"/>
      <c r="GUR173" s="60"/>
      <c r="GUS173" s="60"/>
      <c r="GUT173" s="60"/>
      <c r="GUU173" s="60"/>
      <c r="GUV173" s="60"/>
      <c r="GUW173" s="60"/>
      <c r="GUX173" s="60"/>
      <c r="GUY173" s="60"/>
      <c r="GUZ173" s="60"/>
      <c r="GVA173" s="60"/>
      <c r="GVB173" s="60"/>
      <c r="GVC173" s="60"/>
      <c r="GVD173" s="60"/>
      <c r="GVE173" s="60"/>
      <c r="GVF173" s="60"/>
      <c r="GVG173" s="60"/>
      <c r="GVH173" s="60"/>
      <c r="GVI173" s="60"/>
      <c r="GVJ173" s="60"/>
      <c r="GVK173" s="60"/>
      <c r="GVL173" s="60"/>
      <c r="GVM173" s="60"/>
      <c r="GVN173" s="60"/>
      <c r="GVO173" s="60"/>
      <c r="GVP173" s="60"/>
      <c r="GVQ173" s="60"/>
      <c r="GVR173" s="60"/>
      <c r="GVS173" s="60"/>
      <c r="GVT173" s="60"/>
      <c r="GVU173" s="60"/>
      <c r="GVV173" s="60"/>
      <c r="GVW173" s="60"/>
      <c r="GVX173" s="60"/>
      <c r="GVY173" s="60"/>
      <c r="GVZ173" s="60"/>
      <c r="GWA173" s="60"/>
      <c r="GWB173" s="60"/>
      <c r="GWC173" s="60"/>
      <c r="GWD173" s="60"/>
      <c r="GWE173" s="60"/>
      <c r="GWF173" s="60"/>
      <c r="GWG173" s="60"/>
      <c r="GWH173" s="60"/>
      <c r="GWI173" s="60"/>
      <c r="GWJ173" s="60"/>
      <c r="GWK173" s="60"/>
      <c r="GWL173" s="60"/>
      <c r="GWM173" s="60"/>
      <c r="GWN173" s="60"/>
      <c r="GWO173" s="60"/>
      <c r="GWP173" s="60"/>
      <c r="GWQ173" s="60"/>
      <c r="GWR173" s="60"/>
      <c r="GWS173" s="60"/>
      <c r="GWT173" s="60"/>
      <c r="GWU173" s="60"/>
      <c r="GWV173" s="60"/>
      <c r="GWW173" s="60"/>
      <c r="GWX173" s="60"/>
      <c r="GWY173" s="60"/>
      <c r="GWZ173" s="60"/>
      <c r="GXA173" s="60"/>
      <c r="GXB173" s="60"/>
      <c r="GXC173" s="60"/>
      <c r="GXD173" s="60"/>
      <c r="GXE173" s="60"/>
      <c r="GXF173" s="60"/>
      <c r="GXG173" s="60"/>
      <c r="GXH173" s="60"/>
      <c r="GXI173" s="60"/>
      <c r="GXJ173" s="60"/>
      <c r="GXK173" s="60"/>
      <c r="GXL173" s="60"/>
      <c r="GXM173" s="60"/>
      <c r="GXN173" s="60"/>
      <c r="GXO173" s="60"/>
      <c r="GXP173" s="60"/>
      <c r="GXQ173" s="60"/>
      <c r="GXR173" s="60"/>
      <c r="GXS173" s="60"/>
      <c r="GXT173" s="60"/>
      <c r="GXU173" s="60"/>
      <c r="GXV173" s="60"/>
      <c r="GXW173" s="60"/>
      <c r="GXX173" s="60"/>
      <c r="GXY173" s="60"/>
      <c r="GXZ173" s="60"/>
      <c r="GYA173" s="60"/>
      <c r="GYB173" s="60"/>
      <c r="GYC173" s="60"/>
      <c r="GYD173" s="60"/>
      <c r="GYE173" s="60"/>
      <c r="GYF173" s="60"/>
      <c r="GYG173" s="60"/>
      <c r="GYH173" s="60"/>
      <c r="GYI173" s="60"/>
      <c r="GYJ173" s="60"/>
      <c r="GYK173" s="60"/>
      <c r="GYL173" s="60"/>
      <c r="GYM173" s="60"/>
      <c r="GYN173" s="60"/>
      <c r="GYO173" s="60"/>
      <c r="GYP173" s="60"/>
      <c r="GYQ173" s="60"/>
      <c r="GYR173" s="60"/>
      <c r="GYS173" s="60"/>
      <c r="GYT173" s="60"/>
      <c r="GYU173" s="60"/>
      <c r="GYV173" s="60"/>
      <c r="GYW173" s="60"/>
      <c r="GYX173" s="60"/>
      <c r="GYY173" s="60"/>
      <c r="GYZ173" s="60"/>
      <c r="GZA173" s="60"/>
      <c r="GZB173" s="60"/>
      <c r="GZC173" s="60"/>
      <c r="GZD173" s="60"/>
      <c r="GZE173" s="60"/>
      <c r="GZF173" s="60"/>
      <c r="GZG173" s="60"/>
      <c r="GZH173" s="60"/>
      <c r="GZI173" s="60"/>
      <c r="GZJ173" s="60"/>
      <c r="GZK173" s="60"/>
      <c r="GZL173" s="60"/>
      <c r="GZM173" s="60"/>
      <c r="GZN173" s="60"/>
      <c r="GZO173" s="60"/>
      <c r="GZP173" s="60"/>
      <c r="GZQ173" s="60"/>
      <c r="GZR173" s="60"/>
      <c r="GZS173" s="60"/>
      <c r="GZT173" s="60"/>
      <c r="GZU173" s="60"/>
      <c r="GZV173" s="60"/>
      <c r="GZW173" s="60"/>
      <c r="GZX173" s="60"/>
      <c r="GZY173" s="60"/>
      <c r="GZZ173" s="60"/>
      <c r="HAA173" s="60"/>
      <c r="HAB173" s="60"/>
      <c r="HAC173" s="60"/>
      <c r="HAD173" s="60"/>
      <c r="HAE173" s="60"/>
      <c r="HAF173" s="60"/>
      <c r="HAG173" s="60"/>
      <c r="HAH173" s="60"/>
      <c r="HAI173" s="60"/>
      <c r="HAJ173" s="60"/>
      <c r="HAK173" s="60"/>
      <c r="HAL173" s="60"/>
      <c r="HAM173" s="60"/>
      <c r="HAN173" s="60"/>
      <c r="HAO173" s="60"/>
      <c r="HAP173" s="60"/>
      <c r="HAQ173" s="60"/>
      <c r="HAR173" s="60"/>
      <c r="HAS173" s="60"/>
      <c r="HAT173" s="60"/>
      <c r="HAU173" s="60"/>
      <c r="HAV173" s="60"/>
      <c r="HAW173" s="60"/>
      <c r="HAX173" s="60"/>
      <c r="HAY173" s="60"/>
      <c r="HAZ173" s="60"/>
      <c r="HBA173" s="60"/>
      <c r="HBB173" s="60"/>
      <c r="HBC173" s="60"/>
      <c r="HBD173" s="60"/>
      <c r="HBE173" s="60"/>
      <c r="HBF173" s="60"/>
      <c r="HBG173" s="60"/>
      <c r="HBH173" s="60"/>
      <c r="HBI173" s="60"/>
      <c r="HBJ173" s="60"/>
      <c r="HBK173" s="60"/>
      <c r="HBL173" s="60"/>
      <c r="HBM173" s="60"/>
      <c r="HBN173" s="60"/>
      <c r="HBO173" s="60"/>
      <c r="HBP173" s="60"/>
      <c r="HBQ173" s="60"/>
      <c r="HBR173" s="60"/>
      <c r="HBS173" s="60"/>
      <c r="HBT173" s="60"/>
      <c r="HBU173" s="60"/>
      <c r="HBV173" s="60"/>
      <c r="HBW173" s="60"/>
      <c r="HBX173" s="60"/>
      <c r="HBY173" s="60"/>
      <c r="HBZ173" s="60"/>
      <c r="HCA173" s="60"/>
      <c r="HCB173" s="60"/>
      <c r="HCC173" s="60"/>
      <c r="HCD173" s="60"/>
      <c r="HCE173" s="60"/>
      <c r="HCF173" s="60"/>
      <c r="HCG173" s="60"/>
      <c r="HCH173" s="60"/>
      <c r="HCI173" s="60"/>
      <c r="HCJ173" s="60"/>
      <c r="HCK173" s="60"/>
      <c r="HCL173" s="60"/>
      <c r="HCM173" s="60"/>
      <c r="HCN173" s="60"/>
      <c r="HCO173" s="60"/>
      <c r="HCP173" s="60"/>
      <c r="HCQ173" s="60"/>
      <c r="HCR173" s="60"/>
      <c r="HCS173" s="60"/>
      <c r="HCT173" s="60"/>
      <c r="HCU173" s="60"/>
      <c r="HCV173" s="60"/>
      <c r="HCW173" s="60"/>
      <c r="HCX173" s="60"/>
      <c r="HCY173" s="60"/>
      <c r="HCZ173" s="60"/>
      <c r="HDA173" s="60"/>
      <c r="HDB173" s="60"/>
      <c r="HDC173" s="60"/>
      <c r="HDD173" s="60"/>
      <c r="HDE173" s="60"/>
      <c r="HDF173" s="60"/>
      <c r="HDG173" s="60"/>
      <c r="HDH173" s="60"/>
      <c r="HDI173" s="60"/>
      <c r="HDJ173" s="60"/>
      <c r="HDK173" s="60"/>
      <c r="HDL173" s="60"/>
      <c r="HDM173" s="60"/>
      <c r="HDN173" s="60"/>
      <c r="HDO173" s="60"/>
      <c r="HDP173" s="60"/>
      <c r="HDQ173" s="60"/>
      <c r="HDR173" s="60"/>
      <c r="HDS173" s="60"/>
      <c r="HDT173" s="60"/>
      <c r="HDU173" s="60"/>
      <c r="HDV173" s="60"/>
      <c r="HDW173" s="60"/>
      <c r="HDX173" s="60"/>
      <c r="HDY173" s="60"/>
      <c r="HDZ173" s="60"/>
      <c r="HEA173" s="60"/>
      <c r="HEB173" s="60"/>
      <c r="HEC173" s="60"/>
      <c r="HED173" s="60"/>
      <c r="HEE173" s="60"/>
      <c r="HEF173" s="60"/>
      <c r="HEG173" s="60"/>
      <c r="HEH173" s="60"/>
      <c r="HEI173" s="60"/>
      <c r="HEJ173" s="60"/>
      <c r="HEK173" s="60"/>
      <c r="HEL173" s="60"/>
      <c r="HEM173" s="60"/>
      <c r="HEN173" s="60"/>
      <c r="HEO173" s="60"/>
      <c r="HEP173" s="60"/>
      <c r="HEQ173" s="60"/>
      <c r="HER173" s="60"/>
      <c r="HES173" s="60"/>
      <c r="HET173" s="60"/>
      <c r="HEU173" s="60"/>
      <c r="HEV173" s="60"/>
      <c r="HEW173" s="60"/>
      <c r="HEX173" s="60"/>
      <c r="HEY173" s="60"/>
      <c r="HEZ173" s="60"/>
      <c r="HFA173" s="60"/>
      <c r="HFB173" s="60"/>
      <c r="HFC173" s="60"/>
      <c r="HFD173" s="60"/>
      <c r="HFE173" s="60"/>
      <c r="HFF173" s="60"/>
      <c r="HFG173" s="60"/>
      <c r="HFH173" s="60"/>
      <c r="HFI173" s="60"/>
      <c r="HFJ173" s="60"/>
      <c r="HFK173" s="60"/>
      <c r="HFL173" s="60"/>
      <c r="HFM173" s="60"/>
      <c r="HFN173" s="60"/>
      <c r="HFO173" s="60"/>
      <c r="HFP173" s="60"/>
      <c r="HFQ173" s="60"/>
      <c r="HFR173" s="60"/>
      <c r="HFS173" s="60"/>
      <c r="HFT173" s="60"/>
      <c r="HFU173" s="60"/>
      <c r="HFV173" s="60"/>
      <c r="HFW173" s="60"/>
      <c r="HFX173" s="60"/>
      <c r="HFY173" s="60"/>
      <c r="HFZ173" s="60"/>
      <c r="HGA173" s="60"/>
      <c r="HGB173" s="60"/>
      <c r="HGC173" s="60"/>
      <c r="HGD173" s="60"/>
      <c r="HGE173" s="60"/>
      <c r="HGF173" s="60"/>
      <c r="HGG173" s="60"/>
      <c r="HGH173" s="60"/>
      <c r="HGI173" s="60"/>
      <c r="HGJ173" s="60"/>
      <c r="HGK173" s="60"/>
      <c r="HGL173" s="60"/>
      <c r="HGM173" s="60"/>
      <c r="HGN173" s="60"/>
      <c r="HGO173" s="60"/>
      <c r="HGP173" s="60"/>
      <c r="HGQ173" s="60"/>
      <c r="HGR173" s="60"/>
      <c r="HGS173" s="60"/>
      <c r="HGT173" s="60"/>
      <c r="HGU173" s="60"/>
      <c r="HGV173" s="60"/>
      <c r="HGW173" s="60"/>
      <c r="HGX173" s="60"/>
      <c r="HGY173" s="60"/>
      <c r="HGZ173" s="60"/>
      <c r="HHA173" s="60"/>
      <c r="HHB173" s="60"/>
      <c r="HHC173" s="60"/>
      <c r="HHD173" s="60"/>
      <c r="HHE173" s="60"/>
      <c r="HHF173" s="60"/>
      <c r="HHG173" s="60"/>
      <c r="HHH173" s="60"/>
      <c r="HHI173" s="60"/>
      <c r="HHJ173" s="60"/>
      <c r="HHK173" s="60"/>
      <c r="HHL173" s="60"/>
      <c r="HHM173" s="60"/>
      <c r="HHN173" s="60"/>
      <c r="HHO173" s="60"/>
      <c r="HHP173" s="60"/>
      <c r="HHQ173" s="60"/>
      <c r="HHR173" s="60"/>
      <c r="HHS173" s="60"/>
      <c r="HHT173" s="60"/>
      <c r="HHU173" s="60"/>
      <c r="HHV173" s="60"/>
      <c r="HHW173" s="60"/>
      <c r="HHX173" s="60"/>
      <c r="HHY173" s="60"/>
      <c r="HHZ173" s="60"/>
      <c r="HIA173" s="60"/>
      <c r="HIB173" s="60"/>
      <c r="HIC173" s="60"/>
      <c r="HID173" s="60"/>
      <c r="HIE173" s="60"/>
      <c r="HIF173" s="60"/>
      <c r="HIG173" s="60"/>
      <c r="HIH173" s="60"/>
      <c r="HII173" s="60"/>
      <c r="HIJ173" s="60"/>
      <c r="HIK173" s="60"/>
      <c r="HIL173" s="60"/>
      <c r="HIM173" s="60"/>
      <c r="HIN173" s="60"/>
      <c r="HIO173" s="60"/>
      <c r="HIP173" s="60"/>
      <c r="HIQ173" s="60"/>
      <c r="HIR173" s="60"/>
      <c r="HIS173" s="60"/>
      <c r="HIT173" s="60"/>
      <c r="HIU173" s="60"/>
      <c r="HIV173" s="60"/>
      <c r="HIW173" s="60"/>
      <c r="HIX173" s="60"/>
      <c r="HIY173" s="60"/>
      <c r="HIZ173" s="60"/>
      <c r="HJA173" s="60"/>
      <c r="HJB173" s="60"/>
      <c r="HJC173" s="60"/>
      <c r="HJD173" s="60"/>
      <c r="HJE173" s="60"/>
      <c r="HJF173" s="60"/>
      <c r="HJG173" s="60"/>
      <c r="HJH173" s="60"/>
      <c r="HJI173" s="60"/>
      <c r="HJJ173" s="60"/>
      <c r="HJK173" s="60"/>
      <c r="HJL173" s="60"/>
      <c r="HJM173" s="60"/>
      <c r="HJN173" s="60"/>
      <c r="HJO173" s="60"/>
      <c r="HJP173" s="60"/>
      <c r="HJQ173" s="60"/>
      <c r="HJR173" s="60"/>
      <c r="HJS173" s="60"/>
      <c r="HJT173" s="60"/>
      <c r="HJU173" s="60"/>
      <c r="HJV173" s="60"/>
      <c r="HJW173" s="60"/>
      <c r="HJX173" s="60"/>
      <c r="HJY173" s="60"/>
      <c r="HJZ173" s="60"/>
      <c r="HKA173" s="60"/>
      <c r="HKB173" s="60"/>
      <c r="HKC173" s="60"/>
      <c r="HKD173" s="60"/>
      <c r="HKE173" s="60"/>
      <c r="HKF173" s="60"/>
      <c r="HKG173" s="60"/>
      <c r="HKH173" s="60"/>
      <c r="HKI173" s="60"/>
      <c r="HKJ173" s="60"/>
      <c r="HKK173" s="60"/>
      <c r="HKL173" s="60"/>
      <c r="HKM173" s="60"/>
      <c r="HKN173" s="60"/>
      <c r="HKO173" s="60"/>
      <c r="HKP173" s="60"/>
      <c r="HKQ173" s="60"/>
      <c r="HKR173" s="60"/>
      <c r="HKS173" s="60"/>
      <c r="HKT173" s="60"/>
      <c r="HKU173" s="60"/>
      <c r="HKV173" s="60"/>
      <c r="HKW173" s="60"/>
      <c r="HKX173" s="60"/>
      <c r="HKY173" s="60"/>
      <c r="HKZ173" s="60"/>
      <c r="HLA173" s="60"/>
      <c r="HLB173" s="60"/>
      <c r="HLC173" s="60"/>
      <c r="HLD173" s="60"/>
      <c r="HLE173" s="60"/>
      <c r="HLF173" s="60"/>
      <c r="HLG173" s="60"/>
      <c r="HLH173" s="60"/>
      <c r="HLI173" s="60"/>
      <c r="HLJ173" s="60"/>
      <c r="HLK173" s="60"/>
      <c r="HLL173" s="60"/>
      <c r="HLM173" s="60"/>
      <c r="HLN173" s="60"/>
      <c r="HLO173" s="60"/>
      <c r="HLP173" s="60"/>
      <c r="HLQ173" s="60"/>
      <c r="HLR173" s="60"/>
      <c r="HLS173" s="60"/>
      <c r="HLT173" s="60"/>
      <c r="HLU173" s="60"/>
      <c r="HLV173" s="60"/>
      <c r="HLW173" s="60"/>
      <c r="HLX173" s="60"/>
      <c r="HLY173" s="60"/>
      <c r="HLZ173" s="60"/>
      <c r="HMA173" s="60"/>
      <c r="HMB173" s="60"/>
      <c r="HMC173" s="60"/>
      <c r="HMD173" s="60"/>
      <c r="HME173" s="60"/>
      <c r="HMF173" s="60"/>
      <c r="HMG173" s="60"/>
      <c r="HMH173" s="60"/>
      <c r="HMI173" s="60"/>
      <c r="HMJ173" s="60"/>
      <c r="HMK173" s="60"/>
      <c r="HML173" s="60"/>
      <c r="HMM173" s="60"/>
      <c r="HMN173" s="60"/>
      <c r="HMO173" s="60"/>
      <c r="HMP173" s="60"/>
      <c r="HMQ173" s="60"/>
      <c r="HMR173" s="60"/>
      <c r="HMS173" s="60"/>
      <c r="HMT173" s="60"/>
      <c r="HMU173" s="60"/>
      <c r="HMV173" s="60"/>
      <c r="HMW173" s="60"/>
      <c r="HMX173" s="60"/>
      <c r="HMY173" s="60"/>
      <c r="HMZ173" s="60"/>
      <c r="HNA173" s="60"/>
      <c r="HNB173" s="60"/>
      <c r="HNC173" s="60"/>
      <c r="HND173" s="60"/>
      <c r="HNE173" s="60"/>
      <c r="HNF173" s="60"/>
      <c r="HNG173" s="60"/>
      <c r="HNH173" s="60"/>
      <c r="HNI173" s="60"/>
      <c r="HNJ173" s="60"/>
      <c r="HNK173" s="60"/>
      <c r="HNL173" s="60"/>
      <c r="HNM173" s="60"/>
      <c r="HNN173" s="60"/>
      <c r="HNO173" s="60"/>
      <c r="HNP173" s="60"/>
      <c r="HNQ173" s="60"/>
      <c r="HNR173" s="60"/>
      <c r="HNS173" s="60"/>
      <c r="HNT173" s="60"/>
      <c r="HNU173" s="60"/>
      <c r="HNV173" s="60"/>
      <c r="HNW173" s="60"/>
      <c r="HNX173" s="60"/>
      <c r="HNY173" s="60"/>
      <c r="HNZ173" s="60"/>
      <c r="HOA173" s="60"/>
      <c r="HOB173" s="60"/>
      <c r="HOC173" s="60"/>
      <c r="HOD173" s="60"/>
      <c r="HOE173" s="60"/>
      <c r="HOF173" s="60"/>
      <c r="HOG173" s="60"/>
      <c r="HOH173" s="60"/>
      <c r="HOI173" s="60"/>
      <c r="HOJ173" s="60"/>
      <c r="HOK173" s="60"/>
      <c r="HOL173" s="60"/>
      <c r="HOM173" s="60"/>
      <c r="HON173" s="60"/>
      <c r="HOO173" s="60"/>
      <c r="HOP173" s="60"/>
      <c r="HOQ173" s="60"/>
      <c r="HOR173" s="60"/>
      <c r="HOS173" s="60"/>
      <c r="HOT173" s="60"/>
      <c r="HOU173" s="60"/>
      <c r="HOV173" s="60"/>
      <c r="HOW173" s="60"/>
      <c r="HOX173" s="60"/>
      <c r="HOY173" s="60"/>
      <c r="HOZ173" s="60"/>
      <c r="HPA173" s="60"/>
      <c r="HPB173" s="60"/>
      <c r="HPC173" s="60"/>
      <c r="HPD173" s="60"/>
      <c r="HPE173" s="60"/>
      <c r="HPF173" s="60"/>
      <c r="HPG173" s="60"/>
      <c r="HPH173" s="60"/>
      <c r="HPI173" s="60"/>
      <c r="HPJ173" s="60"/>
      <c r="HPK173" s="60"/>
      <c r="HPL173" s="60"/>
      <c r="HPM173" s="60"/>
      <c r="HPN173" s="60"/>
      <c r="HPO173" s="60"/>
      <c r="HPP173" s="60"/>
      <c r="HPQ173" s="60"/>
      <c r="HPR173" s="60"/>
      <c r="HPS173" s="60"/>
      <c r="HPT173" s="60"/>
      <c r="HPU173" s="60"/>
      <c r="HPV173" s="60"/>
      <c r="HPW173" s="60"/>
      <c r="HPX173" s="60"/>
      <c r="HPY173" s="60"/>
      <c r="HPZ173" s="60"/>
      <c r="HQA173" s="60"/>
      <c r="HQB173" s="60"/>
      <c r="HQC173" s="60"/>
      <c r="HQD173" s="60"/>
      <c r="HQE173" s="60"/>
      <c r="HQF173" s="60"/>
      <c r="HQG173" s="60"/>
      <c r="HQH173" s="60"/>
      <c r="HQI173" s="60"/>
      <c r="HQJ173" s="60"/>
      <c r="HQK173" s="60"/>
      <c r="HQL173" s="60"/>
      <c r="HQM173" s="60"/>
      <c r="HQN173" s="60"/>
      <c r="HQO173" s="60"/>
      <c r="HQP173" s="60"/>
      <c r="HQQ173" s="60"/>
      <c r="HQR173" s="60"/>
      <c r="HQS173" s="60"/>
      <c r="HQT173" s="60"/>
      <c r="HQU173" s="60"/>
      <c r="HQV173" s="60"/>
      <c r="HQW173" s="60"/>
      <c r="HQX173" s="60"/>
      <c r="HQY173" s="60"/>
      <c r="HQZ173" s="60"/>
      <c r="HRA173" s="60"/>
      <c r="HRB173" s="60"/>
      <c r="HRC173" s="60"/>
      <c r="HRD173" s="60"/>
      <c r="HRE173" s="60"/>
      <c r="HRF173" s="60"/>
      <c r="HRG173" s="60"/>
      <c r="HRH173" s="60"/>
      <c r="HRI173" s="60"/>
      <c r="HRJ173" s="60"/>
      <c r="HRK173" s="60"/>
      <c r="HRL173" s="60"/>
      <c r="HRM173" s="60"/>
      <c r="HRN173" s="60"/>
      <c r="HRO173" s="60"/>
      <c r="HRP173" s="60"/>
      <c r="HRQ173" s="60"/>
      <c r="HRR173" s="60"/>
      <c r="HRS173" s="60"/>
      <c r="HRT173" s="60"/>
      <c r="HRU173" s="60"/>
      <c r="HRV173" s="60"/>
      <c r="HRW173" s="60"/>
      <c r="HRX173" s="60"/>
      <c r="HRY173" s="60"/>
      <c r="HRZ173" s="60"/>
      <c r="HSA173" s="60"/>
      <c r="HSB173" s="60"/>
      <c r="HSC173" s="60"/>
      <c r="HSD173" s="60"/>
      <c r="HSE173" s="60"/>
      <c r="HSF173" s="60"/>
      <c r="HSG173" s="60"/>
      <c r="HSH173" s="60"/>
      <c r="HSI173" s="60"/>
      <c r="HSJ173" s="60"/>
      <c r="HSK173" s="60"/>
      <c r="HSL173" s="60"/>
      <c r="HSM173" s="60"/>
      <c r="HSN173" s="60"/>
      <c r="HSO173" s="60"/>
      <c r="HSP173" s="60"/>
      <c r="HSQ173" s="60"/>
      <c r="HSR173" s="60"/>
      <c r="HSS173" s="60"/>
      <c r="HST173" s="60"/>
      <c r="HSU173" s="60"/>
      <c r="HSV173" s="60"/>
      <c r="HSW173" s="60"/>
      <c r="HSX173" s="60"/>
      <c r="HSY173" s="60"/>
      <c r="HSZ173" s="60"/>
      <c r="HTA173" s="60"/>
      <c r="HTB173" s="60"/>
      <c r="HTC173" s="60"/>
      <c r="HTD173" s="60"/>
      <c r="HTE173" s="60"/>
      <c r="HTF173" s="60"/>
      <c r="HTG173" s="60"/>
      <c r="HTH173" s="60"/>
      <c r="HTI173" s="60"/>
      <c r="HTJ173" s="60"/>
      <c r="HTK173" s="60"/>
      <c r="HTL173" s="60"/>
      <c r="HTM173" s="60"/>
      <c r="HTN173" s="60"/>
      <c r="HTO173" s="60"/>
      <c r="HTP173" s="60"/>
      <c r="HTQ173" s="60"/>
      <c r="HTR173" s="60"/>
      <c r="HTS173" s="60"/>
      <c r="HTT173" s="60"/>
      <c r="HTU173" s="60"/>
      <c r="HTV173" s="60"/>
      <c r="HTW173" s="60"/>
      <c r="HTX173" s="60"/>
      <c r="HTY173" s="60"/>
      <c r="HTZ173" s="60"/>
      <c r="HUA173" s="60"/>
      <c r="HUB173" s="60"/>
      <c r="HUC173" s="60"/>
      <c r="HUD173" s="60"/>
      <c r="HUE173" s="60"/>
      <c r="HUF173" s="60"/>
      <c r="HUG173" s="60"/>
      <c r="HUH173" s="60"/>
      <c r="HUI173" s="60"/>
      <c r="HUJ173" s="60"/>
      <c r="HUK173" s="60"/>
      <c r="HUL173" s="60"/>
      <c r="HUM173" s="60"/>
      <c r="HUN173" s="60"/>
      <c r="HUO173" s="60"/>
      <c r="HUP173" s="60"/>
      <c r="HUQ173" s="60"/>
      <c r="HUR173" s="60"/>
      <c r="HUS173" s="60"/>
      <c r="HUT173" s="60"/>
      <c r="HUU173" s="60"/>
      <c r="HUV173" s="60"/>
      <c r="HUW173" s="60"/>
      <c r="HUX173" s="60"/>
      <c r="HUY173" s="60"/>
      <c r="HUZ173" s="60"/>
      <c r="HVA173" s="60"/>
      <c r="HVB173" s="60"/>
      <c r="HVC173" s="60"/>
      <c r="HVD173" s="60"/>
      <c r="HVE173" s="60"/>
      <c r="HVF173" s="60"/>
      <c r="HVG173" s="60"/>
      <c r="HVH173" s="60"/>
      <c r="HVI173" s="60"/>
      <c r="HVJ173" s="60"/>
      <c r="HVK173" s="60"/>
      <c r="HVL173" s="60"/>
      <c r="HVM173" s="60"/>
      <c r="HVN173" s="60"/>
      <c r="HVO173" s="60"/>
      <c r="HVP173" s="60"/>
      <c r="HVQ173" s="60"/>
      <c r="HVR173" s="60"/>
      <c r="HVS173" s="60"/>
      <c r="HVT173" s="60"/>
      <c r="HVU173" s="60"/>
      <c r="HVV173" s="60"/>
      <c r="HVW173" s="60"/>
      <c r="HVX173" s="60"/>
      <c r="HVY173" s="60"/>
      <c r="HVZ173" s="60"/>
      <c r="HWA173" s="60"/>
      <c r="HWB173" s="60"/>
      <c r="HWC173" s="60"/>
      <c r="HWD173" s="60"/>
      <c r="HWE173" s="60"/>
      <c r="HWF173" s="60"/>
      <c r="HWG173" s="60"/>
      <c r="HWH173" s="60"/>
      <c r="HWI173" s="60"/>
      <c r="HWJ173" s="60"/>
      <c r="HWK173" s="60"/>
      <c r="HWL173" s="60"/>
      <c r="HWM173" s="60"/>
      <c r="HWN173" s="60"/>
      <c r="HWO173" s="60"/>
      <c r="HWP173" s="60"/>
      <c r="HWQ173" s="60"/>
      <c r="HWR173" s="60"/>
      <c r="HWS173" s="60"/>
      <c r="HWT173" s="60"/>
      <c r="HWU173" s="60"/>
      <c r="HWV173" s="60"/>
      <c r="HWW173" s="60"/>
      <c r="HWX173" s="60"/>
      <c r="HWY173" s="60"/>
      <c r="HWZ173" s="60"/>
      <c r="HXA173" s="60"/>
      <c r="HXB173" s="60"/>
      <c r="HXC173" s="60"/>
      <c r="HXD173" s="60"/>
      <c r="HXE173" s="60"/>
      <c r="HXF173" s="60"/>
      <c r="HXG173" s="60"/>
      <c r="HXH173" s="60"/>
      <c r="HXI173" s="60"/>
      <c r="HXJ173" s="60"/>
      <c r="HXK173" s="60"/>
      <c r="HXL173" s="60"/>
      <c r="HXM173" s="60"/>
      <c r="HXN173" s="60"/>
      <c r="HXO173" s="60"/>
      <c r="HXP173" s="60"/>
      <c r="HXQ173" s="60"/>
      <c r="HXR173" s="60"/>
      <c r="HXS173" s="60"/>
      <c r="HXT173" s="60"/>
      <c r="HXU173" s="60"/>
      <c r="HXV173" s="60"/>
      <c r="HXW173" s="60"/>
      <c r="HXX173" s="60"/>
      <c r="HXY173" s="60"/>
      <c r="HXZ173" s="60"/>
      <c r="HYA173" s="60"/>
      <c r="HYB173" s="60"/>
      <c r="HYC173" s="60"/>
      <c r="HYD173" s="60"/>
      <c r="HYE173" s="60"/>
      <c r="HYF173" s="60"/>
      <c r="HYG173" s="60"/>
      <c r="HYH173" s="60"/>
      <c r="HYI173" s="60"/>
      <c r="HYJ173" s="60"/>
      <c r="HYK173" s="60"/>
      <c r="HYL173" s="60"/>
      <c r="HYM173" s="60"/>
      <c r="HYN173" s="60"/>
      <c r="HYO173" s="60"/>
      <c r="HYP173" s="60"/>
      <c r="HYQ173" s="60"/>
      <c r="HYR173" s="60"/>
      <c r="HYS173" s="60"/>
      <c r="HYT173" s="60"/>
      <c r="HYU173" s="60"/>
      <c r="HYV173" s="60"/>
      <c r="HYW173" s="60"/>
      <c r="HYX173" s="60"/>
      <c r="HYY173" s="60"/>
      <c r="HYZ173" s="60"/>
      <c r="HZA173" s="60"/>
      <c r="HZB173" s="60"/>
      <c r="HZC173" s="60"/>
      <c r="HZD173" s="60"/>
      <c r="HZE173" s="60"/>
      <c r="HZF173" s="60"/>
      <c r="HZG173" s="60"/>
      <c r="HZH173" s="60"/>
      <c r="HZI173" s="60"/>
      <c r="HZJ173" s="60"/>
      <c r="HZK173" s="60"/>
      <c r="HZL173" s="60"/>
      <c r="HZM173" s="60"/>
      <c r="HZN173" s="60"/>
      <c r="HZO173" s="60"/>
      <c r="HZP173" s="60"/>
      <c r="HZQ173" s="60"/>
      <c r="HZR173" s="60"/>
      <c r="HZS173" s="60"/>
      <c r="HZT173" s="60"/>
      <c r="HZU173" s="60"/>
      <c r="HZV173" s="60"/>
      <c r="HZW173" s="60"/>
      <c r="HZX173" s="60"/>
      <c r="HZY173" s="60"/>
      <c r="HZZ173" s="60"/>
      <c r="IAA173" s="60"/>
      <c r="IAB173" s="60"/>
      <c r="IAC173" s="60"/>
      <c r="IAD173" s="60"/>
      <c r="IAE173" s="60"/>
      <c r="IAF173" s="60"/>
      <c r="IAG173" s="60"/>
      <c r="IAH173" s="60"/>
      <c r="IAI173" s="60"/>
      <c r="IAJ173" s="60"/>
      <c r="IAK173" s="60"/>
      <c r="IAL173" s="60"/>
      <c r="IAM173" s="60"/>
      <c r="IAN173" s="60"/>
      <c r="IAO173" s="60"/>
      <c r="IAP173" s="60"/>
      <c r="IAQ173" s="60"/>
      <c r="IAR173" s="60"/>
      <c r="IAS173" s="60"/>
      <c r="IAT173" s="60"/>
      <c r="IAU173" s="60"/>
      <c r="IAV173" s="60"/>
      <c r="IAW173" s="60"/>
      <c r="IAX173" s="60"/>
      <c r="IAY173" s="60"/>
      <c r="IAZ173" s="60"/>
      <c r="IBA173" s="60"/>
      <c r="IBB173" s="60"/>
      <c r="IBC173" s="60"/>
      <c r="IBD173" s="60"/>
      <c r="IBE173" s="60"/>
      <c r="IBF173" s="60"/>
      <c r="IBG173" s="60"/>
      <c r="IBH173" s="60"/>
      <c r="IBI173" s="60"/>
      <c r="IBJ173" s="60"/>
      <c r="IBK173" s="60"/>
      <c r="IBL173" s="60"/>
      <c r="IBM173" s="60"/>
      <c r="IBN173" s="60"/>
      <c r="IBO173" s="60"/>
      <c r="IBP173" s="60"/>
      <c r="IBQ173" s="60"/>
      <c r="IBR173" s="60"/>
      <c r="IBS173" s="60"/>
      <c r="IBT173" s="60"/>
      <c r="IBU173" s="60"/>
      <c r="IBV173" s="60"/>
      <c r="IBW173" s="60"/>
      <c r="IBX173" s="60"/>
      <c r="IBY173" s="60"/>
      <c r="IBZ173" s="60"/>
      <c r="ICA173" s="60"/>
      <c r="ICB173" s="60"/>
      <c r="ICC173" s="60"/>
      <c r="ICD173" s="60"/>
      <c r="ICE173" s="60"/>
      <c r="ICF173" s="60"/>
      <c r="ICG173" s="60"/>
      <c r="ICH173" s="60"/>
      <c r="ICI173" s="60"/>
      <c r="ICJ173" s="60"/>
      <c r="ICK173" s="60"/>
      <c r="ICL173" s="60"/>
      <c r="ICM173" s="60"/>
      <c r="ICN173" s="60"/>
      <c r="ICO173" s="60"/>
      <c r="ICP173" s="60"/>
      <c r="ICQ173" s="60"/>
      <c r="ICR173" s="60"/>
      <c r="ICS173" s="60"/>
      <c r="ICT173" s="60"/>
      <c r="ICU173" s="60"/>
      <c r="ICV173" s="60"/>
      <c r="ICW173" s="60"/>
      <c r="ICX173" s="60"/>
      <c r="ICY173" s="60"/>
      <c r="ICZ173" s="60"/>
      <c r="IDA173" s="60"/>
      <c r="IDB173" s="60"/>
      <c r="IDC173" s="60"/>
      <c r="IDD173" s="60"/>
      <c r="IDE173" s="60"/>
      <c r="IDF173" s="60"/>
      <c r="IDG173" s="60"/>
      <c r="IDH173" s="60"/>
      <c r="IDI173" s="60"/>
      <c r="IDJ173" s="60"/>
      <c r="IDK173" s="60"/>
      <c r="IDL173" s="60"/>
      <c r="IDM173" s="60"/>
      <c r="IDN173" s="60"/>
      <c r="IDO173" s="60"/>
      <c r="IDP173" s="60"/>
      <c r="IDQ173" s="60"/>
      <c r="IDR173" s="60"/>
      <c r="IDS173" s="60"/>
      <c r="IDT173" s="60"/>
      <c r="IDU173" s="60"/>
      <c r="IDV173" s="60"/>
      <c r="IDW173" s="60"/>
      <c r="IDX173" s="60"/>
      <c r="IDY173" s="60"/>
      <c r="IDZ173" s="60"/>
      <c r="IEA173" s="60"/>
      <c r="IEB173" s="60"/>
      <c r="IEC173" s="60"/>
      <c r="IED173" s="60"/>
      <c r="IEE173" s="60"/>
      <c r="IEF173" s="60"/>
      <c r="IEG173" s="60"/>
      <c r="IEH173" s="60"/>
      <c r="IEI173" s="60"/>
      <c r="IEJ173" s="60"/>
      <c r="IEK173" s="60"/>
      <c r="IEL173" s="60"/>
      <c r="IEM173" s="60"/>
      <c r="IEN173" s="60"/>
      <c r="IEO173" s="60"/>
      <c r="IEP173" s="60"/>
      <c r="IEQ173" s="60"/>
      <c r="IER173" s="60"/>
      <c r="IES173" s="60"/>
      <c r="IET173" s="60"/>
      <c r="IEU173" s="60"/>
      <c r="IEV173" s="60"/>
      <c r="IEW173" s="60"/>
      <c r="IEX173" s="60"/>
      <c r="IEY173" s="60"/>
      <c r="IEZ173" s="60"/>
      <c r="IFA173" s="60"/>
      <c r="IFB173" s="60"/>
      <c r="IFC173" s="60"/>
      <c r="IFD173" s="60"/>
      <c r="IFE173" s="60"/>
      <c r="IFF173" s="60"/>
      <c r="IFG173" s="60"/>
      <c r="IFH173" s="60"/>
      <c r="IFI173" s="60"/>
      <c r="IFJ173" s="60"/>
      <c r="IFK173" s="60"/>
      <c r="IFL173" s="60"/>
      <c r="IFM173" s="60"/>
      <c r="IFN173" s="60"/>
      <c r="IFO173" s="60"/>
      <c r="IFP173" s="60"/>
      <c r="IFQ173" s="60"/>
      <c r="IFR173" s="60"/>
      <c r="IFS173" s="60"/>
      <c r="IFT173" s="60"/>
      <c r="IFU173" s="60"/>
      <c r="IFV173" s="60"/>
      <c r="IFW173" s="60"/>
      <c r="IFX173" s="60"/>
      <c r="IFY173" s="60"/>
      <c r="IFZ173" s="60"/>
      <c r="IGA173" s="60"/>
      <c r="IGB173" s="60"/>
      <c r="IGC173" s="60"/>
      <c r="IGD173" s="60"/>
      <c r="IGE173" s="60"/>
      <c r="IGF173" s="60"/>
      <c r="IGG173" s="60"/>
      <c r="IGH173" s="60"/>
      <c r="IGI173" s="60"/>
      <c r="IGJ173" s="60"/>
      <c r="IGK173" s="60"/>
      <c r="IGL173" s="60"/>
      <c r="IGM173" s="60"/>
      <c r="IGN173" s="60"/>
      <c r="IGO173" s="60"/>
      <c r="IGP173" s="60"/>
      <c r="IGQ173" s="60"/>
      <c r="IGR173" s="60"/>
      <c r="IGS173" s="60"/>
      <c r="IGT173" s="60"/>
      <c r="IGU173" s="60"/>
      <c r="IGV173" s="60"/>
      <c r="IGW173" s="60"/>
      <c r="IGX173" s="60"/>
      <c r="IGY173" s="60"/>
      <c r="IGZ173" s="60"/>
      <c r="IHA173" s="60"/>
      <c r="IHB173" s="60"/>
      <c r="IHC173" s="60"/>
      <c r="IHD173" s="60"/>
      <c r="IHE173" s="60"/>
      <c r="IHF173" s="60"/>
      <c r="IHG173" s="60"/>
      <c r="IHH173" s="60"/>
      <c r="IHI173" s="60"/>
      <c r="IHJ173" s="60"/>
      <c r="IHK173" s="60"/>
      <c r="IHL173" s="60"/>
      <c r="IHM173" s="60"/>
      <c r="IHN173" s="60"/>
      <c r="IHO173" s="60"/>
      <c r="IHP173" s="60"/>
      <c r="IHQ173" s="60"/>
      <c r="IHR173" s="60"/>
      <c r="IHS173" s="60"/>
      <c r="IHT173" s="60"/>
      <c r="IHU173" s="60"/>
      <c r="IHV173" s="60"/>
      <c r="IHW173" s="60"/>
      <c r="IHX173" s="60"/>
      <c r="IHY173" s="60"/>
      <c r="IHZ173" s="60"/>
      <c r="IIA173" s="60"/>
      <c r="IIB173" s="60"/>
      <c r="IIC173" s="60"/>
      <c r="IID173" s="60"/>
      <c r="IIE173" s="60"/>
      <c r="IIF173" s="60"/>
      <c r="IIG173" s="60"/>
      <c r="IIH173" s="60"/>
      <c r="III173" s="60"/>
      <c r="IIJ173" s="60"/>
      <c r="IIK173" s="60"/>
      <c r="IIL173" s="60"/>
      <c r="IIM173" s="60"/>
      <c r="IIN173" s="60"/>
      <c r="IIO173" s="60"/>
      <c r="IIP173" s="60"/>
      <c r="IIQ173" s="60"/>
      <c r="IIR173" s="60"/>
      <c r="IIS173" s="60"/>
      <c r="IIT173" s="60"/>
      <c r="IIU173" s="60"/>
      <c r="IIV173" s="60"/>
      <c r="IIW173" s="60"/>
      <c r="IIX173" s="60"/>
      <c r="IIY173" s="60"/>
      <c r="IIZ173" s="60"/>
      <c r="IJA173" s="60"/>
      <c r="IJB173" s="60"/>
      <c r="IJC173" s="60"/>
      <c r="IJD173" s="60"/>
      <c r="IJE173" s="60"/>
      <c r="IJF173" s="60"/>
      <c r="IJG173" s="60"/>
      <c r="IJH173" s="60"/>
      <c r="IJI173" s="60"/>
      <c r="IJJ173" s="60"/>
      <c r="IJK173" s="60"/>
      <c r="IJL173" s="60"/>
      <c r="IJM173" s="60"/>
      <c r="IJN173" s="60"/>
      <c r="IJO173" s="60"/>
      <c r="IJP173" s="60"/>
      <c r="IJQ173" s="60"/>
      <c r="IJR173" s="60"/>
      <c r="IJS173" s="60"/>
      <c r="IJT173" s="60"/>
      <c r="IJU173" s="60"/>
      <c r="IJV173" s="60"/>
      <c r="IJW173" s="60"/>
      <c r="IJX173" s="60"/>
      <c r="IJY173" s="60"/>
      <c r="IJZ173" s="60"/>
      <c r="IKA173" s="60"/>
      <c r="IKB173" s="60"/>
      <c r="IKC173" s="60"/>
      <c r="IKD173" s="60"/>
      <c r="IKE173" s="60"/>
      <c r="IKF173" s="60"/>
      <c r="IKG173" s="60"/>
      <c r="IKH173" s="60"/>
      <c r="IKI173" s="60"/>
      <c r="IKJ173" s="60"/>
      <c r="IKK173" s="60"/>
      <c r="IKL173" s="60"/>
      <c r="IKM173" s="60"/>
      <c r="IKN173" s="60"/>
      <c r="IKO173" s="60"/>
      <c r="IKP173" s="60"/>
      <c r="IKQ173" s="60"/>
      <c r="IKR173" s="60"/>
      <c r="IKS173" s="60"/>
      <c r="IKT173" s="60"/>
      <c r="IKU173" s="60"/>
      <c r="IKV173" s="60"/>
      <c r="IKW173" s="60"/>
      <c r="IKX173" s="60"/>
      <c r="IKY173" s="60"/>
      <c r="IKZ173" s="60"/>
      <c r="ILA173" s="60"/>
      <c r="ILB173" s="60"/>
      <c r="ILC173" s="60"/>
      <c r="ILD173" s="60"/>
      <c r="ILE173" s="60"/>
      <c r="ILF173" s="60"/>
      <c r="ILG173" s="60"/>
      <c r="ILH173" s="60"/>
      <c r="ILI173" s="60"/>
      <c r="ILJ173" s="60"/>
      <c r="ILK173" s="60"/>
      <c r="ILL173" s="60"/>
      <c r="ILM173" s="60"/>
      <c r="ILN173" s="60"/>
      <c r="ILO173" s="60"/>
      <c r="ILP173" s="60"/>
      <c r="ILQ173" s="60"/>
      <c r="ILR173" s="60"/>
      <c r="ILS173" s="60"/>
      <c r="ILT173" s="60"/>
      <c r="ILU173" s="60"/>
      <c r="ILV173" s="60"/>
      <c r="ILW173" s="60"/>
      <c r="ILX173" s="60"/>
      <c r="ILY173" s="60"/>
      <c r="ILZ173" s="60"/>
      <c r="IMA173" s="60"/>
      <c r="IMB173" s="60"/>
      <c r="IMC173" s="60"/>
      <c r="IMD173" s="60"/>
      <c r="IME173" s="60"/>
      <c r="IMF173" s="60"/>
      <c r="IMG173" s="60"/>
      <c r="IMH173" s="60"/>
      <c r="IMI173" s="60"/>
      <c r="IMJ173" s="60"/>
      <c r="IMK173" s="60"/>
      <c r="IML173" s="60"/>
      <c r="IMM173" s="60"/>
      <c r="IMN173" s="60"/>
      <c r="IMO173" s="60"/>
      <c r="IMP173" s="60"/>
      <c r="IMQ173" s="60"/>
      <c r="IMR173" s="60"/>
      <c r="IMS173" s="60"/>
      <c r="IMT173" s="60"/>
      <c r="IMU173" s="60"/>
      <c r="IMV173" s="60"/>
      <c r="IMW173" s="60"/>
      <c r="IMX173" s="60"/>
      <c r="IMY173" s="60"/>
      <c r="IMZ173" s="60"/>
      <c r="INA173" s="60"/>
      <c r="INB173" s="60"/>
      <c r="INC173" s="60"/>
      <c r="IND173" s="60"/>
      <c r="INE173" s="60"/>
      <c r="INF173" s="60"/>
      <c r="ING173" s="60"/>
      <c r="INH173" s="60"/>
      <c r="INI173" s="60"/>
      <c r="INJ173" s="60"/>
      <c r="INK173" s="60"/>
      <c r="INL173" s="60"/>
      <c r="INM173" s="60"/>
      <c r="INN173" s="60"/>
      <c r="INO173" s="60"/>
      <c r="INP173" s="60"/>
      <c r="INQ173" s="60"/>
      <c r="INR173" s="60"/>
      <c r="INS173" s="60"/>
      <c r="INT173" s="60"/>
      <c r="INU173" s="60"/>
      <c r="INV173" s="60"/>
      <c r="INW173" s="60"/>
      <c r="INX173" s="60"/>
      <c r="INY173" s="60"/>
      <c r="INZ173" s="60"/>
      <c r="IOA173" s="60"/>
      <c r="IOB173" s="60"/>
      <c r="IOC173" s="60"/>
      <c r="IOD173" s="60"/>
      <c r="IOE173" s="60"/>
      <c r="IOF173" s="60"/>
      <c r="IOG173" s="60"/>
      <c r="IOH173" s="60"/>
      <c r="IOI173" s="60"/>
      <c r="IOJ173" s="60"/>
      <c r="IOK173" s="60"/>
      <c r="IOL173" s="60"/>
      <c r="IOM173" s="60"/>
      <c r="ION173" s="60"/>
      <c r="IOO173" s="60"/>
      <c r="IOP173" s="60"/>
      <c r="IOQ173" s="60"/>
      <c r="IOR173" s="60"/>
      <c r="IOS173" s="60"/>
      <c r="IOT173" s="60"/>
      <c r="IOU173" s="60"/>
      <c r="IOV173" s="60"/>
      <c r="IOW173" s="60"/>
      <c r="IOX173" s="60"/>
      <c r="IOY173" s="60"/>
      <c r="IOZ173" s="60"/>
      <c r="IPA173" s="60"/>
      <c r="IPB173" s="60"/>
      <c r="IPC173" s="60"/>
      <c r="IPD173" s="60"/>
      <c r="IPE173" s="60"/>
      <c r="IPF173" s="60"/>
      <c r="IPG173" s="60"/>
      <c r="IPH173" s="60"/>
      <c r="IPI173" s="60"/>
      <c r="IPJ173" s="60"/>
      <c r="IPK173" s="60"/>
      <c r="IPL173" s="60"/>
      <c r="IPM173" s="60"/>
      <c r="IPN173" s="60"/>
      <c r="IPO173" s="60"/>
      <c r="IPP173" s="60"/>
      <c r="IPQ173" s="60"/>
      <c r="IPR173" s="60"/>
      <c r="IPS173" s="60"/>
      <c r="IPT173" s="60"/>
      <c r="IPU173" s="60"/>
      <c r="IPV173" s="60"/>
      <c r="IPW173" s="60"/>
      <c r="IPX173" s="60"/>
      <c r="IPY173" s="60"/>
      <c r="IPZ173" s="60"/>
      <c r="IQA173" s="60"/>
      <c r="IQB173" s="60"/>
      <c r="IQC173" s="60"/>
      <c r="IQD173" s="60"/>
      <c r="IQE173" s="60"/>
      <c r="IQF173" s="60"/>
      <c r="IQG173" s="60"/>
      <c r="IQH173" s="60"/>
      <c r="IQI173" s="60"/>
      <c r="IQJ173" s="60"/>
      <c r="IQK173" s="60"/>
      <c r="IQL173" s="60"/>
      <c r="IQM173" s="60"/>
      <c r="IQN173" s="60"/>
      <c r="IQO173" s="60"/>
      <c r="IQP173" s="60"/>
      <c r="IQQ173" s="60"/>
      <c r="IQR173" s="60"/>
      <c r="IQS173" s="60"/>
      <c r="IQT173" s="60"/>
      <c r="IQU173" s="60"/>
      <c r="IQV173" s="60"/>
      <c r="IQW173" s="60"/>
      <c r="IQX173" s="60"/>
      <c r="IQY173" s="60"/>
      <c r="IQZ173" s="60"/>
      <c r="IRA173" s="60"/>
      <c r="IRB173" s="60"/>
      <c r="IRC173" s="60"/>
      <c r="IRD173" s="60"/>
      <c r="IRE173" s="60"/>
      <c r="IRF173" s="60"/>
      <c r="IRG173" s="60"/>
      <c r="IRH173" s="60"/>
      <c r="IRI173" s="60"/>
      <c r="IRJ173" s="60"/>
      <c r="IRK173" s="60"/>
      <c r="IRL173" s="60"/>
      <c r="IRM173" s="60"/>
      <c r="IRN173" s="60"/>
      <c r="IRO173" s="60"/>
      <c r="IRP173" s="60"/>
      <c r="IRQ173" s="60"/>
      <c r="IRR173" s="60"/>
      <c r="IRS173" s="60"/>
      <c r="IRT173" s="60"/>
      <c r="IRU173" s="60"/>
      <c r="IRV173" s="60"/>
      <c r="IRW173" s="60"/>
      <c r="IRX173" s="60"/>
      <c r="IRY173" s="60"/>
      <c r="IRZ173" s="60"/>
      <c r="ISA173" s="60"/>
      <c r="ISB173" s="60"/>
      <c r="ISC173" s="60"/>
      <c r="ISD173" s="60"/>
      <c r="ISE173" s="60"/>
      <c r="ISF173" s="60"/>
      <c r="ISG173" s="60"/>
      <c r="ISH173" s="60"/>
      <c r="ISI173" s="60"/>
      <c r="ISJ173" s="60"/>
      <c r="ISK173" s="60"/>
      <c r="ISL173" s="60"/>
      <c r="ISM173" s="60"/>
      <c r="ISN173" s="60"/>
      <c r="ISO173" s="60"/>
      <c r="ISP173" s="60"/>
      <c r="ISQ173" s="60"/>
      <c r="ISR173" s="60"/>
      <c r="ISS173" s="60"/>
      <c r="IST173" s="60"/>
      <c r="ISU173" s="60"/>
      <c r="ISV173" s="60"/>
      <c r="ISW173" s="60"/>
      <c r="ISX173" s="60"/>
      <c r="ISY173" s="60"/>
      <c r="ISZ173" s="60"/>
      <c r="ITA173" s="60"/>
      <c r="ITB173" s="60"/>
      <c r="ITC173" s="60"/>
      <c r="ITD173" s="60"/>
      <c r="ITE173" s="60"/>
      <c r="ITF173" s="60"/>
      <c r="ITG173" s="60"/>
      <c r="ITH173" s="60"/>
      <c r="ITI173" s="60"/>
      <c r="ITJ173" s="60"/>
      <c r="ITK173" s="60"/>
      <c r="ITL173" s="60"/>
      <c r="ITM173" s="60"/>
      <c r="ITN173" s="60"/>
      <c r="ITO173" s="60"/>
      <c r="ITP173" s="60"/>
      <c r="ITQ173" s="60"/>
      <c r="ITR173" s="60"/>
      <c r="ITS173" s="60"/>
      <c r="ITT173" s="60"/>
      <c r="ITU173" s="60"/>
      <c r="ITV173" s="60"/>
      <c r="ITW173" s="60"/>
      <c r="ITX173" s="60"/>
      <c r="ITY173" s="60"/>
      <c r="ITZ173" s="60"/>
      <c r="IUA173" s="60"/>
      <c r="IUB173" s="60"/>
      <c r="IUC173" s="60"/>
      <c r="IUD173" s="60"/>
      <c r="IUE173" s="60"/>
      <c r="IUF173" s="60"/>
      <c r="IUG173" s="60"/>
      <c r="IUH173" s="60"/>
      <c r="IUI173" s="60"/>
      <c r="IUJ173" s="60"/>
      <c r="IUK173" s="60"/>
      <c r="IUL173" s="60"/>
      <c r="IUM173" s="60"/>
      <c r="IUN173" s="60"/>
      <c r="IUO173" s="60"/>
      <c r="IUP173" s="60"/>
      <c r="IUQ173" s="60"/>
      <c r="IUR173" s="60"/>
      <c r="IUS173" s="60"/>
      <c r="IUT173" s="60"/>
      <c r="IUU173" s="60"/>
      <c r="IUV173" s="60"/>
      <c r="IUW173" s="60"/>
      <c r="IUX173" s="60"/>
      <c r="IUY173" s="60"/>
      <c r="IUZ173" s="60"/>
      <c r="IVA173" s="60"/>
      <c r="IVB173" s="60"/>
      <c r="IVC173" s="60"/>
      <c r="IVD173" s="60"/>
      <c r="IVE173" s="60"/>
      <c r="IVF173" s="60"/>
      <c r="IVG173" s="60"/>
      <c r="IVH173" s="60"/>
      <c r="IVI173" s="60"/>
      <c r="IVJ173" s="60"/>
      <c r="IVK173" s="60"/>
      <c r="IVL173" s="60"/>
      <c r="IVM173" s="60"/>
      <c r="IVN173" s="60"/>
      <c r="IVO173" s="60"/>
      <c r="IVP173" s="60"/>
      <c r="IVQ173" s="60"/>
      <c r="IVR173" s="60"/>
      <c r="IVS173" s="60"/>
      <c r="IVT173" s="60"/>
      <c r="IVU173" s="60"/>
      <c r="IVV173" s="60"/>
      <c r="IVW173" s="60"/>
      <c r="IVX173" s="60"/>
      <c r="IVY173" s="60"/>
      <c r="IVZ173" s="60"/>
      <c r="IWA173" s="60"/>
      <c r="IWB173" s="60"/>
      <c r="IWC173" s="60"/>
      <c r="IWD173" s="60"/>
      <c r="IWE173" s="60"/>
      <c r="IWF173" s="60"/>
      <c r="IWG173" s="60"/>
      <c r="IWH173" s="60"/>
      <c r="IWI173" s="60"/>
      <c r="IWJ173" s="60"/>
      <c r="IWK173" s="60"/>
      <c r="IWL173" s="60"/>
      <c r="IWM173" s="60"/>
      <c r="IWN173" s="60"/>
      <c r="IWO173" s="60"/>
      <c r="IWP173" s="60"/>
      <c r="IWQ173" s="60"/>
      <c r="IWR173" s="60"/>
      <c r="IWS173" s="60"/>
      <c r="IWT173" s="60"/>
      <c r="IWU173" s="60"/>
      <c r="IWV173" s="60"/>
      <c r="IWW173" s="60"/>
      <c r="IWX173" s="60"/>
      <c r="IWY173" s="60"/>
      <c r="IWZ173" s="60"/>
      <c r="IXA173" s="60"/>
      <c r="IXB173" s="60"/>
      <c r="IXC173" s="60"/>
      <c r="IXD173" s="60"/>
      <c r="IXE173" s="60"/>
      <c r="IXF173" s="60"/>
      <c r="IXG173" s="60"/>
      <c r="IXH173" s="60"/>
      <c r="IXI173" s="60"/>
      <c r="IXJ173" s="60"/>
      <c r="IXK173" s="60"/>
      <c r="IXL173" s="60"/>
      <c r="IXM173" s="60"/>
      <c r="IXN173" s="60"/>
      <c r="IXO173" s="60"/>
      <c r="IXP173" s="60"/>
      <c r="IXQ173" s="60"/>
      <c r="IXR173" s="60"/>
      <c r="IXS173" s="60"/>
      <c r="IXT173" s="60"/>
      <c r="IXU173" s="60"/>
      <c r="IXV173" s="60"/>
      <c r="IXW173" s="60"/>
      <c r="IXX173" s="60"/>
      <c r="IXY173" s="60"/>
      <c r="IXZ173" s="60"/>
      <c r="IYA173" s="60"/>
      <c r="IYB173" s="60"/>
      <c r="IYC173" s="60"/>
      <c r="IYD173" s="60"/>
      <c r="IYE173" s="60"/>
      <c r="IYF173" s="60"/>
      <c r="IYG173" s="60"/>
      <c r="IYH173" s="60"/>
      <c r="IYI173" s="60"/>
      <c r="IYJ173" s="60"/>
      <c r="IYK173" s="60"/>
      <c r="IYL173" s="60"/>
      <c r="IYM173" s="60"/>
      <c r="IYN173" s="60"/>
      <c r="IYO173" s="60"/>
      <c r="IYP173" s="60"/>
      <c r="IYQ173" s="60"/>
      <c r="IYR173" s="60"/>
      <c r="IYS173" s="60"/>
      <c r="IYT173" s="60"/>
      <c r="IYU173" s="60"/>
      <c r="IYV173" s="60"/>
      <c r="IYW173" s="60"/>
      <c r="IYX173" s="60"/>
      <c r="IYY173" s="60"/>
      <c r="IYZ173" s="60"/>
      <c r="IZA173" s="60"/>
      <c r="IZB173" s="60"/>
      <c r="IZC173" s="60"/>
      <c r="IZD173" s="60"/>
      <c r="IZE173" s="60"/>
      <c r="IZF173" s="60"/>
      <c r="IZG173" s="60"/>
      <c r="IZH173" s="60"/>
      <c r="IZI173" s="60"/>
      <c r="IZJ173" s="60"/>
      <c r="IZK173" s="60"/>
      <c r="IZL173" s="60"/>
      <c r="IZM173" s="60"/>
      <c r="IZN173" s="60"/>
      <c r="IZO173" s="60"/>
      <c r="IZP173" s="60"/>
      <c r="IZQ173" s="60"/>
      <c r="IZR173" s="60"/>
      <c r="IZS173" s="60"/>
      <c r="IZT173" s="60"/>
      <c r="IZU173" s="60"/>
      <c r="IZV173" s="60"/>
      <c r="IZW173" s="60"/>
      <c r="IZX173" s="60"/>
      <c r="IZY173" s="60"/>
      <c r="IZZ173" s="60"/>
      <c r="JAA173" s="60"/>
      <c r="JAB173" s="60"/>
      <c r="JAC173" s="60"/>
      <c r="JAD173" s="60"/>
      <c r="JAE173" s="60"/>
      <c r="JAF173" s="60"/>
      <c r="JAG173" s="60"/>
      <c r="JAH173" s="60"/>
      <c r="JAI173" s="60"/>
      <c r="JAJ173" s="60"/>
      <c r="JAK173" s="60"/>
      <c r="JAL173" s="60"/>
      <c r="JAM173" s="60"/>
      <c r="JAN173" s="60"/>
      <c r="JAO173" s="60"/>
      <c r="JAP173" s="60"/>
      <c r="JAQ173" s="60"/>
      <c r="JAR173" s="60"/>
      <c r="JAS173" s="60"/>
      <c r="JAT173" s="60"/>
      <c r="JAU173" s="60"/>
      <c r="JAV173" s="60"/>
      <c r="JAW173" s="60"/>
      <c r="JAX173" s="60"/>
      <c r="JAY173" s="60"/>
      <c r="JAZ173" s="60"/>
      <c r="JBA173" s="60"/>
      <c r="JBB173" s="60"/>
      <c r="JBC173" s="60"/>
      <c r="JBD173" s="60"/>
      <c r="JBE173" s="60"/>
      <c r="JBF173" s="60"/>
      <c r="JBG173" s="60"/>
      <c r="JBH173" s="60"/>
      <c r="JBI173" s="60"/>
      <c r="JBJ173" s="60"/>
      <c r="JBK173" s="60"/>
      <c r="JBL173" s="60"/>
      <c r="JBM173" s="60"/>
      <c r="JBN173" s="60"/>
      <c r="JBO173" s="60"/>
      <c r="JBP173" s="60"/>
      <c r="JBQ173" s="60"/>
      <c r="JBR173" s="60"/>
      <c r="JBS173" s="60"/>
      <c r="JBT173" s="60"/>
      <c r="JBU173" s="60"/>
      <c r="JBV173" s="60"/>
      <c r="JBW173" s="60"/>
      <c r="JBX173" s="60"/>
      <c r="JBY173" s="60"/>
      <c r="JBZ173" s="60"/>
      <c r="JCA173" s="60"/>
      <c r="JCB173" s="60"/>
      <c r="JCC173" s="60"/>
      <c r="JCD173" s="60"/>
      <c r="JCE173" s="60"/>
      <c r="JCF173" s="60"/>
      <c r="JCG173" s="60"/>
      <c r="JCH173" s="60"/>
      <c r="JCI173" s="60"/>
      <c r="JCJ173" s="60"/>
      <c r="JCK173" s="60"/>
      <c r="JCL173" s="60"/>
      <c r="JCM173" s="60"/>
      <c r="JCN173" s="60"/>
      <c r="JCO173" s="60"/>
      <c r="JCP173" s="60"/>
      <c r="JCQ173" s="60"/>
      <c r="JCR173" s="60"/>
      <c r="JCS173" s="60"/>
      <c r="JCT173" s="60"/>
      <c r="JCU173" s="60"/>
      <c r="JCV173" s="60"/>
      <c r="JCW173" s="60"/>
      <c r="JCX173" s="60"/>
      <c r="JCY173" s="60"/>
      <c r="JCZ173" s="60"/>
      <c r="JDA173" s="60"/>
      <c r="JDB173" s="60"/>
      <c r="JDC173" s="60"/>
      <c r="JDD173" s="60"/>
      <c r="JDE173" s="60"/>
      <c r="JDF173" s="60"/>
      <c r="JDG173" s="60"/>
      <c r="JDH173" s="60"/>
      <c r="JDI173" s="60"/>
      <c r="JDJ173" s="60"/>
      <c r="JDK173" s="60"/>
      <c r="JDL173" s="60"/>
      <c r="JDM173" s="60"/>
      <c r="JDN173" s="60"/>
      <c r="JDO173" s="60"/>
      <c r="JDP173" s="60"/>
      <c r="JDQ173" s="60"/>
      <c r="JDR173" s="60"/>
      <c r="JDS173" s="60"/>
      <c r="JDT173" s="60"/>
      <c r="JDU173" s="60"/>
      <c r="JDV173" s="60"/>
      <c r="JDW173" s="60"/>
      <c r="JDX173" s="60"/>
      <c r="JDY173" s="60"/>
      <c r="JDZ173" s="60"/>
      <c r="JEA173" s="60"/>
      <c r="JEB173" s="60"/>
      <c r="JEC173" s="60"/>
      <c r="JED173" s="60"/>
      <c r="JEE173" s="60"/>
      <c r="JEF173" s="60"/>
      <c r="JEG173" s="60"/>
      <c r="JEH173" s="60"/>
      <c r="JEI173" s="60"/>
      <c r="JEJ173" s="60"/>
      <c r="JEK173" s="60"/>
      <c r="JEL173" s="60"/>
      <c r="JEM173" s="60"/>
      <c r="JEN173" s="60"/>
      <c r="JEO173" s="60"/>
      <c r="JEP173" s="60"/>
      <c r="JEQ173" s="60"/>
      <c r="JER173" s="60"/>
      <c r="JES173" s="60"/>
      <c r="JET173" s="60"/>
      <c r="JEU173" s="60"/>
      <c r="JEV173" s="60"/>
      <c r="JEW173" s="60"/>
      <c r="JEX173" s="60"/>
      <c r="JEY173" s="60"/>
      <c r="JEZ173" s="60"/>
      <c r="JFA173" s="60"/>
      <c r="JFB173" s="60"/>
      <c r="JFC173" s="60"/>
      <c r="JFD173" s="60"/>
      <c r="JFE173" s="60"/>
      <c r="JFF173" s="60"/>
      <c r="JFG173" s="60"/>
      <c r="JFH173" s="60"/>
      <c r="JFI173" s="60"/>
      <c r="JFJ173" s="60"/>
      <c r="JFK173" s="60"/>
      <c r="JFL173" s="60"/>
      <c r="JFM173" s="60"/>
      <c r="JFN173" s="60"/>
      <c r="JFO173" s="60"/>
      <c r="JFP173" s="60"/>
      <c r="JFQ173" s="60"/>
      <c r="JFR173" s="60"/>
      <c r="JFS173" s="60"/>
      <c r="JFT173" s="60"/>
      <c r="JFU173" s="60"/>
      <c r="JFV173" s="60"/>
      <c r="JFW173" s="60"/>
      <c r="JFX173" s="60"/>
      <c r="JFY173" s="60"/>
      <c r="JFZ173" s="60"/>
      <c r="JGA173" s="60"/>
      <c r="JGB173" s="60"/>
      <c r="JGC173" s="60"/>
      <c r="JGD173" s="60"/>
      <c r="JGE173" s="60"/>
      <c r="JGF173" s="60"/>
      <c r="JGG173" s="60"/>
      <c r="JGH173" s="60"/>
      <c r="JGI173" s="60"/>
      <c r="JGJ173" s="60"/>
      <c r="JGK173" s="60"/>
      <c r="JGL173" s="60"/>
      <c r="JGM173" s="60"/>
      <c r="JGN173" s="60"/>
      <c r="JGO173" s="60"/>
      <c r="JGP173" s="60"/>
      <c r="JGQ173" s="60"/>
      <c r="JGR173" s="60"/>
      <c r="JGS173" s="60"/>
      <c r="JGT173" s="60"/>
      <c r="JGU173" s="60"/>
      <c r="JGV173" s="60"/>
      <c r="JGW173" s="60"/>
      <c r="JGX173" s="60"/>
      <c r="JGY173" s="60"/>
      <c r="JGZ173" s="60"/>
      <c r="JHA173" s="60"/>
      <c r="JHB173" s="60"/>
      <c r="JHC173" s="60"/>
      <c r="JHD173" s="60"/>
      <c r="JHE173" s="60"/>
      <c r="JHF173" s="60"/>
      <c r="JHG173" s="60"/>
      <c r="JHH173" s="60"/>
      <c r="JHI173" s="60"/>
      <c r="JHJ173" s="60"/>
      <c r="JHK173" s="60"/>
      <c r="JHL173" s="60"/>
      <c r="JHM173" s="60"/>
      <c r="JHN173" s="60"/>
      <c r="JHO173" s="60"/>
      <c r="JHP173" s="60"/>
      <c r="JHQ173" s="60"/>
      <c r="JHR173" s="60"/>
      <c r="JHS173" s="60"/>
      <c r="JHT173" s="60"/>
      <c r="JHU173" s="60"/>
      <c r="JHV173" s="60"/>
      <c r="JHW173" s="60"/>
      <c r="JHX173" s="60"/>
      <c r="JHY173" s="60"/>
      <c r="JHZ173" s="60"/>
      <c r="JIA173" s="60"/>
      <c r="JIB173" s="60"/>
      <c r="JIC173" s="60"/>
      <c r="JID173" s="60"/>
      <c r="JIE173" s="60"/>
      <c r="JIF173" s="60"/>
      <c r="JIG173" s="60"/>
      <c r="JIH173" s="60"/>
      <c r="JII173" s="60"/>
      <c r="JIJ173" s="60"/>
      <c r="JIK173" s="60"/>
      <c r="JIL173" s="60"/>
      <c r="JIM173" s="60"/>
      <c r="JIN173" s="60"/>
      <c r="JIO173" s="60"/>
      <c r="JIP173" s="60"/>
      <c r="JIQ173" s="60"/>
      <c r="JIR173" s="60"/>
      <c r="JIS173" s="60"/>
      <c r="JIT173" s="60"/>
      <c r="JIU173" s="60"/>
      <c r="JIV173" s="60"/>
      <c r="JIW173" s="60"/>
      <c r="JIX173" s="60"/>
      <c r="JIY173" s="60"/>
      <c r="JIZ173" s="60"/>
      <c r="JJA173" s="60"/>
      <c r="JJB173" s="60"/>
      <c r="JJC173" s="60"/>
      <c r="JJD173" s="60"/>
      <c r="JJE173" s="60"/>
      <c r="JJF173" s="60"/>
      <c r="JJG173" s="60"/>
      <c r="JJH173" s="60"/>
      <c r="JJI173" s="60"/>
      <c r="JJJ173" s="60"/>
      <c r="JJK173" s="60"/>
      <c r="JJL173" s="60"/>
      <c r="JJM173" s="60"/>
      <c r="JJN173" s="60"/>
      <c r="JJO173" s="60"/>
      <c r="JJP173" s="60"/>
      <c r="JJQ173" s="60"/>
      <c r="JJR173" s="60"/>
      <c r="JJS173" s="60"/>
      <c r="JJT173" s="60"/>
      <c r="JJU173" s="60"/>
      <c r="JJV173" s="60"/>
      <c r="JJW173" s="60"/>
      <c r="JJX173" s="60"/>
      <c r="JJY173" s="60"/>
      <c r="JJZ173" s="60"/>
      <c r="JKA173" s="60"/>
      <c r="JKB173" s="60"/>
      <c r="JKC173" s="60"/>
      <c r="JKD173" s="60"/>
      <c r="JKE173" s="60"/>
      <c r="JKF173" s="60"/>
      <c r="JKG173" s="60"/>
      <c r="JKH173" s="60"/>
      <c r="JKI173" s="60"/>
      <c r="JKJ173" s="60"/>
      <c r="JKK173" s="60"/>
      <c r="JKL173" s="60"/>
      <c r="JKM173" s="60"/>
      <c r="JKN173" s="60"/>
      <c r="JKO173" s="60"/>
      <c r="JKP173" s="60"/>
      <c r="JKQ173" s="60"/>
      <c r="JKR173" s="60"/>
      <c r="JKS173" s="60"/>
      <c r="JKT173" s="60"/>
      <c r="JKU173" s="60"/>
      <c r="JKV173" s="60"/>
      <c r="JKW173" s="60"/>
      <c r="JKX173" s="60"/>
      <c r="JKY173" s="60"/>
      <c r="JKZ173" s="60"/>
      <c r="JLA173" s="60"/>
      <c r="JLB173" s="60"/>
      <c r="JLC173" s="60"/>
      <c r="JLD173" s="60"/>
      <c r="JLE173" s="60"/>
      <c r="JLF173" s="60"/>
      <c r="JLG173" s="60"/>
      <c r="JLH173" s="60"/>
      <c r="JLI173" s="60"/>
      <c r="JLJ173" s="60"/>
      <c r="JLK173" s="60"/>
      <c r="JLL173" s="60"/>
      <c r="JLM173" s="60"/>
      <c r="JLN173" s="60"/>
      <c r="JLO173" s="60"/>
      <c r="JLP173" s="60"/>
      <c r="JLQ173" s="60"/>
      <c r="JLR173" s="60"/>
      <c r="JLS173" s="60"/>
      <c r="JLT173" s="60"/>
      <c r="JLU173" s="60"/>
      <c r="JLV173" s="60"/>
      <c r="JLW173" s="60"/>
      <c r="JLX173" s="60"/>
      <c r="JLY173" s="60"/>
      <c r="JLZ173" s="60"/>
      <c r="JMA173" s="60"/>
      <c r="JMB173" s="60"/>
      <c r="JMC173" s="60"/>
      <c r="JMD173" s="60"/>
      <c r="JME173" s="60"/>
      <c r="JMF173" s="60"/>
      <c r="JMG173" s="60"/>
      <c r="JMH173" s="60"/>
      <c r="JMI173" s="60"/>
      <c r="JMJ173" s="60"/>
      <c r="JMK173" s="60"/>
      <c r="JML173" s="60"/>
      <c r="JMM173" s="60"/>
      <c r="JMN173" s="60"/>
      <c r="JMO173" s="60"/>
      <c r="JMP173" s="60"/>
      <c r="JMQ173" s="60"/>
      <c r="JMR173" s="60"/>
      <c r="JMS173" s="60"/>
      <c r="JMT173" s="60"/>
      <c r="JMU173" s="60"/>
      <c r="JMV173" s="60"/>
      <c r="JMW173" s="60"/>
      <c r="JMX173" s="60"/>
      <c r="JMY173" s="60"/>
      <c r="JMZ173" s="60"/>
      <c r="JNA173" s="60"/>
      <c r="JNB173" s="60"/>
      <c r="JNC173" s="60"/>
      <c r="JND173" s="60"/>
      <c r="JNE173" s="60"/>
      <c r="JNF173" s="60"/>
      <c r="JNG173" s="60"/>
      <c r="JNH173" s="60"/>
      <c r="JNI173" s="60"/>
      <c r="JNJ173" s="60"/>
      <c r="JNK173" s="60"/>
      <c r="JNL173" s="60"/>
      <c r="JNM173" s="60"/>
      <c r="JNN173" s="60"/>
      <c r="JNO173" s="60"/>
      <c r="JNP173" s="60"/>
      <c r="JNQ173" s="60"/>
      <c r="JNR173" s="60"/>
      <c r="JNS173" s="60"/>
      <c r="JNT173" s="60"/>
      <c r="JNU173" s="60"/>
      <c r="JNV173" s="60"/>
      <c r="JNW173" s="60"/>
      <c r="JNX173" s="60"/>
      <c r="JNY173" s="60"/>
      <c r="JNZ173" s="60"/>
      <c r="JOA173" s="60"/>
      <c r="JOB173" s="60"/>
      <c r="JOC173" s="60"/>
      <c r="JOD173" s="60"/>
      <c r="JOE173" s="60"/>
      <c r="JOF173" s="60"/>
      <c r="JOG173" s="60"/>
      <c r="JOH173" s="60"/>
      <c r="JOI173" s="60"/>
      <c r="JOJ173" s="60"/>
      <c r="JOK173" s="60"/>
      <c r="JOL173" s="60"/>
      <c r="JOM173" s="60"/>
      <c r="JON173" s="60"/>
      <c r="JOO173" s="60"/>
      <c r="JOP173" s="60"/>
      <c r="JOQ173" s="60"/>
      <c r="JOR173" s="60"/>
      <c r="JOS173" s="60"/>
      <c r="JOT173" s="60"/>
      <c r="JOU173" s="60"/>
      <c r="JOV173" s="60"/>
      <c r="JOW173" s="60"/>
      <c r="JOX173" s="60"/>
      <c r="JOY173" s="60"/>
      <c r="JOZ173" s="60"/>
      <c r="JPA173" s="60"/>
      <c r="JPB173" s="60"/>
      <c r="JPC173" s="60"/>
      <c r="JPD173" s="60"/>
      <c r="JPE173" s="60"/>
      <c r="JPF173" s="60"/>
      <c r="JPG173" s="60"/>
      <c r="JPH173" s="60"/>
      <c r="JPI173" s="60"/>
      <c r="JPJ173" s="60"/>
      <c r="JPK173" s="60"/>
      <c r="JPL173" s="60"/>
      <c r="JPM173" s="60"/>
      <c r="JPN173" s="60"/>
      <c r="JPO173" s="60"/>
      <c r="JPP173" s="60"/>
      <c r="JPQ173" s="60"/>
      <c r="JPR173" s="60"/>
      <c r="JPS173" s="60"/>
      <c r="JPT173" s="60"/>
      <c r="JPU173" s="60"/>
      <c r="JPV173" s="60"/>
      <c r="JPW173" s="60"/>
      <c r="JPX173" s="60"/>
      <c r="JPY173" s="60"/>
      <c r="JPZ173" s="60"/>
      <c r="JQA173" s="60"/>
      <c r="JQB173" s="60"/>
      <c r="JQC173" s="60"/>
      <c r="JQD173" s="60"/>
      <c r="JQE173" s="60"/>
      <c r="JQF173" s="60"/>
      <c r="JQG173" s="60"/>
      <c r="JQH173" s="60"/>
      <c r="JQI173" s="60"/>
      <c r="JQJ173" s="60"/>
      <c r="JQK173" s="60"/>
      <c r="JQL173" s="60"/>
      <c r="JQM173" s="60"/>
      <c r="JQN173" s="60"/>
      <c r="JQO173" s="60"/>
      <c r="JQP173" s="60"/>
      <c r="JQQ173" s="60"/>
      <c r="JQR173" s="60"/>
      <c r="JQS173" s="60"/>
      <c r="JQT173" s="60"/>
      <c r="JQU173" s="60"/>
      <c r="JQV173" s="60"/>
      <c r="JQW173" s="60"/>
      <c r="JQX173" s="60"/>
      <c r="JQY173" s="60"/>
      <c r="JQZ173" s="60"/>
      <c r="JRA173" s="60"/>
      <c r="JRB173" s="60"/>
      <c r="JRC173" s="60"/>
      <c r="JRD173" s="60"/>
      <c r="JRE173" s="60"/>
      <c r="JRF173" s="60"/>
      <c r="JRG173" s="60"/>
      <c r="JRH173" s="60"/>
      <c r="JRI173" s="60"/>
      <c r="JRJ173" s="60"/>
      <c r="JRK173" s="60"/>
      <c r="JRL173" s="60"/>
      <c r="JRM173" s="60"/>
      <c r="JRN173" s="60"/>
      <c r="JRO173" s="60"/>
      <c r="JRP173" s="60"/>
      <c r="JRQ173" s="60"/>
      <c r="JRR173" s="60"/>
      <c r="JRS173" s="60"/>
      <c r="JRT173" s="60"/>
      <c r="JRU173" s="60"/>
      <c r="JRV173" s="60"/>
      <c r="JRW173" s="60"/>
      <c r="JRX173" s="60"/>
      <c r="JRY173" s="60"/>
      <c r="JRZ173" s="60"/>
      <c r="JSA173" s="60"/>
      <c r="JSB173" s="60"/>
      <c r="JSC173" s="60"/>
      <c r="JSD173" s="60"/>
      <c r="JSE173" s="60"/>
      <c r="JSF173" s="60"/>
      <c r="JSG173" s="60"/>
      <c r="JSH173" s="60"/>
      <c r="JSI173" s="60"/>
      <c r="JSJ173" s="60"/>
      <c r="JSK173" s="60"/>
      <c r="JSL173" s="60"/>
      <c r="JSM173" s="60"/>
      <c r="JSN173" s="60"/>
      <c r="JSO173" s="60"/>
      <c r="JSP173" s="60"/>
      <c r="JSQ173" s="60"/>
      <c r="JSR173" s="60"/>
      <c r="JSS173" s="60"/>
      <c r="JST173" s="60"/>
      <c r="JSU173" s="60"/>
      <c r="JSV173" s="60"/>
      <c r="JSW173" s="60"/>
      <c r="JSX173" s="60"/>
      <c r="JSY173" s="60"/>
      <c r="JSZ173" s="60"/>
      <c r="JTA173" s="60"/>
      <c r="JTB173" s="60"/>
      <c r="JTC173" s="60"/>
      <c r="JTD173" s="60"/>
      <c r="JTE173" s="60"/>
      <c r="JTF173" s="60"/>
      <c r="JTG173" s="60"/>
      <c r="JTH173" s="60"/>
      <c r="JTI173" s="60"/>
      <c r="JTJ173" s="60"/>
      <c r="JTK173" s="60"/>
      <c r="JTL173" s="60"/>
      <c r="JTM173" s="60"/>
      <c r="JTN173" s="60"/>
      <c r="JTO173" s="60"/>
      <c r="JTP173" s="60"/>
      <c r="JTQ173" s="60"/>
      <c r="JTR173" s="60"/>
      <c r="JTS173" s="60"/>
      <c r="JTT173" s="60"/>
      <c r="JTU173" s="60"/>
      <c r="JTV173" s="60"/>
      <c r="JTW173" s="60"/>
      <c r="JTX173" s="60"/>
      <c r="JTY173" s="60"/>
      <c r="JTZ173" s="60"/>
      <c r="JUA173" s="60"/>
      <c r="JUB173" s="60"/>
      <c r="JUC173" s="60"/>
      <c r="JUD173" s="60"/>
      <c r="JUE173" s="60"/>
      <c r="JUF173" s="60"/>
      <c r="JUG173" s="60"/>
      <c r="JUH173" s="60"/>
      <c r="JUI173" s="60"/>
      <c r="JUJ173" s="60"/>
      <c r="JUK173" s="60"/>
      <c r="JUL173" s="60"/>
      <c r="JUM173" s="60"/>
      <c r="JUN173" s="60"/>
      <c r="JUO173" s="60"/>
      <c r="JUP173" s="60"/>
      <c r="JUQ173" s="60"/>
      <c r="JUR173" s="60"/>
      <c r="JUS173" s="60"/>
      <c r="JUT173" s="60"/>
      <c r="JUU173" s="60"/>
      <c r="JUV173" s="60"/>
      <c r="JUW173" s="60"/>
      <c r="JUX173" s="60"/>
      <c r="JUY173" s="60"/>
      <c r="JUZ173" s="60"/>
      <c r="JVA173" s="60"/>
      <c r="JVB173" s="60"/>
      <c r="JVC173" s="60"/>
      <c r="JVD173" s="60"/>
      <c r="JVE173" s="60"/>
      <c r="JVF173" s="60"/>
      <c r="JVG173" s="60"/>
      <c r="JVH173" s="60"/>
      <c r="JVI173" s="60"/>
      <c r="JVJ173" s="60"/>
      <c r="JVK173" s="60"/>
      <c r="JVL173" s="60"/>
      <c r="JVM173" s="60"/>
      <c r="JVN173" s="60"/>
      <c r="JVO173" s="60"/>
      <c r="JVP173" s="60"/>
      <c r="JVQ173" s="60"/>
      <c r="JVR173" s="60"/>
      <c r="JVS173" s="60"/>
      <c r="JVT173" s="60"/>
      <c r="JVU173" s="60"/>
      <c r="JVV173" s="60"/>
      <c r="JVW173" s="60"/>
      <c r="JVX173" s="60"/>
      <c r="JVY173" s="60"/>
      <c r="JVZ173" s="60"/>
      <c r="JWA173" s="60"/>
      <c r="JWB173" s="60"/>
      <c r="JWC173" s="60"/>
      <c r="JWD173" s="60"/>
      <c r="JWE173" s="60"/>
      <c r="JWF173" s="60"/>
      <c r="JWG173" s="60"/>
      <c r="JWH173" s="60"/>
      <c r="JWI173" s="60"/>
      <c r="JWJ173" s="60"/>
      <c r="JWK173" s="60"/>
      <c r="JWL173" s="60"/>
      <c r="JWM173" s="60"/>
      <c r="JWN173" s="60"/>
      <c r="JWO173" s="60"/>
      <c r="JWP173" s="60"/>
      <c r="JWQ173" s="60"/>
      <c r="JWR173" s="60"/>
      <c r="JWS173" s="60"/>
      <c r="JWT173" s="60"/>
      <c r="JWU173" s="60"/>
      <c r="JWV173" s="60"/>
      <c r="JWW173" s="60"/>
      <c r="JWX173" s="60"/>
      <c r="JWY173" s="60"/>
      <c r="JWZ173" s="60"/>
      <c r="JXA173" s="60"/>
      <c r="JXB173" s="60"/>
      <c r="JXC173" s="60"/>
      <c r="JXD173" s="60"/>
      <c r="JXE173" s="60"/>
      <c r="JXF173" s="60"/>
      <c r="JXG173" s="60"/>
      <c r="JXH173" s="60"/>
      <c r="JXI173" s="60"/>
      <c r="JXJ173" s="60"/>
      <c r="JXK173" s="60"/>
      <c r="JXL173" s="60"/>
      <c r="JXM173" s="60"/>
      <c r="JXN173" s="60"/>
      <c r="JXO173" s="60"/>
      <c r="JXP173" s="60"/>
      <c r="JXQ173" s="60"/>
      <c r="JXR173" s="60"/>
      <c r="JXS173" s="60"/>
      <c r="JXT173" s="60"/>
      <c r="JXU173" s="60"/>
      <c r="JXV173" s="60"/>
      <c r="JXW173" s="60"/>
      <c r="JXX173" s="60"/>
      <c r="JXY173" s="60"/>
      <c r="JXZ173" s="60"/>
      <c r="JYA173" s="60"/>
      <c r="JYB173" s="60"/>
      <c r="JYC173" s="60"/>
      <c r="JYD173" s="60"/>
      <c r="JYE173" s="60"/>
      <c r="JYF173" s="60"/>
      <c r="JYG173" s="60"/>
      <c r="JYH173" s="60"/>
      <c r="JYI173" s="60"/>
      <c r="JYJ173" s="60"/>
      <c r="JYK173" s="60"/>
      <c r="JYL173" s="60"/>
      <c r="JYM173" s="60"/>
      <c r="JYN173" s="60"/>
      <c r="JYO173" s="60"/>
      <c r="JYP173" s="60"/>
      <c r="JYQ173" s="60"/>
      <c r="JYR173" s="60"/>
      <c r="JYS173" s="60"/>
      <c r="JYT173" s="60"/>
      <c r="JYU173" s="60"/>
      <c r="JYV173" s="60"/>
      <c r="JYW173" s="60"/>
      <c r="JYX173" s="60"/>
      <c r="JYY173" s="60"/>
      <c r="JYZ173" s="60"/>
      <c r="JZA173" s="60"/>
      <c r="JZB173" s="60"/>
      <c r="JZC173" s="60"/>
      <c r="JZD173" s="60"/>
      <c r="JZE173" s="60"/>
      <c r="JZF173" s="60"/>
      <c r="JZG173" s="60"/>
      <c r="JZH173" s="60"/>
      <c r="JZI173" s="60"/>
      <c r="JZJ173" s="60"/>
      <c r="JZK173" s="60"/>
      <c r="JZL173" s="60"/>
      <c r="JZM173" s="60"/>
      <c r="JZN173" s="60"/>
      <c r="JZO173" s="60"/>
      <c r="JZP173" s="60"/>
      <c r="JZQ173" s="60"/>
      <c r="JZR173" s="60"/>
      <c r="JZS173" s="60"/>
      <c r="JZT173" s="60"/>
      <c r="JZU173" s="60"/>
      <c r="JZV173" s="60"/>
      <c r="JZW173" s="60"/>
      <c r="JZX173" s="60"/>
      <c r="JZY173" s="60"/>
      <c r="JZZ173" s="60"/>
      <c r="KAA173" s="60"/>
      <c r="KAB173" s="60"/>
      <c r="KAC173" s="60"/>
      <c r="KAD173" s="60"/>
      <c r="KAE173" s="60"/>
      <c r="KAF173" s="60"/>
      <c r="KAG173" s="60"/>
      <c r="KAH173" s="60"/>
      <c r="KAI173" s="60"/>
      <c r="KAJ173" s="60"/>
      <c r="KAK173" s="60"/>
      <c r="KAL173" s="60"/>
      <c r="KAM173" s="60"/>
      <c r="KAN173" s="60"/>
      <c r="KAO173" s="60"/>
      <c r="KAP173" s="60"/>
      <c r="KAQ173" s="60"/>
      <c r="KAR173" s="60"/>
      <c r="KAS173" s="60"/>
      <c r="KAT173" s="60"/>
      <c r="KAU173" s="60"/>
      <c r="KAV173" s="60"/>
      <c r="KAW173" s="60"/>
      <c r="KAX173" s="60"/>
      <c r="KAY173" s="60"/>
      <c r="KAZ173" s="60"/>
      <c r="KBA173" s="60"/>
      <c r="KBB173" s="60"/>
      <c r="KBC173" s="60"/>
      <c r="KBD173" s="60"/>
      <c r="KBE173" s="60"/>
      <c r="KBF173" s="60"/>
      <c r="KBG173" s="60"/>
      <c r="KBH173" s="60"/>
      <c r="KBI173" s="60"/>
      <c r="KBJ173" s="60"/>
      <c r="KBK173" s="60"/>
      <c r="KBL173" s="60"/>
      <c r="KBM173" s="60"/>
      <c r="KBN173" s="60"/>
      <c r="KBO173" s="60"/>
      <c r="KBP173" s="60"/>
      <c r="KBQ173" s="60"/>
      <c r="KBR173" s="60"/>
      <c r="KBS173" s="60"/>
      <c r="KBT173" s="60"/>
      <c r="KBU173" s="60"/>
      <c r="KBV173" s="60"/>
      <c r="KBW173" s="60"/>
      <c r="KBX173" s="60"/>
      <c r="KBY173" s="60"/>
      <c r="KBZ173" s="60"/>
      <c r="KCA173" s="60"/>
      <c r="KCB173" s="60"/>
      <c r="KCC173" s="60"/>
      <c r="KCD173" s="60"/>
      <c r="KCE173" s="60"/>
      <c r="KCF173" s="60"/>
      <c r="KCG173" s="60"/>
      <c r="KCH173" s="60"/>
      <c r="KCI173" s="60"/>
      <c r="KCJ173" s="60"/>
      <c r="KCK173" s="60"/>
      <c r="KCL173" s="60"/>
      <c r="KCM173" s="60"/>
      <c r="KCN173" s="60"/>
      <c r="KCO173" s="60"/>
      <c r="KCP173" s="60"/>
      <c r="KCQ173" s="60"/>
      <c r="KCR173" s="60"/>
      <c r="KCS173" s="60"/>
      <c r="KCT173" s="60"/>
      <c r="KCU173" s="60"/>
      <c r="KCV173" s="60"/>
      <c r="KCW173" s="60"/>
      <c r="KCX173" s="60"/>
      <c r="KCY173" s="60"/>
      <c r="KCZ173" s="60"/>
      <c r="KDA173" s="60"/>
      <c r="KDB173" s="60"/>
      <c r="KDC173" s="60"/>
      <c r="KDD173" s="60"/>
      <c r="KDE173" s="60"/>
      <c r="KDF173" s="60"/>
      <c r="KDG173" s="60"/>
      <c r="KDH173" s="60"/>
      <c r="KDI173" s="60"/>
      <c r="KDJ173" s="60"/>
      <c r="KDK173" s="60"/>
      <c r="KDL173" s="60"/>
      <c r="KDM173" s="60"/>
      <c r="KDN173" s="60"/>
      <c r="KDO173" s="60"/>
      <c r="KDP173" s="60"/>
      <c r="KDQ173" s="60"/>
      <c r="KDR173" s="60"/>
      <c r="KDS173" s="60"/>
      <c r="KDT173" s="60"/>
      <c r="KDU173" s="60"/>
      <c r="KDV173" s="60"/>
      <c r="KDW173" s="60"/>
      <c r="KDX173" s="60"/>
      <c r="KDY173" s="60"/>
      <c r="KDZ173" s="60"/>
      <c r="KEA173" s="60"/>
      <c r="KEB173" s="60"/>
      <c r="KEC173" s="60"/>
      <c r="KED173" s="60"/>
      <c r="KEE173" s="60"/>
      <c r="KEF173" s="60"/>
      <c r="KEG173" s="60"/>
      <c r="KEH173" s="60"/>
      <c r="KEI173" s="60"/>
      <c r="KEJ173" s="60"/>
      <c r="KEK173" s="60"/>
      <c r="KEL173" s="60"/>
      <c r="KEM173" s="60"/>
      <c r="KEN173" s="60"/>
      <c r="KEO173" s="60"/>
      <c r="KEP173" s="60"/>
      <c r="KEQ173" s="60"/>
      <c r="KER173" s="60"/>
      <c r="KES173" s="60"/>
      <c r="KET173" s="60"/>
      <c r="KEU173" s="60"/>
      <c r="KEV173" s="60"/>
      <c r="KEW173" s="60"/>
      <c r="KEX173" s="60"/>
      <c r="KEY173" s="60"/>
      <c r="KEZ173" s="60"/>
      <c r="KFA173" s="60"/>
      <c r="KFB173" s="60"/>
      <c r="KFC173" s="60"/>
      <c r="KFD173" s="60"/>
      <c r="KFE173" s="60"/>
      <c r="KFF173" s="60"/>
      <c r="KFG173" s="60"/>
      <c r="KFH173" s="60"/>
      <c r="KFI173" s="60"/>
      <c r="KFJ173" s="60"/>
      <c r="KFK173" s="60"/>
      <c r="KFL173" s="60"/>
      <c r="KFM173" s="60"/>
      <c r="KFN173" s="60"/>
      <c r="KFO173" s="60"/>
      <c r="KFP173" s="60"/>
      <c r="KFQ173" s="60"/>
      <c r="KFR173" s="60"/>
      <c r="KFS173" s="60"/>
      <c r="KFT173" s="60"/>
      <c r="KFU173" s="60"/>
      <c r="KFV173" s="60"/>
      <c r="KFW173" s="60"/>
      <c r="KFX173" s="60"/>
      <c r="KFY173" s="60"/>
      <c r="KFZ173" s="60"/>
      <c r="KGA173" s="60"/>
      <c r="KGB173" s="60"/>
      <c r="KGC173" s="60"/>
      <c r="KGD173" s="60"/>
      <c r="KGE173" s="60"/>
      <c r="KGF173" s="60"/>
      <c r="KGG173" s="60"/>
      <c r="KGH173" s="60"/>
      <c r="KGI173" s="60"/>
      <c r="KGJ173" s="60"/>
      <c r="KGK173" s="60"/>
      <c r="KGL173" s="60"/>
      <c r="KGM173" s="60"/>
      <c r="KGN173" s="60"/>
      <c r="KGO173" s="60"/>
      <c r="KGP173" s="60"/>
      <c r="KGQ173" s="60"/>
      <c r="KGR173" s="60"/>
      <c r="KGS173" s="60"/>
      <c r="KGT173" s="60"/>
      <c r="KGU173" s="60"/>
      <c r="KGV173" s="60"/>
      <c r="KGW173" s="60"/>
      <c r="KGX173" s="60"/>
      <c r="KGY173" s="60"/>
      <c r="KGZ173" s="60"/>
      <c r="KHA173" s="60"/>
      <c r="KHB173" s="60"/>
      <c r="KHC173" s="60"/>
      <c r="KHD173" s="60"/>
      <c r="KHE173" s="60"/>
      <c r="KHF173" s="60"/>
      <c r="KHG173" s="60"/>
      <c r="KHH173" s="60"/>
      <c r="KHI173" s="60"/>
      <c r="KHJ173" s="60"/>
      <c r="KHK173" s="60"/>
      <c r="KHL173" s="60"/>
      <c r="KHM173" s="60"/>
      <c r="KHN173" s="60"/>
      <c r="KHO173" s="60"/>
      <c r="KHP173" s="60"/>
      <c r="KHQ173" s="60"/>
      <c r="KHR173" s="60"/>
      <c r="KHS173" s="60"/>
      <c r="KHT173" s="60"/>
      <c r="KHU173" s="60"/>
      <c r="KHV173" s="60"/>
      <c r="KHW173" s="60"/>
      <c r="KHX173" s="60"/>
      <c r="KHY173" s="60"/>
      <c r="KHZ173" s="60"/>
      <c r="KIA173" s="60"/>
      <c r="KIB173" s="60"/>
      <c r="KIC173" s="60"/>
      <c r="KID173" s="60"/>
      <c r="KIE173" s="60"/>
      <c r="KIF173" s="60"/>
      <c r="KIG173" s="60"/>
      <c r="KIH173" s="60"/>
      <c r="KII173" s="60"/>
      <c r="KIJ173" s="60"/>
      <c r="KIK173" s="60"/>
      <c r="KIL173" s="60"/>
      <c r="KIM173" s="60"/>
      <c r="KIN173" s="60"/>
      <c r="KIO173" s="60"/>
      <c r="KIP173" s="60"/>
      <c r="KIQ173" s="60"/>
      <c r="KIR173" s="60"/>
      <c r="KIS173" s="60"/>
      <c r="KIT173" s="60"/>
      <c r="KIU173" s="60"/>
      <c r="KIV173" s="60"/>
      <c r="KIW173" s="60"/>
      <c r="KIX173" s="60"/>
      <c r="KIY173" s="60"/>
      <c r="KIZ173" s="60"/>
      <c r="KJA173" s="60"/>
      <c r="KJB173" s="60"/>
      <c r="KJC173" s="60"/>
      <c r="KJD173" s="60"/>
      <c r="KJE173" s="60"/>
      <c r="KJF173" s="60"/>
      <c r="KJG173" s="60"/>
      <c r="KJH173" s="60"/>
      <c r="KJI173" s="60"/>
      <c r="KJJ173" s="60"/>
      <c r="KJK173" s="60"/>
      <c r="KJL173" s="60"/>
      <c r="KJM173" s="60"/>
      <c r="KJN173" s="60"/>
      <c r="KJO173" s="60"/>
      <c r="KJP173" s="60"/>
      <c r="KJQ173" s="60"/>
      <c r="KJR173" s="60"/>
      <c r="KJS173" s="60"/>
      <c r="KJT173" s="60"/>
      <c r="KJU173" s="60"/>
      <c r="KJV173" s="60"/>
      <c r="KJW173" s="60"/>
      <c r="KJX173" s="60"/>
      <c r="KJY173" s="60"/>
      <c r="KJZ173" s="60"/>
      <c r="KKA173" s="60"/>
      <c r="KKB173" s="60"/>
      <c r="KKC173" s="60"/>
      <c r="KKD173" s="60"/>
      <c r="KKE173" s="60"/>
      <c r="KKF173" s="60"/>
      <c r="KKG173" s="60"/>
      <c r="KKH173" s="60"/>
      <c r="KKI173" s="60"/>
      <c r="KKJ173" s="60"/>
      <c r="KKK173" s="60"/>
      <c r="KKL173" s="60"/>
      <c r="KKM173" s="60"/>
      <c r="KKN173" s="60"/>
      <c r="KKO173" s="60"/>
      <c r="KKP173" s="60"/>
      <c r="KKQ173" s="60"/>
      <c r="KKR173" s="60"/>
      <c r="KKS173" s="60"/>
      <c r="KKT173" s="60"/>
      <c r="KKU173" s="60"/>
      <c r="KKV173" s="60"/>
      <c r="KKW173" s="60"/>
      <c r="KKX173" s="60"/>
      <c r="KKY173" s="60"/>
      <c r="KKZ173" s="60"/>
      <c r="KLA173" s="60"/>
      <c r="KLB173" s="60"/>
      <c r="KLC173" s="60"/>
      <c r="KLD173" s="60"/>
      <c r="KLE173" s="60"/>
      <c r="KLF173" s="60"/>
      <c r="KLG173" s="60"/>
      <c r="KLH173" s="60"/>
      <c r="KLI173" s="60"/>
      <c r="KLJ173" s="60"/>
      <c r="KLK173" s="60"/>
      <c r="KLL173" s="60"/>
      <c r="KLM173" s="60"/>
      <c r="KLN173" s="60"/>
      <c r="KLO173" s="60"/>
      <c r="KLP173" s="60"/>
      <c r="KLQ173" s="60"/>
      <c r="KLR173" s="60"/>
      <c r="KLS173" s="60"/>
      <c r="KLT173" s="60"/>
      <c r="KLU173" s="60"/>
      <c r="KLV173" s="60"/>
      <c r="KLW173" s="60"/>
      <c r="KLX173" s="60"/>
      <c r="KLY173" s="60"/>
      <c r="KLZ173" s="60"/>
      <c r="KMA173" s="60"/>
      <c r="KMB173" s="60"/>
      <c r="KMC173" s="60"/>
      <c r="KMD173" s="60"/>
      <c r="KME173" s="60"/>
      <c r="KMF173" s="60"/>
      <c r="KMG173" s="60"/>
      <c r="KMH173" s="60"/>
      <c r="KMI173" s="60"/>
      <c r="KMJ173" s="60"/>
      <c r="KMK173" s="60"/>
      <c r="KML173" s="60"/>
      <c r="KMM173" s="60"/>
      <c r="KMN173" s="60"/>
      <c r="KMO173" s="60"/>
      <c r="KMP173" s="60"/>
      <c r="KMQ173" s="60"/>
      <c r="KMR173" s="60"/>
      <c r="KMS173" s="60"/>
      <c r="KMT173" s="60"/>
      <c r="KMU173" s="60"/>
      <c r="KMV173" s="60"/>
      <c r="KMW173" s="60"/>
      <c r="KMX173" s="60"/>
      <c r="KMY173" s="60"/>
      <c r="KMZ173" s="60"/>
      <c r="KNA173" s="60"/>
      <c r="KNB173" s="60"/>
      <c r="KNC173" s="60"/>
      <c r="KND173" s="60"/>
      <c r="KNE173" s="60"/>
      <c r="KNF173" s="60"/>
      <c r="KNG173" s="60"/>
      <c r="KNH173" s="60"/>
      <c r="KNI173" s="60"/>
      <c r="KNJ173" s="60"/>
      <c r="KNK173" s="60"/>
      <c r="KNL173" s="60"/>
      <c r="KNM173" s="60"/>
      <c r="KNN173" s="60"/>
      <c r="KNO173" s="60"/>
      <c r="KNP173" s="60"/>
      <c r="KNQ173" s="60"/>
      <c r="KNR173" s="60"/>
      <c r="KNS173" s="60"/>
      <c r="KNT173" s="60"/>
      <c r="KNU173" s="60"/>
      <c r="KNV173" s="60"/>
      <c r="KNW173" s="60"/>
      <c r="KNX173" s="60"/>
      <c r="KNY173" s="60"/>
      <c r="KNZ173" s="60"/>
      <c r="KOA173" s="60"/>
      <c r="KOB173" s="60"/>
      <c r="KOC173" s="60"/>
      <c r="KOD173" s="60"/>
      <c r="KOE173" s="60"/>
      <c r="KOF173" s="60"/>
      <c r="KOG173" s="60"/>
      <c r="KOH173" s="60"/>
      <c r="KOI173" s="60"/>
      <c r="KOJ173" s="60"/>
      <c r="KOK173" s="60"/>
      <c r="KOL173" s="60"/>
      <c r="KOM173" s="60"/>
      <c r="KON173" s="60"/>
      <c r="KOO173" s="60"/>
      <c r="KOP173" s="60"/>
      <c r="KOQ173" s="60"/>
      <c r="KOR173" s="60"/>
      <c r="KOS173" s="60"/>
      <c r="KOT173" s="60"/>
      <c r="KOU173" s="60"/>
      <c r="KOV173" s="60"/>
      <c r="KOW173" s="60"/>
      <c r="KOX173" s="60"/>
      <c r="KOY173" s="60"/>
      <c r="KOZ173" s="60"/>
      <c r="KPA173" s="60"/>
      <c r="KPB173" s="60"/>
      <c r="KPC173" s="60"/>
      <c r="KPD173" s="60"/>
      <c r="KPE173" s="60"/>
      <c r="KPF173" s="60"/>
      <c r="KPG173" s="60"/>
      <c r="KPH173" s="60"/>
      <c r="KPI173" s="60"/>
      <c r="KPJ173" s="60"/>
      <c r="KPK173" s="60"/>
      <c r="KPL173" s="60"/>
      <c r="KPM173" s="60"/>
      <c r="KPN173" s="60"/>
      <c r="KPO173" s="60"/>
      <c r="KPP173" s="60"/>
      <c r="KPQ173" s="60"/>
      <c r="KPR173" s="60"/>
      <c r="KPS173" s="60"/>
      <c r="KPT173" s="60"/>
      <c r="KPU173" s="60"/>
      <c r="KPV173" s="60"/>
      <c r="KPW173" s="60"/>
      <c r="KPX173" s="60"/>
      <c r="KPY173" s="60"/>
      <c r="KPZ173" s="60"/>
      <c r="KQA173" s="60"/>
      <c r="KQB173" s="60"/>
      <c r="KQC173" s="60"/>
      <c r="KQD173" s="60"/>
      <c r="KQE173" s="60"/>
      <c r="KQF173" s="60"/>
      <c r="KQG173" s="60"/>
      <c r="KQH173" s="60"/>
      <c r="KQI173" s="60"/>
      <c r="KQJ173" s="60"/>
      <c r="KQK173" s="60"/>
      <c r="KQL173" s="60"/>
      <c r="KQM173" s="60"/>
      <c r="KQN173" s="60"/>
      <c r="KQO173" s="60"/>
      <c r="KQP173" s="60"/>
      <c r="KQQ173" s="60"/>
      <c r="KQR173" s="60"/>
      <c r="KQS173" s="60"/>
      <c r="KQT173" s="60"/>
      <c r="KQU173" s="60"/>
      <c r="KQV173" s="60"/>
      <c r="KQW173" s="60"/>
      <c r="KQX173" s="60"/>
      <c r="KQY173" s="60"/>
      <c r="KQZ173" s="60"/>
      <c r="KRA173" s="60"/>
      <c r="KRB173" s="60"/>
      <c r="KRC173" s="60"/>
      <c r="KRD173" s="60"/>
      <c r="KRE173" s="60"/>
      <c r="KRF173" s="60"/>
      <c r="KRG173" s="60"/>
      <c r="KRH173" s="60"/>
      <c r="KRI173" s="60"/>
      <c r="KRJ173" s="60"/>
      <c r="KRK173" s="60"/>
      <c r="KRL173" s="60"/>
      <c r="KRM173" s="60"/>
      <c r="KRN173" s="60"/>
      <c r="KRO173" s="60"/>
      <c r="KRP173" s="60"/>
      <c r="KRQ173" s="60"/>
      <c r="KRR173" s="60"/>
      <c r="KRS173" s="60"/>
      <c r="KRT173" s="60"/>
      <c r="KRU173" s="60"/>
      <c r="KRV173" s="60"/>
      <c r="KRW173" s="60"/>
      <c r="KRX173" s="60"/>
      <c r="KRY173" s="60"/>
      <c r="KRZ173" s="60"/>
      <c r="KSA173" s="60"/>
      <c r="KSB173" s="60"/>
      <c r="KSC173" s="60"/>
      <c r="KSD173" s="60"/>
      <c r="KSE173" s="60"/>
      <c r="KSF173" s="60"/>
      <c r="KSG173" s="60"/>
      <c r="KSH173" s="60"/>
      <c r="KSI173" s="60"/>
      <c r="KSJ173" s="60"/>
      <c r="KSK173" s="60"/>
      <c r="KSL173" s="60"/>
      <c r="KSM173" s="60"/>
      <c r="KSN173" s="60"/>
      <c r="KSO173" s="60"/>
      <c r="KSP173" s="60"/>
      <c r="KSQ173" s="60"/>
      <c r="KSR173" s="60"/>
      <c r="KSS173" s="60"/>
      <c r="KST173" s="60"/>
      <c r="KSU173" s="60"/>
      <c r="KSV173" s="60"/>
      <c r="KSW173" s="60"/>
      <c r="KSX173" s="60"/>
      <c r="KSY173" s="60"/>
      <c r="KSZ173" s="60"/>
      <c r="KTA173" s="60"/>
      <c r="KTB173" s="60"/>
      <c r="KTC173" s="60"/>
      <c r="KTD173" s="60"/>
      <c r="KTE173" s="60"/>
      <c r="KTF173" s="60"/>
      <c r="KTG173" s="60"/>
      <c r="KTH173" s="60"/>
      <c r="KTI173" s="60"/>
      <c r="KTJ173" s="60"/>
      <c r="KTK173" s="60"/>
      <c r="KTL173" s="60"/>
      <c r="KTM173" s="60"/>
      <c r="KTN173" s="60"/>
      <c r="KTO173" s="60"/>
      <c r="KTP173" s="60"/>
      <c r="KTQ173" s="60"/>
      <c r="KTR173" s="60"/>
      <c r="KTS173" s="60"/>
      <c r="KTT173" s="60"/>
      <c r="KTU173" s="60"/>
      <c r="KTV173" s="60"/>
      <c r="KTW173" s="60"/>
      <c r="KTX173" s="60"/>
      <c r="KTY173" s="60"/>
      <c r="KTZ173" s="60"/>
      <c r="KUA173" s="60"/>
      <c r="KUB173" s="60"/>
      <c r="KUC173" s="60"/>
      <c r="KUD173" s="60"/>
      <c r="KUE173" s="60"/>
      <c r="KUF173" s="60"/>
      <c r="KUG173" s="60"/>
      <c r="KUH173" s="60"/>
      <c r="KUI173" s="60"/>
      <c r="KUJ173" s="60"/>
      <c r="KUK173" s="60"/>
      <c r="KUL173" s="60"/>
      <c r="KUM173" s="60"/>
      <c r="KUN173" s="60"/>
      <c r="KUO173" s="60"/>
      <c r="KUP173" s="60"/>
      <c r="KUQ173" s="60"/>
      <c r="KUR173" s="60"/>
      <c r="KUS173" s="60"/>
      <c r="KUT173" s="60"/>
      <c r="KUU173" s="60"/>
      <c r="KUV173" s="60"/>
      <c r="KUW173" s="60"/>
      <c r="KUX173" s="60"/>
      <c r="KUY173" s="60"/>
      <c r="KUZ173" s="60"/>
      <c r="KVA173" s="60"/>
      <c r="KVB173" s="60"/>
      <c r="KVC173" s="60"/>
      <c r="KVD173" s="60"/>
      <c r="KVE173" s="60"/>
      <c r="KVF173" s="60"/>
      <c r="KVG173" s="60"/>
      <c r="KVH173" s="60"/>
      <c r="KVI173" s="60"/>
      <c r="KVJ173" s="60"/>
      <c r="KVK173" s="60"/>
      <c r="KVL173" s="60"/>
      <c r="KVM173" s="60"/>
      <c r="KVN173" s="60"/>
      <c r="KVO173" s="60"/>
      <c r="KVP173" s="60"/>
      <c r="KVQ173" s="60"/>
      <c r="KVR173" s="60"/>
      <c r="KVS173" s="60"/>
      <c r="KVT173" s="60"/>
      <c r="KVU173" s="60"/>
      <c r="KVV173" s="60"/>
      <c r="KVW173" s="60"/>
      <c r="KVX173" s="60"/>
      <c r="KVY173" s="60"/>
      <c r="KVZ173" s="60"/>
      <c r="KWA173" s="60"/>
      <c r="KWB173" s="60"/>
      <c r="KWC173" s="60"/>
      <c r="KWD173" s="60"/>
      <c r="KWE173" s="60"/>
      <c r="KWF173" s="60"/>
      <c r="KWG173" s="60"/>
      <c r="KWH173" s="60"/>
      <c r="KWI173" s="60"/>
      <c r="KWJ173" s="60"/>
      <c r="KWK173" s="60"/>
      <c r="KWL173" s="60"/>
      <c r="KWM173" s="60"/>
      <c r="KWN173" s="60"/>
      <c r="KWO173" s="60"/>
      <c r="KWP173" s="60"/>
      <c r="KWQ173" s="60"/>
      <c r="KWR173" s="60"/>
      <c r="KWS173" s="60"/>
      <c r="KWT173" s="60"/>
      <c r="KWU173" s="60"/>
      <c r="KWV173" s="60"/>
      <c r="KWW173" s="60"/>
      <c r="KWX173" s="60"/>
      <c r="KWY173" s="60"/>
      <c r="KWZ173" s="60"/>
      <c r="KXA173" s="60"/>
      <c r="KXB173" s="60"/>
      <c r="KXC173" s="60"/>
      <c r="KXD173" s="60"/>
      <c r="KXE173" s="60"/>
      <c r="KXF173" s="60"/>
      <c r="KXG173" s="60"/>
      <c r="KXH173" s="60"/>
      <c r="KXI173" s="60"/>
      <c r="KXJ173" s="60"/>
      <c r="KXK173" s="60"/>
      <c r="KXL173" s="60"/>
      <c r="KXM173" s="60"/>
      <c r="KXN173" s="60"/>
      <c r="KXO173" s="60"/>
      <c r="KXP173" s="60"/>
      <c r="KXQ173" s="60"/>
      <c r="KXR173" s="60"/>
      <c r="KXS173" s="60"/>
      <c r="KXT173" s="60"/>
      <c r="KXU173" s="60"/>
      <c r="KXV173" s="60"/>
      <c r="KXW173" s="60"/>
      <c r="KXX173" s="60"/>
      <c r="KXY173" s="60"/>
      <c r="KXZ173" s="60"/>
      <c r="KYA173" s="60"/>
      <c r="KYB173" s="60"/>
      <c r="KYC173" s="60"/>
      <c r="KYD173" s="60"/>
      <c r="KYE173" s="60"/>
      <c r="KYF173" s="60"/>
      <c r="KYG173" s="60"/>
      <c r="KYH173" s="60"/>
      <c r="KYI173" s="60"/>
      <c r="KYJ173" s="60"/>
      <c r="KYK173" s="60"/>
      <c r="KYL173" s="60"/>
      <c r="KYM173" s="60"/>
      <c r="KYN173" s="60"/>
      <c r="KYO173" s="60"/>
      <c r="KYP173" s="60"/>
      <c r="KYQ173" s="60"/>
      <c r="KYR173" s="60"/>
      <c r="KYS173" s="60"/>
      <c r="KYT173" s="60"/>
      <c r="KYU173" s="60"/>
      <c r="KYV173" s="60"/>
      <c r="KYW173" s="60"/>
      <c r="KYX173" s="60"/>
      <c r="KYY173" s="60"/>
      <c r="KYZ173" s="60"/>
      <c r="KZA173" s="60"/>
      <c r="KZB173" s="60"/>
      <c r="KZC173" s="60"/>
      <c r="KZD173" s="60"/>
      <c r="KZE173" s="60"/>
      <c r="KZF173" s="60"/>
      <c r="KZG173" s="60"/>
      <c r="KZH173" s="60"/>
      <c r="KZI173" s="60"/>
      <c r="KZJ173" s="60"/>
      <c r="KZK173" s="60"/>
      <c r="KZL173" s="60"/>
      <c r="KZM173" s="60"/>
      <c r="KZN173" s="60"/>
      <c r="KZO173" s="60"/>
      <c r="KZP173" s="60"/>
      <c r="KZQ173" s="60"/>
      <c r="KZR173" s="60"/>
      <c r="KZS173" s="60"/>
      <c r="KZT173" s="60"/>
      <c r="KZU173" s="60"/>
      <c r="KZV173" s="60"/>
      <c r="KZW173" s="60"/>
      <c r="KZX173" s="60"/>
      <c r="KZY173" s="60"/>
      <c r="KZZ173" s="60"/>
      <c r="LAA173" s="60"/>
      <c r="LAB173" s="60"/>
      <c r="LAC173" s="60"/>
      <c r="LAD173" s="60"/>
      <c r="LAE173" s="60"/>
      <c r="LAF173" s="60"/>
      <c r="LAG173" s="60"/>
      <c r="LAH173" s="60"/>
      <c r="LAI173" s="60"/>
      <c r="LAJ173" s="60"/>
      <c r="LAK173" s="60"/>
      <c r="LAL173" s="60"/>
      <c r="LAM173" s="60"/>
      <c r="LAN173" s="60"/>
      <c r="LAO173" s="60"/>
      <c r="LAP173" s="60"/>
      <c r="LAQ173" s="60"/>
      <c r="LAR173" s="60"/>
      <c r="LAS173" s="60"/>
      <c r="LAT173" s="60"/>
      <c r="LAU173" s="60"/>
      <c r="LAV173" s="60"/>
      <c r="LAW173" s="60"/>
      <c r="LAX173" s="60"/>
      <c r="LAY173" s="60"/>
      <c r="LAZ173" s="60"/>
      <c r="LBA173" s="60"/>
      <c r="LBB173" s="60"/>
      <c r="LBC173" s="60"/>
      <c r="LBD173" s="60"/>
      <c r="LBE173" s="60"/>
      <c r="LBF173" s="60"/>
      <c r="LBG173" s="60"/>
      <c r="LBH173" s="60"/>
      <c r="LBI173" s="60"/>
      <c r="LBJ173" s="60"/>
      <c r="LBK173" s="60"/>
      <c r="LBL173" s="60"/>
      <c r="LBM173" s="60"/>
      <c r="LBN173" s="60"/>
      <c r="LBO173" s="60"/>
      <c r="LBP173" s="60"/>
      <c r="LBQ173" s="60"/>
      <c r="LBR173" s="60"/>
      <c r="LBS173" s="60"/>
      <c r="LBT173" s="60"/>
      <c r="LBU173" s="60"/>
      <c r="LBV173" s="60"/>
      <c r="LBW173" s="60"/>
      <c r="LBX173" s="60"/>
      <c r="LBY173" s="60"/>
      <c r="LBZ173" s="60"/>
      <c r="LCA173" s="60"/>
      <c r="LCB173" s="60"/>
      <c r="LCC173" s="60"/>
      <c r="LCD173" s="60"/>
      <c r="LCE173" s="60"/>
      <c r="LCF173" s="60"/>
      <c r="LCG173" s="60"/>
      <c r="LCH173" s="60"/>
      <c r="LCI173" s="60"/>
      <c r="LCJ173" s="60"/>
      <c r="LCK173" s="60"/>
      <c r="LCL173" s="60"/>
      <c r="LCM173" s="60"/>
      <c r="LCN173" s="60"/>
      <c r="LCO173" s="60"/>
      <c r="LCP173" s="60"/>
      <c r="LCQ173" s="60"/>
      <c r="LCR173" s="60"/>
      <c r="LCS173" s="60"/>
      <c r="LCT173" s="60"/>
      <c r="LCU173" s="60"/>
      <c r="LCV173" s="60"/>
      <c r="LCW173" s="60"/>
      <c r="LCX173" s="60"/>
      <c r="LCY173" s="60"/>
      <c r="LCZ173" s="60"/>
      <c r="LDA173" s="60"/>
      <c r="LDB173" s="60"/>
      <c r="LDC173" s="60"/>
      <c r="LDD173" s="60"/>
      <c r="LDE173" s="60"/>
      <c r="LDF173" s="60"/>
      <c r="LDG173" s="60"/>
      <c r="LDH173" s="60"/>
      <c r="LDI173" s="60"/>
      <c r="LDJ173" s="60"/>
      <c r="LDK173" s="60"/>
      <c r="LDL173" s="60"/>
      <c r="LDM173" s="60"/>
      <c r="LDN173" s="60"/>
      <c r="LDO173" s="60"/>
      <c r="LDP173" s="60"/>
      <c r="LDQ173" s="60"/>
      <c r="LDR173" s="60"/>
      <c r="LDS173" s="60"/>
      <c r="LDT173" s="60"/>
      <c r="LDU173" s="60"/>
      <c r="LDV173" s="60"/>
      <c r="LDW173" s="60"/>
      <c r="LDX173" s="60"/>
      <c r="LDY173" s="60"/>
      <c r="LDZ173" s="60"/>
      <c r="LEA173" s="60"/>
      <c r="LEB173" s="60"/>
      <c r="LEC173" s="60"/>
      <c r="LED173" s="60"/>
      <c r="LEE173" s="60"/>
      <c r="LEF173" s="60"/>
      <c r="LEG173" s="60"/>
      <c r="LEH173" s="60"/>
      <c r="LEI173" s="60"/>
      <c r="LEJ173" s="60"/>
      <c r="LEK173" s="60"/>
      <c r="LEL173" s="60"/>
      <c r="LEM173" s="60"/>
      <c r="LEN173" s="60"/>
      <c r="LEO173" s="60"/>
      <c r="LEP173" s="60"/>
      <c r="LEQ173" s="60"/>
      <c r="LER173" s="60"/>
      <c r="LES173" s="60"/>
      <c r="LET173" s="60"/>
      <c r="LEU173" s="60"/>
      <c r="LEV173" s="60"/>
      <c r="LEW173" s="60"/>
      <c r="LEX173" s="60"/>
      <c r="LEY173" s="60"/>
      <c r="LEZ173" s="60"/>
      <c r="LFA173" s="60"/>
      <c r="LFB173" s="60"/>
      <c r="LFC173" s="60"/>
      <c r="LFD173" s="60"/>
      <c r="LFE173" s="60"/>
      <c r="LFF173" s="60"/>
      <c r="LFG173" s="60"/>
      <c r="LFH173" s="60"/>
      <c r="LFI173" s="60"/>
      <c r="LFJ173" s="60"/>
      <c r="LFK173" s="60"/>
      <c r="LFL173" s="60"/>
      <c r="LFM173" s="60"/>
      <c r="LFN173" s="60"/>
      <c r="LFO173" s="60"/>
      <c r="LFP173" s="60"/>
      <c r="LFQ173" s="60"/>
      <c r="LFR173" s="60"/>
      <c r="LFS173" s="60"/>
      <c r="LFT173" s="60"/>
      <c r="LFU173" s="60"/>
      <c r="LFV173" s="60"/>
      <c r="LFW173" s="60"/>
      <c r="LFX173" s="60"/>
      <c r="LFY173" s="60"/>
      <c r="LFZ173" s="60"/>
      <c r="LGA173" s="60"/>
      <c r="LGB173" s="60"/>
      <c r="LGC173" s="60"/>
      <c r="LGD173" s="60"/>
      <c r="LGE173" s="60"/>
      <c r="LGF173" s="60"/>
      <c r="LGG173" s="60"/>
      <c r="LGH173" s="60"/>
      <c r="LGI173" s="60"/>
      <c r="LGJ173" s="60"/>
      <c r="LGK173" s="60"/>
      <c r="LGL173" s="60"/>
      <c r="LGM173" s="60"/>
      <c r="LGN173" s="60"/>
      <c r="LGO173" s="60"/>
      <c r="LGP173" s="60"/>
      <c r="LGQ173" s="60"/>
      <c r="LGR173" s="60"/>
      <c r="LGS173" s="60"/>
      <c r="LGT173" s="60"/>
      <c r="LGU173" s="60"/>
      <c r="LGV173" s="60"/>
      <c r="LGW173" s="60"/>
      <c r="LGX173" s="60"/>
      <c r="LGY173" s="60"/>
      <c r="LGZ173" s="60"/>
      <c r="LHA173" s="60"/>
      <c r="LHB173" s="60"/>
      <c r="LHC173" s="60"/>
      <c r="LHD173" s="60"/>
      <c r="LHE173" s="60"/>
      <c r="LHF173" s="60"/>
      <c r="LHG173" s="60"/>
      <c r="LHH173" s="60"/>
      <c r="LHI173" s="60"/>
      <c r="LHJ173" s="60"/>
      <c r="LHK173" s="60"/>
      <c r="LHL173" s="60"/>
      <c r="LHM173" s="60"/>
      <c r="LHN173" s="60"/>
      <c r="LHO173" s="60"/>
      <c r="LHP173" s="60"/>
      <c r="LHQ173" s="60"/>
      <c r="LHR173" s="60"/>
      <c r="LHS173" s="60"/>
      <c r="LHT173" s="60"/>
      <c r="LHU173" s="60"/>
      <c r="LHV173" s="60"/>
      <c r="LHW173" s="60"/>
      <c r="LHX173" s="60"/>
      <c r="LHY173" s="60"/>
      <c r="LHZ173" s="60"/>
      <c r="LIA173" s="60"/>
      <c r="LIB173" s="60"/>
      <c r="LIC173" s="60"/>
      <c r="LID173" s="60"/>
      <c r="LIE173" s="60"/>
      <c r="LIF173" s="60"/>
      <c r="LIG173" s="60"/>
      <c r="LIH173" s="60"/>
      <c r="LII173" s="60"/>
      <c r="LIJ173" s="60"/>
      <c r="LIK173" s="60"/>
      <c r="LIL173" s="60"/>
      <c r="LIM173" s="60"/>
      <c r="LIN173" s="60"/>
      <c r="LIO173" s="60"/>
      <c r="LIP173" s="60"/>
      <c r="LIQ173" s="60"/>
      <c r="LIR173" s="60"/>
      <c r="LIS173" s="60"/>
      <c r="LIT173" s="60"/>
      <c r="LIU173" s="60"/>
      <c r="LIV173" s="60"/>
      <c r="LIW173" s="60"/>
      <c r="LIX173" s="60"/>
      <c r="LIY173" s="60"/>
      <c r="LIZ173" s="60"/>
      <c r="LJA173" s="60"/>
      <c r="LJB173" s="60"/>
      <c r="LJC173" s="60"/>
      <c r="LJD173" s="60"/>
      <c r="LJE173" s="60"/>
      <c r="LJF173" s="60"/>
      <c r="LJG173" s="60"/>
      <c r="LJH173" s="60"/>
      <c r="LJI173" s="60"/>
      <c r="LJJ173" s="60"/>
      <c r="LJK173" s="60"/>
      <c r="LJL173" s="60"/>
      <c r="LJM173" s="60"/>
      <c r="LJN173" s="60"/>
      <c r="LJO173" s="60"/>
      <c r="LJP173" s="60"/>
      <c r="LJQ173" s="60"/>
      <c r="LJR173" s="60"/>
      <c r="LJS173" s="60"/>
      <c r="LJT173" s="60"/>
      <c r="LJU173" s="60"/>
      <c r="LJV173" s="60"/>
      <c r="LJW173" s="60"/>
      <c r="LJX173" s="60"/>
      <c r="LJY173" s="60"/>
      <c r="LJZ173" s="60"/>
      <c r="LKA173" s="60"/>
      <c r="LKB173" s="60"/>
      <c r="LKC173" s="60"/>
      <c r="LKD173" s="60"/>
      <c r="LKE173" s="60"/>
      <c r="LKF173" s="60"/>
      <c r="LKG173" s="60"/>
      <c r="LKH173" s="60"/>
      <c r="LKI173" s="60"/>
      <c r="LKJ173" s="60"/>
      <c r="LKK173" s="60"/>
      <c r="LKL173" s="60"/>
      <c r="LKM173" s="60"/>
      <c r="LKN173" s="60"/>
      <c r="LKO173" s="60"/>
      <c r="LKP173" s="60"/>
      <c r="LKQ173" s="60"/>
      <c r="LKR173" s="60"/>
      <c r="LKS173" s="60"/>
      <c r="LKT173" s="60"/>
      <c r="LKU173" s="60"/>
      <c r="LKV173" s="60"/>
      <c r="LKW173" s="60"/>
      <c r="LKX173" s="60"/>
      <c r="LKY173" s="60"/>
      <c r="LKZ173" s="60"/>
      <c r="LLA173" s="60"/>
      <c r="LLB173" s="60"/>
      <c r="LLC173" s="60"/>
      <c r="LLD173" s="60"/>
      <c r="LLE173" s="60"/>
      <c r="LLF173" s="60"/>
      <c r="LLG173" s="60"/>
      <c r="LLH173" s="60"/>
      <c r="LLI173" s="60"/>
      <c r="LLJ173" s="60"/>
      <c r="LLK173" s="60"/>
      <c r="LLL173" s="60"/>
      <c r="LLM173" s="60"/>
      <c r="LLN173" s="60"/>
      <c r="LLO173" s="60"/>
      <c r="LLP173" s="60"/>
      <c r="LLQ173" s="60"/>
      <c r="LLR173" s="60"/>
      <c r="LLS173" s="60"/>
      <c r="LLT173" s="60"/>
      <c r="LLU173" s="60"/>
      <c r="LLV173" s="60"/>
      <c r="LLW173" s="60"/>
      <c r="LLX173" s="60"/>
      <c r="LLY173" s="60"/>
      <c r="LLZ173" s="60"/>
      <c r="LMA173" s="60"/>
      <c r="LMB173" s="60"/>
      <c r="LMC173" s="60"/>
      <c r="LMD173" s="60"/>
      <c r="LME173" s="60"/>
      <c r="LMF173" s="60"/>
      <c r="LMG173" s="60"/>
      <c r="LMH173" s="60"/>
      <c r="LMI173" s="60"/>
      <c r="LMJ173" s="60"/>
      <c r="LMK173" s="60"/>
      <c r="LML173" s="60"/>
      <c r="LMM173" s="60"/>
      <c r="LMN173" s="60"/>
      <c r="LMO173" s="60"/>
      <c r="LMP173" s="60"/>
      <c r="LMQ173" s="60"/>
      <c r="LMR173" s="60"/>
      <c r="LMS173" s="60"/>
      <c r="LMT173" s="60"/>
      <c r="LMU173" s="60"/>
      <c r="LMV173" s="60"/>
      <c r="LMW173" s="60"/>
      <c r="LMX173" s="60"/>
      <c r="LMY173" s="60"/>
      <c r="LMZ173" s="60"/>
      <c r="LNA173" s="60"/>
      <c r="LNB173" s="60"/>
      <c r="LNC173" s="60"/>
      <c r="LND173" s="60"/>
      <c r="LNE173" s="60"/>
      <c r="LNF173" s="60"/>
      <c r="LNG173" s="60"/>
      <c r="LNH173" s="60"/>
      <c r="LNI173" s="60"/>
      <c r="LNJ173" s="60"/>
      <c r="LNK173" s="60"/>
      <c r="LNL173" s="60"/>
      <c r="LNM173" s="60"/>
      <c r="LNN173" s="60"/>
      <c r="LNO173" s="60"/>
      <c r="LNP173" s="60"/>
      <c r="LNQ173" s="60"/>
      <c r="LNR173" s="60"/>
      <c r="LNS173" s="60"/>
      <c r="LNT173" s="60"/>
      <c r="LNU173" s="60"/>
      <c r="LNV173" s="60"/>
      <c r="LNW173" s="60"/>
      <c r="LNX173" s="60"/>
      <c r="LNY173" s="60"/>
      <c r="LNZ173" s="60"/>
      <c r="LOA173" s="60"/>
      <c r="LOB173" s="60"/>
      <c r="LOC173" s="60"/>
      <c r="LOD173" s="60"/>
      <c r="LOE173" s="60"/>
      <c r="LOF173" s="60"/>
      <c r="LOG173" s="60"/>
      <c r="LOH173" s="60"/>
      <c r="LOI173" s="60"/>
      <c r="LOJ173" s="60"/>
      <c r="LOK173" s="60"/>
      <c r="LOL173" s="60"/>
      <c r="LOM173" s="60"/>
      <c r="LON173" s="60"/>
      <c r="LOO173" s="60"/>
      <c r="LOP173" s="60"/>
      <c r="LOQ173" s="60"/>
      <c r="LOR173" s="60"/>
      <c r="LOS173" s="60"/>
      <c r="LOT173" s="60"/>
      <c r="LOU173" s="60"/>
      <c r="LOV173" s="60"/>
      <c r="LOW173" s="60"/>
      <c r="LOX173" s="60"/>
      <c r="LOY173" s="60"/>
      <c r="LOZ173" s="60"/>
      <c r="LPA173" s="60"/>
      <c r="LPB173" s="60"/>
      <c r="LPC173" s="60"/>
      <c r="LPD173" s="60"/>
      <c r="LPE173" s="60"/>
      <c r="LPF173" s="60"/>
      <c r="LPG173" s="60"/>
      <c r="LPH173" s="60"/>
      <c r="LPI173" s="60"/>
      <c r="LPJ173" s="60"/>
      <c r="LPK173" s="60"/>
      <c r="LPL173" s="60"/>
      <c r="LPM173" s="60"/>
      <c r="LPN173" s="60"/>
      <c r="LPO173" s="60"/>
      <c r="LPP173" s="60"/>
      <c r="LPQ173" s="60"/>
      <c r="LPR173" s="60"/>
      <c r="LPS173" s="60"/>
      <c r="LPT173" s="60"/>
      <c r="LPU173" s="60"/>
      <c r="LPV173" s="60"/>
      <c r="LPW173" s="60"/>
      <c r="LPX173" s="60"/>
      <c r="LPY173" s="60"/>
      <c r="LPZ173" s="60"/>
      <c r="LQA173" s="60"/>
      <c r="LQB173" s="60"/>
      <c r="LQC173" s="60"/>
      <c r="LQD173" s="60"/>
      <c r="LQE173" s="60"/>
      <c r="LQF173" s="60"/>
      <c r="LQG173" s="60"/>
      <c r="LQH173" s="60"/>
      <c r="LQI173" s="60"/>
      <c r="LQJ173" s="60"/>
      <c r="LQK173" s="60"/>
      <c r="LQL173" s="60"/>
      <c r="LQM173" s="60"/>
      <c r="LQN173" s="60"/>
      <c r="LQO173" s="60"/>
      <c r="LQP173" s="60"/>
      <c r="LQQ173" s="60"/>
      <c r="LQR173" s="60"/>
      <c r="LQS173" s="60"/>
      <c r="LQT173" s="60"/>
      <c r="LQU173" s="60"/>
      <c r="LQV173" s="60"/>
      <c r="LQW173" s="60"/>
      <c r="LQX173" s="60"/>
      <c r="LQY173" s="60"/>
      <c r="LQZ173" s="60"/>
      <c r="LRA173" s="60"/>
      <c r="LRB173" s="60"/>
      <c r="LRC173" s="60"/>
      <c r="LRD173" s="60"/>
      <c r="LRE173" s="60"/>
      <c r="LRF173" s="60"/>
      <c r="LRG173" s="60"/>
      <c r="LRH173" s="60"/>
      <c r="LRI173" s="60"/>
      <c r="LRJ173" s="60"/>
      <c r="LRK173" s="60"/>
      <c r="LRL173" s="60"/>
      <c r="LRM173" s="60"/>
      <c r="LRN173" s="60"/>
      <c r="LRO173" s="60"/>
      <c r="LRP173" s="60"/>
      <c r="LRQ173" s="60"/>
      <c r="LRR173" s="60"/>
      <c r="LRS173" s="60"/>
      <c r="LRT173" s="60"/>
      <c r="LRU173" s="60"/>
      <c r="LRV173" s="60"/>
      <c r="LRW173" s="60"/>
      <c r="LRX173" s="60"/>
      <c r="LRY173" s="60"/>
      <c r="LRZ173" s="60"/>
      <c r="LSA173" s="60"/>
      <c r="LSB173" s="60"/>
      <c r="LSC173" s="60"/>
      <c r="LSD173" s="60"/>
      <c r="LSE173" s="60"/>
      <c r="LSF173" s="60"/>
      <c r="LSG173" s="60"/>
      <c r="LSH173" s="60"/>
      <c r="LSI173" s="60"/>
      <c r="LSJ173" s="60"/>
      <c r="LSK173" s="60"/>
      <c r="LSL173" s="60"/>
      <c r="LSM173" s="60"/>
      <c r="LSN173" s="60"/>
      <c r="LSO173" s="60"/>
      <c r="LSP173" s="60"/>
      <c r="LSQ173" s="60"/>
      <c r="LSR173" s="60"/>
      <c r="LSS173" s="60"/>
      <c r="LST173" s="60"/>
      <c r="LSU173" s="60"/>
      <c r="LSV173" s="60"/>
      <c r="LSW173" s="60"/>
      <c r="LSX173" s="60"/>
      <c r="LSY173" s="60"/>
      <c r="LSZ173" s="60"/>
      <c r="LTA173" s="60"/>
      <c r="LTB173" s="60"/>
      <c r="LTC173" s="60"/>
      <c r="LTD173" s="60"/>
      <c r="LTE173" s="60"/>
      <c r="LTF173" s="60"/>
      <c r="LTG173" s="60"/>
      <c r="LTH173" s="60"/>
      <c r="LTI173" s="60"/>
      <c r="LTJ173" s="60"/>
      <c r="LTK173" s="60"/>
      <c r="LTL173" s="60"/>
      <c r="LTM173" s="60"/>
      <c r="LTN173" s="60"/>
      <c r="LTO173" s="60"/>
      <c r="LTP173" s="60"/>
      <c r="LTQ173" s="60"/>
      <c r="LTR173" s="60"/>
      <c r="LTS173" s="60"/>
      <c r="LTT173" s="60"/>
      <c r="LTU173" s="60"/>
      <c r="LTV173" s="60"/>
      <c r="LTW173" s="60"/>
      <c r="LTX173" s="60"/>
      <c r="LTY173" s="60"/>
      <c r="LTZ173" s="60"/>
      <c r="LUA173" s="60"/>
      <c r="LUB173" s="60"/>
      <c r="LUC173" s="60"/>
      <c r="LUD173" s="60"/>
      <c r="LUE173" s="60"/>
      <c r="LUF173" s="60"/>
      <c r="LUG173" s="60"/>
      <c r="LUH173" s="60"/>
      <c r="LUI173" s="60"/>
      <c r="LUJ173" s="60"/>
      <c r="LUK173" s="60"/>
      <c r="LUL173" s="60"/>
      <c r="LUM173" s="60"/>
      <c r="LUN173" s="60"/>
      <c r="LUO173" s="60"/>
      <c r="LUP173" s="60"/>
      <c r="LUQ173" s="60"/>
      <c r="LUR173" s="60"/>
      <c r="LUS173" s="60"/>
      <c r="LUT173" s="60"/>
      <c r="LUU173" s="60"/>
      <c r="LUV173" s="60"/>
      <c r="LUW173" s="60"/>
      <c r="LUX173" s="60"/>
      <c r="LUY173" s="60"/>
      <c r="LUZ173" s="60"/>
      <c r="LVA173" s="60"/>
      <c r="LVB173" s="60"/>
      <c r="LVC173" s="60"/>
      <c r="LVD173" s="60"/>
      <c r="LVE173" s="60"/>
      <c r="LVF173" s="60"/>
      <c r="LVG173" s="60"/>
      <c r="LVH173" s="60"/>
      <c r="LVI173" s="60"/>
      <c r="LVJ173" s="60"/>
      <c r="LVK173" s="60"/>
      <c r="LVL173" s="60"/>
      <c r="LVM173" s="60"/>
      <c r="LVN173" s="60"/>
      <c r="LVO173" s="60"/>
      <c r="LVP173" s="60"/>
      <c r="LVQ173" s="60"/>
      <c r="LVR173" s="60"/>
      <c r="LVS173" s="60"/>
      <c r="LVT173" s="60"/>
      <c r="LVU173" s="60"/>
      <c r="LVV173" s="60"/>
      <c r="LVW173" s="60"/>
      <c r="LVX173" s="60"/>
      <c r="LVY173" s="60"/>
      <c r="LVZ173" s="60"/>
      <c r="LWA173" s="60"/>
      <c r="LWB173" s="60"/>
      <c r="LWC173" s="60"/>
      <c r="LWD173" s="60"/>
      <c r="LWE173" s="60"/>
      <c r="LWF173" s="60"/>
      <c r="LWG173" s="60"/>
      <c r="LWH173" s="60"/>
      <c r="LWI173" s="60"/>
      <c r="LWJ173" s="60"/>
      <c r="LWK173" s="60"/>
      <c r="LWL173" s="60"/>
      <c r="LWM173" s="60"/>
      <c r="LWN173" s="60"/>
      <c r="LWO173" s="60"/>
      <c r="LWP173" s="60"/>
      <c r="LWQ173" s="60"/>
      <c r="LWR173" s="60"/>
      <c r="LWS173" s="60"/>
      <c r="LWT173" s="60"/>
      <c r="LWU173" s="60"/>
      <c r="LWV173" s="60"/>
      <c r="LWW173" s="60"/>
      <c r="LWX173" s="60"/>
      <c r="LWY173" s="60"/>
      <c r="LWZ173" s="60"/>
      <c r="LXA173" s="60"/>
      <c r="LXB173" s="60"/>
      <c r="LXC173" s="60"/>
      <c r="LXD173" s="60"/>
      <c r="LXE173" s="60"/>
      <c r="LXF173" s="60"/>
      <c r="LXG173" s="60"/>
      <c r="LXH173" s="60"/>
      <c r="LXI173" s="60"/>
      <c r="LXJ173" s="60"/>
      <c r="LXK173" s="60"/>
      <c r="LXL173" s="60"/>
      <c r="LXM173" s="60"/>
      <c r="LXN173" s="60"/>
      <c r="LXO173" s="60"/>
      <c r="LXP173" s="60"/>
      <c r="LXQ173" s="60"/>
      <c r="LXR173" s="60"/>
      <c r="LXS173" s="60"/>
      <c r="LXT173" s="60"/>
      <c r="LXU173" s="60"/>
      <c r="LXV173" s="60"/>
      <c r="LXW173" s="60"/>
      <c r="LXX173" s="60"/>
      <c r="LXY173" s="60"/>
      <c r="LXZ173" s="60"/>
      <c r="LYA173" s="60"/>
      <c r="LYB173" s="60"/>
      <c r="LYC173" s="60"/>
      <c r="LYD173" s="60"/>
      <c r="LYE173" s="60"/>
      <c r="LYF173" s="60"/>
      <c r="LYG173" s="60"/>
      <c r="LYH173" s="60"/>
      <c r="LYI173" s="60"/>
      <c r="LYJ173" s="60"/>
      <c r="LYK173" s="60"/>
      <c r="LYL173" s="60"/>
      <c r="LYM173" s="60"/>
      <c r="LYN173" s="60"/>
      <c r="LYO173" s="60"/>
      <c r="LYP173" s="60"/>
      <c r="LYQ173" s="60"/>
      <c r="LYR173" s="60"/>
      <c r="LYS173" s="60"/>
      <c r="LYT173" s="60"/>
      <c r="LYU173" s="60"/>
      <c r="LYV173" s="60"/>
      <c r="LYW173" s="60"/>
      <c r="LYX173" s="60"/>
      <c r="LYY173" s="60"/>
      <c r="LYZ173" s="60"/>
      <c r="LZA173" s="60"/>
      <c r="LZB173" s="60"/>
      <c r="LZC173" s="60"/>
      <c r="LZD173" s="60"/>
      <c r="LZE173" s="60"/>
      <c r="LZF173" s="60"/>
      <c r="LZG173" s="60"/>
      <c r="LZH173" s="60"/>
      <c r="LZI173" s="60"/>
      <c r="LZJ173" s="60"/>
      <c r="LZK173" s="60"/>
      <c r="LZL173" s="60"/>
      <c r="LZM173" s="60"/>
      <c r="LZN173" s="60"/>
      <c r="LZO173" s="60"/>
      <c r="LZP173" s="60"/>
      <c r="LZQ173" s="60"/>
      <c r="LZR173" s="60"/>
      <c r="LZS173" s="60"/>
      <c r="LZT173" s="60"/>
      <c r="LZU173" s="60"/>
      <c r="LZV173" s="60"/>
      <c r="LZW173" s="60"/>
      <c r="LZX173" s="60"/>
      <c r="LZY173" s="60"/>
      <c r="LZZ173" s="60"/>
      <c r="MAA173" s="60"/>
      <c r="MAB173" s="60"/>
      <c r="MAC173" s="60"/>
      <c r="MAD173" s="60"/>
      <c r="MAE173" s="60"/>
      <c r="MAF173" s="60"/>
      <c r="MAG173" s="60"/>
      <c r="MAH173" s="60"/>
      <c r="MAI173" s="60"/>
      <c r="MAJ173" s="60"/>
      <c r="MAK173" s="60"/>
      <c r="MAL173" s="60"/>
      <c r="MAM173" s="60"/>
      <c r="MAN173" s="60"/>
      <c r="MAO173" s="60"/>
      <c r="MAP173" s="60"/>
      <c r="MAQ173" s="60"/>
      <c r="MAR173" s="60"/>
      <c r="MAS173" s="60"/>
      <c r="MAT173" s="60"/>
      <c r="MAU173" s="60"/>
      <c r="MAV173" s="60"/>
      <c r="MAW173" s="60"/>
      <c r="MAX173" s="60"/>
      <c r="MAY173" s="60"/>
      <c r="MAZ173" s="60"/>
      <c r="MBA173" s="60"/>
      <c r="MBB173" s="60"/>
      <c r="MBC173" s="60"/>
      <c r="MBD173" s="60"/>
      <c r="MBE173" s="60"/>
      <c r="MBF173" s="60"/>
      <c r="MBG173" s="60"/>
      <c r="MBH173" s="60"/>
      <c r="MBI173" s="60"/>
      <c r="MBJ173" s="60"/>
      <c r="MBK173" s="60"/>
      <c r="MBL173" s="60"/>
      <c r="MBM173" s="60"/>
      <c r="MBN173" s="60"/>
      <c r="MBO173" s="60"/>
      <c r="MBP173" s="60"/>
      <c r="MBQ173" s="60"/>
      <c r="MBR173" s="60"/>
      <c r="MBS173" s="60"/>
      <c r="MBT173" s="60"/>
      <c r="MBU173" s="60"/>
      <c r="MBV173" s="60"/>
      <c r="MBW173" s="60"/>
      <c r="MBX173" s="60"/>
      <c r="MBY173" s="60"/>
      <c r="MBZ173" s="60"/>
      <c r="MCA173" s="60"/>
      <c r="MCB173" s="60"/>
      <c r="MCC173" s="60"/>
      <c r="MCD173" s="60"/>
      <c r="MCE173" s="60"/>
      <c r="MCF173" s="60"/>
      <c r="MCG173" s="60"/>
      <c r="MCH173" s="60"/>
      <c r="MCI173" s="60"/>
      <c r="MCJ173" s="60"/>
      <c r="MCK173" s="60"/>
      <c r="MCL173" s="60"/>
      <c r="MCM173" s="60"/>
      <c r="MCN173" s="60"/>
      <c r="MCO173" s="60"/>
      <c r="MCP173" s="60"/>
      <c r="MCQ173" s="60"/>
      <c r="MCR173" s="60"/>
      <c r="MCS173" s="60"/>
      <c r="MCT173" s="60"/>
      <c r="MCU173" s="60"/>
      <c r="MCV173" s="60"/>
      <c r="MCW173" s="60"/>
      <c r="MCX173" s="60"/>
      <c r="MCY173" s="60"/>
      <c r="MCZ173" s="60"/>
      <c r="MDA173" s="60"/>
      <c r="MDB173" s="60"/>
      <c r="MDC173" s="60"/>
      <c r="MDD173" s="60"/>
      <c r="MDE173" s="60"/>
      <c r="MDF173" s="60"/>
      <c r="MDG173" s="60"/>
      <c r="MDH173" s="60"/>
      <c r="MDI173" s="60"/>
      <c r="MDJ173" s="60"/>
      <c r="MDK173" s="60"/>
      <c r="MDL173" s="60"/>
      <c r="MDM173" s="60"/>
      <c r="MDN173" s="60"/>
      <c r="MDO173" s="60"/>
      <c r="MDP173" s="60"/>
      <c r="MDQ173" s="60"/>
      <c r="MDR173" s="60"/>
      <c r="MDS173" s="60"/>
      <c r="MDT173" s="60"/>
      <c r="MDU173" s="60"/>
      <c r="MDV173" s="60"/>
      <c r="MDW173" s="60"/>
      <c r="MDX173" s="60"/>
      <c r="MDY173" s="60"/>
      <c r="MDZ173" s="60"/>
      <c r="MEA173" s="60"/>
      <c r="MEB173" s="60"/>
      <c r="MEC173" s="60"/>
      <c r="MED173" s="60"/>
      <c r="MEE173" s="60"/>
      <c r="MEF173" s="60"/>
      <c r="MEG173" s="60"/>
      <c r="MEH173" s="60"/>
      <c r="MEI173" s="60"/>
      <c r="MEJ173" s="60"/>
      <c r="MEK173" s="60"/>
      <c r="MEL173" s="60"/>
      <c r="MEM173" s="60"/>
      <c r="MEN173" s="60"/>
      <c r="MEO173" s="60"/>
      <c r="MEP173" s="60"/>
      <c r="MEQ173" s="60"/>
      <c r="MER173" s="60"/>
      <c r="MES173" s="60"/>
      <c r="MET173" s="60"/>
      <c r="MEU173" s="60"/>
      <c r="MEV173" s="60"/>
      <c r="MEW173" s="60"/>
      <c r="MEX173" s="60"/>
      <c r="MEY173" s="60"/>
      <c r="MEZ173" s="60"/>
      <c r="MFA173" s="60"/>
      <c r="MFB173" s="60"/>
      <c r="MFC173" s="60"/>
      <c r="MFD173" s="60"/>
      <c r="MFE173" s="60"/>
      <c r="MFF173" s="60"/>
      <c r="MFG173" s="60"/>
      <c r="MFH173" s="60"/>
      <c r="MFI173" s="60"/>
      <c r="MFJ173" s="60"/>
      <c r="MFK173" s="60"/>
      <c r="MFL173" s="60"/>
      <c r="MFM173" s="60"/>
      <c r="MFN173" s="60"/>
      <c r="MFO173" s="60"/>
      <c r="MFP173" s="60"/>
      <c r="MFQ173" s="60"/>
      <c r="MFR173" s="60"/>
      <c r="MFS173" s="60"/>
      <c r="MFT173" s="60"/>
      <c r="MFU173" s="60"/>
      <c r="MFV173" s="60"/>
      <c r="MFW173" s="60"/>
      <c r="MFX173" s="60"/>
      <c r="MFY173" s="60"/>
      <c r="MFZ173" s="60"/>
      <c r="MGA173" s="60"/>
      <c r="MGB173" s="60"/>
      <c r="MGC173" s="60"/>
      <c r="MGD173" s="60"/>
      <c r="MGE173" s="60"/>
      <c r="MGF173" s="60"/>
      <c r="MGG173" s="60"/>
      <c r="MGH173" s="60"/>
      <c r="MGI173" s="60"/>
      <c r="MGJ173" s="60"/>
      <c r="MGK173" s="60"/>
      <c r="MGL173" s="60"/>
      <c r="MGM173" s="60"/>
      <c r="MGN173" s="60"/>
      <c r="MGO173" s="60"/>
      <c r="MGP173" s="60"/>
      <c r="MGQ173" s="60"/>
      <c r="MGR173" s="60"/>
      <c r="MGS173" s="60"/>
      <c r="MGT173" s="60"/>
      <c r="MGU173" s="60"/>
      <c r="MGV173" s="60"/>
      <c r="MGW173" s="60"/>
      <c r="MGX173" s="60"/>
      <c r="MGY173" s="60"/>
      <c r="MGZ173" s="60"/>
      <c r="MHA173" s="60"/>
      <c r="MHB173" s="60"/>
      <c r="MHC173" s="60"/>
      <c r="MHD173" s="60"/>
      <c r="MHE173" s="60"/>
      <c r="MHF173" s="60"/>
      <c r="MHG173" s="60"/>
      <c r="MHH173" s="60"/>
      <c r="MHI173" s="60"/>
      <c r="MHJ173" s="60"/>
      <c r="MHK173" s="60"/>
      <c r="MHL173" s="60"/>
      <c r="MHM173" s="60"/>
      <c r="MHN173" s="60"/>
      <c r="MHO173" s="60"/>
      <c r="MHP173" s="60"/>
      <c r="MHQ173" s="60"/>
      <c r="MHR173" s="60"/>
      <c r="MHS173" s="60"/>
      <c r="MHT173" s="60"/>
      <c r="MHU173" s="60"/>
      <c r="MHV173" s="60"/>
      <c r="MHW173" s="60"/>
      <c r="MHX173" s="60"/>
      <c r="MHY173" s="60"/>
      <c r="MHZ173" s="60"/>
      <c r="MIA173" s="60"/>
      <c r="MIB173" s="60"/>
      <c r="MIC173" s="60"/>
      <c r="MID173" s="60"/>
      <c r="MIE173" s="60"/>
      <c r="MIF173" s="60"/>
      <c r="MIG173" s="60"/>
      <c r="MIH173" s="60"/>
      <c r="MII173" s="60"/>
      <c r="MIJ173" s="60"/>
      <c r="MIK173" s="60"/>
      <c r="MIL173" s="60"/>
      <c r="MIM173" s="60"/>
      <c r="MIN173" s="60"/>
      <c r="MIO173" s="60"/>
      <c r="MIP173" s="60"/>
      <c r="MIQ173" s="60"/>
      <c r="MIR173" s="60"/>
      <c r="MIS173" s="60"/>
      <c r="MIT173" s="60"/>
      <c r="MIU173" s="60"/>
      <c r="MIV173" s="60"/>
      <c r="MIW173" s="60"/>
      <c r="MIX173" s="60"/>
      <c r="MIY173" s="60"/>
      <c r="MIZ173" s="60"/>
      <c r="MJA173" s="60"/>
      <c r="MJB173" s="60"/>
      <c r="MJC173" s="60"/>
      <c r="MJD173" s="60"/>
      <c r="MJE173" s="60"/>
      <c r="MJF173" s="60"/>
      <c r="MJG173" s="60"/>
      <c r="MJH173" s="60"/>
      <c r="MJI173" s="60"/>
      <c r="MJJ173" s="60"/>
      <c r="MJK173" s="60"/>
      <c r="MJL173" s="60"/>
      <c r="MJM173" s="60"/>
      <c r="MJN173" s="60"/>
      <c r="MJO173" s="60"/>
      <c r="MJP173" s="60"/>
      <c r="MJQ173" s="60"/>
      <c r="MJR173" s="60"/>
      <c r="MJS173" s="60"/>
      <c r="MJT173" s="60"/>
      <c r="MJU173" s="60"/>
      <c r="MJV173" s="60"/>
      <c r="MJW173" s="60"/>
      <c r="MJX173" s="60"/>
      <c r="MJY173" s="60"/>
      <c r="MJZ173" s="60"/>
      <c r="MKA173" s="60"/>
      <c r="MKB173" s="60"/>
      <c r="MKC173" s="60"/>
      <c r="MKD173" s="60"/>
      <c r="MKE173" s="60"/>
      <c r="MKF173" s="60"/>
      <c r="MKG173" s="60"/>
      <c r="MKH173" s="60"/>
      <c r="MKI173" s="60"/>
      <c r="MKJ173" s="60"/>
      <c r="MKK173" s="60"/>
      <c r="MKL173" s="60"/>
      <c r="MKM173" s="60"/>
      <c r="MKN173" s="60"/>
      <c r="MKO173" s="60"/>
      <c r="MKP173" s="60"/>
      <c r="MKQ173" s="60"/>
      <c r="MKR173" s="60"/>
      <c r="MKS173" s="60"/>
      <c r="MKT173" s="60"/>
      <c r="MKU173" s="60"/>
      <c r="MKV173" s="60"/>
      <c r="MKW173" s="60"/>
      <c r="MKX173" s="60"/>
      <c r="MKY173" s="60"/>
      <c r="MKZ173" s="60"/>
      <c r="MLA173" s="60"/>
      <c r="MLB173" s="60"/>
      <c r="MLC173" s="60"/>
      <c r="MLD173" s="60"/>
      <c r="MLE173" s="60"/>
      <c r="MLF173" s="60"/>
      <c r="MLG173" s="60"/>
      <c r="MLH173" s="60"/>
      <c r="MLI173" s="60"/>
      <c r="MLJ173" s="60"/>
      <c r="MLK173" s="60"/>
      <c r="MLL173" s="60"/>
      <c r="MLM173" s="60"/>
      <c r="MLN173" s="60"/>
      <c r="MLO173" s="60"/>
      <c r="MLP173" s="60"/>
      <c r="MLQ173" s="60"/>
      <c r="MLR173" s="60"/>
      <c r="MLS173" s="60"/>
      <c r="MLT173" s="60"/>
      <c r="MLU173" s="60"/>
      <c r="MLV173" s="60"/>
      <c r="MLW173" s="60"/>
      <c r="MLX173" s="60"/>
      <c r="MLY173" s="60"/>
      <c r="MLZ173" s="60"/>
      <c r="MMA173" s="60"/>
      <c r="MMB173" s="60"/>
      <c r="MMC173" s="60"/>
      <c r="MMD173" s="60"/>
      <c r="MME173" s="60"/>
      <c r="MMF173" s="60"/>
      <c r="MMG173" s="60"/>
      <c r="MMH173" s="60"/>
      <c r="MMI173" s="60"/>
      <c r="MMJ173" s="60"/>
      <c r="MMK173" s="60"/>
      <c r="MML173" s="60"/>
      <c r="MMM173" s="60"/>
      <c r="MMN173" s="60"/>
      <c r="MMO173" s="60"/>
      <c r="MMP173" s="60"/>
      <c r="MMQ173" s="60"/>
      <c r="MMR173" s="60"/>
      <c r="MMS173" s="60"/>
      <c r="MMT173" s="60"/>
      <c r="MMU173" s="60"/>
      <c r="MMV173" s="60"/>
      <c r="MMW173" s="60"/>
      <c r="MMX173" s="60"/>
      <c r="MMY173" s="60"/>
      <c r="MMZ173" s="60"/>
      <c r="MNA173" s="60"/>
      <c r="MNB173" s="60"/>
      <c r="MNC173" s="60"/>
      <c r="MND173" s="60"/>
      <c r="MNE173" s="60"/>
      <c r="MNF173" s="60"/>
      <c r="MNG173" s="60"/>
      <c r="MNH173" s="60"/>
      <c r="MNI173" s="60"/>
      <c r="MNJ173" s="60"/>
      <c r="MNK173" s="60"/>
      <c r="MNL173" s="60"/>
      <c r="MNM173" s="60"/>
      <c r="MNN173" s="60"/>
      <c r="MNO173" s="60"/>
      <c r="MNP173" s="60"/>
      <c r="MNQ173" s="60"/>
      <c r="MNR173" s="60"/>
      <c r="MNS173" s="60"/>
      <c r="MNT173" s="60"/>
      <c r="MNU173" s="60"/>
      <c r="MNV173" s="60"/>
      <c r="MNW173" s="60"/>
      <c r="MNX173" s="60"/>
      <c r="MNY173" s="60"/>
      <c r="MNZ173" s="60"/>
      <c r="MOA173" s="60"/>
      <c r="MOB173" s="60"/>
      <c r="MOC173" s="60"/>
      <c r="MOD173" s="60"/>
      <c r="MOE173" s="60"/>
      <c r="MOF173" s="60"/>
      <c r="MOG173" s="60"/>
      <c r="MOH173" s="60"/>
      <c r="MOI173" s="60"/>
      <c r="MOJ173" s="60"/>
      <c r="MOK173" s="60"/>
      <c r="MOL173" s="60"/>
      <c r="MOM173" s="60"/>
      <c r="MON173" s="60"/>
      <c r="MOO173" s="60"/>
      <c r="MOP173" s="60"/>
      <c r="MOQ173" s="60"/>
      <c r="MOR173" s="60"/>
      <c r="MOS173" s="60"/>
      <c r="MOT173" s="60"/>
      <c r="MOU173" s="60"/>
      <c r="MOV173" s="60"/>
      <c r="MOW173" s="60"/>
      <c r="MOX173" s="60"/>
      <c r="MOY173" s="60"/>
      <c r="MOZ173" s="60"/>
      <c r="MPA173" s="60"/>
      <c r="MPB173" s="60"/>
      <c r="MPC173" s="60"/>
      <c r="MPD173" s="60"/>
      <c r="MPE173" s="60"/>
      <c r="MPF173" s="60"/>
      <c r="MPG173" s="60"/>
      <c r="MPH173" s="60"/>
      <c r="MPI173" s="60"/>
      <c r="MPJ173" s="60"/>
      <c r="MPK173" s="60"/>
      <c r="MPL173" s="60"/>
      <c r="MPM173" s="60"/>
      <c r="MPN173" s="60"/>
      <c r="MPO173" s="60"/>
      <c r="MPP173" s="60"/>
      <c r="MPQ173" s="60"/>
      <c r="MPR173" s="60"/>
      <c r="MPS173" s="60"/>
      <c r="MPT173" s="60"/>
      <c r="MPU173" s="60"/>
      <c r="MPV173" s="60"/>
      <c r="MPW173" s="60"/>
      <c r="MPX173" s="60"/>
      <c r="MPY173" s="60"/>
      <c r="MPZ173" s="60"/>
      <c r="MQA173" s="60"/>
      <c r="MQB173" s="60"/>
      <c r="MQC173" s="60"/>
      <c r="MQD173" s="60"/>
      <c r="MQE173" s="60"/>
      <c r="MQF173" s="60"/>
      <c r="MQG173" s="60"/>
      <c r="MQH173" s="60"/>
      <c r="MQI173" s="60"/>
      <c r="MQJ173" s="60"/>
      <c r="MQK173" s="60"/>
      <c r="MQL173" s="60"/>
      <c r="MQM173" s="60"/>
      <c r="MQN173" s="60"/>
      <c r="MQO173" s="60"/>
      <c r="MQP173" s="60"/>
      <c r="MQQ173" s="60"/>
      <c r="MQR173" s="60"/>
      <c r="MQS173" s="60"/>
      <c r="MQT173" s="60"/>
      <c r="MQU173" s="60"/>
      <c r="MQV173" s="60"/>
      <c r="MQW173" s="60"/>
      <c r="MQX173" s="60"/>
      <c r="MQY173" s="60"/>
      <c r="MQZ173" s="60"/>
      <c r="MRA173" s="60"/>
      <c r="MRB173" s="60"/>
      <c r="MRC173" s="60"/>
      <c r="MRD173" s="60"/>
      <c r="MRE173" s="60"/>
      <c r="MRF173" s="60"/>
      <c r="MRG173" s="60"/>
      <c r="MRH173" s="60"/>
      <c r="MRI173" s="60"/>
      <c r="MRJ173" s="60"/>
      <c r="MRK173" s="60"/>
      <c r="MRL173" s="60"/>
      <c r="MRM173" s="60"/>
      <c r="MRN173" s="60"/>
      <c r="MRO173" s="60"/>
      <c r="MRP173" s="60"/>
      <c r="MRQ173" s="60"/>
      <c r="MRR173" s="60"/>
      <c r="MRS173" s="60"/>
      <c r="MRT173" s="60"/>
      <c r="MRU173" s="60"/>
      <c r="MRV173" s="60"/>
      <c r="MRW173" s="60"/>
      <c r="MRX173" s="60"/>
      <c r="MRY173" s="60"/>
      <c r="MRZ173" s="60"/>
      <c r="MSA173" s="60"/>
      <c r="MSB173" s="60"/>
      <c r="MSC173" s="60"/>
      <c r="MSD173" s="60"/>
      <c r="MSE173" s="60"/>
      <c r="MSF173" s="60"/>
      <c r="MSG173" s="60"/>
      <c r="MSH173" s="60"/>
      <c r="MSI173" s="60"/>
      <c r="MSJ173" s="60"/>
      <c r="MSK173" s="60"/>
      <c r="MSL173" s="60"/>
      <c r="MSM173" s="60"/>
      <c r="MSN173" s="60"/>
      <c r="MSO173" s="60"/>
      <c r="MSP173" s="60"/>
      <c r="MSQ173" s="60"/>
      <c r="MSR173" s="60"/>
      <c r="MSS173" s="60"/>
      <c r="MST173" s="60"/>
      <c r="MSU173" s="60"/>
      <c r="MSV173" s="60"/>
      <c r="MSW173" s="60"/>
      <c r="MSX173" s="60"/>
      <c r="MSY173" s="60"/>
      <c r="MSZ173" s="60"/>
      <c r="MTA173" s="60"/>
      <c r="MTB173" s="60"/>
      <c r="MTC173" s="60"/>
      <c r="MTD173" s="60"/>
      <c r="MTE173" s="60"/>
      <c r="MTF173" s="60"/>
      <c r="MTG173" s="60"/>
      <c r="MTH173" s="60"/>
      <c r="MTI173" s="60"/>
      <c r="MTJ173" s="60"/>
      <c r="MTK173" s="60"/>
      <c r="MTL173" s="60"/>
      <c r="MTM173" s="60"/>
      <c r="MTN173" s="60"/>
      <c r="MTO173" s="60"/>
      <c r="MTP173" s="60"/>
      <c r="MTQ173" s="60"/>
      <c r="MTR173" s="60"/>
      <c r="MTS173" s="60"/>
      <c r="MTT173" s="60"/>
      <c r="MTU173" s="60"/>
      <c r="MTV173" s="60"/>
      <c r="MTW173" s="60"/>
      <c r="MTX173" s="60"/>
      <c r="MTY173" s="60"/>
      <c r="MTZ173" s="60"/>
      <c r="MUA173" s="60"/>
      <c r="MUB173" s="60"/>
      <c r="MUC173" s="60"/>
      <c r="MUD173" s="60"/>
      <c r="MUE173" s="60"/>
      <c r="MUF173" s="60"/>
      <c r="MUG173" s="60"/>
      <c r="MUH173" s="60"/>
      <c r="MUI173" s="60"/>
      <c r="MUJ173" s="60"/>
      <c r="MUK173" s="60"/>
      <c r="MUL173" s="60"/>
      <c r="MUM173" s="60"/>
      <c r="MUN173" s="60"/>
      <c r="MUO173" s="60"/>
      <c r="MUP173" s="60"/>
      <c r="MUQ173" s="60"/>
      <c r="MUR173" s="60"/>
      <c r="MUS173" s="60"/>
      <c r="MUT173" s="60"/>
      <c r="MUU173" s="60"/>
      <c r="MUV173" s="60"/>
      <c r="MUW173" s="60"/>
      <c r="MUX173" s="60"/>
      <c r="MUY173" s="60"/>
      <c r="MUZ173" s="60"/>
      <c r="MVA173" s="60"/>
      <c r="MVB173" s="60"/>
      <c r="MVC173" s="60"/>
      <c r="MVD173" s="60"/>
      <c r="MVE173" s="60"/>
      <c r="MVF173" s="60"/>
      <c r="MVG173" s="60"/>
      <c r="MVH173" s="60"/>
      <c r="MVI173" s="60"/>
      <c r="MVJ173" s="60"/>
      <c r="MVK173" s="60"/>
      <c r="MVL173" s="60"/>
      <c r="MVM173" s="60"/>
      <c r="MVN173" s="60"/>
      <c r="MVO173" s="60"/>
      <c r="MVP173" s="60"/>
      <c r="MVQ173" s="60"/>
      <c r="MVR173" s="60"/>
      <c r="MVS173" s="60"/>
      <c r="MVT173" s="60"/>
      <c r="MVU173" s="60"/>
      <c r="MVV173" s="60"/>
      <c r="MVW173" s="60"/>
      <c r="MVX173" s="60"/>
      <c r="MVY173" s="60"/>
      <c r="MVZ173" s="60"/>
      <c r="MWA173" s="60"/>
      <c r="MWB173" s="60"/>
      <c r="MWC173" s="60"/>
      <c r="MWD173" s="60"/>
      <c r="MWE173" s="60"/>
      <c r="MWF173" s="60"/>
      <c r="MWG173" s="60"/>
      <c r="MWH173" s="60"/>
      <c r="MWI173" s="60"/>
      <c r="MWJ173" s="60"/>
      <c r="MWK173" s="60"/>
      <c r="MWL173" s="60"/>
      <c r="MWM173" s="60"/>
      <c r="MWN173" s="60"/>
      <c r="MWO173" s="60"/>
      <c r="MWP173" s="60"/>
      <c r="MWQ173" s="60"/>
      <c r="MWR173" s="60"/>
      <c r="MWS173" s="60"/>
      <c r="MWT173" s="60"/>
      <c r="MWU173" s="60"/>
      <c r="MWV173" s="60"/>
      <c r="MWW173" s="60"/>
      <c r="MWX173" s="60"/>
      <c r="MWY173" s="60"/>
      <c r="MWZ173" s="60"/>
      <c r="MXA173" s="60"/>
      <c r="MXB173" s="60"/>
      <c r="MXC173" s="60"/>
      <c r="MXD173" s="60"/>
      <c r="MXE173" s="60"/>
      <c r="MXF173" s="60"/>
      <c r="MXG173" s="60"/>
      <c r="MXH173" s="60"/>
      <c r="MXI173" s="60"/>
      <c r="MXJ173" s="60"/>
      <c r="MXK173" s="60"/>
      <c r="MXL173" s="60"/>
      <c r="MXM173" s="60"/>
      <c r="MXN173" s="60"/>
      <c r="MXO173" s="60"/>
      <c r="MXP173" s="60"/>
      <c r="MXQ173" s="60"/>
      <c r="MXR173" s="60"/>
      <c r="MXS173" s="60"/>
      <c r="MXT173" s="60"/>
      <c r="MXU173" s="60"/>
      <c r="MXV173" s="60"/>
      <c r="MXW173" s="60"/>
      <c r="MXX173" s="60"/>
      <c r="MXY173" s="60"/>
      <c r="MXZ173" s="60"/>
      <c r="MYA173" s="60"/>
      <c r="MYB173" s="60"/>
      <c r="MYC173" s="60"/>
      <c r="MYD173" s="60"/>
      <c r="MYE173" s="60"/>
      <c r="MYF173" s="60"/>
      <c r="MYG173" s="60"/>
      <c r="MYH173" s="60"/>
      <c r="MYI173" s="60"/>
      <c r="MYJ173" s="60"/>
      <c r="MYK173" s="60"/>
      <c r="MYL173" s="60"/>
      <c r="MYM173" s="60"/>
      <c r="MYN173" s="60"/>
      <c r="MYO173" s="60"/>
      <c r="MYP173" s="60"/>
      <c r="MYQ173" s="60"/>
      <c r="MYR173" s="60"/>
      <c r="MYS173" s="60"/>
      <c r="MYT173" s="60"/>
      <c r="MYU173" s="60"/>
      <c r="MYV173" s="60"/>
      <c r="MYW173" s="60"/>
      <c r="MYX173" s="60"/>
      <c r="MYY173" s="60"/>
      <c r="MYZ173" s="60"/>
      <c r="MZA173" s="60"/>
      <c r="MZB173" s="60"/>
      <c r="MZC173" s="60"/>
      <c r="MZD173" s="60"/>
      <c r="MZE173" s="60"/>
      <c r="MZF173" s="60"/>
      <c r="MZG173" s="60"/>
      <c r="MZH173" s="60"/>
      <c r="MZI173" s="60"/>
      <c r="MZJ173" s="60"/>
      <c r="MZK173" s="60"/>
      <c r="MZL173" s="60"/>
      <c r="MZM173" s="60"/>
      <c r="MZN173" s="60"/>
      <c r="MZO173" s="60"/>
      <c r="MZP173" s="60"/>
      <c r="MZQ173" s="60"/>
      <c r="MZR173" s="60"/>
      <c r="MZS173" s="60"/>
      <c r="MZT173" s="60"/>
      <c r="MZU173" s="60"/>
      <c r="MZV173" s="60"/>
      <c r="MZW173" s="60"/>
      <c r="MZX173" s="60"/>
      <c r="MZY173" s="60"/>
      <c r="MZZ173" s="60"/>
      <c r="NAA173" s="60"/>
      <c r="NAB173" s="60"/>
      <c r="NAC173" s="60"/>
      <c r="NAD173" s="60"/>
      <c r="NAE173" s="60"/>
      <c r="NAF173" s="60"/>
      <c r="NAG173" s="60"/>
      <c r="NAH173" s="60"/>
      <c r="NAI173" s="60"/>
      <c r="NAJ173" s="60"/>
      <c r="NAK173" s="60"/>
      <c r="NAL173" s="60"/>
      <c r="NAM173" s="60"/>
      <c r="NAN173" s="60"/>
      <c r="NAO173" s="60"/>
      <c r="NAP173" s="60"/>
      <c r="NAQ173" s="60"/>
      <c r="NAR173" s="60"/>
      <c r="NAS173" s="60"/>
      <c r="NAT173" s="60"/>
      <c r="NAU173" s="60"/>
      <c r="NAV173" s="60"/>
      <c r="NAW173" s="60"/>
      <c r="NAX173" s="60"/>
      <c r="NAY173" s="60"/>
      <c r="NAZ173" s="60"/>
      <c r="NBA173" s="60"/>
      <c r="NBB173" s="60"/>
      <c r="NBC173" s="60"/>
      <c r="NBD173" s="60"/>
      <c r="NBE173" s="60"/>
      <c r="NBF173" s="60"/>
      <c r="NBG173" s="60"/>
      <c r="NBH173" s="60"/>
      <c r="NBI173" s="60"/>
      <c r="NBJ173" s="60"/>
      <c r="NBK173" s="60"/>
      <c r="NBL173" s="60"/>
      <c r="NBM173" s="60"/>
      <c r="NBN173" s="60"/>
      <c r="NBO173" s="60"/>
      <c r="NBP173" s="60"/>
      <c r="NBQ173" s="60"/>
      <c r="NBR173" s="60"/>
      <c r="NBS173" s="60"/>
      <c r="NBT173" s="60"/>
      <c r="NBU173" s="60"/>
      <c r="NBV173" s="60"/>
      <c r="NBW173" s="60"/>
      <c r="NBX173" s="60"/>
      <c r="NBY173" s="60"/>
      <c r="NBZ173" s="60"/>
      <c r="NCA173" s="60"/>
      <c r="NCB173" s="60"/>
      <c r="NCC173" s="60"/>
      <c r="NCD173" s="60"/>
      <c r="NCE173" s="60"/>
      <c r="NCF173" s="60"/>
      <c r="NCG173" s="60"/>
      <c r="NCH173" s="60"/>
      <c r="NCI173" s="60"/>
      <c r="NCJ173" s="60"/>
      <c r="NCK173" s="60"/>
      <c r="NCL173" s="60"/>
      <c r="NCM173" s="60"/>
      <c r="NCN173" s="60"/>
      <c r="NCO173" s="60"/>
      <c r="NCP173" s="60"/>
      <c r="NCQ173" s="60"/>
      <c r="NCR173" s="60"/>
      <c r="NCS173" s="60"/>
      <c r="NCT173" s="60"/>
      <c r="NCU173" s="60"/>
      <c r="NCV173" s="60"/>
      <c r="NCW173" s="60"/>
      <c r="NCX173" s="60"/>
      <c r="NCY173" s="60"/>
      <c r="NCZ173" s="60"/>
      <c r="NDA173" s="60"/>
      <c r="NDB173" s="60"/>
      <c r="NDC173" s="60"/>
      <c r="NDD173" s="60"/>
      <c r="NDE173" s="60"/>
      <c r="NDF173" s="60"/>
      <c r="NDG173" s="60"/>
      <c r="NDH173" s="60"/>
      <c r="NDI173" s="60"/>
      <c r="NDJ173" s="60"/>
      <c r="NDK173" s="60"/>
      <c r="NDL173" s="60"/>
      <c r="NDM173" s="60"/>
      <c r="NDN173" s="60"/>
      <c r="NDO173" s="60"/>
      <c r="NDP173" s="60"/>
      <c r="NDQ173" s="60"/>
      <c r="NDR173" s="60"/>
      <c r="NDS173" s="60"/>
      <c r="NDT173" s="60"/>
      <c r="NDU173" s="60"/>
      <c r="NDV173" s="60"/>
      <c r="NDW173" s="60"/>
      <c r="NDX173" s="60"/>
      <c r="NDY173" s="60"/>
      <c r="NDZ173" s="60"/>
      <c r="NEA173" s="60"/>
      <c r="NEB173" s="60"/>
      <c r="NEC173" s="60"/>
      <c r="NED173" s="60"/>
      <c r="NEE173" s="60"/>
      <c r="NEF173" s="60"/>
      <c r="NEG173" s="60"/>
      <c r="NEH173" s="60"/>
      <c r="NEI173" s="60"/>
      <c r="NEJ173" s="60"/>
      <c r="NEK173" s="60"/>
      <c r="NEL173" s="60"/>
      <c r="NEM173" s="60"/>
      <c r="NEN173" s="60"/>
      <c r="NEO173" s="60"/>
      <c r="NEP173" s="60"/>
      <c r="NEQ173" s="60"/>
      <c r="NER173" s="60"/>
      <c r="NES173" s="60"/>
      <c r="NET173" s="60"/>
      <c r="NEU173" s="60"/>
      <c r="NEV173" s="60"/>
      <c r="NEW173" s="60"/>
      <c r="NEX173" s="60"/>
      <c r="NEY173" s="60"/>
      <c r="NEZ173" s="60"/>
      <c r="NFA173" s="60"/>
      <c r="NFB173" s="60"/>
      <c r="NFC173" s="60"/>
      <c r="NFD173" s="60"/>
      <c r="NFE173" s="60"/>
      <c r="NFF173" s="60"/>
      <c r="NFG173" s="60"/>
      <c r="NFH173" s="60"/>
      <c r="NFI173" s="60"/>
      <c r="NFJ173" s="60"/>
      <c r="NFK173" s="60"/>
      <c r="NFL173" s="60"/>
      <c r="NFM173" s="60"/>
      <c r="NFN173" s="60"/>
      <c r="NFO173" s="60"/>
      <c r="NFP173" s="60"/>
      <c r="NFQ173" s="60"/>
      <c r="NFR173" s="60"/>
      <c r="NFS173" s="60"/>
      <c r="NFT173" s="60"/>
      <c r="NFU173" s="60"/>
      <c r="NFV173" s="60"/>
      <c r="NFW173" s="60"/>
      <c r="NFX173" s="60"/>
      <c r="NFY173" s="60"/>
      <c r="NFZ173" s="60"/>
      <c r="NGA173" s="60"/>
      <c r="NGB173" s="60"/>
      <c r="NGC173" s="60"/>
      <c r="NGD173" s="60"/>
      <c r="NGE173" s="60"/>
      <c r="NGF173" s="60"/>
      <c r="NGG173" s="60"/>
      <c r="NGH173" s="60"/>
      <c r="NGI173" s="60"/>
      <c r="NGJ173" s="60"/>
      <c r="NGK173" s="60"/>
      <c r="NGL173" s="60"/>
      <c r="NGM173" s="60"/>
      <c r="NGN173" s="60"/>
      <c r="NGO173" s="60"/>
      <c r="NGP173" s="60"/>
      <c r="NGQ173" s="60"/>
      <c r="NGR173" s="60"/>
      <c r="NGS173" s="60"/>
      <c r="NGT173" s="60"/>
      <c r="NGU173" s="60"/>
      <c r="NGV173" s="60"/>
      <c r="NGW173" s="60"/>
      <c r="NGX173" s="60"/>
      <c r="NGY173" s="60"/>
      <c r="NGZ173" s="60"/>
      <c r="NHA173" s="60"/>
      <c r="NHB173" s="60"/>
      <c r="NHC173" s="60"/>
      <c r="NHD173" s="60"/>
      <c r="NHE173" s="60"/>
      <c r="NHF173" s="60"/>
      <c r="NHG173" s="60"/>
      <c r="NHH173" s="60"/>
      <c r="NHI173" s="60"/>
      <c r="NHJ173" s="60"/>
      <c r="NHK173" s="60"/>
      <c r="NHL173" s="60"/>
      <c r="NHM173" s="60"/>
      <c r="NHN173" s="60"/>
      <c r="NHO173" s="60"/>
      <c r="NHP173" s="60"/>
      <c r="NHQ173" s="60"/>
      <c r="NHR173" s="60"/>
      <c r="NHS173" s="60"/>
      <c r="NHT173" s="60"/>
      <c r="NHU173" s="60"/>
      <c r="NHV173" s="60"/>
      <c r="NHW173" s="60"/>
      <c r="NHX173" s="60"/>
      <c r="NHY173" s="60"/>
      <c r="NHZ173" s="60"/>
      <c r="NIA173" s="60"/>
      <c r="NIB173" s="60"/>
      <c r="NIC173" s="60"/>
      <c r="NID173" s="60"/>
      <c r="NIE173" s="60"/>
      <c r="NIF173" s="60"/>
      <c r="NIG173" s="60"/>
      <c r="NIH173" s="60"/>
      <c r="NII173" s="60"/>
      <c r="NIJ173" s="60"/>
      <c r="NIK173" s="60"/>
      <c r="NIL173" s="60"/>
      <c r="NIM173" s="60"/>
      <c r="NIN173" s="60"/>
      <c r="NIO173" s="60"/>
      <c r="NIP173" s="60"/>
      <c r="NIQ173" s="60"/>
      <c r="NIR173" s="60"/>
      <c r="NIS173" s="60"/>
      <c r="NIT173" s="60"/>
      <c r="NIU173" s="60"/>
      <c r="NIV173" s="60"/>
      <c r="NIW173" s="60"/>
      <c r="NIX173" s="60"/>
      <c r="NIY173" s="60"/>
      <c r="NIZ173" s="60"/>
      <c r="NJA173" s="60"/>
      <c r="NJB173" s="60"/>
      <c r="NJC173" s="60"/>
      <c r="NJD173" s="60"/>
      <c r="NJE173" s="60"/>
      <c r="NJF173" s="60"/>
      <c r="NJG173" s="60"/>
      <c r="NJH173" s="60"/>
      <c r="NJI173" s="60"/>
      <c r="NJJ173" s="60"/>
      <c r="NJK173" s="60"/>
      <c r="NJL173" s="60"/>
      <c r="NJM173" s="60"/>
      <c r="NJN173" s="60"/>
      <c r="NJO173" s="60"/>
      <c r="NJP173" s="60"/>
      <c r="NJQ173" s="60"/>
      <c r="NJR173" s="60"/>
      <c r="NJS173" s="60"/>
      <c r="NJT173" s="60"/>
      <c r="NJU173" s="60"/>
      <c r="NJV173" s="60"/>
      <c r="NJW173" s="60"/>
      <c r="NJX173" s="60"/>
      <c r="NJY173" s="60"/>
      <c r="NJZ173" s="60"/>
      <c r="NKA173" s="60"/>
      <c r="NKB173" s="60"/>
      <c r="NKC173" s="60"/>
      <c r="NKD173" s="60"/>
      <c r="NKE173" s="60"/>
      <c r="NKF173" s="60"/>
      <c r="NKG173" s="60"/>
      <c r="NKH173" s="60"/>
      <c r="NKI173" s="60"/>
      <c r="NKJ173" s="60"/>
      <c r="NKK173" s="60"/>
      <c r="NKL173" s="60"/>
      <c r="NKM173" s="60"/>
      <c r="NKN173" s="60"/>
      <c r="NKO173" s="60"/>
      <c r="NKP173" s="60"/>
      <c r="NKQ173" s="60"/>
      <c r="NKR173" s="60"/>
      <c r="NKS173" s="60"/>
      <c r="NKT173" s="60"/>
      <c r="NKU173" s="60"/>
      <c r="NKV173" s="60"/>
      <c r="NKW173" s="60"/>
      <c r="NKX173" s="60"/>
      <c r="NKY173" s="60"/>
      <c r="NKZ173" s="60"/>
      <c r="NLA173" s="60"/>
      <c r="NLB173" s="60"/>
      <c r="NLC173" s="60"/>
      <c r="NLD173" s="60"/>
      <c r="NLE173" s="60"/>
      <c r="NLF173" s="60"/>
      <c r="NLG173" s="60"/>
      <c r="NLH173" s="60"/>
      <c r="NLI173" s="60"/>
      <c r="NLJ173" s="60"/>
      <c r="NLK173" s="60"/>
      <c r="NLL173" s="60"/>
      <c r="NLM173" s="60"/>
      <c r="NLN173" s="60"/>
      <c r="NLO173" s="60"/>
      <c r="NLP173" s="60"/>
      <c r="NLQ173" s="60"/>
      <c r="NLR173" s="60"/>
      <c r="NLS173" s="60"/>
      <c r="NLT173" s="60"/>
      <c r="NLU173" s="60"/>
      <c r="NLV173" s="60"/>
      <c r="NLW173" s="60"/>
      <c r="NLX173" s="60"/>
      <c r="NLY173" s="60"/>
      <c r="NLZ173" s="60"/>
      <c r="NMA173" s="60"/>
      <c r="NMB173" s="60"/>
      <c r="NMC173" s="60"/>
      <c r="NMD173" s="60"/>
      <c r="NME173" s="60"/>
      <c r="NMF173" s="60"/>
      <c r="NMG173" s="60"/>
      <c r="NMH173" s="60"/>
      <c r="NMI173" s="60"/>
      <c r="NMJ173" s="60"/>
      <c r="NMK173" s="60"/>
      <c r="NML173" s="60"/>
      <c r="NMM173" s="60"/>
      <c r="NMN173" s="60"/>
      <c r="NMO173" s="60"/>
      <c r="NMP173" s="60"/>
      <c r="NMQ173" s="60"/>
      <c r="NMR173" s="60"/>
      <c r="NMS173" s="60"/>
      <c r="NMT173" s="60"/>
      <c r="NMU173" s="60"/>
      <c r="NMV173" s="60"/>
      <c r="NMW173" s="60"/>
      <c r="NMX173" s="60"/>
      <c r="NMY173" s="60"/>
      <c r="NMZ173" s="60"/>
      <c r="NNA173" s="60"/>
      <c r="NNB173" s="60"/>
      <c r="NNC173" s="60"/>
      <c r="NND173" s="60"/>
      <c r="NNE173" s="60"/>
      <c r="NNF173" s="60"/>
      <c r="NNG173" s="60"/>
      <c r="NNH173" s="60"/>
      <c r="NNI173" s="60"/>
      <c r="NNJ173" s="60"/>
      <c r="NNK173" s="60"/>
      <c r="NNL173" s="60"/>
      <c r="NNM173" s="60"/>
      <c r="NNN173" s="60"/>
      <c r="NNO173" s="60"/>
      <c r="NNP173" s="60"/>
      <c r="NNQ173" s="60"/>
      <c r="NNR173" s="60"/>
      <c r="NNS173" s="60"/>
      <c r="NNT173" s="60"/>
      <c r="NNU173" s="60"/>
      <c r="NNV173" s="60"/>
      <c r="NNW173" s="60"/>
      <c r="NNX173" s="60"/>
      <c r="NNY173" s="60"/>
      <c r="NNZ173" s="60"/>
      <c r="NOA173" s="60"/>
      <c r="NOB173" s="60"/>
      <c r="NOC173" s="60"/>
      <c r="NOD173" s="60"/>
      <c r="NOE173" s="60"/>
      <c r="NOF173" s="60"/>
      <c r="NOG173" s="60"/>
      <c r="NOH173" s="60"/>
      <c r="NOI173" s="60"/>
      <c r="NOJ173" s="60"/>
      <c r="NOK173" s="60"/>
      <c r="NOL173" s="60"/>
      <c r="NOM173" s="60"/>
      <c r="NON173" s="60"/>
      <c r="NOO173" s="60"/>
      <c r="NOP173" s="60"/>
      <c r="NOQ173" s="60"/>
      <c r="NOR173" s="60"/>
      <c r="NOS173" s="60"/>
      <c r="NOT173" s="60"/>
      <c r="NOU173" s="60"/>
      <c r="NOV173" s="60"/>
      <c r="NOW173" s="60"/>
      <c r="NOX173" s="60"/>
      <c r="NOY173" s="60"/>
      <c r="NOZ173" s="60"/>
      <c r="NPA173" s="60"/>
      <c r="NPB173" s="60"/>
      <c r="NPC173" s="60"/>
      <c r="NPD173" s="60"/>
      <c r="NPE173" s="60"/>
      <c r="NPF173" s="60"/>
      <c r="NPG173" s="60"/>
      <c r="NPH173" s="60"/>
      <c r="NPI173" s="60"/>
      <c r="NPJ173" s="60"/>
      <c r="NPK173" s="60"/>
      <c r="NPL173" s="60"/>
      <c r="NPM173" s="60"/>
      <c r="NPN173" s="60"/>
      <c r="NPO173" s="60"/>
      <c r="NPP173" s="60"/>
      <c r="NPQ173" s="60"/>
      <c r="NPR173" s="60"/>
      <c r="NPS173" s="60"/>
      <c r="NPT173" s="60"/>
      <c r="NPU173" s="60"/>
      <c r="NPV173" s="60"/>
      <c r="NPW173" s="60"/>
      <c r="NPX173" s="60"/>
      <c r="NPY173" s="60"/>
      <c r="NPZ173" s="60"/>
      <c r="NQA173" s="60"/>
      <c r="NQB173" s="60"/>
      <c r="NQC173" s="60"/>
      <c r="NQD173" s="60"/>
      <c r="NQE173" s="60"/>
      <c r="NQF173" s="60"/>
      <c r="NQG173" s="60"/>
      <c r="NQH173" s="60"/>
      <c r="NQI173" s="60"/>
      <c r="NQJ173" s="60"/>
      <c r="NQK173" s="60"/>
      <c r="NQL173" s="60"/>
      <c r="NQM173" s="60"/>
      <c r="NQN173" s="60"/>
      <c r="NQO173" s="60"/>
      <c r="NQP173" s="60"/>
      <c r="NQQ173" s="60"/>
      <c r="NQR173" s="60"/>
      <c r="NQS173" s="60"/>
      <c r="NQT173" s="60"/>
      <c r="NQU173" s="60"/>
      <c r="NQV173" s="60"/>
      <c r="NQW173" s="60"/>
      <c r="NQX173" s="60"/>
      <c r="NQY173" s="60"/>
      <c r="NQZ173" s="60"/>
      <c r="NRA173" s="60"/>
      <c r="NRB173" s="60"/>
      <c r="NRC173" s="60"/>
      <c r="NRD173" s="60"/>
      <c r="NRE173" s="60"/>
      <c r="NRF173" s="60"/>
      <c r="NRG173" s="60"/>
      <c r="NRH173" s="60"/>
      <c r="NRI173" s="60"/>
      <c r="NRJ173" s="60"/>
      <c r="NRK173" s="60"/>
      <c r="NRL173" s="60"/>
      <c r="NRM173" s="60"/>
      <c r="NRN173" s="60"/>
      <c r="NRO173" s="60"/>
      <c r="NRP173" s="60"/>
      <c r="NRQ173" s="60"/>
      <c r="NRR173" s="60"/>
      <c r="NRS173" s="60"/>
      <c r="NRT173" s="60"/>
      <c r="NRU173" s="60"/>
      <c r="NRV173" s="60"/>
      <c r="NRW173" s="60"/>
      <c r="NRX173" s="60"/>
      <c r="NRY173" s="60"/>
      <c r="NRZ173" s="60"/>
      <c r="NSA173" s="60"/>
      <c r="NSB173" s="60"/>
      <c r="NSC173" s="60"/>
      <c r="NSD173" s="60"/>
      <c r="NSE173" s="60"/>
      <c r="NSF173" s="60"/>
      <c r="NSG173" s="60"/>
      <c r="NSH173" s="60"/>
      <c r="NSI173" s="60"/>
      <c r="NSJ173" s="60"/>
      <c r="NSK173" s="60"/>
      <c r="NSL173" s="60"/>
      <c r="NSM173" s="60"/>
      <c r="NSN173" s="60"/>
      <c r="NSO173" s="60"/>
      <c r="NSP173" s="60"/>
      <c r="NSQ173" s="60"/>
      <c r="NSR173" s="60"/>
      <c r="NSS173" s="60"/>
      <c r="NST173" s="60"/>
      <c r="NSU173" s="60"/>
      <c r="NSV173" s="60"/>
      <c r="NSW173" s="60"/>
      <c r="NSX173" s="60"/>
      <c r="NSY173" s="60"/>
      <c r="NSZ173" s="60"/>
      <c r="NTA173" s="60"/>
      <c r="NTB173" s="60"/>
      <c r="NTC173" s="60"/>
      <c r="NTD173" s="60"/>
      <c r="NTE173" s="60"/>
      <c r="NTF173" s="60"/>
      <c r="NTG173" s="60"/>
      <c r="NTH173" s="60"/>
      <c r="NTI173" s="60"/>
      <c r="NTJ173" s="60"/>
      <c r="NTK173" s="60"/>
      <c r="NTL173" s="60"/>
      <c r="NTM173" s="60"/>
      <c r="NTN173" s="60"/>
      <c r="NTO173" s="60"/>
      <c r="NTP173" s="60"/>
      <c r="NTQ173" s="60"/>
      <c r="NTR173" s="60"/>
      <c r="NTS173" s="60"/>
      <c r="NTT173" s="60"/>
      <c r="NTU173" s="60"/>
      <c r="NTV173" s="60"/>
      <c r="NTW173" s="60"/>
      <c r="NTX173" s="60"/>
      <c r="NTY173" s="60"/>
      <c r="NTZ173" s="60"/>
      <c r="NUA173" s="60"/>
      <c r="NUB173" s="60"/>
      <c r="NUC173" s="60"/>
      <c r="NUD173" s="60"/>
      <c r="NUE173" s="60"/>
      <c r="NUF173" s="60"/>
      <c r="NUG173" s="60"/>
      <c r="NUH173" s="60"/>
      <c r="NUI173" s="60"/>
      <c r="NUJ173" s="60"/>
      <c r="NUK173" s="60"/>
      <c r="NUL173" s="60"/>
      <c r="NUM173" s="60"/>
      <c r="NUN173" s="60"/>
      <c r="NUO173" s="60"/>
      <c r="NUP173" s="60"/>
      <c r="NUQ173" s="60"/>
      <c r="NUR173" s="60"/>
      <c r="NUS173" s="60"/>
      <c r="NUT173" s="60"/>
      <c r="NUU173" s="60"/>
      <c r="NUV173" s="60"/>
      <c r="NUW173" s="60"/>
      <c r="NUX173" s="60"/>
      <c r="NUY173" s="60"/>
      <c r="NUZ173" s="60"/>
      <c r="NVA173" s="60"/>
      <c r="NVB173" s="60"/>
      <c r="NVC173" s="60"/>
      <c r="NVD173" s="60"/>
      <c r="NVE173" s="60"/>
      <c r="NVF173" s="60"/>
      <c r="NVG173" s="60"/>
      <c r="NVH173" s="60"/>
      <c r="NVI173" s="60"/>
      <c r="NVJ173" s="60"/>
      <c r="NVK173" s="60"/>
      <c r="NVL173" s="60"/>
      <c r="NVM173" s="60"/>
      <c r="NVN173" s="60"/>
      <c r="NVO173" s="60"/>
      <c r="NVP173" s="60"/>
      <c r="NVQ173" s="60"/>
      <c r="NVR173" s="60"/>
      <c r="NVS173" s="60"/>
      <c r="NVT173" s="60"/>
      <c r="NVU173" s="60"/>
      <c r="NVV173" s="60"/>
      <c r="NVW173" s="60"/>
      <c r="NVX173" s="60"/>
      <c r="NVY173" s="60"/>
      <c r="NVZ173" s="60"/>
      <c r="NWA173" s="60"/>
      <c r="NWB173" s="60"/>
      <c r="NWC173" s="60"/>
      <c r="NWD173" s="60"/>
      <c r="NWE173" s="60"/>
      <c r="NWF173" s="60"/>
      <c r="NWG173" s="60"/>
      <c r="NWH173" s="60"/>
      <c r="NWI173" s="60"/>
      <c r="NWJ173" s="60"/>
      <c r="NWK173" s="60"/>
      <c r="NWL173" s="60"/>
      <c r="NWM173" s="60"/>
      <c r="NWN173" s="60"/>
      <c r="NWO173" s="60"/>
      <c r="NWP173" s="60"/>
      <c r="NWQ173" s="60"/>
      <c r="NWR173" s="60"/>
      <c r="NWS173" s="60"/>
      <c r="NWT173" s="60"/>
      <c r="NWU173" s="60"/>
      <c r="NWV173" s="60"/>
      <c r="NWW173" s="60"/>
      <c r="NWX173" s="60"/>
      <c r="NWY173" s="60"/>
      <c r="NWZ173" s="60"/>
      <c r="NXA173" s="60"/>
      <c r="NXB173" s="60"/>
      <c r="NXC173" s="60"/>
      <c r="NXD173" s="60"/>
      <c r="NXE173" s="60"/>
      <c r="NXF173" s="60"/>
      <c r="NXG173" s="60"/>
      <c r="NXH173" s="60"/>
      <c r="NXI173" s="60"/>
      <c r="NXJ173" s="60"/>
      <c r="NXK173" s="60"/>
      <c r="NXL173" s="60"/>
      <c r="NXM173" s="60"/>
      <c r="NXN173" s="60"/>
      <c r="NXO173" s="60"/>
      <c r="NXP173" s="60"/>
      <c r="NXQ173" s="60"/>
      <c r="NXR173" s="60"/>
      <c r="NXS173" s="60"/>
      <c r="NXT173" s="60"/>
      <c r="NXU173" s="60"/>
      <c r="NXV173" s="60"/>
      <c r="NXW173" s="60"/>
      <c r="NXX173" s="60"/>
      <c r="NXY173" s="60"/>
      <c r="NXZ173" s="60"/>
      <c r="NYA173" s="60"/>
      <c r="NYB173" s="60"/>
      <c r="NYC173" s="60"/>
      <c r="NYD173" s="60"/>
      <c r="NYE173" s="60"/>
      <c r="NYF173" s="60"/>
      <c r="NYG173" s="60"/>
      <c r="NYH173" s="60"/>
      <c r="NYI173" s="60"/>
      <c r="NYJ173" s="60"/>
      <c r="NYK173" s="60"/>
      <c r="NYL173" s="60"/>
      <c r="NYM173" s="60"/>
      <c r="NYN173" s="60"/>
      <c r="NYO173" s="60"/>
      <c r="NYP173" s="60"/>
      <c r="NYQ173" s="60"/>
      <c r="NYR173" s="60"/>
      <c r="NYS173" s="60"/>
      <c r="NYT173" s="60"/>
      <c r="NYU173" s="60"/>
      <c r="NYV173" s="60"/>
      <c r="NYW173" s="60"/>
      <c r="NYX173" s="60"/>
      <c r="NYY173" s="60"/>
      <c r="NYZ173" s="60"/>
      <c r="NZA173" s="60"/>
      <c r="NZB173" s="60"/>
      <c r="NZC173" s="60"/>
      <c r="NZD173" s="60"/>
      <c r="NZE173" s="60"/>
      <c r="NZF173" s="60"/>
      <c r="NZG173" s="60"/>
      <c r="NZH173" s="60"/>
      <c r="NZI173" s="60"/>
      <c r="NZJ173" s="60"/>
      <c r="NZK173" s="60"/>
      <c r="NZL173" s="60"/>
      <c r="NZM173" s="60"/>
      <c r="NZN173" s="60"/>
      <c r="NZO173" s="60"/>
      <c r="NZP173" s="60"/>
      <c r="NZQ173" s="60"/>
      <c r="NZR173" s="60"/>
      <c r="NZS173" s="60"/>
      <c r="NZT173" s="60"/>
      <c r="NZU173" s="60"/>
      <c r="NZV173" s="60"/>
      <c r="NZW173" s="60"/>
      <c r="NZX173" s="60"/>
      <c r="NZY173" s="60"/>
      <c r="NZZ173" s="60"/>
      <c r="OAA173" s="60"/>
      <c r="OAB173" s="60"/>
      <c r="OAC173" s="60"/>
      <c r="OAD173" s="60"/>
      <c r="OAE173" s="60"/>
      <c r="OAF173" s="60"/>
      <c r="OAG173" s="60"/>
      <c r="OAH173" s="60"/>
      <c r="OAI173" s="60"/>
      <c r="OAJ173" s="60"/>
      <c r="OAK173" s="60"/>
      <c r="OAL173" s="60"/>
      <c r="OAM173" s="60"/>
      <c r="OAN173" s="60"/>
      <c r="OAO173" s="60"/>
      <c r="OAP173" s="60"/>
      <c r="OAQ173" s="60"/>
      <c r="OAR173" s="60"/>
      <c r="OAS173" s="60"/>
      <c r="OAT173" s="60"/>
      <c r="OAU173" s="60"/>
      <c r="OAV173" s="60"/>
      <c r="OAW173" s="60"/>
      <c r="OAX173" s="60"/>
      <c r="OAY173" s="60"/>
      <c r="OAZ173" s="60"/>
      <c r="OBA173" s="60"/>
      <c r="OBB173" s="60"/>
      <c r="OBC173" s="60"/>
      <c r="OBD173" s="60"/>
      <c r="OBE173" s="60"/>
      <c r="OBF173" s="60"/>
      <c r="OBG173" s="60"/>
      <c r="OBH173" s="60"/>
      <c r="OBI173" s="60"/>
      <c r="OBJ173" s="60"/>
      <c r="OBK173" s="60"/>
      <c r="OBL173" s="60"/>
      <c r="OBM173" s="60"/>
      <c r="OBN173" s="60"/>
      <c r="OBO173" s="60"/>
      <c r="OBP173" s="60"/>
      <c r="OBQ173" s="60"/>
      <c r="OBR173" s="60"/>
      <c r="OBS173" s="60"/>
      <c r="OBT173" s="60"/>
      <c r="OBU173" s="60"/>
      <c r="OBV173" s="60"/>
      <c r="OBW173" s="60"/>
      <c r="OBX173" s="60"/>
      <c r="OBY173" s="60"/>
      <c r="OBZ173" s="60"/>
      <c r="OCA173" s="60"/>
      <c r="OCB173" s="60"/>
      <c r="OCC173" s="60"/>
      <c r="OCD173" s="60"/>
      <c r="OCE173" s="60"/>
      <c r="OCF173" s="60"/>
      <c r="OCG173" s="60"/>
      <c r="OCH173" s="60"/>
      <c r="OCI173" s="60"/>
      <c r="OCJ173" s="60"/>
      <c r="OCK173" s="60"/>
      <c r="OCL173" s="60"/>
      <c r="OCM173" s="60"/>
      <c r="OCN173" s="60"/>
      <c r="OCO173" s="60"/>
      <c r="OCP173" s="60"/>
      <c r="OCQ173" s="60"/>
      <c r="OCR173" s="60"/>
      <c r="OCS173" s="60"/>
      <c r="OCT173" s="60"/>
      <c r="OCU173" s="60"/>
      <c r="OCV173" s="60"/>
      <c r="OCW173" s="60"/>
      <c r="OCX173" s="60"/>
      <c r="OCY173" s="60"/>
      <c r="OCZ173" s="60"/>
      <c r="ODA173" s="60"/>
      <c r="ODB173" s="60"/>
      <c r="ODC173" s="60"/>
      <c r="ODD173" s="60"/>
      <c r="ODE173" s="60"/>
      <c r="ODF173" s="60"/>
      <c r="ODG173" s="60"/>
      <c r="ODH173" s="60"/>
      <c r="ODI173" s="60"/>
      <c r="ODJ173" s="60"/>
      <c r="ODK173" s="60"/>
      <c r="ODL173" s="60"/>
      <c r="ODM173" s="60"/>
      <c r="ODN173" s="60"/>
      <c r="ODO173" s="60"/>
      <c r="ODP173" s="60"/>
      <c r="ODQ173" s="60"/>
      <c r="ODR173" s="60"/>
      <c r="ODS173" s="60"/>
      <c r="ODT173" s="60"/>
      <c r="ODU173" s="60"/>
      <c r="ODV173" s="60"/>
      <c r="ODW173" s="60"/>
      <c r="ODX173" s="60"/>
      <c r="ODY173" s="60"/>
      <c r="ODZ173" s="60"/>
      <c r="OEA173" s="60"/>
      <c r="OEB173" s="60"/>
      <c r="OEC173" s="60"/>
      <c r="OED173" s="60"/>
      <c r="OEE173" s="60"/>
      <c r="OEF173" s="60"/>
      <c r="OEG173" s="60"/>
      <c r="OEH173" s="60"/>
      <c r="OEI173" s="60"/>
      <c r="OEJ173" s="60"/>
      <c r="OEK173" s="60"/>
      <c r="OEL173" s="60"/>
      <c r="OEM173" s="60"/>
      <c r="OEN173" s="60"/>
      <c r="OEO173" s="60"/>
      <c r="OEP173" s="60"/>
      <c r="OEQ173" s="60"/>
      <c r="OER173" s="60"/>
      <c r="OES173" s="60"/>
      <c r="OET173" s="60"/>
      <c r="OEU173" s="60"/>
      <c r="OEV173" s="60"/>
      <c r="OEW173" s="60"/>
      <c r="OEX173" s="60"/>
      <c r="OEY173" s="60"/>
      <c r="OEZ173" s="60"/>
      <c r="OFA173" s="60"/>
      <c r="OFB173" s="60"/>
      <c r="OFC173" s="60"/>
      <c r="OFD173" s="60"/>
      <c r="OFE173" s="60"/>
      <c r="OFF173" s="60"/>
      <c r="OFG173" s="60"/>
      <c r="OFH173" s="60"/>
      <c r="OFI173" s="60"/>
      <c r="OFJ173" s="60"/>
      <c r="OFK173" s="60"/>
      <c r="OFL173" s="60"/>
      <c r="OFM173" s="60"/>
      <c r="OFN173" s="60"/>
      <c r="OFO173" s="60"/>
      <c r="OFP173" s="60"/>
      <c r="OFQ173" s="60"/>
      <c r="OFR173" s="60"/>
      <c r="OFS173" s="60"/>
      <c r="OFT173" s="60"/>
      <c r="OFU173" s="60"/>
      <c r="OFV173" s="60"/>
      <c r="OFW173" s="60"/>
      <c r="OFX173" s="60"/>
      <c r="OFY173" s="60"/>
      <c r="OFZ173" s="60"/>
      <c r="OGA173" s="60"/>
      <c r="OGB173" s="60"/>
      <c r="OGC173" s="60"/>
      <c r="OGD173" s="60"/>
      <c r="OGE173" s="60"/>
      <c r="OGF173" s="60"/>
      <c r="OGG173" s="60"/>
      <c r="OGH173" s="60"/>
      <c r="OGI173" s="60"/>
      <c r="OGJ173" s="60"/>
      <c r="OGK173" s="60"/>
      <c r="OGL173" s="60"/>
      <c r="OGM173" s="60"/>
      <c r="OGN173" s="60"/>
      <c r="OGO173" s="60"/>
      <c r="OGP173" s="60"/>
      <c r="OGQ173" s="60"/>
      <c r="OGR173" s="60"/>
      <c r="OGS173" s="60"/>
      <c r="OGT173" s="60"/>
      <c r="OGU173" s="60"/>
      <c r="OGV173" s="60"/>
      <c r="OGW173" s="60"/>
      <c r="OGX173" s="60"/>
      <c r="OGY173" s="60"/>
      <c r="OGZ173" s="60"/>
      <c r="OHA173" s="60"/>
      <c r="OHB173" s="60"/>
      <c r="OHC173" s="60"/>
      <c r="OHD173" s="60"/>
      <c r="OHE173" s="60"/>
      <c r="OHF173" s="60"/>
      <c r="OHG173" s="60"/>
      <c r="OHH173" s="60"/>
      <c r="OHI173" s="60"/>
      <c r="OHJ173" s="60"/>
      <c r="OHK173" s="60"/>
      <c r="OHL173" s="60"/>
      <c r="OHM173" s="60"/>
      <c r="OHN173" s="60"/>
      <c r="OHO173" s="60"/>
      <c r="OHP173" s="60"/>
      <c r="OHQ173" s="60"/>
      <c r="OHR173" s="60"/>
      <c r="OHS173" s="60"/>
      <c r="OHT173" s="60"/>
      <c r="OHU173" s="60"/>
      <c r="OHV173" s="60"/>
      <c r="OHW173" s="60"/>
      <c r="OHX173" s="60"/>
      <c r="OHY173" s="60"/>
      <c r="OHZ173" s="60"/>
      <c r="OIA173" s="60"/>
      <c r="OIB173" s="60"/>
      <c r="OIC173" s="60"/>
      <c r="OID173" s="60"/>
      <c r="OIE173" s="60"/>
      <c r="OIF173" s="60"/>
      <c r="OIG173" s="60"/>
      <c r="OIH173" s="60"/>
      <c r="OII173" s="60"/>
      <c r="OIJ173" s="60"/>
      <c r="OIK173" s="60"/>
      <c r="OIL173" s="60"/>
      <c r="OIM173" s="60"/>
      <c r="OIN173" s="60"/>
      <c r="OIO173" s="60"/>
      <c r="OIP173" s="60"/>
      <c r="OIQ173" s="60"/>
      <c r="OIR173" s="60"/>
      <c r="OIS173" s="60"/>
      <c r="OIT173" s="60"/>
      <c r="OIU173" s="60"/>
      <c r="OIV173" s="60"/>
      <c r="OIW173" s="60"/>
      <c r="OIX173" s="60"/>
      <c r="OIY173" s="60"/>
      <c r="OIZ173" s="60"/>
      <c r="OJA173" s="60"/>
      <c r="OJB173" s="60"/>
      <c r="OJC173" s="60"/>
      <c r="OJD173" s="60"/>
      <c r="OJE173" s="60"/>
      <c r="OJF173" s="60"/>
      <c r="OJG173" s="60"/>
      <c r="OJH173" s="60"/>
      <c r="OJI173" s="60"/>
      <c r="OJJ173" s="60"/>
      <c r="OJK173" s="60"/>
      <c r="OJL173" s="60"/>
      <c r="OJM173" s="60"/>
      <c r="OJN173" s="60"/>
      <c r="OJO173" s="60"/>
      <c r="OJP173" s="60"/>
      <c r="OJQ173" s="60"/>
      <c r="OJR173" s="60"/>
      <c r="OJS173" s="60"/>
      <c r="OJT173" s="60"/>
      <c r="OJU173" s="60"/>
      <c r="OJV173" s="60"/>
      <c r="OJW173" s="60"/>
      <c r="OJX173" s="60"/>
      <c r="OJY173" s="60"/>
      <c r="OJZ173" s="60"/>
      <c r="OKA173" s="60"/>
      <c r="OKB173" s="60"/>
      <c r="OKC173" s="60"/>
      <c r="OKD173" s="60"/>
      <c r="OKE173" s="60"/>
      <c r="OKF173" s="60"/>
      <c r="OKG173" s="60"/>
      <c r="OKH173" s="60"/>
      <c r="OKI173" s="60"/>
      <c r="OKJ173" s="60"/>
      <c r="OKK173" s="60"/>
      <c r="OKL173" s="60"/>
      <c r="OKM173" s="60"/>
      <c r="OKN173" s="60"/>
      <c r="OKO173" s="60"/>
      <c r="OKP173" s="60"/>
      <c r="OKQ173" s="60"/>
      <c r="OKR173" s="60"/>
      <c r="OKS173" s="60"/>
      <c r="OKT173" s="60"/>
      <c r="OKU173" s="60"/>
      <c r="OKV173" s="60"/>
      <c r="OKW173" s="60"/>
      <c r="OKX173" s="60"/>
      <c r="OKY173" s="60"/>
      <c r="OKZ173" s="60"/>
      <c r="OLA173" s="60"/>
      <c r="OLB173" s="60"/>
      <c r="OLC173" s="60"/>
      <c r="OLD173" s="60"/>
      <c r="OLE173" s="60"/>
      <c r="OLF173" s="60"/>
      <c r="OLG173" s="60"/>
      <c r="OLH173" s="60"/>
      <c r="OLI173" s="60"/>
      <c r="OLJ173" s="60"/>
      <c r="OLK173" s="60"/>
      <c r="OLL173" s="60"/>
      <c r="OLM173" s="60"/>
      <c r="OLN173" s="60"/>
      <c r="OLO173" s="60"/>
      <c r="OLP173" s="60"/>
      <c r="OLQ173" s="60"/>
      <c r="OLR173" s="60"/>
      <c r="OLS173" s="60"/>
      <c r="OLT173" s="60"/>
      <c r="OLU173" s="60"/>
      <c r="OLV173" s="60"/>
      <c r="OLW173" s="60"/>
      <c r="OLX173" s="60"/>
      <c r="OLY173" s="60"/>
      <c r="OLZ173" s="60"/>
      <c r="OMA173" s="60"/>
      <c r="OMB173" s="60"/>
      <c r="OMC173" s="60"/>
      <c r="OMD173" s="60"/>
      <c r="OME173" s="60"/>
      <c r="OMF173" s="60"/>
      <c r="OMG173" s="60"/>
      <c r="OMH173" s="60"/>
      <c r="OMI173" s="60"/>
      <c r="OMJ173" s="60"/>
      <c r="OMK173" s="60"/>
      <c r="OML173" s="60"/>
      <c r="OMM173" s="60"/>
      <c r="OMN173" s="60"/>
      <c r="OMO173" s="60"/>
      <c r="OMP173" s="60"/>
      <c r="OMQ173" s="60"/>
      <c r="OMR173" s="60"/>
      <c r="OMS173" s="60"/>
      <c r="OMT173" s="60"/>
      <c r="OMU173" s="60"/>
      <c r="OMV173" s="60"/>
      <c r="OMW173" s="60"/>
      <c r="OMX173" s="60"/>
      <c r="OMY173" s="60"/>
      <c r="OMZ173" s="60"/>
      <c r="ONA173" s="60"/>
      <c r="ONB173" s="60"/>
      <c r="ONC173" s="60"/>
      <c r="OND173" s="60"/>
      <c r="ONE173" s="60"/>
      <c r="ONF173" s="60"/>
      <c r="ONG173" s="60"/>
      <c r="ONH173" s="60"/>
      <c r="ONI173" s="60"/>
      <c r="ONJ173" s="60"/>
      <c r="ONK173" s="60"/>
      <c r="ONL173" s="60"/>
      <c r="ONM173" s="60"/>
      <c r="ONN173" s="60"/>
      <c r="ONO173" s="60"/>
      <c r="ONP173" s="60"/>
      <c r="ONQ173" s="60"/>
      <c r="ONR173" s="60"/>
      <c r="ONS173" s="60"/>
      <c r="ONT173" s="60"/>
      <c r="ONU173" s="60"/>
      <c r="ONV173" s="60"/>
      <c r="ONW173" s="60"/>
      <c r="ONX173" s="60"/>
      <c r="ONY173" s="60"/>
      <c r="ONZ173" s="60"/>
      <c r="OOA173" s="60"/>
      <c r="OOB173" s="60"/>
      <c r="OOC173" s="60"/>
      <c r="OOD173" s="60"/>
      <c r="OOE173" s="60"/>
      <c r="OOF173" s="60"/>
      <c r="OOG173" s="60"/>
      <c r="OOH173" s="60"/>
      <c r="OOI173" s="60"/>
      <c r="OOJ173" s="60"/>
      <c r="OOK173" s="60"/>
      <c r="OOL173" s="60"/>
      <c r="OOM173" s="60"/>
      <c r="OON173" s="60"/>
      <c r="OOO173" s="60"/>
      <c r="OOP173" s="60"/>
      <c r="OOQ173" s="60"/>
      <c r="OOR173" s="60"/>
      <c r="OOS173" s="60"/>
      <c r="OOT173" s="60"/>
      <c r="OOU173" s="60"/>
      <c r="OOV173" s="60"/>
      <c r="OOW173" s="60"/>
      <c r="OOX173" s="60"/>
      <c r="OOY173" s="60"/>
      <c r="OOZ173" s="60"/>
      <c r="OPA173" s="60"/>
      <c r="OPB173" s="60"/>
      <c r="OPC173" s="60"/>
      <c r="OPD173" s="60"/>
      <c r="OPE173" s="60"/>
      <c r="OPF173" s="60"/>
      <c r="OPG173" s="60"/>
      <c r="OPH173" s="60"/>
      <c r="OPI173" s="60"/>
      <c r="OPJ173" s="60"/>
      <c r="OPK173" s="60"/>
      <c r="OPL173" s="60"/>
      <c r="OPM173" s="60"/>
      <c r="OPN173" s="60"/>
      <c r="OPO173" s="60"/>
      <c r="OPP173" s="60"/>
      <c r="OPQ173" s="60"/>
      <c r="OPR173" s="60"/>
      <c r="OPS173" s="60"/>
      <c r="OPT173" s="60"/>
      <c r="OPU173" s="60"/>
      <c r="OPV173" s="60"/>
      <c r="OPW173" s="60"/>
      <c r="OPX173" s="60"/>
      <c r="OPY173" s="60"/>
      <c r="OPZ173" s="60"/>
      <c r="OQA173" s="60"/>
      <c r="OQB173" s="60"/>
      <c r="OQC173" s="60"/>
      <c r="OQD173" s="60"/>
      <c r="OQE173" s="60"/>
      <c r="OQF173" s="60"/>
      <c r="OQG173" s="60"/>
      <c r="OQH173" s="60"/>
      <c r="OQI173" s="60"/>
      <c r="OQJ173" s="60"/>
      <c r="OQK173" s="60"/>
      <c r="OQL173" s="60"/>
      <c r="OQM173" s="60"/>
      <c r="OQN173" s="60"/>
      <c r="OQO173" s="60"/>
      <c r="OQP173" s="60"/>
      <c r="OQQ173" s="60"/>
      <c r="OQR173" s="60"/>
      <c r="OQS173" s="60"/>
      <c r="OQT173" s="60"/>
      <c r="OQU173" s="60"/>
      <c r="OQV173" s="60"/>
      <c r="OQW173" s="60"/>
      <c r="OQX173" s="60"/>
      <c r="OQY173" s="60"/>
      <c r="OQZ173" s="60"/>
      <c r="ORA173" s="60"/>
      <c r="ORB173" s="60"/>
      <c r="ORC173" s="60"/>
      <c r="ORD173" s="60"/>
      <c r="ORE173" s="60"/>
      <c r="ORF173" s="60"/>
      <c r="ORG173" s="60"/>
      <c r="ORH173" s="60"/>
      <c r="ORI173" s="60"/>
      <c r="ORJ173" s="60"/>
      <c r="ORK173" s="60"/>
      <c r="ORL173" s="60"/>
      <c r="ORM173" s="60"/>
      <c r="ORN173" s="60"/>
      <c r="ORO173" s="60"/>
      <c r="ORP173" s="60"/>
      <c r="ORQ173" s="60"/>
      <c r="ORR173" s="60"/>
      <c r="ORS173" s="60"/>
      <c r="ORT173" s="60"/>
      <c r="ORU173" s="60"/>
      <c r="ORV173" s="60"/>
      <c r="ORW173" s="60"/>
      <c r="ORX173" s="60"/>
      <c r="ORY173" s="60"/>
      <c r="ORZ173" s="60"/>
      <c r="OSA173" s="60"/>
      <c r="OSB173" s="60"/>
      <c r="OSC173" s="60"/>
      <c r="OSD173" s="60"/>
      <c r="OSE173" s="60"/>
      <c r="OSF173" s="60"/>
      <c r="OSG173" s="60"/>
      <c r="OSH173" s="60"/>
      <c r="OSI173" s="60"/>
      <c r="OSJ173" s="60"/>
      <c r="OSK173" s="60"/>
      <c r="OSL173" s="60"/>
      <c r="OSM173" s="60"/>
      <c r="OSN173" s="60"/>
      <c r="OSO173" s="60"/>
      <c r="OSP173" s="60"/>
      <c r="OSQ173" s="60"/>
      <c r="OSR173" s="60"/>
      <c r="OSS173" s="60"/>
      <c r="OST173" s="60"/>
      <c r="OSU173" s="60"/>
      <c r="OSV173" s="60"/>
      <c r="OSW173" s="60"/>
      <c r="OSX173" s="60"/>
      <c r="OSY173" s="60"/>
      <c r="OSZ173" s="60"/>
      <c r="OTA173" s="60"/>
      <c r="OTB173" s="60"/>
      <c r="OTC173" s="60"/>
      <c r="OTD173" s="60"/>
      <c r="OTE173" s="60"/>
      <c r="OTF173" s="60"/>
      <c r="OTG173" s="60"/>
      <c r="OTH173" s="60"/>
      <c r="OTI173" s="60"/>
      <c r="OTJ173" s="60"/>
      <c r="OTK173" s="60"/>
      <c r="OTL173" s="60"/>
      <c r="OTM173" s="60"/>
      <c r="OTN173" s="60"/>
      <c r="OTO173" s="60"/>
      <c r="OTP173" s="60"/>
      <c r="OTQ173" s="60"/>
      <c r="OTR173" s="60"/>
      <c r="OTS173" s="60"/>
      <c r="OTT173" s="60"/>
      <c r="OTU173" s="60"/>
      <c r="OTV173" s="60"/>
      <c r="OTW173" s="60"/>
      <c r="OTX173" s="60"/>
      <c r="OTY173" s="60"/>
      <c r="OTZ173" s="60"/>
      <c r="OUA173" s="60"/>
      <c r="OUB173" s="60"/>
      <c r="OUC173" s="60"/>
      <c r="OUD173" s="60"/>
      <c r="OUE173" s="60"/>
      <c r="OUF173" s="60"/>
      <c r="OUG173" s="60"/>
      <c r="OUH173" s="60"/>
      <c r="OUI173" s="60"/>
      <c r="OUJ173" s="60"/>
      <c r="OUK173" s="60"/>
      <c r="OUL173" s="60"/>
      <c r="OUM173" s="60"/>
      <c r="OUN173" s="60"/>
      <c r="OUO173" s="60"/>
      <c r="OUP173" s="60"/>
      <c r="OUQ173" s="60"/>
      <c r="OUR173" s="60"/>
      <c r="OUS173" s="60"/>
      <c r="OUT173" s="60"/>
      <c r="OUU173" s="60"/>
      <c r="OUV173" s="60"/>
      <c r="OUW173" s="60"/>
      <c r="OUX173" s="60"/>
      <c r="OUY173" s="60"/>
      <c r="OUZ173" s="60"/>
      <c r="OVA173" s="60"/>
      <c r="OVB173" s="60"/>
      <c r="OVC173" s="60"/>
      <c r="OVD173" s="60"/>
      <c r="OVE173" s="60"/>
      <c r="OVF173" s="60"/>
      <c r="OVG173" s="60"/>
      <c r="OVH173" s="60"/>
      <c r="OVI173" s="60"/>
      <c r="OVJ173" s="60"/>
      <c r="OVK173" s="60"/>
      <c r="OVL173" s="60"/>
      <c r="OVM173" s="60"/>
      <c r="OVN173" s="60"/>
      <c r="OVO173" s="60"/>
      <c r="OVP173" s="60"/>
      <c r="OVQ173" s="60"/>
      <c r="OVR173" s="60"/>
      <c r="OVS173" s="60"/>
      <c r="OVT173" s="60"/>
      <c r="OVU173" s="60"/>
      <c r="OVV173" s="60"/>
      <c r="OVW173" s="60"/>
      <c r="OVX173" s="60"/>
      <c r="OVY173" s="60"/>
      <c r="OVZ173" s="60"/>
      <c r="OWA173" s="60"/>
      <c r="OWB173" s="60"/>
      <c r="OWC173" s="60"/>
      <c r="OWD173" s="60"/>
      <c r="OWE173" s="60"/>
      <c r="OWF173" s="60"/>
      <c r="OWG173" s="60"/>
      <c r="OWH173" s="60"/>
      <c r="OWI173" s="60"/>
      <c r="OWJ173" s="60"/>
      <c r="OWK173" s="60"/>
      <c r="OWL173" s="60"/>
      <c r="OWM173" s="60"/>
      <c r="OWN173" s="60"/>
      <c r="OWO173" s="60"/>
      <c r="OWP173" s="60"/>
      <c r="OWQ173" s="60"/>
      <c r="OWR173" s="60"/>
      <c r="OWS173" s="60"/>
      <c r="OWT173" s="60"/>
      <c r="OWU173" s="60"/>
      <c r="OWV173" s="60"/>
      <c r="OWW173" s="60"/>
      <c r="OWX173" s="60"/>
      <c r="OWY173" s="60"/>
      <c r="OWZ173" s="60"/>
      <c r="OXA173" s="60"/>
      <c r="OXB173" s="60"/>
      <c r="OXC173" s="60"/>
      <c r="OXD173" s="60"/>
      <c r="OXE173" s="60"/>
      <c r="OXF173" s="60"/>
      <c r="OXG173" s="60"/>
      <c r="OXH173" s="60"/>
      <c r="OXI173" s="60"/>
      <c r="OXJ173" s="60"/>
      <c r="OXK173" s="60"/>
      <c r="OXL173" s="60"/>
      <c r="OXM173" s="60"/>
      <c r="OXN173" s="60"/>
      <c r="OXO173" s="60"/>
      <c r="OXP173" s="60"/>
      <c r="OXQ173" s="60"/>
      <c r="OXR173" s="60"/>
      <c r="OXS173" s="60"/>
      <c r="OXT173" s="60"/>
      <c r="OXU173" s="60"/>
      <c r="OXV173" s="60"/>
      <c r="OXW173" s="60"/>
      <c r="OXX173" s="60"/>
      <c r="OXY173" s="60"/>
      <c r="OXZ173" s="60"/>
      <c r="OYA173" s="60"/>
      <c r="OYB173" s="60"/>
      <c r="OYC173" s="60"/>
      <c r="OYD173" s="60"/>
      <c r="OYE173" s="60"/>
      <c r="OYF173" s="60"/>
      <c r="OYG173" s="60"/>
      <c r="OYH173" s="60"/>
      <c r="OYI173" s="60"/>
      <c r="OYJ173" s="60"/>
      <c r="OYK173" s="60"/>
      <c r="OYL173" s="60"/>
      <c r="OYM173" s="60"/>
      <c r="OYN173" s="60"/>
      <c r="OYO173" s="60"/>
      <c r="OYP173" s="60"/>
      <c r="OYQ173" s="60"/>
      <c r="OYR173" s="60"/>
      <c r="OYS173" s="60"/>
      <c r="OYT173" s="60"/>
      <c r="OYU173" s="60"/>
      <c r="OYV173" s="60"/>
      <c r="OYW173" s="60"/>
      <c r="OYX173" s="60"/>
      <c r="OYY173" s="60"/>
      <c r="OYZ173" s="60"/>
      <c r="OZA173" s="60"/>
      <c r="OZB173" s="60"/>
      <c r="OZC173" s="60"/>
      <c r="OZD173" s="60"/>
      <c r="OZE173" s="60"/>
      <c r="OZF173" s="60"/>
      <c r="OZG173" s="60"/>
      <c r="OZH173" s="60"/>
      <c r="OZI173" s="60"/>
      <c r="OZJ173" s="60"/>
      <c r="OZK173" s="60"/>
      <c r="OZL173" s="60"/>
      <c r="OZM173" s="60"/>
      <c r="OZN173" s="60"/>
      <c r="OZO173" s="60"/>
      <c r="OZP173" s="60"/>
      <c r="OZQ173" s="60"/>
      <c r="OZR173" s="60"/>
      <c r="OZS173" s="60"/>
      <c r="OZT173" s="60"/>
      <c r="OZU173" s="60"/>
      <c r="OZV173" s="60"/>
      <c r="OZW173" s="60"/>
      <c r="OZX173" s="60"/>
      <c r="OZY173" s="60"/>
      <c r="OZZ173" s="60"/>
      <c r="PAA173" s="60"/>
      <c r="PAB173" s="60"/>
      <c r="PAC173" s="60"/>
      <c r="PAD173" s="60"/>
      <c r="PAE173" s="60"/>
      <c r="PAF173" s="60"/>
      <c r="PAG173" s="60"/>
      <c r="PAH173" s="60"/>
      <c r="PAI173" s="60"/>
      <c r="PAJ173" s="60"/>
      <c r="PAK173" s="60"/>
      <c r="PAL173" s="60"/>
      <c r="PAM173" s="60"/>
      <c r="PAN173" s="60"/>
      <c r="PAO173" s="60"/>
      <c r="PAP173" s="60"/>
      <c r="PAQ173" s="60"/>
      <c r="PAR173" s="60"/>
      <c r="PAS173" s="60"/>
      <c r="PAT173" s="60"/>
      <c r="PAU173" s="60"/>
      <c r="PAV173" s="60"/>
      <c r="PAW173" s="60"/>
      <c r="PAX173" s="60"/>
      <c r="PAY173" s="60"/>
      <c r="PAZ173" s="60"/>
      <c r="PBA173" s="60"/>
      <c r="PBB173" s="60"/>
      <c r="PBC173" s="60"/>
      <c r="PBD173" s="60"/>
      <c r="PBE173" s="60"/>
      <c r="PBF173" s="60"/>
      <c r="PBG173" s="60"/>
      <c r="PBH173" s="60"/>
      <c r="PBI173" s="60"/>
      <c r="PBJ173" s="60"/>
      <c r="PBK173" s="60"/>
      <c r="PBL173" s="60"/>
      <c r="PBM173" s="60"/>
      <c r="PBN173" s="60"/>
      <c r="PBO173" s="60"/>
      <c r="PBP173" s="60"/>
      <c r="PBQ173" s="60"/>
      <c r="PBR173" s="60"/>
      <c r="PBS173" s="60"/>
      <c r="PBT173" s="60"/>
      <c r="PBU173" s="60"/>
      <c r="PBV173" s="60"/>
      <c r="PBW173" s="60"/>
      <c r="PBX173" s="60"/>
      <c r="PBY173" s="60"/>
      <c r="PBZ173" s="60"/>
      <c r="PCA173" s="60"/>
      <c r="PCB173" s="60"/>
      <c r="PCC173" s="60"/>
      <c r="PCD173" s="60"/>
      <c r="PCE173" s="60"/>
      <c r="PCF173" s="60"/>
      <c r="PCG173" s="60"/>
      <c r="PCH173" s="60"/>
      <c r="PCI173" s="60"/>
      <c r="PCJ173" s="60"/>
      <c r="PCK173" s="60"/>
      <c r="PCL173" s="60"/>
      <c r="PCM173" s="60"/>
      <c r="PCN173" s="60"/>
      <c r="PCO173" s="60"/>
      <c r="PCP173" s="60"/>
      <c r="PCQ173" s="60"/>
      <c r="PCR173" s="60"/>
      <c r="PCS173" s="60"/>
      <c r="PCT173" s="60"/>
      <c r="PCU173" s="60"/>
      <c r="PCV173" s="60"/>
      <c r="PCW173" s="60"/>
      <c r="PCX173" s="60"/>
      <c r="PCY173" s="60"/>
      <c r="PCZ173" s="60"/>
      <c r="PDA173" s="60"/>
      <c r="PDB173" s="60"/>
      <c r="PDC173" s="60"/>
      <c r="PDD173" s="60"/>
      <c r="PDE173" s="60"/>
      <c r="PDF173" s="60"/>
      <c r="PDG173" s="60"/>
      <c r="PDH173" s="60"/>
      <c r="PDI173" s="60"/>
      <c r="PDJ173" s="60"/>
      <c r="PDK173" s="60"/>
      <c r="PDL173" s="60"/>
      <c r="PDM173" s="60"/>
      <c r="PDN173" s="60"/>
      <c r="PDO173" s="60"/>
      <c r="PDP173" s="60"/>
      <c r="PDQ173" s="60"/>
      <c r="PDR173" s="60"/>
      <c r="PDS173" s="60"/>
      <c r="PDT173" s="60"/>
      <c r="PDU173" s="60"/>
      <c r="PDV173" s="60"/>
      <c r="PDW173" s="60"/>
      <c r="PDX173" s="60"/>
      <c r="PDY173" s="60"/>
      <c r="PDZ173" s="60"/>
      <c r="PEA173" s="60"/>
      <c r="PEB173" s="60"/>
      <c r="PEC173" s="60"/>
      <c r="PED173" s="60"/>
      <c r="PEE173" s="60"/>
      <c r="PEF173" s="60"/>
      <c r="PEG173" s="60"/>
      <c r="PEH173" s="60"/>
      <c r="PEI173" s="60"/>
      <c r="PEJ173" s="60"/>
      <c r="PEK173" s="60"/>
      <c r="PEL173" s="60"/>
      <c r="PEM173" s="60"/>
      <c r="PEN173" s="60"/>
      <c r="PEO173" s="60"/>
      <c r="PEP173" s="60"/>
      <c r="PEQ173" s="60"/>
      <c r="PER173" s="60"/>
      <c r="PES173" s="60"/>
      <c r="PET173" s="60"/>
      <c r="PEU173" s="60"/>
      <c r="PEV173" s="60"/>
      <c r="PEW173" s="60"/>
      <c r="PEX173" s="60"/>
      <c r="PEY173" s="60"/>
      <c r="PEZ173" s="60"/>
      <c r="PFA173" s="60"/>
      <c r="PFB173" s="60"/>
      <c r="PFC173" s="60"/>
      <c r="PFD173" s="60"/>
      <c r="PFE173" s="60"/>
      <c r="PFF173" s="60"/>
      <c r="PFG173" s="60"/>
      <c r="PFH173" s="60"/>
      <c r="PFI173" s="60"/>
      <c r="PFJ173" s="60"/>
      <c r="PFK173" s="60"/>
      <c r="PFL173" s="60"/>
      <c r="PFM173" s="60"/>
      <c r="PFN173" s="60"/>
      <c r="PFO173" s="60"/>
      <c r="PFP173" s="60"/>
      <c r="PFQ173" s="60"/>
      <c r="PFR173" s="60"/>
      <c r="PFS173" s="60"/>
      <c r="PFT173" s="60"/>
      <c r="PFU173" s="60"/>
      <c r="PFV173" s="60"/>
      <c r="PFW173" s="60"/>
      <c r="PFX173" s="60"/>
      <c r="PFY173" s="60"/>
      <c r="PFZ173" s="60"/>
      <c r="PGA173" s="60"/>
      <c r="PGB173" s="60"/>
      <c r="PGC173" s="60"/>
      <c r="PGD173" s="60"/>
      <c r="PGE173" s="60"/>
      <c r="PGF173" s="60"/>
      <c r="PGG173" s="60"/>
      <c r="PGH173" s="60"/>
      <c r="PGI173" s="60"/>
      <c r="PGJ173" s="60"/>
      <c r="PGK173" s="60"/>
      <c r="PGL173" s="60"/>
      <c r="PGM173" s="60"/>
      <c r="PGN173" s="60"/>
      <c r="PGO173" s="60"/>
      <c r="PGP173" s="60"/>
      <c r="PGQ173" s="60"/>
      <c r="PGR173" s="60"/>
      <c r="PGS173" s="60"/>
      <c r="PGT173" s="60"/>
      <c r="PGU173" s="60"/>
      <c r="PGV173" s="60"/>
      <c r="PGW173" s="60"/>
      <c r="PGX173" s="60"/>
      <c r="PGY173" s="60"/>
      <c r="PGZ173" s="60"/>
      <c r="PHA173" s="60"/>
      <c r="PHB173" s="60"/>
      <c r="PHC173" s="60"/>
      <c r="PHD173" s="60"/>
      <c r="PHE173" s="60"/>
      <c r="PHF173" s="60"/>
      <c r="PHG173" s="60"/>
      <c r="PHH173" s="60"/>
      <c r="PHI173" s="60"/>
      <c r="PHJ173" s="60"/>
      <c r="PHK173" s="60"/>
      <c r="PHL173" s="60"/>
      <c r="PHM173" s="60"/>
      <c r="PHN173" s="60"/>
      <c r="PHO173" s="60"/>
      <c r="PHP173" s="60"/>
      <c r="PHQ173" s="60"/>
      <c r="PHR173" s="60"/>
      <c r="PHS173" s="60"/>
      <c r="PHT173" s="60"/>
      <c r="PHU173" s="60"/>
      <c r="PHV173" s="60"/>
      <c r="PHW173" s="60"/>
      <c r="PHX173" s="60"/>
      <c r="PHY173" s="60"/>
      <c r="PHZ173" s="60"/>
      <c r="PIA173" s="60"/>
      <c r="PIB173" s="60"/>
      <c r="PIC173" s="60"/>
      <c r="PID173" s="60"/>
      <c r="PIE173" s="60"/>
      <c r="PIF173" s="60"/>
      <c r="PIG173" s="60"/>
      <c r="PIH173" s="60"/>
      <c r="PII173" s="60"/>
      <c r="PIJ173" s="60"/>
      <c r="PIK173" s="60"/>
      <c r="PIL173" s="60"/>
      <c r="PIM173" s="60"/>
      <c r="PIN173" s="60"/>
      <c r="PIO173" s="60"/>
      <c r="PIP173" s="60"/>
      <c r="PIQ173" s="60"/>
      <c r="PIR173" s="60"/>
      <c r="PIS173" s="60"/>
      <c r="PIT173" s="60"/>
      <c r="PIU173" s="60"/>
      <c r="PIV173" s="60"/>
      <c r="PIW173" s="60"/>
      <c r="PIX173" s="60"/>
      <c r="PIY173" s="60"/>
      <c r="PIZ173" s="60"/>
      <c r="PJA173" s="60"/>
      <c r="PJB173" s="60"/>
      <c r="PJC173" s="60"/>
      <c r="PJD173" s="60"/>
      <c r="PJE173" s="60"/>
      <c r="PJF173" s="60"/>
      <c r="PJG173" s="60"/>
      <c r="PJH173" s="60"/>
      <c r="PJI173" s="60"/>
      <c r="PJJ173" s="60"/>
      <c r="PJK173" s="60"/>
      <c r="PJL173" s="60"/>
      <c r="PJM173" s="60"/>
      <c r="PJN173" s="60"/>
      <c r="PJO173" s="60"/>
      <c r="PJP173" s="60"/>
      <c r="PJQ173" s="60"/>
      <c r="PJR173" s="60"/>
      <c r="PJS173" s="60"/>
      <c r="PJT173" s="60"/>
      <c r="PJU173" s="60"/>
      <c r="PJV173" s="60"/>
      <c r="PJW173" s="60"/>
      <c r="PJX173" s="60"/>
      <c r="PJY173" s="60"/>
      <c r="PJZ173" s="60"/>
      <c r="PKA173" s="60"/>
      <c r="PKB173" s="60"/>
      <c r="PKC173" s="60"/>
      <c r="PKD173" s="60"/>
      <c r="PKE173" s="60"/>
      <c r="PKF173" s="60"/>
      <c r="PKG173" s="60"/>
      <c r="PKH173" s="60"/>
      <c r="PKI173" s="60"/>
      <c r="PKJ173" s="60"/>
      <c r="PKK173" s="60"/>
      <c r="PKL173" s="60"/>
      <c r="PKM173" s="60"/>
      <c r="PKN173" s="60"/>
      <c r="PKO173" s="60"/>
      <c r="PKP173" s="60"/>
      <c r="PKQ173" s="60"/>
      <c r="PKR173" s="60"/>
      <c r="PKS173" s="60"/>
      <c r="PKT173" s="60"/>
      <c r="PKU173" s="60"/>
      <c r="PKV173" s="60"/>
      <c r="PKW173" s="60"/>
      <c r="PKX173" s="60"/>
      <c r="PKY173" s="60"/>
      <c r="PKZ173" s="60"/>
      <c r="PLA173" s="60"/>
      <c r="PLB173" s="60"/>
      <c r="PLC173" s="60"/>
      <c r="PLD173" s="60"/>
      <c r="PLE173" s="60"/>
      <c r="PLF173" s="60"/>
      <c r="PLG173" s="60"/>
      <c r="PLH173" s="60"/>
      <c r="PLI173" s="60"/>
      <c r="PLJ173" s="60"/>
      <c r="PLK173" s="60"/>
      <c r="PLL173" s="60"/>
      <c r="PLM173" s="60"/>
      <c r="PLN173" s="60"/>
      <c r="PLO173" s="60"/>
      <c r="PLP173" s="60"/>
      <c r="PLQ173" s="60"/>
      <c r="PLR173" s="60"/>
      <c r="PLS173" s="60"/>
      <c r="PLT173" s="60"/>
      <c r="PLU173" s="60"/>
      <c r="PLV173" s="60"/>
      <c r="PLW173" s="60"/>
      <c r="PLX173" s="60"/>
      <c r="PLY173" s="60"/>
      <c r="PLZ173" s="60"/>
      <c r="PMA173" s="60"/>
      <c r="PMB173" s="60"/>
      <c r="PMC173" s="60"/>
      <c r="PMD173" s="60"/>
      <c r="PME173" s="60"/>
      <c r="PMF173" s="60"/>
      <c r="PMG173" s="60"/>
      <c r="PMH173" s="60"/>
      <c r="PMI173" s="60"/>
      <c r="PMJ173" s="60"/>
      <c r="PMK173" s="60"/>
      <c r="PML173" s="60"/>
      <c r="PMM173" s="60"/>
      <c r="PMN173" s="60"/>
      <c r="PMO173" s="60"/>
      <c r="PMP173" s="60"/>
      <c r="PMQ173" s="60"/>
      <c r="PMR173" s="60"/>
      <c r="PMS173" s="60"/>
      <c r="PMT173" s="60"/>
      <c r="PMU173" s="60"/>
      <c r="PMV173" s="60"/>
      <c r="PMW173" s="60"/>
      <c r="PMX173" s="60"/>
      <c r="PMY173" s="60"/>
      <c r="PMZ173" s="60"/>
      <c r="PNA173" s="60"/>
      <c r="PNB173" s="60"/>
      <c r="PNC173" s="60"/>
      <c r="PND173" s="60"/>
      <c r="PNE173" s="60"/>
      <c r="PNF173" s="60"/>
      <c r="PNG173" s="60"/>
      <c r="PNH173" s="60"/>
      <c r="PNI173" s="60"/>
      <c r="PNJ173" s="60"/>
      <c r="PNK173" s="60"/>
      <c r="PNL173" s="60"/>
      <c r="PNM173" s="60"/>
      <c r="PNN173" s="60"/>
      <c r="PNO173" s="60"/>
      <c r="PNP173" s="60"/>
      <c r="PNQ173" s="60"/>
      <c r="PNR173" s="60"/>
      <c r="PNS173" s="60"/>
      <c r="PNT173" s="60"/>
      <c r="PNU173" s="60"/>
      <c r="PNV173" s="60"/>
      <c r="PNW173" s="60"/>
      <c r="PNX173" s="60"/>
      <c r="PNY173" s="60"/>
      <c r="PNZ173" s="60"/>
      <c r="POA173" s="60"/>
      <c r="POB173" s="60"/>
      <c r="POC173" s="60"/>
      <c r="POD173" s="60"/>
      <c r="POE173" s="60"/>
      <c r="POF173" s="60"/>
      <c r="POG173" s="60"/>
      <c r="POH173" s="60"/>
      <c r="POI173" s="60"/>
      <c r="POJ173" s="60"/>
      <c r="POK173" s="60"/>
      <c r="POL173" s="60"/>
      <c r="POM173" s="60"/>
      <c r="PON173" s="60"/>
      <c r="POO173" s="60"/>
      <c r="POP173" s="60"/>
      <c r="POQ173" s="60"/>
      <c r="POR173" s="60"/>
      <c r="POS173" s="60"/>
      <c r="POT173" s="60"/>
      <c r="POU173" s="60"/>
      <c r="POV173" s="60"/>
      <c r="POW173" s="60"/>
      <c r="POX173" s="60"/>
      <c r="POY173" s="60"/>
      <c r="POZ173" s="60"/>
      <c r="PPA173" s="60"/>
      <c r="PPB173" s="60"/>
      <c r="PPC173" s="60"/>
      <c r="PPD173" s="60"/>
      <c r="PPE173" s="60"/>
      <c r="PPF173" s="60"/>
      <c r="PPG173" s="60"/>
      <c r="PPH173" s="60"/>
      <c r="PPI173" s="60"/>
      <c r="PPJ173" s="60"/>
      <c r="PPK173" s="60"/>
      <c r="PPL173" s="60"/>
      <c r="PPM173" s="60"/>
      <c r="PPN173" s="60"/>
      <c r="PPO173" s="60"/>
      <c r="PPP173" s="60"/>
      <c r="PPQ173" s="60"/>
      <c r="PPR173" s="60"/>
      <c r="PPS173" s="60"/>
      <c r="PPT173" s="60"/>
      <c r="PPU173" s="60"/>
      <c r="PPV173" s="60"/>
      <c r="PPW173" s="60"/>
      <c r="PPX173" s="60"/>
      <c r="PPY173" s="60"/>
      <c r="PPZ173" s="60"/>
      <c r="PQA173" s="60"/>
      <c r="PQB173" s="60"/>
      <c r="PQC173" s="60"/>
      <c r="PQD173" s="60"/>
      <c r="PQE173" s="60"/>
      <c r="PQF173" s="60"/>
      <c r="PQG173" s="60"/>
      <c r="PQH173" s="60"/>
      <c r="PQI173" s="60"/>
      <c r="PQJ173" s="60"/>
      <c r="PQK173" s="60"/>
      <c r="PQL173" s="60"/>
      <c r="PQM173" s="60"/>
      <c r="PQN173" s="60"/>
      <c r="PQO173" s="60"/>
      <c r="PQP173" s="60"/>
      <c r="PQQ173" s="60"/>
      <c r="PQR173" s="60"/>
      <c r="PQS173" s="60"/>
      <c r="PQT173" s="60"/>
      <c r="PQU173" s="60"/>
      <c r="PQV173" s="60"/>
      <c r="PQW173" s="60"/>
      <c r="PQX173" s="60"/>
      <c r="PQY173" s="60"/>
      <c r="PQZ173" s="60"/>
      <c r="PRA173" s="60"/>
      <c r="PRB173" s="60"/>
      <c r="PRC173" s="60"/>
      <c r="PRD173" s="60"/>
      <c r="PRE173" s="60"/>
      <c r="PRF173" s="60"/>
      <c r="PRG173" s="60"/>
      <c r="PRH173" s="60"/>
      <c r="PRI173" s="60"/>
      <c r="PRJ173" s="60"/>
      <c r="PRK173" s="60"/>
      <c r="PRL173" s="60"/>
      <c r="PRM173" s="60"/>
      <c r="PRN173" s="60"/>
      <c r="PRO173" s="60"/>
      <c r="PRP173" s="60"/>
      <c r="PRQ173" s="60"/>
      <c r="PRR173" s="60"/>
      <c r="PRS173" s="60"/>
      <c r="PRT173" s="60"/>
      <c r="PRU173" s="60"/>
      <c r="PRV173" s="60"/>
      <c r="PRW173" s="60"/>
      <c r="PRX173" s="60"/>
      <c r="PRY173" s="60"/>
      <c r="PRZ173" s="60"/>
      <c r="PSA173" s="60"/>
      <c r="PSB173" s="60"/>
      <c r="PSC173" s="60"/>
      <c r="PSD173" s="60"/>
      <c r="PSE173" s="60"/>
      <c r="PSF173" s="60"/>
      <c r="PSG173" s="60"/>
      <c r="PSH173" s="60"/>
      <c r="PSI173" s="60"/>
      <c r="PSJ173" s="60"/>
      <c r="PSK173" s="60"/>
      <c r="PSL173" s="60"/>
      <c r="PSM173" s="60"/>
      <c r="PSN173" s="60"/>
      <c r="PSO173" s="60"/>
      <c r="PSP173" s="60"/>
      <c r="PSQ173" s="60"/>
      <c r="PSR173" s="60"/>
      <c r="PSS173" s="60"/>
      <c r="PST173" s="60"/>
      <c r="PSU173" s="60"/>
      <c r="PSV173" s="60"/>
      <c r="PSW173" s="60"/>
      <c r="PSX173" s="60"/>
      <c r="PSY173" s="60"/>
      <c r="PSZ173" s="60"/>
      <c r="PTA173" s="60"/>
      <c r="PTB173" s="60"/>
      <c r="PTC173" s="60"/>
      <c r="PTD173" s="60"/>
      <c r="PTE173" s="60"/>
      <c r="PTF173" s="60"/>
      <c r="PTG173" s="60"/>
      <c r="PTH173" s="60"/>
      <c r="PTI173" s="60"/>
      <c r="PTJ173" s="60"/>
      <c r="PTK173" s="60"/>
      <c r="PTL173" s="60"/>
      <c r="PTM173" s="60"/>
      <c r="PTN173" s="60"/>
      <c r="PTO173" s="60"/>
      <c r="PTP173" s="60"/>
      <c r="PTQ173" s="60"/>
      <c r="PTR173" s="60"/>
      <c r="PTS173" s="60"/>
      <c r="PTT173" s="60"/>
      <c r="PTU173" s="60"/>
      <c r="PTV173" s="60"/>
      <c r="PTW173" s="60"/>
      <c r="PTX173" s="60"/>
      <c r="PTY173" s="60"/>
      <c r="PTZ173" s="60"/>
      <c r="PUA173" s="60"/>
      <c r="PUB173" s="60"/>
      <c r="PUC173" s="60"/>
      <c r="PUD173" s="60"/>
      <c r="PUE173" s="60"/>
      <c r="PUF173" s="60"/>
      <c r="PUG173" s="60"/>
      <c r="PUH173" s="60"/>
      <c r="PUI173" s="60"/>
      <c r="PUJ173" s="60"/>
      <c r="PUK173" s="60"/>
      <c r="PUL173" s="60"/>
      <c r="PUM173" s="60"/>
      <c r="PUN173" s="60"/>
      <c r="PUO173" s="60"/>
      <c r="PUP173" s="60"/>
      <c r="PUQ173" s="60"/>
      <c r="PUR173" s="60"/>
      <c r="PUS173" s="60"/>
      <c r="PUT173" s="60"/>
      <c r="PUU173" s="60"/>
      <c r="PUV173" s="60"/>
      <c r="PUW173" s="60"/>
      <c r="PUX173" s="60"/>
      <c r="PUY173" s="60"/>
      <c r="PUZ173" s="60"/>
      <c r="PVA173" s="60"/>
      <c r="PVB173" s="60"/>
      <c r="PVC173" s="60"/>
      <c r="PVD173" s="60"/>
      <c r="PVE173" s="60"/>
      <c r="PVF173" s="60"/>
      <c r="PVG173" s="60"/>
      <c r="PVH173" s="60"/>
      <c r="PVI173" s="60"/>
      <c r="PVJ173" s="60"/>
      <c r="PVK173" s="60"/>
      <c r="PVL173" s="60"/>
      <c r="PVM173" s="60"/>
      <c r="PVN173" s="60"/>
      <c r="PVO173" s="60"/>
      <c r="PVP173" s="60"/>
      <c r="PVQ173" s="60"/>
      <c r="PVR173" s="60"/>
      <c r="PVS173" s="60"/>
      <c r="PVT173" s="60"/>
      <c r="PVU173" s="60"/>
      <c r="PVV173" s="60"/>
      <c r="PVW173" s="60"/>
      <c r="PVX173" s="60"/>
      <c r="PVY173" s="60"/>
      <c r="PVZ173" s="60"/>
      <c r="PWA173" s="60"/>
      <c r="PWB173" s="60"/>
      <c r="PWC173" s="60"/>
      <c r="PWD173" s="60"/>
      <c r="PWE173" s="60"/>
      <c r="PWF173" s="60"/>
      <c r="PWG173" s="60"/>
      <c r="PWH173" s="60"/>
      <c r="PWI173" s="60"/>
      <c r="PWJ173" s="60"/>
      <c r="PWK173" s="60"/>
      <c r="PWL173" s="60"/>
      <c r="PWM173" s="60"/>
      <c r="PWN173" s="60"/>
      <c r="PWO173" s="60"/>
      <c r="PWP173" s="60"/>
      <c r="PWQ173" s="60"/>
      <c r="PWR173" s="60"/>
      <c r="PWS173" s="60"/>
      <c r="PWT173" s="60"/>
      <c r="PWU173" s="60"/>
      <c r="PWV173" s="60"/>
      <c r="PWW173" s="60"/>
      <c r="PWX173" s="60"/>
      <c r="PWY173" s="60"/>
      <c r="PWZ173" s="60"/>
      <c r="PXA173" s="60"/>
      <c r="PXB173" s="60"/>
      <c r="PXC173" s="60"/>
      <c r="PXD173" s="60"/>
      <c r="PXE173" s="60"/>
      <c r="PXF173" s="60"/>
      <c r="PXG173" s="60"/>
      <c r="PXH173" s="60"/>
      <c r="PXI173" s="60"/>
      <c r="PXJ173" s="60"/>
      <c r="PXK173" s="60"/>
      <c r="PXL173" s="60"/>
      <c r="PXM173" s="60"/>
      <c r="PXN173" s="60"/>
      <c r="PXO173" s="60"/>
      <c r="PXP173" s="60"/>
      <c r="PXQ173" s="60"/>
      <c r="PXR173" s="60"/>
      <c r="PXS173" s="60"/>
      <c r="PXT173" s="60"/>
      <c r="PXU173" s="60"/>
      <c r="PXV173" s="60"/>
      <c r="PXW173" s="60"/>
      <c r="PXX173" s="60"/>
      <c r="PXY173" s="60"/>
      <c r="PXZ173" s="60"/>
      <c r="PYA173" s="60"/>
      <c r="PYB173" s="60"/>
      <c r="PYC173" s="60"/>
      <c r="PYD173" s="60"/>
      <c r="PYE173" s="60"/>
      <c r="PYF173" s="60"/>
      <c r="PYG173" s="60"/>
      <c r="PYH173" s="60"/>
      <c r="PYI173" s="60"/>
      <c r="PYJ173" s="60"/>
      <c r="PYK173" s="60"/>
      <c r="PYL173" s="60"/>
      <c r="PYM173" s="60"/>
      <c r="PYN173" s="60"/>
      <c r="PYO173" s="60"/>
      <c r="PYP173" s="60"/>
      <c r="PYQ173" s="60"/>
      <c r="PYR173" s="60"/>
      <c r="PYS173" s="60"/>
      <c r="PYT173" s="60"/>
      <c r="PYU173" s="60"/>
      <c r="PYV173" s="60"/>
      <c r="PYW173" s="60"/>
      <c r="PYX173" s="60"/>
      <c r="PYY173" s="60"/>
      <c r="PYZ173" s="60"/>
      <c r="PZA173" s="60"/>
      <c r="PZB173" s="60"/>
      <c r="PZC173" s="60"/>
      <c r="PZD173" s="60"/>
      <c r="PZE173" s="60"/>
      <c r="PZF173" s="60"/>
      <c r="PZG173" s="60"/>
      <c r="PZH173" s="60"/>
      <c r="PZI173" s="60"/>
      <c r="PZJ173" s="60"/>
      <c r="PZK173" s="60"/>
      <c r="PZL173" s="60"/>
      <c r="PZM173" s="60"/>
      <c r="PZN173" s="60"/>
      <c r="PZO173" s="60"/>
      <c r="PZP173" s="60"/>
      <c r="PZQ173" s="60"/>
      <c r="PZR173" s="60"/>
      <c r="PZS173" s="60"/>
      <c r="PZT173" s="60"/>
      <c r="PZU173" s="60"/>
      <c r="PZV173" s="60"/>
      <c r="PZW173" s="60"/>
      <c r="PZX173" s="60"/>
      <c r="PZY173" s="60"/>
      <c r="PZZ173" s="60"/>
      <c r="QAA173" s="60"/>
      <c r="QAB173" s="60"/>
      <c r="QAC173" s="60"/>
      <c r="QAD173" s="60"/>
      <c r="QAE173" s="60"/>
      <c r="QAF173" s="60"/>
      <c r="QAG173" s="60"/>
      <c r="QAH173" s="60"/>
      <c r="QAI173" s="60"/>
      <c r="QAJ173" s="60"/>
      <c r="QAK173" s="60"/>
      <c r="QAL173" s="60"/>
      <c r="QAM173" s="60"/>
      <c r="QAN173" s="60"/>
      <c r="QAO173" s="60"/>
      <c r="QAP173" s="60"/>
      <c r="QAQ173" s="60"/>
      <c r="QAR173" s="60"/>
      <c r="QAS173" s="60"/>
      <c r="QAT173" s="60"/>
      <c r="QAU173" s="60"/>
      <c r="QAV173" s="60"/>
      <c r="QAW173" s="60"/>
      <c r="QAX173" s="60"/>
      <c r="QAY173" s="60"/>
      <c r="QAZ173" s="60"/>
      <c r="QBA173" s="60"/>
      <c r="QBB173" s="60"/>
      <c r="QBC173" s="60"/>
      <c r="QBD173" s="60"/>
      <c r="QBE173" s="60"/>
      <c r="QBF173" s="60"/>
      <c r="QBG173" s="60"/>
      <c r="QBH173" s="60"/>
      <c r="QBI173" s="60"/>
      <c r="QBJ173" s="60"/>
      <c r="QBK173" s="60"/>
      <c r="QBL173" s="60"/>
      <c r="QBM173" s="60"/>
      <c r="QBN173" s="60"/>
      <c r="QBO173" s="60"/>
      <c r="QBP173" s="60"/>
      <c r="QBQ173" s="60"/>
      <c r="QBR173" s="60"/>
      <c r="QBS173" s="60"/>
      <c r="QBT173" s="60"/>
      <c r="QBU173" s="60"/>
      <c r="QBV173" s="60"/>
      <c r="QBW173" s="60"/>
      <c r="QBX173" s="60"/>
      <c r="QBY173" s="60"/>
      <c r="QBZ173" s="60"/>
      <c r="QCA173" s="60"/>
      <c r="QCB173" s="60"/>
      <c r="QCC173" s="60"/>
      <c r="QCD173" s="60"/>
      <c r="QCE173" s="60"/>
      <c r="QCF173" s="60"/>
      <c r="QCG173" s="60"/>
      <c r="QCH173" s="60"/>
      <c r="QCI173" s="60"/>
      <c r="QCJ173" s="60"/>
      <c r="QCK173" s="60"/>
      <c r="QCL173" s="60"/>
      <c r="QCM173" s="60"/>
      <c r="QCN173" s="60"/>
      <c r="QCO173" s="60"/>
      <c r="QCP173" s="60"/>
      <c r="QCQ173" s="60"/>
      <c r="QCR173" s="60"/>
      <c r="QCS173" s="60"/>
      <c r="QCT173" s="60"/>
      <c r="QCU173" s="60"/>
      <c r="QCV173" s="60"/>
      <c r="QCW173" s="60"/>
      <c r="QCX173" s="60"/>
      <c r="QCY173" s="60"/>
      <c r="QCZ173" s="60"/>
      <c r="QDA173" s="60"/>
      <c r="QDB173" s="60"/>
      <c r="QDC173" s="60"/>
      <c r="QDD173" s="60"/>
      <c r="QDE173" s="60"/>
      <c r="QDF173" s="60"/>
      <c r="QDG173" s="60"/>
      <c r="QDH173" s="60"/>
      <c r="QDI173" s="60"/>
      <c r="QDJ173" s="60"/>
      <c r="QDK173" s="60"/>
      <c r="QDL173" s="60"/>
      <c r="QDM173" s="60"/>
      <c r="QDN173" s="60"/>
      <c r="QDO173" s="60"/>
      <c r="QDP173" s="60"/>
      <c r="QDQ173" s="60"/>
      <c r="QDR173" s="60"/>
      <c r="QDS173" s="60"/>
      <c r="QDT173" s="60"/>
      <c r="QDU173" s="60"/>
      <c r="QDV173" s="60"/>
      <c r="QDW173" s="60"/>
      <c r="QDX173" s="60"/>
      <c r="QDY173" s="60"/>
      <c r="QDZ173" s="60"/>
      <c r="QEA173" s="60"/>
      <c r="QEB173" s="60"/>
      <c r="QEC173" s="60"/>
      <c r="QED173" s="60"/>
      <c r="QEE173" s="60"/>
      <c r="QEF173" s="60"/>
      <c r="QEG173" s="60"/>
      <c r="QEH173" s="60"/>
      <c r="QEI173" s="60"/>
      <c r="QEJ173" s="60"/>
      <c r="QEK173" s="60"/>
      <c r="QEL173" s="60"/>
      <c r="QEM173" s="60"/>
      <c r="QEN173" s="60"/>
      <c r="QEO173" s="60"/>
      <c r="QEP173" s="60"/>
      <c r="QEQ173" s="60"/>
      <c r="QER173" s="60"/>
      <c r="QES173" s="60"/>
      <c r="QET173" s="60"/>
      <c r="QEU173" s="60"/>
      <c r="QEV173" s="60"/>
      <c r="QEW173" s="60"/>
      <c r="QEX173" s="60"/>
      <c r="QEY173" s="60"/>
      <c r="QEZ173" s="60"/>
      <c r="QFA173" s="60"/>
      <c r="QFB173" s="60"/>
      <c r="QFC173" s="60"/>
      <c r="QFD173" s="60"/>
      <c r="QFE173" s="60"/>
      <c r="QFF173" s="60"/>
      <c r="QFG173" s="60"/>
      <c r="QFH173" s="60"/>
      <c r="QFI173" s="60"/>
      <c r="QFJ173" s="60"/>
      <c r="QFK173" s="60"/>
      <c r="QFL173" s="60"/>
      <c r="QFM173" s="60"/>
      <c r="QFN173" s="60"/>
      <c r="QFO173" s="60"/>
      <c r="QFP173" s="60"/>
      <c r="QFQ173" s="60"/>
      <c r="QFR173" s="60"/>
      <c r="QFS173" s="60"/>
      <c r="QFT173" s="60"/>
      <c r="QFU173" s="60"/>
      <c r="QFV173" s="60"/>
      <c r="QFW173" s="60"/>
      <c r="QFX173" s="60"/>
      <c r="QFY173" s="60"/>
      <c r="QFZ173" s="60"/>
      <c r="QGA173" s="60"/>
      <c r="QGB173" s="60"/>
      <c r="QGC173" s="60"/>
      <c r="QGD173" s="60"/>
      <c r="QGE173" s="60"/>
      <c r="QGF173" s="60"/>
      <c r="QGG173" s="60"/>
      <c r="QGH173" s="60"/>
      <c r="QGI173" s="60"/>
      <c r="QGJ173" s="60"/>
      <c r="QGK173" s="60"/>
      <c r="QGL173" s="60"/>
      <c r="QGM173" s="60"/>
      <c r="QGN173" s="60"/>
      <c r="QGO173" s="60"/>
      <c r="QGP173" s="60"/>
      <c r="QGQ173" s="60"/>
      <c r="QGR173" s="60"/>
      <c r="QGS173" s="60"/>
      <c r="QGT173" s="60"/>
      <c r="QGU173" s="60"/>
      <c r="QGV173" s="60"/>
      <c r="QGW173" s="60"/>
      <c r="QGX173" s="60"/>
      <c r="QGY173" s="60"/>
      <c r="QGZ173" s="60"/>
      <c r="QHA173" s="60"/>
      <c r="QHB173" s="60"/>
      <c r="QHC173" s="60"/>
      <c r="QHD173" s="60"/>
      <c r="QHE173" s="60"/>
      <c r="QHF173" s="60"/>
      <c r="QHG173" s="60"/>
      <c r="QHH173" s="60"/>
      <c r="QHI173" s="60"/>
      <c r="QHJ173" s="60"/>
      <c r="QHK173" s="60"/>
      <c r="QHL173" s="60"/>
      <c r="QHM173" s="60"/>
      <c r="QHN173" s="60"/>
      <c r="QHO173" s="60"/>
      <c r="QHP173" s="60"/>
      <c r="QHQ173" s="60"/>
      <c r="QHR173" s="60"/>
      <c r="QHS173" s="60"/>
      <c r="QHT173" s="60"/>
      <c r="QHU173" s="60"/>
      <c r="QHV173" s="60"/>
      <c r="QHW173" s="60"/>
      <c r="QHX173" s="60"/>
      <c r="QHY173" s="60"/>
      <c r="QHZ173" s="60"/>
      <c r="QIA173" s="60"/>
      <c r="QIB173" s="60"/>
      <c r="QIC173" s="60"/>
      <c r="QID173" s="60"/>
      <c r="QIE173" s="60"/>
      <c r="QIF173" s="60"/>
      <c r="QIG173" s="60"/>
      <c r="QIH173" s="60"/>
      <c r="QII173" s="60"/>
      <c r="QIJ173" s="60"/>
      <c r="QIK173" s="60"/>
      <c r="QIL173" s="60"/>
      <c r="QIM173" s="60"/>
      <c r="QIN173" s="60"/>
      <c r="QIO173" s="60"/>
      <c r="QIP173" s="60"/>
      <c r="QIQ173" s="60"/>
      <c r="QIR173" s="60"/>
      <c r="QIS173" s="60"/>
      <c r="QIT173" s="60"/>
      <c r="QIU173" s="60"/>
      <c r="QIV173" s="60"/>
      <c r="QIW173" s="60"/>
      <c r="QIX173" s="60"/>
      <c r="QIY173" s="60"/>
      <c r="QIZ173" s="60"/>
      <c r="QJA173" s="60"/>
      <c r="QJB173" s="60"/>
      <c r="QJC173" s="60"/>
      <c r="QJD173" s="60"/>
      <c r="QJE173" s="60"/>
      <c r="QJF173" s="60"/>
      <c r="QJG173" s="60"/>
      <c r="QJH173" s="60"/>
      <c r="QJI173" s="60"/>
      <c r="QJJ173" s="60"/>
      <c r="QJK173" s="60"/>
      <c r="QJL173" s="60"/>
      <c r="QJM173" s="60"/>
      <c r="QJN173" s="60"/>
      <c r="QJO173" s="60"/>
      <c r="QJP173" s="60"/>
      <c r="QJQ173" s="60"/>
      <c r="QJR173" s="60"/>
      <c r="QJS173" s="60"/>
      <c r="QJT173" s="60"/>
      <c r="QJU173" s="60"/>
      <c r="QJV173" s="60"/>
      <c r="QJW173" s="60"/>
      <c r="QJX173" s="60"/>
      <c r="QJY173" s="60"/>
      <c r="QJZ173" s="60"/>
      <c r="QKA173" s="60"/>
      <c r="QKB173" s="60"/>
      <c r="QKC173" s="60"/>
      <c r="QKD173" s="60"/>
      <c r="QKE173" s="60"/>
      <c r="QKF173" s="60"/>
      <c r="QKG173" s="60"/>
      <c r="QKH173" s="60"/>
      <c r="QKI173" s="60"/>
      <c r="QKJ173" s="60"/>
      <c r="QKK173" s="60"/>
      <c r="QKL173" s="60"/>
      <c r="QKM173" s="60"/>
      <c r="QKN173" s="60"/>
      <c r="QKO173" s="60"/>
      <c r="QKP173" s="60"/>
      <c r="QKQ173" s="60"/>
      <c r="QKR173" s="60"/>
      <c r="QKS173" s="60"/>
      <c r="QKT173" s="60"/>
      <c r="QKU173" s="60"/>
      <c r="QKV173" s="60"/>
      <c r="QKW173" s="60"/>
      <c r="QKX173" s="60"/>
      <c r="QKY173" s="60"/>
      <c r="QKZ173" s="60"/>
      <c r="QLA173" s="60"/>
      <c r="QLB173" s="60"/>
      <c r="QLC173" s="60"/>
      <c r="QLD173" s="60"/>
      <c r="QLE173" s="60"/>
      <c r="QLF173" s="60"/>
      <c r="QLG173" s="60"/>
      <c r="QLH173" s="60"/>
      <c r="QLI173" s="60"/>
      <c r="QLJ173" s="60"/>
      <c r="QLK173" s="60"/>
      <c r="QLL173" s="60"/>
      <c r="QLM173" s="60"/>
      <c r="QLN173" s="60"/>
      <c r="QLO173" s="60"/>
      <c r="QLP173" s="60"/>
      <c r="QLQ173" s="60"/>
      <c r="QLR173" s="60"/>
      <c r="QLS173" s="60"/>
      <c r="QLT173" s="60"/>
      <c r="QLU173" s="60"/>
      <c r="QLV173" s="60"/>
      <c r="QLW173" s="60"/>
      <c r="QLX173" s="60"/>
      <c r="QLY173" s="60"/>
      <c r="QLZ173" s="60"/>
      <c r="QMA173" s="60"/>
      <c r="QMB173" s="60"/>
      <c r="QMC173" s="60"/>
      <c r="QMD173" s="60"/>
      <c r="QME173" s="60"/>
      <c r="QMF173" s="60"/>
      <c r="QMG173" s="60"/>
      <c r="QMH173" s="60"/>
      <c r="QMI173" s="60"/>
      <c r="QMJ173" s="60"/>
      <c r="QMK173" s="60"/>
      <c r="QML173" s="60"/>
      <c r="QMM173" s="60"/>
      <c r="QMN173" s="60"/>
      <c r="QMO173" s="60"/>
      <c r="QMP173" s="60"/>
      <c r="QMQ173" s="60"/>
      <c r="QMR173" s="60"/>
      <c r="QMS173" s="60"/>
      <c r="QMT173" s="60"/>
      <c r="QMU173" s="60"/>
      <c r="QMV173" s="60"/>
      <c r="QMW173" s="60"/>
      <c r="QMX173" s="60"/>
      <c r="QMY173" s="60"/>
      <c r="QMZ173" s="60"/>
      <c r="QNA173" s="60"/>
      <c r="QNB173" s="60"/>
      <c r="QNC173" s="60"/>
      <c r="QND173" s="60"/>
      <c r="QNE173" s="60"/>
      <c r="QNF173" s="60"/>
      <c r="QNG173" s="60"/>
      <c r="QNH173" s="60"/>
      <c r="QNI173" s="60"/>
      <c r="QNJ173" s="60"/>
      <c r="QNK173" s="60"/>
      <c r="QNL173" s="60"/>
      <c r="QNM173" s="60"/>
      <c r="QNN173" s="60"/>
      <c r="QNO173" s="60"/>
      <c r="QNP173" s="60"/>
      <c r="QNQ173" s="60"/>
      <c r="QNR173" s="60"/>
      <c r="QNS173" s="60"/>
      <c r="QNT173" s="60"/>
      <c r="QNU173" s="60"/>
      <c r="QNV173" s="60"/>
      <c r="QNW173" s="60"/>
      <c r="QNX173" s="60"/>
      <c r="QNY173" s="60"/>
      <c r="QNZ173" s="60"/>
      <c r="QOA173" s="60"/>
      <c r="QOB173" s="60"/>
      <c r="QOC173" s="60"/>
      <c r="QOD173" s="60"/>
      <c r="QOE173" s="60"/>
      <c r="QOF173" s="60"/>
      <c r="QOG173" s="60"/>
      <c r="QOH173" s="60"/>
      <c r="QOI173" s="60"/>
      <c r="QOJ173" s="60"/>
      <c r="QOK173" s="60"/>
      <c r="QOL173" s="60"/>
      <c r="QOM173" s="60"/>
      <c r="QON173" s="60"/>
      <c r="QOO173" s="60"/>
      <c r="QOP173" s="60"/>
      <c r="QOQ173" s="60"/>
      <c r="QOR173" s="60"/>
      <c r="QOS173" s="60"/>
      <c r="QOT173" s="60"/>
      <c r="QOU173" s="60"/>
      <c r="QOV173" s="60"/>
      <c r="QOW173" s="60"/>
      <c r="QOX173" s="60"/>
      <c r="QOY173" s="60"/>
      <c r="QOZ173" s="60"/>
      <c r="QPA173" s="60"/>
      <c r="QPB173" s="60"/>
      <c r="QPC173" s="60"/>
      <c r="QPD173" s="60"/>
      <c r="QPE173" s="60"/>
      <c r="QPF173" s="60"/>
      <c r="QPG173" s="60"/>
      <c r="QPH173" s="60"/>
      <c r="QPI173" s="60"/>
      <c r="QPJ173" s="60"/>
      <c r="QPK173" s="60"/>
      <c r="QPL173" s="60"/>
      <c r="QPM173" s="60"/>
      <c r="QPN173" s="60"/>
      <c r="QPO173" s="60"/>
      <c r="QPP173" s="60"/>
      <c r="QPQ173" s="60"/>
      <c r="QPR173" s="60"/>
      <c r="QPS173" s="60"/>
      <c r="QPT173" s="60"/>
      <c r="QPU173" s="60"/>
      <c r="QPV173" s="60"/>
      <c r="QPW173" s="60"/>
      <c r="QPX173" s="60"/>
      <c r="QPY173" s="60"/>
      <c r="QPZ173" s="60"/>
      <c r="QQA173" s="60"/>
      <c r="QQB173" s="60"/>
      <c r="QQC173" s="60"/>
      <c r="QQD173" s="60"/>
      <c r="QQE173" s="60"/>
      <c r="QQF173" s="60"/>
      <c r="QQG173" s="60"/>
      <c r="QQH173" s="60"/>
      <c r="QQI173" s="60"/>
      <c r="QQJ173" s="60"/>
      <c r="QQK173" s="60"/>
      <c r="QQL173" s="60"/>
      <c r="QQM173" s="60"/>
      <c r="QQN173" s="60"/>
      <c r="QQO173" s="60"/>
      <c r="QQP173" s="60"/>
      <c r="QQQ173" s="60"/>
      <c r="QQR173" s="60"/>
      <c r="QQS173" s="60"/>
      <c r="QQT173" s="60"/>
      <c r="QQU173" s="60"/>
      <c r="QQV173" s="60"/>
      <c r="QQW173" s="60"/>
      <c r="QQX173" s="60"/>
      <c r="QQY173" s="60"/>
      <c r="QQZ173" s="60"/>
      <c r="QRA173" s="60"/>
      <c r="QRB173" s="60"/>
      <c r="QRC173" s="60"/>
      <c r="QRD173" s="60"/>
      <c r="QRE173" s="60"/>
      <c r="QRF173" s="60"/>
      <c r="QRG173" s="60"/>
      <c r="QRH173" s="60"/>
      <c r="QRI173" s="60"/>
      <c r="QRJ173" s="60"/>
      <c r="QRK173" s="60"/>
      <c r="QRL173" s="60"/>
      <c r="QRM173" s="60"/>
      <c r="QRN173" s="60"/>
      <c r="QRO173" s="60"/>
      <c r="QRP173" s="60"/>
      <c r="QRQ173" s="60"/>
      <c r="QRR173" s="60"/>
      <c r="QRS173" s="60"/>
      <c r="QRT173" s="60"/>
      <c r="QRU173" s="60"/>
      <c r="QRV173" s="60"/>
      <c r="QRW173" s="60"/>
      <c r="QRX173" s="60"/>
      <c r="QRY173" s="60"/>
      <c r="QRZ173" s="60"/>
      <c r="QSA173" s="60"/>
      <c r="QSB173" s="60"/>
      <c r="QSC173" s="60"/>
      <c r="QSD173" s="60"/>
      <c r="QSE173" s="60"/>
      <c r="QSF173" s="60"/>
      <c r="QSG173" s="60"/>
      <c r="QSH173" s="60"/>
      <c r="QSI173" s="60"/>
      <c r="QSJ173" s="60"/>
      <c r="QSK173" s="60"/>
      <c r="QSL173" s="60"/>
      <c r="QSM173" s="60"/>
      <c r="QSN173" s="60"/>
      <c r="QSO173" s="60"/>
      <c r="QSP173" s="60"/>
      <c r="QSQ173" s="60"/>
      <c r="QSR173" s="60"/>
      <c r="QSS173" s="60"/>
      <c r="QST173" s="60"/>
      <c r="QSU173" s="60"/>
      <c r="QSV173" s="60"/>
      <c r="QSW173" s="60"/>
      <c r="QSX173" s="60"/>
      <c r="QSY173" s="60"/>
      <c r="QSZ173" s="60"/>
      <c r="QTA173" s="60"/>
      <c r="QTB173" s="60"/>
      <c r="QTC173" s="60"/>
      <c r="QTD173" s="60"/>
      <c r="QTE173" s="60"/>
      <c r="QTF173" s="60"/>
      <c r="QTG173" s="60"/>
      <c r="QTH173" s="60"/>
      <c r="QTI173" s="60"/>
      <c r="QTJ173" s="60"/>
      <c r="QTK173" s="60"/>
      <c r="QTL173" s="60"/>
      <c r="QTM173" s="60"/>
      <c r="QTN173" s="60"/>
      <c r="QTO173" s="60"/>
      <c r="QTP173" s="60"/>
      <c r="QTQ173" s="60"/>
      <c r="QTR173" s="60"/>
      <c r="QTS173" s="60"/>
      <c r="QTT173" s="60"/>
      <c r="QTU173" s="60"/>
      <c r="QTV173" s="60"/>
      <c r="QTW173" s="60"/>
      <c r="QTX173" s="60"/>
      <c r="QTY173" s="60"/>
      <c r="QTZ173" s="60"/>
      <c r="QUA173" s="60"/>
      <c r="QUB173" s="60"/>
      <c r="QUC173" s="60"/>
      <c r="QUD173" s="60"/>
      <c r="QUE173" s="60"/>
      <c r="QUF173" s="60"/>
      <c r="QUG173" s="60"/>
      <c r="QUH173" s="60"/>
      <c r="QUI173" s="60"/>
      <c r="QUJ173" s="60"/>
      <c r="QUK173" s="60"/>
      <c r="QUL173" s="60"/>
      <c r="QUM173" s="60"/>
      <c r="QUN173" s="60"/>
      <c r="QUO173" s="60"/>
      <c r="QUP173" s="60"/>
      <c r="QUQ173" s="60"/>
      <c r="QUR173" s="60"/>
      <c r="QUS173" s="60"/>
      <c r="QUT173" s="60"/>
      <c r="QUU173" s="60"/>
      <c r="QUV173" s="60"/>
      <c r="QUW173" s="60"/>
      <c r="QUX173" s="60"/>
      <c r="QUY173" s="60"/>
      <c r="QUZ173" s="60"/>
      <c r="QVA173" s="60"/>
      <c r="QVB173" s="60"/>
      <c r="QVC173" s="60"/>
      <c r="QVD173" s="60"/>
      <c r="QVE173" s="60"/>
      <c r="QVF173" s="60"/>
      <c r="QVG173" s="60"/>
      <c r="QVH173" s="60"/>
      <c r="QVI173" s="60"/>
      <c r="QVJ173" s="60"/>
      <c r="QVK173" s="60"/>
      <c r="QVL173" s="60"/>
      <c r="QVM173" s="60"/>
      <c r="QVN173" s="60"/>
      <c r="QVO173" s="60"/>
      <c r="QVP173" s="60"/>
      <c r="QVQ173" s="60"/>
      <c r="QVR173" s="60"/>
      <c r="QVS173" s="60"/>
      <c r="QVT173" s="60"/>
      <c r="QVU173" s="60"/>
      <c r="QVV173" s="60"/>
      <c r="QVW173" s="60"/>
      <c r="QVX173" s="60"/>
      <c r="QVY173" s="60"/>
      <c r="QVZ173" s="60"/>
      <c r="QWA173" s="60"/>
      <c r="QWB173" s="60"/>
      <c r="QWC173" s="60"/>
      <c r="QWD173" s="60"/>
      <c r="QWE173" s="60"/>
      <c r="QWF173" s="60"/>
      <c r="QWG173" s="60"/>
      <c r="QWH173" s="60"/>
      <c r="QWI173" s="60"/>
      <c r="QWJ173" s="60"/>
      <c r="QWK173" s="60"/>
      <c r="QWL173" s="60"/>
      <c r="QWM173" s="60"/>
      <c r="QWN173" s="60"/>
      <c r="QWO173" s="60"/>
      <c r="QWP173" s="60"/>
      <c r="QWQ173" s="60"/>
      <c r="QWR173" s="60"/>
      <c r="QWS173" s="60"/>
      <c r="QWT173" s="60"/>
      <c r="QWU173" s="60"/>
      <c r="QWV173" s="60"/>
      <c r="QWW173" s="60"/>
      <c r="QWX173" s="60"/>
      <c r="QWY173" s="60"/>
      <c r="QWZ173" s="60"/>
      <c r="QXA173" s="60"/>
      <c r="QXB173" s="60"/>
      <c r="QXC173" s="60"/>
      <c r="QXD173" s="60"/>
      <c r="QXE173" s="60"/>
      <c r="QXF173" s="60"/>
      <c r="QXG173" s="60"/>
      <c r="QXH173" s="60"/>
      <c r="QXI173" s="60"/>
      <c r="QXJ173" s="60"/>
      <c r="QXK173" s="60"/>
      <c r="QXL173" s="60"/>
      <c r="QXM173" s="60"/>
      <c r="QXN173" s="60"/>
      <c r="QXO173" s="60"/>
      <c r="QXP173" s="60"/>
      <c r="QXQ173" s="60"/>
      <c r="QXR173" s="60"/>
      <c r="QXS173" s="60"/>
      <c r="QXT173" s="60"/>
      <c r="QXU173" s="60"/>
      <c r="QXV173" s="60"/>
      <c r="QXW173" s="60"/>
      <c r="QXX173" s="60"/>
      <c r="QXY173" s="60"/>
      <c r="QXZ173" s="60"/>
      <c r="QYA173" s="60"/>
      <c r="QYB173" s="60"/>
      <c r="QYC173" s="60"/>
      <c r="QYD173" s="60"/>
      <c r="QYE173" s="60"/>
      <c r="QYF173" s="60"/>
      <c r="QYG173" s="60"/>
      <c r="QYH173" s="60"/>
      <c r="QYI173" s="60"/>
      <c r="QYJ173" s="60"/>
      <c r="QYK173" s="60"/>
      <c r="QYL173" s="60"/>
      <c r="QYM173" s="60"/>
      <c r="QYN173" s="60"/>
      <c r="QYO173" s="60"/>
      <c r="QYP173" s="60"/>
      <c r="QYQ173" s="60"/>
      <c r="QYR173" s="60"/>
      <c r="QYS173" s="60"/>
      <c r="QYT173" s="60"/>
      <c r="QYU173" s="60"/>
      <c r="QYV173" s="60"/>
      <c r="QYW173" s="60"/>
      <c r="QYX173" s="60"/>
      <c r="QYY173" s="60"/>
      <c r="QYZ173" s="60"/>
      <c r="QZA173" s="60"/>
      <c r="QZB173" s="60"/>
      <c r="QZC173" s="60"/>
      <c r="QZD173" s="60"/>
      <c r="QZE173" s="60"/>
      <c r="QZF173" s="60"/>
      <c r="QZG173" s="60"/>
      <c r="QZH173" s="60"/>
      <c r="QZI173" s="60"/>
      <c r="QZJ173" s="60"/>
      <c r="QZK173" s="60"/>
      <c r="QZL173" s="60"/>
      <c r="QZM173" s="60"/>
      <c r="QZN173" s="60"/>
      <c r="QZO173" s="60"/>
      <c r="QZP173" s="60"/>
      <c r="QZQ173" s="60"/>
      <c r="QZR173" s="60"/>
      <c r="QZS173" s="60"/>
      <c r="QZT173" s="60"/>
      <c r="QZU173" s="60"/>
      <c r="QZV173" s="60"/>
      <c r="QZW173" s="60"/>
      <c r="QZX173" s="60"/>
      <c r="QZY173" s="60"/>
      <c r="QZZ173" s="60"/>
      <c r="RAA173" s="60"/>
      <c r="RAB173" s="60"/>
      <c r="RAC173" s="60"/>
      <c r="RAD173" s="60"/>
      <c r="RAE173" s="60"/>
      <c r="RAF173" s="60"/>
      <c r="RAG173" s="60"/>
      <c r="RAH173" s="60"/>
      <c r="RAI173" s="60"/>
      <c r="RAJ173" s="60"/>
      <c r="RAK173" s="60"/>
      <c r="RAL173" s="60"/>
      <c r="RAM173" s="60"/>
      <c r="RAN173" s="60"/>
      <c r="RAO173" s="60"/>
      <c r="RAP173" s="60"/>
      <c r="RAQ173" s="60"/>
      <c r="RAR173" s="60"/>
      <c r="RAS173" s="60"/>
      <c r="RAT173" s="60"/>
      <c r="RAU173" s="60"/>
      <c r="RAV173" s="60"/>
      <c r="RAW173" s="60"/>
      <c r="RAX173" s="60"/>
      <c r="RAY173" s="60"/>
      <c r="RAZ173" s="60"/>
      <c r="RBA173" s="60"/>
      <c r="RBB173" s="60"/>
      <c r="RBC173" s="60"/>
      <c r="RBD173" s="60"/>
      <c r="RBE173" s="60"/>
      <c r="RBF173" s="60"/>
      <c r="RBG173" s="60"/>
      <c r="RBH173" s="60"/>
      <c r="RBI173" s="60"/>
      <c r="RBJ173" s="60"/>
      <c r="RBK173" s="60"/>
      <c r="RBL173" s="60"/>
      <c r="RBM173" s="60"/>
      <c r="RBN173" s="60"/>
      <c r="RBO173" s="60"/>
      <c r="RBP173" s="60"/>
      <c r="RBQ173" s="60"/>
      <c r="RBR173" s="60"/>
      <c r="RBS173" s="60"/>
      <c r="RBT173" s="60"/>
      <c r="RBU173" s="60"/>
      <c r="RBV173" s="60"/>
      <c r="RBW173" s="60"/>
      <c r="RBX173" s="60"/>
      <c r="RBY173" s="60"/>
      <c r="RBZ173" s="60"/>
      <c r="RCA173" s="60"/>
      <c r="RCB173" s="60"/>
      <c r="RCC173" s="60"/>
      <c r="RCD173" s="60"/>
      <c r="RCE173" s="60"/>
      <c r="RCF173" s="60"/>
      <c r="RCG173" s="60"/>
      <c r="RCH173" s="60"/>
      <c r="RCI173" s="60"/>
      <c r="RCJ173" s="60"/>
      <c r="RCK173" s="60"/>
      <c r="RCL173" s="60"/>
      <c r="RCM173" s="60"/>
      <c r="RCN173" s="60"/>
      <c r="RCO173" s="60"/>
      <c r="RCP173" s="60"/>
      <c r="RCQ173" s="60"/>
      <c r="RCR173" s="60"/>
      <c r="RCS173" s="60"/>
      <c r="RCT173" s="60"/>
      <c r="RCU173" s="60"/>
      <c r="RCV173" s="60"/>
      <c r="RCW173" s="60"/>
      <c r="RCX173" s="60"/>
      <c r="RCY173" s="60"/>
      <c r="RCZ173" s="60"/>
      <c r="RDA173" s="60"/>
      <c r="RDB173" s="60"/>
      <c r="RDC173" s="60"/>
      <c r="RDD173" s="60"/>
      <c r="RDE173" s="60"/>
      <c r="RDF173" s="60"/>
      <c r="RDG173" s="60"/>
      <c r="RDH173" s="60"/>
      <c r="RDI173" s="60"/>
      <c r="RDJ173" s="60"/>
      <c r="RDK173" s="60"/>
      <c r="RDL173" s="60"/>
      <c r="RDM173" s="60"/>
      <c r="RDN173" s="60"/>
      <c r="RDO173" s="60"/>
      <c r="RDP173" s="60"/>
      <c r="RDQ173" s="60"/>
      <c r="RDR173" s="60"/>
      <c r="RDS173" s="60"/>
      <c r="RDT173" s="60"/>
      <c r="RDU173" s="60"/>
      <c r="RDV173" s="60"/>
      <c r="RDW173" s="60"/>
      <c r="RDX173" s="60"/>
      <c r="RDY173" s="60"/>
      <c r="RDZ173" s="60"/>
      <c r="REA173" s="60"/>
      <c r="REB173" s="60"/>
      <c r="REC173" s="60"/>
      <c r="RED173" s="60"/>
      <c r="REE173" s="60"/>
      <c r="REF173" s="60"/>
      <c r="REG173" s="60"/>
      <c r="REH173" s="60"/>
      <c r="REI173" s="60"/>
      <c r="REJ173" s="60"/>
      <c r="REK173" s="60"/>
      <c r="REL173" s="60"/>
      <c r="REM173" s="60"/>
      <c r="REN173" s="60"/>
      <c r="REO173" s="60"/>
      <c r="REP173" s="60"/>
      <c r="REQ173" s="60"/>
      <c r="RER173" s="60"/>
      <c r="RES173" s="60"/>
      <c r="RET173" s="60"/>
      <c r="REU173" s="60"/>
      <c r="REV173" s="60"/>
      <c r="REW173" s="60"/>
      <c r="REX173" s="60"/>
      <c r="REY173" s="60"/>
      <c r="REZ173" s="60"/>
      <c r="RFA173" s="60"/>
      <c r="RFB173" s="60"/>
      <c r="RFC173" s="60"/>
      <c r="RFD173" s="60"/>
      <c r="RFE173" s="60"/>
      <c r="RFF173" s="60"/>
      <c r="RFG173" s="60"/>
      <c r="RFH173" s="60"/>
      <c r="RFI173" s="60"/>
      <c r="RFJ173" s="60"/>
      <c r="RFK173" s="60"/>
      <c r="RFL173" s="60"/>
      <c r="RFM173" s="60"/>
      <c r="RFN173" s="60"/>
      <c r="RFO173" s="60"/>
      <c r="RFP173" s="60"/>
      <c r="RFQ173" s="60"/>
      <c r="RFR173" s="60"/>
      <c r="RFS173" s="60"/>
      <c r="RFT173" s="60"/>
      <c r="RFU173" s="60"/>
      <c r="RFV173" s="60"/>
      <c r="RFW173" s="60"/>
      <c r="RFX173" s="60"/>
      <c r="RFY173" s="60"/>
      <c r="RFZ173" s="60"/>
      <c r="RGA173" s="60"/>
      <c r="RGB173" s="60"/>
      <c r="RGC173" s="60"/>
      <c r="RGD173" s="60"/>
      <c r="RGE173" s="60"/>
      <c r="RGF173" s="60"/>
      <c r="RGG173" s="60"/>
      <c r="RGH173" s="60"/>
      <c r="RGI173" s="60"/>
      <c r="RGJ173" s="60"/>
      <c r="RGK173" s="60"/>
      <c r="RGL173" s="60"/>
      <c r="RGM173" s="60"/>
      <c r="RGN173" s="60"/>
      <c r="RGO173" s="60"/>
      <c r="RGP173" s="60"/>
      <c r="RGQ173" s="60"/>
      <c r="RGR173" s="60"/>
      <c r="RGS173" s="60"/>
      <c r="RGT173" s="60"/>
      <c r="RGU173" s="60"/>
      <c r="RGV173" s="60"/>
      <c r="RGW173" s="60"/>
      <c r="RGX173" s="60"/>
      <c r="RGY173" s="60"/>
      <c r="RGZ173" s="60"/>
      <c r="RHA173" s="60"/>
      <c r="RHB173" s="60"/>
      <c r="RHC173" s="60"/>
      <c r="RHD173" s="60"/>
      <c r="RHE173" s="60"/>
      <c r="RHF173" s="60"/>
      <c r="RHG173" s="60"/>
      <c r="RHH173" s="60"/>
      <c r="RHI173" s="60"/>
      <c r="RHJ173" s="60"/>
      <c r="RHK173" s="60"/>
      <c r="RHL173" s="60"/>
      <c r="RHM173" s="60"/>
      <c r="RHN173" s="60"/>
      <c r="RHO173" s="60"/>
      <c r="RHP173" s="60"/>
      <c r="RHQ173" s="60"/>
      <c r="RHR173" s="60"/>
      <c r="RHS173" s="60"/>
      <c r="RHT173" s="60"/>
      <c r="RHU173" s="60"/>
      <c r="RHV173" s="60"/>
      <c r="RHW173" s="60"/>
      <c r="RHX173" s="60"/>
      <c r="RHY173" s="60"/>
      <c r="RHZ173" s="60"/>
      <c r="RIA173" s="60"/>
      <c r="RIB173" s="60"/>
      <c r="RIC173" s="60"/>
      <c r="RID173" s="60"/>
      <c r="RIE173" s="60"/>
      <c r="RIF173" s="60"/>
      <c r="RIG173" s="60"/>
      <c r="RIH173" s="60"/>
      <c r="RII173" s="60"/>
      <c r="RIJ173" s="60"/>
      <c r="RIK173" s="60"/>
      <c r="RIL173" s="60"/>
      <c r="RIM173" s="60"/>
      <c r="RIN173" s="60"/>
      <c r="RIO173" s="60"/>
      <c r="RIP173" s="60"/>
      <c r="RIQ173" s="60"/>
      <c r="RIR173" s="60"/>
      <c r="RIS173" s="60"/>
      <c r="RIT173" s="60"/>
      <c r="RIU173" s="60"/>
      <c r="RIV173" s="60"/>
      <c r="RIW173" s="60"/>
      <c r="RIX173" s="60"/>
      <c r="RIY173" s="60"/>
      <c r="RIZ173" s="60"/>
      <c r="RJA173" s="60"/>
      <c r="RJB173" s="60"/>
      <c r="RJC173" s="60"/>
      <c r="RJD173" s="60"/>
      <c r="RJE173" s="60"/>
      <c r="RJF173" s="60"/>
      <c r="RJG173" s="60"/>
      <c r="RJH173" s="60"/>
      <c r="RJI173" s="60"/>
      <c r="RJJ173" s="60"/>
      <c r="RJK173" s="60"/>
      <c r="RJL173" s="60"/>
      <c r="RJM173" s="60"/>
      <c r="RJN173" s="60"/>
      <c r="RJO173" s="60"/>
      <c r="RJP173" s="60"/>
      <c r="RJQ173" s="60"/>
      <c r="RJR173" s="60"/>
      <c r="RJS173" s="60"/>
      <c r="RJT173" s="60"/>
      <c r="RJU173" s="60"/>
      <c r="RJV173" s="60"/>
      <c r="RJW173" s="60"/>
      <c r="RJX173" s="60"/>
      <c r="RJY173" s="60"/>
      <c r="RJZ173" s="60"/>
      <c r="RKA173" s="60"/>
      <c r="RKB173" s="60"/>
      <c r="RKC173" s="60"/>
      <c r="RKD173" s="60"/>
      <c r="RKE173" s="60"/>
      <c r="RKF173" s="60"/>
      <c r="RKG173" s="60"/>
      <c r="RKH173" s="60"/>
      <c r="RKI173" s="60"/>
      <c r="RKJ173" s="60"/>
      <c r="RKK173" s="60"/>
      <c r="RKL173" s="60"/>
      <c r="RKM173" s="60"/>
      <c r="RKN173" s="60"/>
      <c r="RKO173" s="60"/>
      <c r="RKP173" s="60"/>
      <c r="RKQ173" s="60"/>
      <c r="RKR173" s="60"/>
      <c r="RKS173" s="60"/>
      <c r="RKT173" s="60"/>
      <c r="RKU173" s="60"/>
      <c r="RKV173" s="60"/>
      <c r="RKW173" s="60"/>
      <c r="RKX173" s="60"/>
      <c r="RKY173" s="60"/>
      <c r="RKZ173" s="60"/>
      <c r="RLA173" s="60"/>
      <c r="RLB173" s="60"/>
      <c r="RLC173" s="60"/>
      <c r="RLD173" s="60"/>
      <c r="RLE173" s="60"/>
      <c r="RLF173" s="60"/>
      <c r="RLG173" s="60"/>
      <c r="RLH173" s="60"/>
      <c r="RLI173" s="60"/>
      <c r="RLJ173" s="60"/>
      <c r="RLK173" s="60"/>
      <c r="RLL173" s="60"/>
      <c r="RLM173" s="60"/>
      <c r="RLN173" s="60"/>
      <c r="RLO173" s="60"/>
      <c r="RLP173" s="60"/>
      <c r="RLQ173" s="60"/>
      <c r="RLR173" s="60"/>
      <c r="RLS173" s="60"/>
      <c r="RLT173" s="60"/>
      <c r="RLU173" s="60"/>
      <c r="RLV173" s="60"/>
      <c r="RLW173" s="60"/>
      <c r="RLX173" s="60"/>
      <c r="RLY173" s="60"/>
      <c r="RLZ173" s="60"/>
      <c r="RMA173" s="60"/>
      <c r="RMB173" s="60"/>
      <c r="RMC173" s="60"/>
      <c r="RMD173" s="60"/>
      <c r="RME173" s="60"/>
      <c r="RMF173" s="60"/>
      <c r="RMG173" s="60"/>
      <c r="RMH173" s="60"/>
      <c r="RMI173" s="60"/>
      <c r="RMJ173" s="60"/>
      <c r="RMK173" s="60"/>
      <c r="RML173" s="60"/>
      <c r="RMM173" s="60"/>
      <c r="RMN173" s="60"/>
      <c r="RMO173" s="60"/>
      <c r="RMP173" s="60"/>
      <c r="RMQ173" s="60"/>
      <c r="RMR173" s="60"/>
      <c r="RMS173" s="60"/>
      <c r="RMT173" s="60"/>
      <c r="RMU173" s="60"/>
      <c r="RMV173" s="60"/>
      <c r="RMW173" s="60"/>
      <c r="RMX173" s="60"/>
      <c r="RMY173" s="60"/>
      <c r="RMZ173" s="60"/>
      <c r="RNA173" s="60"/>
      <c r="RNB173" s="60"/>
      <c r="RNC173" s="60"/>
      <c r="RND173" s="60"/>
      <c r="RNE173" s="60"/>
      <c r="RNF173" s="60"/>
      <c r="RNG173" s="60"/>
      <c r="RNH173" s="60"/>
      <c r="RNI173" s="60"/>
      <c r="RNJ173" s="60"/>
      <c r="RNK173" s="60"/>
      <c r="RNL173" s="60"/>
      <c r="RNM173" s="60"/>
      <c r="RNN173" s="60"/>
      <c r="RNO173" s="60"/>
      <c r="RNP173" s="60"/>
      <c r="RNQ173" s="60"/>
      <c r="RNR173" s="60"/>
      <c r="RNS173" s="60"/>
      <c r="RNT173" s="60"/>
      <c r="RNU173" s="60"/>
      <c r="RNV173" s="60"/>
      <c r="RNW173" s="60"/>
      <c r="RNX173" s="60"/>
      <c r="RNY173" s="60"/>
      <c r="RNZ173" s="60"/>
      <c r="ROA173" s="60"/>
      <c r="ROB173" s="60"/>
      <c r="ROC173" s="60"/>
      <c r="ROD173" s="60"/>
      <c r="ROE173" s="60"/>
      <c r="ROF173" s="60"/>
      <c r="ROG173" s="60"/>
      <c r="ROH173" s="60"/>
      <c r="ROI173" s="60"/>
      <c r="ROJ173" s="60"/>
      <c r="ROK173" s="60"/>
      <c r="ROL173" s="60"/>
      <c r="ROM173" s="60"/>
      <c r="RON173" s="60"/>
      <c r="ROO173" s="60"/>
      <c r="ROP173" s="60"/>
      <c r="ROQ173" s="60"/>
      <c r="ROR173" s="60"/>
      <c r="ROS173" s="60"/>
      <c r="ROT173" s="60"/>
      <c r="ROU173" s="60"/>
      <c r="ROV173" s="60"/>
      <c r="ROW173" s="60"/>
      <c r="ROX173" s="60"/>
      <c r="ROY173" s="60"/>
      <c r="ROZ173" s="60"/>
      <c r="RPA173" s="60"/>
      <c r="RPB173" s="60"/>
      <c r="RPC173" s="60"/>
      <c r="RPD173" s="60"/>
      <c r="RPE173" s="60"/>
      <c r="RPF173" s="60"/>
      <c r="RPG173" s="60"/>
      <c r="RPH173" s="60"/>
      <c r="RPI173" s="60"/>
      <c r="RPJ173" s="60"/>
      <c r="RPK173" s="60"/>
      <c r="RPL173" s="60"/>
      <c r="RPM173" s="60"/>
      <c r="RPN173" s="60"/>
      <c r="RPO173" s="60"/>
      <c r="RPP173" s="60"/>
      <c r="RPQ173" s="60"/>
      <c r="RPR173" s="60"/>
      <c r="RPS173" s="60"/>
      <c r="RPT173" s="60"/>
      <c r="RPU173" s="60"/>
      <c r="RPV173" s="60"/>
      <c r="RPW173" s="60"/>
      <c r="RPX173" s="60"/>
      <c r="RPY173" s="60"/>
      <c r="RPZ173" s="60"/>
      <c r="RQA173" s="60"/>
      <c r="RQB173" s="60"/>
      <c r="RQC173" s="60"/>
      <c r="RQD173" s="60"/>
      <c r="RQE173" s="60"/>
      <c r="RQF173" s="60"/>
      <c r="RQG173" s="60"/>
      <c r="RQH173" s="60"/>
      <c r="RQI173" s="60"/>
      <c r="RQJ173" s="60"/>
      <c r="RQK173" s="60"/>
      <c r="RQL173" s="60"/>
      <c r="RQM173" s="60"/>
      <c r="RQN173" s="60"/>
      <c r="RQO173" s="60"/>
      <c r="RQP173" s="60"/>
      <c r="RQQ173" s="60"/>
      <c r="RQR173" s="60"/>
      <c r="RQS173" s="60"/>
      <c r="RQT173" s="60"/>
      <c r="RQU173" s="60"/>
      <c r="RQV173" s="60"/>
      <c r="RQW173" s="60"/>
      <c r="RQX173" s="60"/>
      <c r="RQY173" s="60"/>
      <c r="RQZ173" s="60"/>
      <c r="RRA173" s="60"/>
      <c r="RRB173" s="60"/>
      <c r="RRC173" s="60"/>
      <c r="RRD173" s="60"/>
      <c r="RRE173" s="60"/>
      <c r="RRF173" s="60"/>
      <c r="RRG173" s="60"/>
      <c r="RRH173" s="60"/>
      <c r="RRI173" s="60"/>
      <c r="RRJ173" s="60"/>
      <c r="RRK173" s="60"/>
      <c r="RRL173" s="60"/>
      <c r="RRM173" s="60"/>
      <c r="RRN173" s="60"/>
      <c r="RRO173" s="60"/>
      <c r="RRP173" s="60"/>
      <c r="RRQ173" s="60"/>
      <c r="RRR173" s="60"/>
      <c r="RRS173" s="60"/>
      <c r="RRT173" s="60"/>
      <c r="RRU173" s="60"/>
      <c r="RRV173" s="60"/>
      <c r="RRW173" s="60"/>
      <c r="RRX173" s="60"/>
      <c r="RRY173" s="60"/>
      <c r="RRZ173" s="60"/>
      <c r="RSA173" s="60"/>
      <c r="RSB173" s="60"/>
      <c r="RSC173" s="60"/>
      <c r="RSD173" s="60"/>
      <c r="RSE173" s="60"/>
      <c r="RSF173" s="60"/>
      <c r="RSG173" s="60"/>
      <c r="RSH173" s="60"/>
      <c r="RSI173" s="60"/>
      <c r="RSJ173" s="60"/>
      <c r="RSK173" s="60"/>
      <c r="RSL173" s="60"/>
      <c r="RSM173" s="60"/>
      <c r="RSN173" s="60"/>
      <c r="RSO173" s="60"/>
      <c r="RSP173" s="60"/>
      <c r="RSQ173" s="60"/>
      <c r="RSR173" s="60"/>
      <c r="RSS173" s="60"/>
      <c r="RST173" s="60"/>
      <c r="RSU173" s="60"/>
      <c r="RSV173" s="60"/>
      <c r="RSW173" s="60"/>
      <c r="RSX173" s="60"/>
      <c r="RSY173" s="60"/>
      <c r="RSZ173" s="60"/>
      <c r="RTA173" s="60"/>
      <c r="RTB173" s="60"/>
      <c r="RTC173" s="60"/>
      <c r="RTD173" s="60"/>
      <c r="RTE173" s="60"/>
      <c r="RTF173" s="60"/>
      <c r="RTG173" s="60"/>
      <c r="RTH173" s="60"/>
      <c r="RTI173" s="60"/>
      <c r="RTJ173" s="60"/>
      <c r="RTK173" s="60"/>
      <c r="RTL173" s="60"/>
      <c r="RTM173" s="60"/>
      <c r="RTN173" s="60"/>
      <c r="RTO173" s="60"/>
      <c r="RTP173" s="60"/>
      <c r="RTQ173" s="60"/>
      <c r="RTR173" s="60"/>
      <c r="RTS173" s="60"/>
      <c r="RTT173" s="60"/>
      <c r="RTU173" s="60"/>
      <c r="RTV173" s="60"/>
      <c r="RTW173" s="60"/>
      <c r="RTX173" s="60"/>
      <c r="RTY173" s="60"/>
      <c r="RTZ173" s="60"/>
      <c r="RUA173" s="60"/>
      <c r="RUB173" s="60"/>
      <c r="RUC173" s="60"/>
      <c r="RUD173" s="60"/>
      <c r="RUE173" s="60"/>
      <c r="RUF173" s="60"/>
      <c r="RUG173" s="60"/>
      <c r="RUH173" s="60"/>
      <c r="RUI173" s="60"/>
      <c r="RUJ173" s="60"/>
      <c r="RUK173" s="60"/>
      <c r="RUL173" s="60"/>
      <c r="RUM173" s="60"/>
      <c r="RUN173" s="60"/>
      <c r="RUO173" s="60"/>
      <c r="RUP173" s="60"/>
      <c r="RUQ173" s="60"/>
      <c r="RUR173" s="60"/>
      <c r="RUS173" s="60"/>
      <c r="RUT173" s="60"/>
      <c r="RUU173" s="60"/>
      <c r="RUV173" s="60"/>
      <c r="RUW173" s="60"/>
      <c r="RUX173" s="60"/>
      <c r="RUY173" s="60"/>
      <c r="RUZ173" s="60"/>
      <c r="RVA173" s="60"/>
      <c r="RVB173" s="60"/>
      <c r="RVC173" s="60"/>
      <c r="RVD173" s="60"/>
      <c r="RVE173" s="60"/>
      <c r="RVF173" s="60"/>
      <c r="RVG173" s="60"/>
      <c r="RVH173" s="60"/>
      <c r="RVI173" s="60"/>
      <c r="RVJ173" s="60"/>
      <c r="RVK173" s="60"/>
      <c r="RVL173" s="60"/>
      <c r="RVM173" s="60"/>
      <c r="RVN173" s="60"/>
      <c r="RVO173" s="60"/>
      <c r="RVP173" s="60"/>
      <c r="RVQ173" s="60"/>
      <c r="RVR173" s="60"/>
      <c r="RVS173" s="60"/>
      <c r="RVT173" s="60"/>
      <c r="RVU173" s="60"/>
      <c r="RVV173" s="60"/>
      <c r="RVW173" s="60"/>
      <c r="RVX173" s="60"/>
      <c r="RVY173" s="60"/>
      <c r="RVZ173" s="60"/>
      <c r="RWA173" s="60"/>
      <c r="RWB173" s="60"/>
      <c r="RWC173" s="60"/>
      <c r="RWD173" s="60"/>
      <c r="RWE173" s="60"/>
      <c r="RWF173" s="60"/>
      <c r="RWG173" s="60"/>
      <c r="RWH173" s="60"/>
      <c r="RWI173" s="60"/>
      <c r="RWJ173" s="60"/>
      <c r="RWK173" s="60"/>
      <c r="RWL173" s="60"/>
      <c r="RWM173" s="60"/>
      <c r="RWN173" s="60"/>
      <c r="RWO173" s="60"/>
      <c r="RWP173" s="60"/>
      <c r="RWQ173" s="60"/>
      <c r="RWR173" s="60"/>
      <c r="RWS173" s="60"/>
      <c r="RWT173" s="60"/>
      <c r="RWU173" s="60"/>
      <c r="RWV173" s="60"/>
      <c r="RWW173" s="60"/>
      <c r="RWX173" s="60"/>
      <c r="RWY173" s="60"/>
      <c r="RWZ173" s="60"/>
      <c r="RXA173" s="60"/>
      <c r="RXB173" s="60"/>
      <c r="RXC173" s="60"/>
      <c r="RXD173" s="60"/>
      <c r="RXE173" s="60"/>
      <c r="RXF173" s="60"/>
      <c r="RXG173" s="60"/>
      <c r="RXH173" s="60"/>
      <c r="RXI173" s="60"/>
      <c r="RXJ173" s="60"/>
      <c r="RXK173" s="60"/>
      <c r="RXL173" s="60"/>
      <c r="RXM173" s="60"/>
      <c r="RXN173" s="60"/>
      <c r="RXO173" s="60"/>
      <c r="RXP173" s="60"/>
      <c r="RXQ173" s="60"/>
      <c r="RXR173" s="60"/>
      <c r="RXS173" s="60"/>
      <c r="RXT173" s="60"/>
      <c r="RXU173" s="60"/>
      <c r="RXV173" s="60"/>
      <c r="RXW173" s="60"/>
      <c r="RXX173" s="60"/>
      <c r="RXY173" s="60"/>
      <c r="RXZ173" s="60"/>
      <c r="RYA173" s="60"/>
      <c r="RYB173" s="60"/>
      <c r="RYC173" s="60"/>
      <c r="RYD173" s="60"/>
      <c r="RYE173" s="60"/>
      <c r="RYF173" s="60"/>
      <c r="RYG173" s="60"/>
      <c r="RYH173" s="60"/>
      <c r="RYI173" s="60"/>
      <c r="RYJ173" s="60"/>
      <c r="RYK173" s="60"/>
      <c r="RYL173" s="60"/>
      <c r="RYM173" s="60"/>
      <c r="RYN173" s="60"/>
      <c r="RYO173" s="60"/>
      <c r="RYP173" s="60"/>
      <c r="RYQ173" s="60"/>
      <c r="RYR173" s="60"/>
      <c r="RYS173" s="60"/>
      <c r="RYT173" s="60"/>
      <c r="RYU173" s="60"/>
      <c r="RYV173" s="60"/>
      <c r="RYW173" s="60"/>
      <c r="RYX173" s="60"/>
      <c r="RYY173" s="60"/>
      <c r="RYZ173" s="60"/>
      <c r="RZA173" s="60"/>
      <c r="RZB173" s="60"/>
      <c r="RZC173" s="60"/>
      <c r="RZD173" s="60"/>
      <c r="RZE173" s="60"/>
      <c r="RZF173" s="60"/>
      <c r="RZG173" s="60"/>
      <c r="RZH173" s="60"/>
      <c r="RZI173" s="60"/>
      <c r="RZJ173" s="60"/>
      <c r="RZK173" s="60"/>
      <c r="RZL173" s="60"/>
      <c r="RZM173" s="60"/>
      <c r="RZN173" s="60"/>
      <c r="RZO173" s="60"/>
      <c r="RZP173" s="60"/>
      <c r="RZQ173" s="60"/>
      <c r="RZR173" s="60"/>
      <c r="RZS173" s="60"/>
      <c r="RZT173" s="60"/>
      <c r="RZU173" s="60"/>
      <c r="RZV173" s="60"/>
      <c r="RZW173" s="60"/>
      <c r="RZX173" s="60"/>
      <c r="RZY173" s="60"/>
      <c r="RZZ173" s="60"/>
      <c r="SAA173" s="60"/>
      <c r="SAB173" s="60"/>
      <c r="SAC173" s="60"/>
      <c r="SAD173" s="60"/>
      <c r="SAE173" s="60"/>
      <c r="SAF173" s="60"/>
      <c r="SAG173" s="60"/>
      <c r="SAH173" s="60"/>
      <c r="SAI173" s="60"/>
      <c r="SAJ173" s="60"/>
      <c r="SAK173" s="60"/>
      <c r="SAL173" s="60"/>
      <c r="SAM173" s="60"/>
      <c r="SAN173" s="60"/>
      <c r="SAO173" s="60"/>
      <c r="SAP173" s="60"/>
      <c r="SAQ173" s="60"/>
      <c r="SAR173" s="60"/>
      <c r="SAS173" s="60"/>
      <c r="SAT173" s="60"/>
      <c r="SAU173" s="60"/>
      <c r="SAV173" s="60"/>
      <c r="SAW173" s="60"/>
      <c r="SAX173" s="60"/>
      <c r="SAY173" s="60"/>
      <c r="SAZ173" s="60"/>
      <c r="SBA173" s="60"/>
      <c r="SBB173" s="60"/>
      <c r="SBC173" s="60"/>
      <c r="SBD173" s="60"/>
      <c r="SBE173" s="60"/>
      <c r="SBF173" s="60"/>
      <c r="SBG173" s="60"/>
      <c r="SBH173" s="60"/>
      <c r="SBI173" s="60"/>
      <c r="SBJ173" s="60"/>
      <c r="SBK173" s="60"/>
      <c r="SBL173" s="60"/>
      <c r="SBM173" s="60"/>
      <c r="SBN173" s="60"/>
      <c r="SBO173" s="60"/>
      <c r="SBP173" s="60"/>
      <c r="SBQ173" s="60"/>
      <c r="SBR173" s="60"/>
      <c r="SBS173" s="60"/>
      <c r="SBT173" s="60"/>
      <c r="SBU173" s="60"/>
      <c r="SBV173" s="60"/>
      <c r="SBW173" s="60"/>
      <c r="SBX173" s="60"/>
      <c r="SBY173" s="60"/>
      <c r="SBZ173" s="60"/>
      <c r="SCA173" s="60"/>
      <c r="SCB173" s="60"/>
      <c r="SCC173" s="60"/>
      <c r="SCD173" s="60"/>
      <c r="SCE173" s="60"/>
      <c r="SCF173" s="60"/>
      <c r="SCG173" s="60"/>
      <c r="SCH173" s="60"/>
      <c r="SCI173" s="60"/>
      <c r="SCJ173" s="60"/>
      <c r="SCK173" s="60"/>
      <c r="SCL173" s="60"/>
      <c r="SCM173" s="60"/>
      <c r="SCN173" s="60"/>
      <c r="SCO173" s="60"/>
      <c r="SCP173" s="60"/>
      <c r="SCQ173" s="60"/>
      <c r="SCR173" s="60"/>
      <c r="SCS173" s="60"/>
      <c r="SCT173" s="60"/>
      <c r="SCU173" s="60"/>
      <c r="SCV173" s="60"/>
      <c r="SCW173" s="60"/>
      <c r="SCX173" s="60"/>
      <c r="SCY173" s="60"/>
      <c r="SCZ173" s="60"/>
      <c r="SDA173" s="60"/>
      <c r="SDB173" s="60"/>
      <c r="SDC173" s="60"/>
      <c r="SDD173" s="60"/>
      <c r="SDE173" s="60"/>
      <c r="SDF173" s="60"/>
      <c r="SDG173" s="60"/>
      <c r="SDH173" s="60"/>
      <c r="SDI173" s="60"/>
      <c r="SDJ173" s="60"/>
      <c r="SDK173" s="60"/>
      <c r="SDL173" s="60"/>
      <c r="SDM173" s="60"/>
      <c r="SDN173" s="60"/>
      <c r="SDO173" s="60"/>
      <c r="SDP173" s="60"/>
      <c r="SDQ173" s="60"/>
      <c r="SDR173" s="60"/>
      <c r="SDS173" s="60"/>
      <c r="SDT173" s="60"/>
      <c r="SDU173" s="60"/>
      <c r="SDV173" s="60"/>
      <c r="SDW173" s="60"/>
      <c r="SDX173" s="60"/>
      <c r="SDY173" s="60"/>
      <c r="SDZ173" s="60"/>
      <c r="SEA173" s="60"/>
      <c r="SEB173" s="60"/>
      <c r="SEC173" s="60"/>
      <c r="SED173" s="60"/>
      <c r="SEE173" s="60"/>
      <c r="SEF173" s="60"/>
      <c r="SEG173" s="60"/>
      <c r="SEH173" s="60"/>
      <c r="SEI173" s="60"/>
      <c r="SEJ173" s="60"/>
      <c r="SEK173" s="60"/>
      <c r="SEL173" s="60"/>
      <c r="SEM173" s="60"/>
      <c r="SEN173" s="60"/>
      <c r="SEO173" s="60"/>
      <c r="SEP173" s="60"/>
      <c r="SEQ173" s="60"/>
      <c r="SER173" s="60"/>
      <c r="SES173" s="60"/>
      <c r="SET173" s="60"/>
      <c r="SEU173" s="60"/>
      <c r="SEV173" s="60"/>
      <c r="SEW173" s="60"/>
      <c r="SEX173" s="60"/>
      <c r="SEY173" s="60"/>
      <c r="SEZ173" s="60"/>
      <c r="SFA173" s="60"/>
      <c r="SFB173" s="60"/>
      <c r="SFC173" s="60"/>
      <c r="SFD173" s="60"/>
      <c r="SFE173" s="60"/>
      <c r="SFF173" s="60"/>
      <c r="SFG173" s="60"/>
      <c r="SFH173" s="60"/>
      <c r="SFI173" s="60"/>
      <c r="SFJ173" s="60"/>
      <c r="SFK173" s="60"/>
      <c r="SFL173" s="60"/>
      <c r="SFM173" s="60"/>
      <c r="SFN173" s="60"/>
      <c r="SFO173" s="60"/>
      <c r="SFP173" s="60"/>
      <c r="SFQ173" s="60"/>
      <c r="SFR173" s="60"/>
      <c r="SFS173" s="60"/>
      <c r="SFT173" s="60"/>
      <c r="SFU173" s="60"/>
      <c r="SFV173" s="60"/>
      <c r="SFW173" s="60"/>
      <c r="SFX173" s="60"/>
      <c r="SFY173" s="60"/>
      <c r="SFZ173" s="60"/>
      <c r="SGA173" s="60"/>
      <c r="SGB173" s="60"/>
      <c r="SGC173" s="60"/>
      <c r="SGD173" s="60"/>
      <c r="SGE173" s="60"/>
      <c r="SGF173" s="60"/>
      <c r="SGG173" s="60"/>
      <c r="SGH173" s="60"/>
      <c r="SGI173" s="60"/>
      <c r="SGJ173" s="60"/>
      <c r="SGK173" s="60"/>
      <c r="SGL173" s="60"/>
      <c r="SGM173" s="60"/>
      <c r="SGN173" s="60"/>
      <c r="SGO173" s="60"/>
      <c r="SGP173" s="60"/>
      <c r="SGQ173" s="60"/>
      <c r="SGR173" s="60"/>
      <c r="SGS173" s="60"/>
      <c r="SGT173" s="60"/>
      <c r="SGU173" s="60"/>
      <c r="SGV173" s="60"/>
      <c r="SGW173" s="60"/>
      <c r="SGX173" s="60"/>
      <c r="SGY173" s="60"/>
      <c r="SGZ173" s="60"/>
      <c r="SHA173" s="60"/>
      <c r="SHB173" s="60"/>
      <c r="SHC173" s="60"/>
      <c r="SHD173" s="60"/>
      <c r="SHE173" s="60"/>
      <c r="SHF173" s="60"/>
      <c r="SHG173" s="60"/>
      <c r="SHH173" s="60"/>
      <c r="SHI173" s="60"/>
      <c r="SHJ173" s="60"/>
      <c r="SHK173" s="60"/>
      <c r="SHL173" s="60"/>
      <c r="SHM173" s="60"/>
      <c r="SHN173" s="60"/>
      <c r="SHO173" s="60"/>
      <c r="SHP173" s="60"/>
      <c r="SHQ173" s="60"/>
      <c r="SHR173" s="60"/>
      <c r="SHS173" s="60"/>
      <c r="SHT173" s="60"/>
      <c r="SHU173" s="60"/>
      <c r="SHV173" s="60"/>
      <c r="SHW173" s="60"/>
      <c r="SHX173" s="60"/>
      <c r="SHY173" s="60"/>
      <c r="SHZ173" s="60"/>
      <c r="SIA173" s="60"/>
      <c r="SIB173" s="60"/>
      <c r="SIC173" s="60"/>
      <c r="SID173" s="60"/>
      <c r="SIE173" s="60"/>
      <c r="SIF173" s="60"/>
      <c r="SIG173" s="60"/>
      <c r="SIH173" s="60"/>
      <c r="SII173" s="60"/>
      <c r="SIJ173" s="60"/>
      <c r="SIK173" s="60"/>
      <c r="SIL173" s="60"/>
      <c r="SIM173" s="60"/>
      <c r="SIN173" s="60"/>
      <c r="SIO173" s="60"/>
      <c r="SIP173" s="60"/>
      <c r="SIQ173" s="60"/>
      <c r="SIR173" s="60"/>
      <c r="SIS173" s="60"/>
      <c r="SIT173" s="60"/>
      <c r="SIU173" s="60"/>
      <c r="SIV173" s="60"/>
      <c r="SIW173" s="60"/>
      <c r="SIX173" s="60"/>
      <c r="SIY173" s="60"/>
      <c r="SIZ173" s="60"/>
      <c r="SJA173" s="60"/>
      <c r="SJB173" s="60"/>
      <c r="SJC173" s="60"/>
      <c r="SJD173" s="60"/>
      <c r="SJE173" s="60"/>
      <c r="SJF173" s="60"/>
      <c r="SJG173" s="60"/>
      <c r="SJH173" s="60"/>
      <c r="SJI173" s="60"/>
      <c r="SJJ173" s="60"/>
      <c r="SJK173" s="60"/>
      <c r="SJL173" s="60"/>
      <c r="SJM173" s="60"/>
      <c r="SJN173" s="60"/>
      <c r="SJO173" s="60"/>
      <c r="SJP173" s="60"/>
      <c r="SJQ173" s="60"/>
      <c r="SJR173" s="60"/>
      <c r="SJS173" s="60"/>
      <c r="SJT173" s="60"/>
      <c r="SJU173" s="60"/>
      <c r="SJV173" s="60"/>
      <c r="SJW173" s="60"/>
      <c r="SJX173" s="60"/>
      <c r="SJY173" s="60"/>
      <c r="SJZ173" s="60"/>
      <c r="SKA173" s="60"/>
      <c r="SKB173" s="60"/>
      <c r="SKC173" s="60"/>
      <c r="SKD173" s="60"/>
      <c r="SKE173" s="60"/>
      <c r="SKF173" s="60"/>
      <c r="SKG173" s="60"/>
      <c r="SKH173" s="60"/>
      <c r="SKI173" s="60"/>
      <c r="SKJ173" s="60"/>
      <c r="SKK173" s="60"/>
      <c r="SKL173" s="60"/>
      <c r="SKM173" s="60"/>
      <c r="SKN173" s="60"/>
      <c r="SKO173" s="60"/>
      <c r="SKP173" s="60"/>
      <c r="SKQ173" s="60"/>
      <c r="SKR173" s="60"/>
      <c r="SKS173" s="60"/>
      <c r="SKT173" s="60"/>
      <c r="SKU173" s="60"/>
      <c r="SKV173" s="60"/>
      <c r="SKW173" s="60"/>
      <c r="SKX173" s="60"/>
      <c r="SKY173" s="60"/>
      <c r="SKZ173" s="60"/>
      <c r="SLA173" s="60"/>
      <c r="SLB173" s="60"/>
      <c r="SLC173" s="60"/>
      <c r="SLD173" s="60"/>
      <c r="SLE173" s="60"/>
      <c r="SLF173" s="60"/>
      <c r="SLG173" s="60"/>
      <c r="SLH173" s="60"/>
      <c r="SLI173" s="60"/>
      <c r="SLJ173" s="60"/>
      <c r="SLK173" s="60"/>
      <c r="SLL173" s="60"/>
      <c r="SLM173" s="60"/>
      <c r="SLN173" s="60"/>
      <c r="SLO173" s="60"/>
      <c r="SLP173" s="60"/>
      <c r="SLQ173" s="60"/>
      <c r="SLR173" s="60"/>
      <c r="SLS173" s="60"/>
      <c r="SLT173" s="60"/>
      <c r="SLU173" s="60"/>
      <c r="SLV173" s="60"/>
      <c r="SLW173" s="60"/>
      <c r="SLX173" s="60"/>
      <c r="SLY173" s="60"/>
      <c r="SLZ173" s="60"/>
      <c r="SMA173" s="60"/>
      <c r="SMB173" s="60"/>
      <c r="SMC173" s="60"/>
      <c r="SMD173" s="60"/>
      <c r="SME173" s="60"/>
      <c r="SMF173" s="60"/>
      <c r="SMG173" s="60"/>
      <c r="SMH173" s="60"/>
      <c r="SMI173" s="60"/>
      <c r="SMJ173" s="60"/>
      <c r="SMK173" s="60"/>
      <c r="SML173" s="60"/>
      <c r="SMM173" s="60"/>
      <c r="SMN173" s="60"/>
      <c r="SMO173" s="60"/>
      <c r="SMP173" s="60"/>
      <c r="SMQ173" s="60"/>
      <c r="SMR173" s="60"/>
      <c r="SMS173" s="60"/>
      <c r="SMT173" s="60"/>
      <c r="SMU173" s="60"/>
      <c r="SMV173" s="60"/>
      <c r="SMW173" s="60"/>
      <c r="SMX173" s="60"/>
      <c r="SMY173" s="60"/>
      <c r="SMZ173" s="60"/>
      <c r="SNA173" s="60"/>
      <c r="SNB173" s="60"/>
      <c r="SNC173" s="60"/>
      <c r="SND173" s="60"/>
      <c r="SNE173" s="60"/>
      <c r="SNF173" s="60"/>
      <c r="SNG173" s="60"/>
      <c r="SNH173" s="60"/>
      <c r="SNI173" s="60"/>
      <c r="SNJ173" s="60"/>
      <c r="SNK173" s="60"/>
      <c r="SNL173" s="60"/>
      <c r="SNM173" s="60"/>
      <c r="SNN173" s="60"/>
      <c r="SNO173" s="60"/>
      <c r="SNP173" s="60"/>
      <c r="SNQ173" s="60"/>
      <c r="SNR173" s="60"/>
      <c r="SNS173" s="60"/>
      <c r="SNT173" s="60"/>
      <c r="SNU173" s="60"/>
      <c r="SNV173" s="60"/>
      <c r="SNW173" s="60"/>
      <c r="SNX173" s="60"/>
      <c r="SNY173" s="60"/>
      <c r="SNZ173" s="60"/>
      <c r="SOA173" s="60"/>
      <c r="SOB173" s="60"/>
      <c r="SOC173" s="60"/>
      <c r="SOD173" s="60"/>
      <c r="SOE173" s="60"/>
      <c r="SOF173" s="60"/>
      <c r="SOG173" s="60"/>
      <c r="SOH173" s="60"/>
      <c r="SOI173" s="60"/>
      <c r="SOJ173" s="60"/>
      <c r="SOK173" s="60"/>
      <c r="SOL173" s="60"/>
      <c r="SOM173" s="60"/>
      <c r="SON173" s="60"/>
      <c r="SOO173" s="60"/>
      <c r="SOP173" s="60"/>
      <c r="SOQ173" s="60"/>
      <c r="SOR173" s="60"/>
      <c r="SOS173" s="60"/>
      <c r="SOT173" s="60"/>
      <c r="SOU173" s="60"/>
      <c r="SOV173" s="60"/>
      <c r="SOW173" s="60"/>
      <c r="SOX173" s="60"/>
      <c r="SOY173" s="60"/>
      <c r="SOZ173" s="60"/>
      <c r="SPA173" s="60"/>
      <c r="SPB173" s="60"/>
      <c r="SPC173" s="60"/>
      <c r="SPD173" s="60"/>
      <c r="SPE173" s="60"/>
      <c r="SPF173" s="60"/>
      <c r="SPG173" s="60"/>
      <c r="SPH173" s="60"/>
      <c r="SPI173" s="60"/>
      <c r="SPJ173" s="60"/>
      <c r="SPK173" s="60"/>
      <c r="SPL173" s="60"/>
      <c r="SPM173" s="60"/>
      <c r="SPN173" s="60"/>
      <c r="SPO173" s="60"/>
      <c r="SPP173" s="60"/>
      <c r="SPQ173" s="60"/>
      <c r="SPR173" s="60"/>
      <c r="SPS173" s="60"/>
      <c r="SPT173" s="60"/>
      <c r="SPU173" s="60"/>
      <c r="SPV173" s="60"/>
      <c r="SPW173" s="60"/>
      <c r="SPX173" s="60"/>
      <c r="SPY173" s="60"/>
      <c r="SPZ173" s="60"/>
      <c r="SQA173" s="60"/>
      <c r="SQB173" s="60"/>
      <c r="SQC173" s="60"/>
      <c r="SQD173" s="60"/>
      <c r="SQE173" s="60"/>
      <c r="SQF173" s="60"/>
      <c r="SQG173" s="60"/>
      <c r="SQH173" s="60"/>
      <c r="SQI173" s="60"/>
      <c r="SQJ173" s="60"/>
      <c r="SQK173" s="60"/>
      <c r="SQL173" s="60"/>
      <c r="SQM173" s="60"/>
      <c r="SQN173" s="60"/>
      <c r="SQO173" s="60"/>
      <c r="SQP173" s="60"/>
      <c r="SQQ173" s="60"/>
      <c r="SQR173" s="60"/>
      <c r="SQS173" s="60"/>
      <c r="SQT173" s="60"/>
      <c r="SQU173" s="60"/>
      <c r="SQV173" s="60"/>
      <c r="SQW173" s="60"/>
      <c r="SQX173" s="60"/>
      <c r="SQY173" s="60"/>
      <c r="SQZ173" s="60"/>
      <c r="SRA173" s="60"/>
      <c r="SRB173" s="60"/>
      <c r="SRC173" s="60"/>
      <c r="SRD173" s="60"/>
      <c r="SRE173" s="60"/>
      <c r="SRF173" s="60"/>
      <c r="SRG173" s="60"/>
      <c r="SRH173" s="60"/>
      <c r="SRI173" s="60"/>
      <c r="SRJ173" s="60"/>
      <c r="SRK173" s="60"/>
      <c r="SRL173" s="60"/>
      <c r="SRM173" s="60"/>
      <c r="SRN173" s="60"/>
      <c r="SRO173" s="60"/>
      <c r="SRP173" s="60"/>
      <c r="SRQ173" s="60"/>
      <c r="SRR173" s="60"/>
      <c r="SRS173" s="60"/>
      <c r="SRT173" s="60"/>
      <c r="SRU173" s="60"/>
      <c r="SRV173" s="60"/>
      <c r="SRW173" s="60"/>
      <c r="SRX173" s="60"/>
      <c r="SRY173" s="60"/>
      <c r="SRZ173" s="60"/>
      <c r="SSA173" s="60"/>
      <c r="SSB173" s="60"/>
      <c r="SSC173" s="60"/>
      <c r="SSD173" s="60"/>
      <c r="SSE173" s="60"/>
      <c r="SSF173" s="60"/>
      <c r="SSG173" s="60"/>
      <c r="SSH173" s="60"/>
      <c r="SSI173" s="60"/>
      <c r="SSJ173" s="60"/>
      <c r="SSK173" s="60"/>
      <c r="SSL173" s="60"/>
      <c r="SSM173" s="60"/>
      <c r="SSN173" s="60"/>
      <c r="SSO173" s="60"/>
      <c r="SSP173" s="60"/>
      <c r="SSQ173" s="60"/>
      <c r="SSR173" s="60"/>
      <c r="SSS173" s="60"/>
      <c r="SST173" s="60"/>
      <c r="SSU173" s="60"/>
      <c r="SSV173" s="60"/>
      <c r="SSW173" s="60"/>
      <c r="SSX173" s="60"/>
      <c r="SSY173" s="60"/>
      <c r="SSZ173" s="60"/>
      <c r="STA173" s="60"/>
      <c r="STB173" s="60"/>
      <c r="STC173" s="60"/>
      <c r="STD173" s="60"/>
      <c r="STE173" s="60"/>
      <c r="STF173" s="60"/>
      <c r="STG173" s="60"/>
      <c r="STH173" s="60"/>
      <c r="STI173" s="60"/>
      <c r="STJ173" s="60"/>
      <c r="STK173" s="60"/>
      <c r="STL173" s="60"/>
      <c r="STM173" s="60"/>
      <c r="STN173" s="60"/>
      <c r="STO173" s="60"/>
      <c r="STP173" s="60"/>
      <c r="STQ173" s="60"/>
      <c r="STR173" s="60"/>
      <c r="STS173" s="60"/>
      <c r="STT173" s="60"/>
      <c r="STU173" s="60"/>
      <c r="STV173" s="60"/>
      <c r="STW173" s="60"/>
      <c r="STX173" s="60"/>
      <c r="STY173" s="60"/>
      <c r="STZ173" s="60"/>
      <c r="SUA173" s="60"/>
      <c r="SUB173" s="60"/>
      <c r="SUC173" s="60"/>
      <c r="SUD173" s="60"/>
      <c r="SUE173" s="60"/>
      <c r="SUF173" s="60"/>
      <c r="SUG173" s="60"/>
      <c r="SUH173" s="60"/>
      <c r="SUI173" s="60"/>
      <c r="SUJ173" s="60"/>
      <c r="SUK173" s="60"/>
      <c r="SUL173" s="60"/>
      <c r="SUM173" s="60"/>
      <c r="SUN173" s="60"/>
      <c r="SUO173" s="60"/>
      <c r="SUP173" s="60"/>
      <c r="SUQ173" s="60"/>
      <c r="SUR173" s="60"/>
      <c r="SUS173" s="60"/>
      <c r="SUT173" s="60"/>
      <c r="SUU173" s="60"/>
      <c r="SUV173" s="60"/>
      <c r="SUW173" s="60"/>
      <c r="SUX173" s="60"/>
      <c r="SUY173" s="60"/>
      <c r="SUZ173" s="60"/>
      <c r="SVA173" s="60"/>
      <c r="SVB173" s="60"/>
      <c r="SVC173" s="60"/>
      <c r="SVD173" s="60"/>
      <c r="SVE173" s="60"/>
      <c r="SVF173" s="60"/>
      <c r="SVG173" s="60"/>
      <c r="SVH173" s="60"/>
      <c r="SVI173" s="60"/>
      <c r="SVJ173" s="60"/>
      <c r="SVK173" s="60"/>
      <c r="SVL173" s="60"/>
      <c r="SVM173" s="60"/>
      <c r="SVN173" s="60"/>
      <c r="SVO173" s="60"/>
      <c r="SVP173" s="60"/>
      <c r="SVQ173" s="60"/>
      <c r="SVR173" s="60"/>
      <c r="SVS173" s="60"/>
      <c r="SVT173" s="60"/>
      <c r="SVU173" s="60"/>
      <c r="SVV173" s="60"/>
      <c r="SVW173" s="60"/>
      <c r="SVX173" s="60"/>
      <c r="SVY173" s="60"/>
      <c r="SVZ173" s="60"/>
      <c r="SWA173" s="60"/>
      <c r="SWB173" s="60"/>
      <c r="SWC173" s="60"/>
      <c r="SWD173" s="60"/>
      <c r="SWE173" s="60"/>
      <c r="SWF173" s="60"/>
      <c r="SWG173" s="60"/>
      <c r="SWH173" s="60"/>
      <c r="SWI173" s="60"/>
      <c r="SWJ173" s="60"/>
      <c r="SWK173" s="60"/>
      <c r="SWL173" s="60"/>
      <c r="SWM173" s="60"/>
      <c r="SWN173" s="60"/>
      <c r="SWO173" s="60"/>
      <c r="SWP173" s="60"/>
      <c r="SWQ173" s="60"/>
      <c r="SWR173" s="60"/>
      <c r="SWS173" s="60"/>
      <c r="SWT173" s="60"/>
      <c r="SWU173" s="60"/>
      <c r="SWV173" s="60"/>
      <c r="SWW173" s="60"/>
      <c r="SWX173" s="60"/>
      <c r="SWY173" s="60"/>
      <c r="SWZ173" s="60"/>
      <c r="SXA173" s="60"/>
      <c r="SXB173" s="60"/>
      <c r="SXC173" s="60"/>
      <c r="SXD173" s="60"/>
      <c r="SXE173" s="60"/>
      <c r="SXF173" s="60"/>
      <c r="SXG173" s="60"/>
      <c r="SXH173" s="60"/>
      <c r="SXI173" s="60"/>
      <c r="SXJ173" s="60"/>
      <c r="SXK173" s="60"/>
      <c r="SXL173" s="60"/>
      <c r="SXM173" s="60"/>
      <c r="SXN173" s="60"/>
      <c r="SXO173" s="60"/>
      <c r="SXP173" s="60"/>
      <c r="SXQ173" s="60"/>
      <c r="SXR173" s="60"/>
      <c r="SXS173" s="60"/>
      <c r="SXT173" s="60"/>
      <c r="SXU173" s="60"/>
      <c r="SXV173" s="60"/>
      <c r="SXW173" s="60"/>
      <c r="SXX173" s="60"/>
      <c r="SXY173" s="60"/>
      <c r="SXZ173" s="60"/>
      <c r="SYA173" s="60"/>
      <c r="SYB173" s="60"/>
      <c r="SYC173" s="60"/>
      <c r="SYD173" s="60"/>
      <c r="SYE173" s="60"/>
      <c r="SYF173" s="60"/>
      <c r="SYG173" s="60"/>
      <c r="SYH173" s="60"/>
      <c r="SYI173" s="60"/>
      <c r="SYJ173" s="60"/>
      <c r="SYK173" s="60"/>
      <c r="SYL173" s="60"/>
      <c r="SYM173" s="60"/>
      <c r="SYN173" s="60"/>
      <c r="SYO173" s="60"/>
      <c r="SYP173" s="60"/>
      <c r="SYQ173" s="60"/>
      <c r="SYR173" s="60"/>
      <c r="SYS173" s="60"/>
      <c r="SYT173" s="60"/>
      <c r="SYU173" s="60"/>
      <c r="SYV173" s="60"/>
      <c r="SYW173" s="60"/>
      <c r="SYX173" s="60"/>
      <c r="SYY173" s="60"/>
      <c r="SYZ173" s="60"/>
      <c r="SZA173" s="60"/>
      <c r="SZB173" s="60"/>
      <c r="SZC173" s="60"/>
      <c r="SZD173" s="60"/>
      <c r="SZE173" s="60"/>
      <c r="SZF173" s="60"/>
      <c r="SZG173" s="60"/>
      <c r="SZH173" s="60"/>
      <c r="SZI173" s="60"/>
      <c r="SZJ173" s="60"/>
      <c r="SZK173" s="60"/>
      <c r="SZL173" s="60"/>
      <c r="SZM173" s="60"/>
      <c r="SZN173" s="60"/>
      <c r="SZO173" s="60"/>
      <c r="SZP173" s="60"/>
      <c r="SZQ173" s="60"/>
      <c r="SZR173" s="60"/>
      <c r="SZS173" s="60"/>
      <c r="SZT173" s="60"/>
      <c r="SZU173" s="60"/>
      <c r="SZV173" s="60"/>
      <c r="SZW173" s="60"/>
      <c r="SZX173" s="60"/>
      <c r="SZY173" s="60"/>
      <c r="SZZ173" s="60"/>
      <c r="TAA173" s="60"/>
      <c r="TAB173" s="60"/>
      <c r="TAC173" s="60"/>
      <c r="TAD173" s="60"/>
      <c r="TAE173" s="60"/>
      <c r="TAF173" s="60"/>
      <c r="TAG173" s="60"/>
      <c r="TAH173" s="60"/>
      <c r="TAI173" s="60"/>
      <c r="TAJ173" s="60"/>
      <c r="TAK173" s="60"/>
      <c r="TAL173" s="60"/>
      <c r="TAM173" s="60"/>
      <c r="TAN173" s="60"/>
      <c r="TAO173" s="60"/>
      <c r="TAP173" s="60"/>
      <c r="TAQ173" s="60"/>
      <c r="TAR173" s="60"/>
      <c r="TAS173" s="60"/>
      <c r="TAT173" s="60"/>
      <c r="TAU173" s="60"/>
      <c r="TAV173" s="60"/>
      <c r="TAW173" s="60"/>
      <c r="TAX173" s="60"/>
      <c r="TAY173" s="60"/>
      <c r="TAZ173" s="60"/>
      <c r="TBA173" s="60"/>
      <c r="TBB173" s="60"/>
      <c r="TBC173" s="60"/>
      <c r="TBD173" s="60"/>
      <c r="TBE173" s="60"/>
      <c r="TBF173" s="60"/>
      <c r="TBG173" s="60"/>
      <c r="TBH173" s="60"/>
      <c r="TBI173" s="60"/>
      <c r="TBJ173" s="60"/>
      <c r="TBK173" s="60"/>
      <c r="TBL173" s="60"/>
      <c r="TBM173" s="60"/>
      <c r="TBN173" s="60"/>
      <c r="TBO173" s="60"/>
      <c r="TBP173" s="60"/>
      <c r="TBQ173" s="60"/>
      <c r="TBR173" s="60"/>
      <c r="TBS173" s="60"/>
      <c r="TBT173" s="60"/>
      <c r="TBU173" s="60"/>
      <c r="TBV173" s="60"/>
      <c r="TBW173" s="60"/>
      <c r="TBX173" s="60"/>
      <c r="TBY173" s="60"/>
      <c r="TBZ173" s="60"/>
      <c r="TCA173" s="60"/>
      <c r="TCB173" s="60"/>
      <c r="TCC173" s="60"/>
      <c r="TCD173" s="60"/>
      <c r="TCE173" s="60"/>
      <c r="TCF173" s="60"/>
      <c r="TCG173" s="60"/>
      <c r="TCH173" s="60"/>
      <c r="TCI173" s="60"/>
      <c r="TCJ173" s="60"/>
      <c r="TCK173" s="60"/>
      <c r="TCL173" s="60"/>
      <c r="TCM173" s="60"/>
      <c r="TCN173" s="60"/>
      <c r="TCO173" s="60"/>
      <c r="TCP173" s="60"/>
      <c r="TCQ173" s="60"/>
      <c r="TCR173" s="60"/>
      <c r="TCS173" s="60"/>
      <c r="TCT173" s="60"/>
      <c r="TCU173" s="60"/>
      <c r="TCV173" s="60"/>
      <c r="TCW173" s="60"/>
      <c r="TCX173" s="60"/>
      <c r="TCY173" s="60"/>
      <c r="TCZ173" s="60"/>
      <c r="TDA173" s="60"/>
      <c r="TDB173" s="60"/>
      <c r="TDC173" s="60"/>
      <c r="TDD173" s="60"/>
      <c r="TDE173" s="60"/>
      <c r="TDF173" s="60"/>
      <c r="TDG173" s="60"/>
      <c r="TDH173" s="60"/>
      <c r="TDI173" s="60"/>
      <c r="TDJ173" s="60"/>
      <c r="TDK173" s="60"/>
      <c r="TDL173" s="60"/>
      <c r="TDM173" s="60"/>
      <c r="TDN173" s="60"/>
      <c r="TDO173" s="60"/>
      <c r="TDP173" s="60"/>
      <c r="TDQ173" s="60"/>
      <c r="TDR173" s="60"/>
      <c r="TDS173" s="60"/>
      <c r="TDT173" s="60"/>
      <c r="TDU173" s="60"/>
      <c r="TDV173" s="60"/>
      <c r="TDW173" s="60"/>
      <c r="TDX173" s="60"/>
      <c r="TDY173" s="60"/>
      <c r="TDZ173" s="60"/>
      <c r="TEA173" s="60"/>
      <c r="TEB173" s="60"/>
      <c r="TEC173" s="60"/>
      <c r="TED173" s="60"/>
      <c r="TEE173" s="60"/>
      <c r="TEF173" s="60"/>
      <c r="TEG173" s="60"/>
      <c r="TEH173" s="60"/>
      <c r="TEI173" s="60"/>
      <c r="TEJ173" s="60"/>
      <c r="TEK173" s="60"/>
      <c r="TEL173" s="60"/>
      <c r="TEM173" s="60"/>
      <c r="TEN173" s="60"/>
      <c r="TEO173" s="60"/>
      <c r="TEP173" s="60"/>
      <c r="TEQ173" s="60"/>
      <c r="TER173" s="60"/>
      <c r="TES173" s="60"/>
      <c r="TET173" s="60"/>
      <c r="TEU173" s="60"/>
      <c r="TEV173" s="60"/>
      <c r="TEW173" s="60"/>
      <c r="TEX173" s="60"/>
      <c r="TEY173" s="60"/>
      <c r="TEZ173" s="60"/>
      <c r="TFA173" s="60"/>
      <c r="TFB173" s="60"/>
      <c r="TFC173" s="60"/>
      <c r="TFD173" s="60"/>
      <c r="TFE173" s="60"/>
      <c r="TFF173" s="60"/>
      <c r="TFG173" s="60"/>
      <c r="TFH173" s="60"/>
      <c r="TFI173" s="60"/>
      <c r="TFJ173" s="60"/>
      <c r="TFK173" s="60"/>
      <c r="TFL173" s="60"/>
      <c r="TFM173" s="60"/>
      <c r="TFN173" s="60"/>
      <c r="TFO173" s="60"/>
      <c r="TFP173" s="60"/>
      <c r="TFQ173" s="60"/>
      <c r="TFR173" s="60"/>
      <c r="TFS173" s="60"/>
      <c r="TFT173" s="60"/>
      <c r="TFU173" s="60"/>
      <c r="TFV173" s="60"/>
      <c r="TFW173" s="60"/>
      <c r="TFX173" s="60"/>
      <c r="TFY173" s="60"/>
      <c r="TFZ173" s="60"/>
      <c r="TGA173" s="60"/>
      <c r="TGB173" s="60"/>
      <c r="TGC173" s="60"/>
      <c r="TGD173" s="60"/>
      <c r="TGE173" s="60"/>
      <c r="TGF173" s="60"/>
      <c r="TGG173" s="60"/>
      <c r="TGH173" s="60"/>
      <c r="TGI173" s="60"/>
      <c r="TGJ173" s="60"/>
      <c r="TGK173" s="60"/>
      <c r="TGL173" s="60"/>
      <c r="TGM173" s="60"/>
      <c r="TGN173" s="60"/>
      <c r="TGO173" s="60"/>
      <c r="TGP173" s="60"/>
      <c r="TGQ173" s="60"/>
      <c r="TGR173" s="60"/>
      <c r="TGS173" s="60"/>
      <c r="TGT173" s="60"/>
      <c r="TGU173" s="60"/>
      <c r="TGV173" s="60"/>
      <c r="TGW173" s="60"/>
      <c r="TGX173" s="60"/>
      <c r="TGY173" s="60"/>
      <c r="TGZ173" s="60"/>
      <c r="THA173" s="60"/>
      <c r="THB173" s="60"/>
      <c r="THC173" s="60"/>
      <c r="THD173" s="60"/>
      <c r="THE173" s="60"/>
      <c r="THF173" s="60"/>
      <c r="THG173" s="60"/>
      <c r="THH173" s="60"/>
      <c r="THI173" s="60"/>
      <c r="THJ173" s="60"/>
      <c r="THK173" s="60"/>
      <c r="THL173" s="60"/>
      <c r="THM173" s="60"/>
      <c r="THN173" s="60"/>
      <c r="THO173" s="60"/>
      <c r="THP173" s="60"/>
      <c r="THQ173" s="60"/>
      <c r="THR173" s="60"/>
      <c r="THS173" s="60"/>
      <c r="THT173" s="60"/>
      <c r="THU173" s="60"/>
      <c r="THV173" s="60"/>
      <c r="THW173" s="60"/>
      <c r="THX173" s="60"/>
      <c r="THY173" s="60"/>
      <c r="THZ173" s="60"/>
      <c r="TIA173" s="60"/>
      <c r="TIB173" s="60"/>
      <c r="TIC173" s="60"/>
      <c r="TID173" s="60"/>
      <c r="TIE173" s="60"/>
      <c r="TIF173" s="60"/>
      <c r="TIG173" s="60"/>
      <c r="TIH173" s="60"/>
      <c r="TII173" s="60"/>
      <c r="TIJ173" s="60"/>
      <c r="TIK173" s="60"/>
      <c r="TIL173" s="60"/>
      <c r="TIM173" s="60"/>
      <c r="TIN173" s="60"/>
      <c r="TIO173" s="60"/>
      <c r="TIP173" s="60"/>
      <c r="TIQ173" s="60"/>
      <c r="TIR173" s="60"/>
      <c r="TIS173" s="60"/>
      <c r="TIT173" s="60"/>
      <c r="TIU173" s="60"/>
      <c r="TIV173" s="60"/>
      <c r="TIW173" s="60"/>
      <c r="TIX173" s="60"/>
      <c r="TIY173" s="60"/>
      <c r="TIZ173" s="60"/>
      <c r="TJA173" s="60"/>
      <c r="TJB173" s="60"/>
      <c r="TJC173" s="60"/>
      <c r="TJD173" s="60"/>
      <c r="TJE173" s="60"/>
      <c r="TJF173" s="60"/>
      <c r="TJG173" s="60"/>
      <c r="TJH173" s="60"/>
      <c r="TJI173" s="60"/>
      <c r="TJJ173" s="60"/>
      <c r="TJK173" s="60"/>
      <c r="TJL173" s="60"/>
      <c r="TJM173" s="60"/>
      <c r="TJN173" s="60"/>
      <c r="TJO173" s="60"/>
      <c r="TJP173" s="60"/>
      <c r="TJQ173" s="60"/>
      <c r="TJR173" s="60"/>
      <c r="TJS173" s="60"/>
      <c r="TJT173" s="60"/>
      <c r="TJU173" s="60"/>
      <c r="TJV173" s="60"/>
      <c r="TJW173" s="60"/>
      <c r="TJX173" s="60"/>
      <c r="TJY173" s="60"/>
      <c r="TJZ173" s="60"/>
      <c r="TKA173" s="60"/>
      <c r="TKB173" s="60"/>
      <c r="TKC173" s="60"/>
      <c r="TKD173" s="60"/>
      <c r="TKE173" s="60"/>
      <c r="TKF173" s="60"/>
      <c r="TKG173" s="60"/>
      <c r="TKH173" s="60"/>
      <c r="TKI173" s="60"/>
      <c r="TKJ173" s="60"/>
      <c r="TKK173" s="60"/>
      <c r="TKL173" s="60"/>
      <c r="TKM173" s="60"/>
      <c r="TKN173" s="60"/>
      <c r="TKO173" s="60"/>
      <c r="TKP173" s="60"/>
      <c r="TKQ173" s="60"/>
      <c r="TKR173" s="60"/>
      <c r="TKS173" s="60"/>
      <c r="TKT173" s="60"/>
      <c r="TKU173" s="60"/>
      <c r="TKV173" s="60"/>
      <c r="TKW173" s="60"/>
      <c r="TKX173" s="60"/>
      <c r="TKY173" s="60"/>
      <c r="TKZ173" s="60"/>
      <c r="TLA173" s="60"/>
      <c r="TLB173" s="60"/>
      <c r="TLC173" s="60"/>
      <c r="TLD173" s="60"/>
      <c r="TLE173" s="60"/>
      <c r="TLF173" s="60"/>
      <c r="TLG173" s="60"/>
      <c r="TLH173" s="60"/>
      <c r="TLI173" s="60"/>
      <c r="TLJ173" s="60"/>
      <c r="TLK173" s="60"/>
      <c r="TLL173" s="60"/>
      <c r="TLM173" s="60"/>
      <c r="TLN173" s="60"/>
      <c r="TLO173" s="60"/>
      <c r="TLP173" s="60"/>
      <c r="TLQ173" s="60"/>
      <c r="TLR173" s="60"/>
      <c r="TLS173" s="60"/>
      <c r="TLT173" s="60"/>
      <c r="TLU173" s="60"/>
      <c r="TLV173" s="60"/>
      <c r="TLW173" s="60"/>
      <c r="TLX173" s="60"/>
      <c r="TLY173" s="60"/>
      <c r="TLZ173" s="60"/>
      <c r="TMA173" s="60"/>
      <c r="TMB173" s="60"/>
      <c r="TMC173" s="60"/>
      <c r="TMD173" s="60"/>
      <c r="TME173" s="60"/>
      <c r="TMF173" s="60"/>
      <c r="TMG173" s="60"/>
      <c r="TMH173" s="60"/>
      <c r="TMI173" s="60"/>
      <c r="TMJ173" s="60"/>
      <c r="TMK173" s="60"/>
      <c r="TML173" s="60"/>
      <c r="TMM173" s="60"/>
      <c r="TMN173" s="60"/>
      <c r="TMO173" s="60"/>
      <c r="TMP173" s="60"/>
      <c r="TMQ173" s="60"/>
      <c r="TMR173" s="60"/>
      <c r="TMS173" s="60"/>
      <c r="TMT173" s="60"/>
      <c r="TMU173" s="60"/>
      <c r="TMV173" s="60"/>
      <c r="TMW173" s="60"/>
      <c r="TMX173" s="60"/>
      <c r="TMY173" s="60"/>
      <c r="TMZ173" s="60"/>
      <c r="TNA173" s="60"/>
      <c r="TNB173" s="60"/>
      <c r="TNC173" s="60"/>
      <c r="TND173" s="60"/>
      <c r="TNE173" s="60"/>
      <c r="TNF173" s="60"/>
      <c r="TNG173" s="60"/>
      <c r="TNH173" s="60"/>
      <c r="TNI173" s="60"/>
      <c r="TNJ173" s="60"/>
      <c r="TNK173" s="60"/>
      <c r="TNL173" s="60"/>
      <c r="TNM173" s="60"/>
      <c r="TNN173" s="60"/>
      <c r="TNO173" s="60"/>
      <c r="TNP173" s="60"/>
      <c r="TNQ173" s="60"/>
      <c r="TNR173" s="60"/>
      <c r="TNS173" s="60"/>
      <c r="TNT173" s="60"/>
      <c r="TNU173" s="60"/>
      <c r="TNV173" s="60"/>
      <c r="TNW173" s="60"/>
      <c r="TNX173" s="60"/>
      <c r="TNY173" s="60"/>
      <c r="TNZ173" s="60"/>
      <c r="TOA173" s="60"/>
      <c r="TOB173" s="60"/>
      <c r="TOC173" s="60"/>
      <c r="TOD173" s="60"/>
      <c r="TOE173" s="60"/>
      <c r="TOF173" s="60"/>
      <c r="TOG173" s="60"/>
      <c r="TOH173" s="60"/>
      <c r="TOI173" s="60"/>
      <c r="TOJ173" s="60"/>
      <c r="TOK173" s="60"/>
      <c r="TOL173" s="60"/>
      <c r="TOM173" s="60"/>
      <c r="TON173" s="60"/>
      <c r="TOO173" s="60"/>
      <c r="TOP173" s="60"/>
      <c r="TOQ173" s="60"/>
      <c r="TOR173" s="60"/>
      <c r="TOS173" s="60"/>
      <c r="TOT173" s="60"/>
      <c r="TOU173" s="60"/>
      <c r="TOV173" s="60"/>
      <c r="TOW173" s="60"/>
      <c r="TOX173" s="60"/>
      <c r="TOY173" s="60"/>
      <c r="TOZ173" s="60"/>
      <c r="TPA173" s="60"/>
      <c r="TPB173" s="60"/>
      <c r="TPC173" s="60"/>
      <c r="TPD173" s="60"/>
      <c r="TPE173" s="60"/>
      <c r="TPF173" s="60"/>
      <c r="TPG173" s="60"/>
      <c r="TPH173" s="60"/>
      <c r="TPI173" s="60"/>
      <c r="TPJ173" s="60"/>
      <c r="TPK173" s="60"/>
      <c r="TPL173" s="60"/>
      <c r="TPM173" s="60"/>
      <c r="TPN173" s="60"/>
      <c r="TPO173" s="60"/>
      <c r="TPP173" s="60"/>
      <c r="TPQ173" s="60"/>
      <c r="TPR173" s="60"/>
      <c r="TPS173" s="60"/>
      <c r="TPT173" s="60"/>
      <c r="TPU173" s="60"/>
      <c r="TPV173" s="60"/>
      <c r="TPW173" s="60"/>
      <c r="TPX173" s="60"/>
      <c r="TPY173" s="60"/>
      <c r="TPZ173" s="60"/>
      <c r="TQA173" s="60"/>
      <c r="TQB173" s="60"/>
      <c r="TQC173" s="60"/>
      <c r="TQD173" s="60"/>
      <c r="TQE173" s="60"/>
      <c r="TQF173" s="60"/>
      <c r="TQG173" s="60"/>
      <c r="TQH173" s="60"/>
      <c r="TQI173" s="60"/>
      <c r="TQJ173" s="60"/>
      <c r="TQK173" s="60"/>
      <c r="TQL173" s="60"/>
      <c r="TQM173" s="60"/>
      <c r="TQN173" s="60"/>
      <c r="TQO173" s="60"/>
      <c r="TQP173" s="60"/>
      <c r="TQQ173" s="60"/>
      <c r="TQR173" s="60"/>
      <c r="TQS173" s="60"/>
      <c r="TQT173" s="60"/>
      <c r="TQU173" s="60"/>
      <c r="TQV173" s="60"/>
      <c r="TQW173" s="60"/>
      <c r="TQX173" s="60"/>
      <c r="TQY173" s="60"/>
      <c r="TQZ173" s="60"/>
      <c r="TRA173" s="60"/>
      <c r="TRB173" s="60"/>
      <c r="TRC173" s="60"/>
      <c r="TRD173" s="60"/>
      <c r="TRE173" s="60"/>
      <c r="TRF173" s="60"/>
      <c r="TRG173" s="60"/>
      <c r="TRH173" s="60"/>
      <c r="TRI173" s="60"/>
      <c r="TRJ173" s="60"/>
      <c r="TRK173" s="60"/>
      <c r="TRL173" s="60"/>
      <c r="TRM173" s="60"/>
      <c r="TRN173" s="60"/>
      <c r="TRO173" s="60"/>
      <c r="TRP173" s="60"/>
      <c r="TRQ173" s="60"/>
      <c r="TRR173" s="60"/>
      <c r="TRS173" s="60"/>
      <c r="TRT173" s="60"/>
      <c r="TRU173" s="60"/>
      <c r="TRV173" s="60"/>
      <c r="TRW173" s="60"/>
      <c r="TRX173" s="60"/>
      <c r="TRY173" s="60"/>
      <c r="TRZ173" s="60"/>
      <c r="TSA173" s="60"/>
      <c r="TSB173" s="60"/>
      <c r="TSC173" s="60"/>
      <c r="TSD173" s="60"/>
      <c r="TSE173" s="60"/>
      <c r="TSF173" s="60"/>
      <c r="TSG173" s="60"/>
      <c r="TSH173" s="60"/>
      <c r="TSI173" s="60"/>
      <c r="TSJ173" s="60"/>
      <c r="TSK173" s="60"/>
      <c r="TSL173" s="60"/>
      <c r="TSM173" s="60"/>
      <c r="TSN173" s="60"/>
      <c r="TSO173" s="60"/>
      <c r="TSP173" s="60"/>
      <c r="TSQ173" s="60"/>
      <c r="TSR173" s="60"/>
      <c r="TSS173" s="60"/>
      <c r="TST173" s="60"/>
      <c r="TSU173" s="60"/>
      <c r="TSV173" s="60"/>
      <c r="TSW173" s="60"/>
      <c r="TSX173" s="60"/>
      <c r="TSY173" s="60"/>
      <c r="TSZ173" s="60"/>
      <c r="TTA173" s="60"/>
      <c r="TTB173" s="60"/>
      <c r="TTC173" s="60"/>
      <c r="TTD173" s="60"/>
      <c r="TTE173" s="60"/>
      <c r="TTF173" s="60"/>
      <c r="TTG173" s="60"/>
      <c r="TTH173" s="60"/>
      <c r="TTI173" s="60"/>
      <c r="TTJ173" s="60"/>
      <c r="TTK173" s="60"/>
      <c r="TTL173" s="60"/>
      <c r="TTM173" s="60"/>
      <c r="TTN173" s="60"/>
      <c r="TTO173" s="60"/>
      <c r="TTP173" s="60"/>
      <c r="TTQ173" s="60"/>
      <c r="TTR173" s="60"/>
      <c r="TTS173" s="60"/>
      <c r="TTT173" s="60"/>
      <c r="TTU173" s="60"/>
      <c r="TTV173" s="60"/>
      <c r="TTW173" s="60"/>
      <c r="TTX173" s="60"/>
      <c r="TTY173" s="60"/>
      <c r="TTZ173" s="60"/>
      <c r="TUA173" s="60"/>
      <c r="TUB173" s="60"/>
      <c r="TUC173" s="60"/>
      <c r="TUD173" s="60"/>
      <c r="TUE173" s="60"/>
      <c r="TUF173" s="60"/>
      <c r="TUG173" s="60"/>
      <c r="TUH173" s="60"/>
      <c r="TUI173" s="60"/>
      <c r="TUJ173" s="60"/>
      <c r="TUK173" s="60"/>
      <c r="TUL173" s="60"/>
      <c r="TUM173" s="60"/>
      <c r="TUN173" s="60"/>
      <c r="TUO173" s="60"/>
      <c r="TUP173" s="60"/>
      <c r="TUQ173" s="60"/>
      <c r="TUR173" s="60"/>
      <c r="TUS173" s="60"/>
      <c r="TUT173" s="60"/>
      <c r="TUU173" s="60"/>
      <c r="TUV173" s="60"/>
      <c r="TUW173" s="60"/>
      <c r="TUX173" s="60"/>
      <c r="TUY173" s="60"/>
      <c r="TUZ173" s="60"/>
      <c r="TVA173" s="60"/>
      <c r="TVB173" s="60"/>
      <c r="TVC173" s="60"/>
      <c r="TVD173" s="60"/>
      <c r="TVE173" s="60"/>
      <c r="TVF173" s="60"/>
      <c r="TVG173" s="60"/>
      <c r="TVH173" s="60"/>
      <c r="TVI173" s="60"/>
      <c r="TVJ173" s="60"/>
      <c r="TVK173" s="60"/>
      <c r="TVL173" s="60"/>
      <c r="TVM173" s="60"/>
      <c r="TVN173" s="60"/>
      <c r="TVO173" s="60"/>
      <c r="TVP173" s="60"/>
      <c r="TVQ173" s="60"/>
      <c r="TVR173" s="60"/>
      <c r="TVS173" s="60"/>
      <c r="TVT173" s="60"/>
      <c r="TVU173" s="60"/>
      <c r="TVV173" s="60"/>
      <c r="TVW173" s="60"/>
      <c r="TVX173" s="60"/>
      <c r="TVY173" s="60"/>
      <c r="TVZ173" s="60"/>
      <c r="TWA173" s="60"/>
      <c r="TWB173" s="60"/>
      <c r="TWC173" s="60"/>
      <c r="TWD173" s="60"/>
      <c r="TWE173" s="60"/>
      <c r="TWF173" s="60"/>
      <c r="TWG173" s="60"/>
      <c r="TWH173" s="60"/>
      <c r="TWI173" s="60"/>
      <c r="TWJ173" s="60"/>
      <c r="TWK173" s="60"/>
      <c r="TWL173" s="60"/>
      <c r="TWM173" s="60"/>
      <c r="TWN173" s="60"/>
      <c r="TWO173" s="60"/>
      <c r="TWP173" s="60"/>
      <c r="TWQ173" s="60"/>
      <c r="TWR173" s="60"/>
      <c r="TWS173" s="60"/>
      <c r="TWT173" s="60"/>
      <c r="TWU173" s="60"/>
      <c r="TWV173" s="60"/>
      <c r="TWW173" s="60"/>
      <c r="TWX173" s="60"/>
      <c r="TWY173" s="60"/>
      <c r="TWZ173" s="60"/>
      <c r="TXA173" s="60"/>
      <c r="TXB173" s="60"/>
      <c r="TXC173" s="60"/>
      <c r="TXD173" s="60"/>
      <c r="TXE173" s="60"/>
      <c r="TXF173" s="60"/>
      <c r="TXG173" s="60"/>
      <c r="TXH173" s="60"/>
      <c r="TXI173" s="60"/>
      <c r="TXJ173" s="60"/>
      <c r="TXK173" s="60"/>
      <c r="TXL173" s="60"/>
      <c r="TXM173" s="60"/>
      <c r="TXN173" s="60"/>
      <c r="TXO173" s="60"/>
      <c r="TXP173" s="60"/>
      <c r="TXQ173" s="60"/>
      <c r="TXR173" s="60"/>
      <c r="TXS173" s="60"/>
      <c r="TXT173" s="60"/>
      <c r="TXU173" s="60"/>
      <c r="TXV173" s="60"/>
      <c r="TXW173" s="60"/>
      <c r="TXX173" s="60"/>
      <c r="TXY173" s="60"/>
      <c r="TXZ173" s="60"/>
      <c r="TYA173" s="60"/>
      <c r="TYB173" s="60"/>
      <c r="TYC173" s="60"/>
      <c r="TYD173" s="60"/>
      <c r="TYE173" s="60"/>
      <c r="TYF173" s="60"/>
      <c r="TYG173" s="60"/>
      <c r="TYH173" s="60"/>
      <c r="TYI173" s="60"/>
      <c r="TYJ173" s="60"/>
      <c r="TYK173" s="60"/>
      <c r="TYL173" s="60"/>
      <c r="TYM173" s="60"/>
      <c r="TYN173" s="60"/>
      <c r="TYO173" s="60"/>
      <c r="TYP173" s="60"/>
      <c r="TYQ173" s="60"/>
      <c r="TYR173" s="60"/>
      <c r="TYS173" s="60"/>
      <c r="TYT173" s="60"/>
      <c r="TYU173" s="60"/>
      <c r="TYV173" s="60"/>
      <c r="TYW173" s="60"/>
      <c r="TYX173" s="60"/>
      <c r="TYY173" s="60"/>
      <c r="TYZ173" s="60"/>
      <c r="TZA173" s="60"/>
      <c r="TZB173" s="60"/>
      <c r="TZC173" s="60"/>
      <c r="TZD173" s="60"/>
      <c r="TZE173" s="60"/>
      <c r="TZF173" s="60"/>
      <c r="TZG173" s="60"/>
      <c r="TZH173" s="60"/>
      <c r="TZI173" s="60"/>
      <c r="TZJ173" s="60"/>
      <c r="TZK173" s="60"/>
      <c r="TZL173" s="60"/>
      <c r="TZM173" s="60"/>
      <c r="TZN173" s="60"/>
      <c r="TZO173" s="60"/>
      <c r="TZP173" s="60"/>
      <c r="TZQ173" s="60"/>
      <c r="TZR173" s="60"/>
      <c r="TZS173" s="60"/>
      <c r="TZT173" s="60"/>
      <c r="TZU173" s="60"/>
      <c r="TZV173" s="60"/>
      <c r="TZW173" s="60"/>
      <c r="TZX173" s="60"/>
      <c r="TZY173" s="60"/>
      <c r="TZZ173" s="60"/>
      <c r="UAA173" s="60"/>
      <c r="UAB173" s="60"/>
      <c r="UAC173" s="60"/>
      <c r="UAD173" s="60"/>
      <c r="UAE173" s="60"/>
      <c r="UAF173" s="60"/>
      <c r="UAG173" s="60"/>
      <c r="UAH173" s="60"/>
      <c r="UAI173" s="60"/>
      <c r="UAJ173" s="60"/>
      <c r="UAK173" s="60"/>
      <c r="UAL173" s="60"/>
      <c r="UAM173" s="60"/>
      <c r="UAN173" s="60"/>
      <c r="UAO173" s="60"/>
      <c r="UAP173" s="60"/>
      <c r="UAQ173" s="60"/>
      <c r="UAR173" s="60"/>
      <c r="UAS173" s="60"/>
      <c r="UAT173" s="60"/>
      <c r="UAU173" s="60"/>
      <c r="UAV173" s="60"/>
      <c r="UAW173" s="60"/>
      <c r="UAX173" s="60"/>
      <c r="UAY173" s="60"/>
      <c r="UAZ173" s="60"/>
      <c r="UBA173" s="60"/>
      <c r="UBB173" s="60"/>
      <c r="UBC173" s="60"/>
      <c r="UBD173" s="60"/>
      <c r="UBE173" s="60"/>
      <c r="UBF173" s="60"/>
      <c r="UBG173" s="60"/>
      <c r="UBH173" s="60"/>
      <c r="UBI173" s="60"/>
      <c r="UBJ173" s="60"/>
      <c r="UBK173" s="60"/>
      <c r="UBL173" s="60"/>
      <c r="UBM173" s="60"/>
      <c r="UBN173" s="60"/>
      <c r="UBO173" s="60"/>
      <c r="UBP173" s="60"/>
      <c r="UBQ173" s="60"/>
      <c r="UBR173" s="60"/>
      <c r="UBS173" s="60"/>
      <c r="UBT173" s="60"/>
      <c r="UBU173" s="60"/>
      <c r="UBV173" s="60"/>
      <c r="UBW173" s="60"/>
      <c r="UBX173" s="60"/>
      <c r="UBY173" s="60"/>
      <c r="UBZ173" s="60"/>
      <c r="UCA173" s="60"/>
      <c r="UCB173" s="60"/>
      <c r="UCC173" s="60"/>
      <c r="UCD173" s="60"/>
      <c r="UCE173" s="60"/>
      <c r="UCF173" s="60"/>
      <c r="UCG173" s="60"/>
      <c r="UCH173" s="60"/>
      <c r="UCI173" s="60"/>
      <c r="UCJ173" s="60"/>
      <c r="UCK173" s="60"/>
      <c r="UCL173" s="60"/>
      <c r="UCM173" s="60"/>
      <c r="UCN173" s="60"/>
      <c r="UCO173" s="60"/>
      <c r="UCP173" s="60"/>
      <c r="UCQ173" s="60"/>
      <c r="UCR173" s="60"/>
      <c r="UCS173" s="60"/>
      <c r="UCT173" s="60"/>
      <c r="UCU173" s="60"/>
      <c r="UCV173" s="60"/>
      <c r="UCW173" s="60"/>
      <c r="UCX173" s="60"/>
      <c r="UCY173" s="60"/>
      <c r="UCZ173" s="60"/>
      <c r="UDA173" s="60"/>
      <c r="UDB173" s="60"/>
      <c r="UDC173" s="60"/>
      <c r="UDD173" s="60"/>
      <c r="UDE173" s="60"/>
      <c r="UDF173" s="60"/>
      <c r="UDG173" s="60"/>
      <c r="UDH173" s="60"/>
      <c r="UDI173" s="60"/>
      <c r="UDJ173" s="60"/>
      <c r="UDK173" s="60"/>
      <c r="UDL173" s="60"/>
      <c r="UDM173" s="60"/>
      <c r="UDN173" s="60"/>
      <c r="UDO173" s="60"/>
      <c r="UDP173" s="60"/>
      <c r="UDQ173" s="60"/>
      <c r="UDR173" s="60"/>
      <c r="UDS173" s="60"/>
      <c r="UDT173" s="60"/>
      <c r="UDU173" s="60"/>
      <c r="UDV173" s="60"/>
      <c r="UDW173" s="60"/>
      <c r="UDX173" s="60"/>
      <c r="UDY173" s="60"/>
      <c r="UDZ173" s="60"/>
      <c r="UEA173" s="60"/>
      <c r="UEB173" s="60"/>
      <c r="UEC173" s="60"/>
      <c r="UED173" s="60"/>
      <c r="UEE173" s="60"/>
      <c r="UEF173" s="60"/>
      <c r="UEG173" s="60"/>
      <c r="UEH173" s="60"/>
      <c r="UEI173" s="60"/>
      <c r="UEJ173" s="60"/>
      <c r="UEK173" s="60"/>
      <c r="UEL173" s="60"/>
      <c r="UEM173" s="60"/>
      <c r="UEN173" s="60"/>
      <c r="UEO173" s="60"/>
      <c r="UEP173" s="60"/>
      <c r="UEQ173" s="60"/>
      <c r="UER173" s="60"/>
      <c r="UES173" s="60"/>
      <c r="UET173" s="60"/>
      <c r="UEU173" s="60"/>
      <c r="UEV173" s="60"/>
      <c r="UEW173" s="60"/>
      <c r="UEX173" s="60"/>
      <c r="UEY173" s="60"/>
      <c r="UEZ173" s="60"/>
      <c r="UFA173" s="60"/>
      <c r="UFB173" s="60"/>
      <c r="UFC173" s="60"/>
      <c r="UFD173" s="60"/>
      <c r="UFE173" s="60"/>
      <c r="UFF173" s="60"/>
      <c r="UFG173" s="60"/>
      <c r="UFH173" s="60"/>
      <c r="UFI173" s="60"/>
      <c r="UFJ173" s="60"/>
      <c r="UFK173" s="60"/>
      <c r="UFL173" s="60"/>
      <c r="UFM173" s="60"/>
      <c r="UFN173" s="60"/>
      <c r="UFO173" s="60"/>
      <c r="UFP173" s="60"/>
      <c r="UFQ173" s="60"/>
      <c r="UFR173" s="60"/>
      <c r="UFS173" s="60"/>
      <c r="UFT173" s="60"/>
      <c r="UFU173" s="60"/>
      <c r="UFV173" s="60"/>
      <c r="UFW173" s="60"/>
      <c r="UFX173" s="60"/>
      <c r="UFY173" s="60"/>
      <c r="UFZ173" s="60"/>
      <c r="UGA173" s="60"/>
      <c r="UGB173" s="60"/>
      <c r="UGC173" s="60"/>
      <c r="UGD173" s="60"/>
      <c r="UGE173" s="60"/>
      <c r="UGF173" s="60"/>
      <c r="UGG173" s="60"/>
      <c r="UGH173" s="60"/>
      <c r="UGI173" s="60"/>
      <c r="UGJ173" s="60"/>
      <c r="UGK173" s="60"/>
      <c r="UGL173" s="60"/>
      <c r="UGM173" s="60"/>
      <c r="UGN173" s="60"/>
      <c r="UGO173" s="60"/>
      <c r="UGP173" s="60"/>
      <c r="UGQ173" s="60"/>
      <c r="UGR173" s="60"/>
      <c r="UGS173" s="60"/>
      <c r="UGT173" s="60"/>
      <c r="UGU173" s="60"/>
      <c r="UGV173" s="60"/>
      <c r="UGW173" s="60"/>
      <c r="UGX173" s="60"/>
      <c r="UGY173" s="60"/>
      <c r="UGZ173" s="60"/>
      <c r="UHA173" s="60"/>
      <c r="UHB173" s="60"/>
      <c r="UHC173" s="60"/>
      <c r="UHD173" s="60"/>
      <c r="UHE173" s="60"/>
      <c r="UHF173" s="60"/>
      <c r="UHG173" s="60"/>
      <c r="UHH173" s="60"/>
      <c r="UHI173" s="60"/>
      <c r="UHJ173" s="60"/>
      <c r="UHK173" s="60"/>
      <c r="UHL173" s="60"/>
      <c r="UHM173" s="60"/>
      <c r="UHN173" s="60"/>
      <c r="UHO173" s="60"/>
      <c r="UHP173" s="60"/>
      <c r="UHQ173" s="60"/>
      <c r="UHR173" s="60"/>
      <c r="UHS173" s="60"/>
      <c r="UHT173" s="60"/>
      <c r="UHU173" s="60"/>
      <c r="UHV173" s="60"/>
      <c r="UHW173" s="60"/>
      <c r="UHX173" s="60"/>
      <c r="UHY173" s="60"/>
      <c r="UHZ173" s="60"/>
      <c r="UIA173" s="60"/>
      <c r="UIB173" s="60"/>
      <c r="UIC173" s="60"/>
      <c r="UID173" s="60"/>
      <c r="UIE173" s="60"/>
      <c r="UIF173" s="60"/>
      <c r="UIG173" s="60"/>
      <c r="UIH173" s="60"/>
      <c r="UII173" s="60"/>
      <c r="UIJ173" s="60"/>
      <c r="UIK173" s="60"/>
      <c r="UIL173" s="60"/>
      <c r="UIM173" s="60"/>
      <c r="UIN173" s="60"/>
      <c r="UIO173" s="60"/>
      <c r="UIP173" s="60"/>
      <c r="UIQ173" s="60"/>
      <c r="UIR173" s="60"/>
      <c r="UIS173" s="60"/>
      <c r="UIT173" s="60"/>
      <c r="UIU173" s="60"/>
      <c r="UIV173" s="60"/>
      <c r="UIW173" s="60"/>
      <c r="UIX173" s="60"/>
      <c r="UIY173" s="60"/>
      <c r="UIZ173" s="60"/>
      <c r="UJA173" s="60"/>
      <c r="UJB173" s="60"/>
      <c r="UJC173" s="60"/>
      <c r="UJD173" s="60"/>
      <c r="UJE173" s="60"/>
      <c r="UJF173" s="60"/>
      <c r="UJG173" s="60"/>
      <c r="UJH173" s="60"/>
      <c r="UJI173" s="60"/>
      <c r="UJJ173" s="60"/>
      <c r="UJK173" s="60"/>
      <c r="UJL173" s="60"/>
      <c r="UJM173" s="60"/>
      <c r="UJN173" s="60"/>
      <c r="UJO173" s="60"/>
      <c r="UJP173" s="60"/>
      <c r="UJQ173" s="60"/>
      <c r="UJR173" s="60"/>
      <c r="UJS173" s="60"/>
      <c r="UJT173" s="60"/>
      <c r="UJU173" s="60"/>
      <c r="UJV173" s="60"/>
      <c r="UJW173" s="60"/>
      <c r="UJX173" s="60"/>
      <c r="UJY173" s="60"/>
      <c r="UJZ173" s="60"/>
      <c r="UKA173" s="60"/>
      <c r="UKB173" s="60"/>
      <c r="UKC173" s="60"/>
      <c r="UKD173" s="60"/>
      <c r="UKE173" s="60"/>
      <c r="UKF173" s="60"/>
      <c r="UKG173" s="60"/>
      <c r="UKH173" s="60"/>
      <c r="UKI173" s="60"/>
      <c r="UKJ173" s="60"/>
      <c r="UKK173" s="60"/>
      <c r="UKL173" s="60"/>
      <c r="UKM173" s="60"/>
      <c r="UKN173" s="60"/>
      <c r="UKO173" s="60"/>
      <c r="UKP173" s="60"/>
      <c r="UKQ173" s="60"/>
      <c r="UKR173" s="60"/>
      <c r="UKS173" s="60"/>
      <c r="UKT173" s="60"/>
      <c r="UKU173" s="60"/>
      <c r="UKV173" s="60"/>
      <c r="UKW173" s="60"/>
      <c r="UKX173" s="60"/>
      <c r="UKY173" s="60"/>
      <c r="UKZ173" s="60"/>
      <c r="ULA173" s="60"/>
      <c r="ULB173" s="60"/>
      <c r="ULC173" s="60"/>
      <c r="ULD173" s="60"/>
      <c r="ULE173" s="60"/>
      <c r="ULF173" s="60"/>
      <c r="ULG173" s="60"/>
      <c r="ULH173" s="60"/>
      <c r="ULI173" s="60"/>
      <c r="ULJ173" s="60"/>
      <c r="ULK173" s="60"/>
      <c r="ULL173" s="60"/>
      <c r="ULM173" s="60"/>
      <c r="ULN173" s="60"/>
      <c r="ULO173" s="60"/>
      <c r="ULP173" s="60"/>
      <c r="ULQ173" s="60"/>
      <c r="ULR173" s="60"/>
      <c r="ULS173" s="60"/>
      <c r="ULT173" s="60"/>
      <c r="ULU173" s="60"/>
      <c r="ULV173" s="60"/>
      <c r="ULW173" s="60"/>
      <c r="ULX173" s="60"/>
      <c r="ULY173" s="60"/>
      <c r="ULZ173" s="60"/>
      <c r="UMA173" s="60"/>
      <c r="UMB173" s="60"/>
      <c r="UMC173" s="60"/>
      <c r="UMD173" s="60"/>
      <c r="UME173" s="60"/>
      <c r="UMF173" s="60"/>
      <c r="UMG173" s="60"/>
      <c r="UMH173" s="60"/>
      <c r="UMI173" s="60"/>
      <c r="UMJ173" s="60"/>
      <c r="UMK173" s="60"/>
      <c r="UML173" s="60"/>
      <c r="UMM173" s="60"/>
      <c r="UMN173" s="60"/>
      <c r="UMO173" s="60"/>
      <c r="UMP173" s="60"/>
      <c r="UMQ173" s="60"/>
      <c r="UMR173" s="60"/>
      <c r="UMS173" s="60"/>
      <c r="UMT173" s="60"/>
      <c r="UMU173" s="60"/>
      <c r="UMV173" s="60"/>
      <c r="UMW173" s="60"/>
      <c r="UMX173" s="60"/>
      <c r="UMY173" s="60"/>
      <c r="UMZ173" s="60"/>
      <c r="UNA173" s="60"/>
      <c r="UNB173" s="60"/>
      <c r="UNC173" s="60"/>
      <c r="UND173" s="60"/>
      <c r="UNE173" s="60"/>
      <c r="UNF173" s="60"/>
      <c r="UNG173" s="60"/>
      <c r="UNH173" s="60"/>
      <c r="UNI173" s="60"/>
      <c r="UNJ173" s="60"/>
      <c r="UNK173" s="60"/>
      <c r="UNL173" s="60"/>
      <c r="UNM173" s="60"/>
      <c r="UNN173" s="60"/>
      <c r="UNO173" s="60"/>
      <c r="UNP173" s="60"/>
      <c r="UNQ173" s="60"/>
      <c r="UNR173" s="60"/>
      <c r="UNS173" s="60"/>
      <c r="UNT173" s="60"/>
      <c r="UNU173" s="60"/>
      <c r="UNV173" s="60"/>
      <c r="UNW173" s="60"/>
      <c r="UNX173" s="60"/>
      <c r="UNY173" s="60"/>
      <c r="UNZ173" s="60"/>
      <c r="UOA173" s="60"/>
      <c r="UOB173" s="60"/>
      <c r="UOC173" s="60"/>
      <c r="UOD173" s="60"/>
      <c r="UOE173" s="60"/>
      <c r="UOF173" s="60"/>
      <c r="UOG173" s="60"/>
      <c r="UOH173" s="60"/>
      <c r="UOI173" s="60"/>
      <c r="UOJ173" s="60"/>
      <c r="UOK173" s="60"/>
      <c r="UOL173" s="60"/>
      <c r="UOM173" s="60"/>
      <c r="UON173" s="60"/>
      <c r="UOO173" s="60"/>
      <c r="UOP173" s="60"/>
      <c r="UOQ173" s="60"/>
      <c r="UOR173" s="60"/>
      <c r="UOS173" s="60"/>
      <c r="UOT173" s="60"/>
      <c r="UOU173" s="60"/>
      <c r="UOV173" s="60"/>
      <c r="UOW173" s="60"/>
      <c r="UOX173" s="60"/>
      <c r="UOY173" s="60"/>
      <c r="UOZ173" s="60"/>
      <c r="UPA173" s="60"/>
      <c r="UPB173" s="60"/>
      <c r="UPC173" s="60"/>
      <c r="UPD173" s="60"/>
      <c r="UPE173" s="60"/>
      <c r="UPF173" s="60"/>
      <c r="UPG173" s="60"/>
      <c r="UPH173" s="60"/>
      <c r="UPI173" s="60"/>
      <c r="UPJ173" s="60"/>
      <c r="UPK173" s="60"/>
      <c r="UPL173" s="60"/>
      <c r="UPM173" s="60"/>
      <c r="UPN173" s="60"/>
      <c r="UPO173" s="60"/>
      <c r="UPP173" s="60"/>
      <c r="UPQ173" s="60"/>
      <c r="UPR173" s="60"/>
      <c r="UPS173" s="60"/>
      <c r="UPT173" s="60"/>
      <c r="UPU173" s="60"/>
      <c r="UPV173" s="60"/>
      <c r="UPW173" s="60"/>
      <c r="UPX173" s="60"/>
      <c r="UPY173" s="60"/>
      <c r="UPZ173" s="60"/>
      <c r="UQA173" s="60"/>
      <c r="UQB173" s="60"/>
      <c r="UQC173" s="60"/>
      <c r="UQD173" s="60"/>
      <c r="UQE173" s="60"/>
      <c r="UQF173" s="60"/>
      <c r="UQG173" s="60"/>
      <c r="UQH173" s="60"/>
      <c r="UQI173" s="60"/>
      <c r="UQJ173" s="60"/>
      <c r="UQK173" s="60"/>
      <c r="UQL173" s="60"/>
      <c r="UQM173" s="60"/>
      <c r="UQN173" s="60"/>
      <c r="UQO173" s="60"/>
      <c r="UQP173" s="60"/>
      <c r="UQQ173" s="60"/>
      <c r="UQR173" s="60"/>
      <c r="UQS173" s="60"/>
      <c r="UQT173" s="60"/>
      <c r="UQU173" s="60"/>
      <c r="UQV173" s="60"/>
      <c r="UQW173" s="60"/>
      <c r="UQX173" s="60"/>
      <c r="UQY173" s="60"/>
      <c r="UQZ173" s="60"/>
      <c r="URA173" s="60"/>
      <c r="URB173" s="60"/>
      <c r="URC173" s="60"/>
      <c r="URD173" s="60"/>
      <c r="URE173" s="60"/>
      <c r="URF173" s="60"/>
      <c r="URG173" s="60"/>
      <c r="URH173" s="60"/>
      <c r="URI173" s="60"/>
      <c r="URJ173" s="60"/>
      <c r="URK173" s="60"/>
      <c r="URL173" s="60"/>
      <c r="URM173" s="60"/>
      <c r="URN173" s="60"/>
      <c r="URO173" s="60"/>
      <c r="URP173" s="60"/>
      <c r="URQ173" s="60"/>
      <c r="URR173" s="60"/>
      <c r="URS173" s="60"/>
      <c r="URT173" s="60"/>
      <c r="URU173" s="60"/>
      <c r="URV173" s="60"/>
      <c r="URW173" s="60"/>
      <c r="URX173" s="60"/>
      <c r="URY173" s="60"/>
      <c r="URZ173" s="60"/>
      <c r="USA173" s="60"/>
      <c r="USB173" s="60"/>
      <c r="USC173" s="60"/>
      <c r="USD173" s="60"/>
      <c r="USE173" s="60"/>
      <c r="USF173" s="60"/>
      <c r="USG173" s="60"/>
      <c r="USH173" s="60"/>
      <c r="USI173" s="60"/>
      <c r="USJ173" s="60"/>
      <c r="USK173" s="60"/>
      <c r="USL173" s="60"/>
      <c r="USM173" s="60"/>
      <c r="USN173" s="60"/>
      <c r="USO173" s="60"/>
      <c r="USP173" s="60"/>
      <c r="USQ173" s="60"/>
      <c r="USR173" s="60"/>
      <c r="USS173" s="60"/>
      <c r="UST173" s="60"/>
      <c r="USU173" s="60"/>
      <c r="USV173" s="60"/>
      <c r="USW173" s="60"/>
      <c r="USX173" s="60"/>
      <c r="USY173" s="60"/>
      <c r="USZ173" s="60"/>
      <c r="UTA173" s="60"/>
      <c r="UTB173" s="60"/>
      <c r="UTC173" s="60"/>
      <c r="UTD173" s="60"/>
      <c r="UTE173" s="60"/>
      <c r="UTF173" s="60"/>
      <c r="UTG173" s="60"/>
      <c r="UTH173" s="60"/>
      <c r="UTI173" s="60"/>
      <c r="UTJ173" s="60"/>
      <c r="UTK173" s="60"/>
      <c r="UTL173" s="60"/>
      <c r="UTM173" s="60"/>
      <c r="UTN173" s="60"/>
      <c r="UTO173" s="60"/>
      <c r="UTP173" s="60"/>
      <c r="UTQ173" s="60"/>
      <c r="UTR173" s="60"/>
      <c r="UTS173" s="60"/>
      <c r="UTT173" s="60"/>
      <c r="UTU173" s="60"/>
      <c r="UTV173" s="60"/>
      <c r="UTW173" s="60"/>
      <c r="UTX173" s="60"/>
      <c r="UTY173" s="60"/>
      <c r="UTZ173" s="60"/>
      <c r="UUA173" s="60"/>
      <c r="UUB173" s="60"/>
      <c r="UUC173" s="60"/>
      <c r="UUD173" s="60"/>
      <c r="UUE173" s="60"/>
      <c r="UUF173" s="60"/>
      <c r="UUG173" s="60"/>
      <c r="UUH173" s="60"/>
      <c r="UUI173" s="60"/>
      <c r="UUJ173" s="60"/>
      <c r="UUK173" s="60"/>
      <c r="UUL173" s="60"/>
      <c r="UUM173" s="60"/>
      <c r="UUN173" s="60"/>
      <c r="UUO173" s="60"/>
      <c r="UUP173" s="60"/>
      <c r="UUQ173" s="60"/>
      <c r="UUR173" s="60"/>
      <c r="UUS173" s="60"/>
      <c r="UUT173" s="60"/>
      <c r="UUU173" s="60"/>
      <c r="UUV173" s="60"/>
      <c r="UUW173" s="60"/>
      <c r="UUX173" s="60"/>
      <c r="UUY173" s="60"/>
      <c r="UUZ173" s="60"/>
      <c r="UVA173" s="60"/>
      <c r="UVB173" s="60"/>
      <c r="UVC173" s="60"/>
      <c r="UVD173" s="60"/>
      <c r="UVE173" s="60"/>
      <c r="UVF173" s="60"/>
      <c r="UVG173" s="60"/>
      <c r="UVH173" s="60"/>
      <c r="UVI173" s="60"/>
      <c r="UVJ173" s="60"/>
      <c r="UVK173" s="60"/>
      <c r="UVL173" s="60"/>
      <c r="UVM173" s="60"/>
      <c r="UVN173" s="60"/>
      <c r="UVO173" s="60"/>
      <c r="UVP173" s="60"/>
      <c r="UVQ173" s="60"/>
      <c r="UVR173" s="60"/>
      <c r="UVS173" s="60"/>
      <c r="UVT173" s="60"/>
      <c r="UVU173" s="60"/>
      <c r="UVV173" s="60"/>
      <c r="UVW173" s="60"/>
      <c r="UVX173" s="60"/>
      <c r="UVY173" s="60"/>
      <c r="UVZ173" s="60"/>
      <c r="UWA173" s="60"/>
      <c r="UWB173" s="60"/>
      <c r="UWC173" s="60"/>
      <c r="UWD173" s="60"/>
      <c r="UWE173" s="60"/>
      <c r="UWF173" s="60"/>
      <c r="UWG173" s="60"/>
      <c r="UWH173" s="60"/>
      <c r="UWI173" s="60"/>
      <c r="UWJ173" s="60"/>
      <c r="UWK173" s="60"/>
      <c r="UWL173" s="60"/>
      <c r="UWM173" s="60"/>
      <c r="UWN173" s="60"/>
      <c r="UWO173" s="60"/>
      <c r="UWP173" s="60"/>
      <c r="UWQ173" s="60"/>
      <c r="UWR173" s="60"/>
      <c r="UWS173" s="60"/>
      <c r="UWT173" s="60"/>
      <c r="UWU173" s="60"/>
      <c r="UWV173" s="60"/>
      <c r="UWW173" s="60"/>
      <c r="UWX173" s="60"/>
      <c r="UWY173" s="60"/>
      <c r="UWZ173" s="60"/>
      <c r="UXA173" s="60"/>
      <c r="UXB173" s="60"/>
      <c r="UXC173" s="60"/>
      <c r="UXD173" s="60"/>
      <c r="UXE173" s="60"/>
      <c r="UXF173" s="60"/>
      <c r="UXG173" s="60"/>
      <c r="UXH173" s="60"/>
      <c r="UXI173" s="60"/>
      <c r="UXJ173" s="60"/>
      <c r="UXK173" s="60"/>
      <c r="UXL173" s="60"/>
      <c r="UXM173" s="60"/>
      <c r="UXN173" s="60"/>
      <c r="UXO173" s="60"/>
      <c r="UXP173" s="60"/>
      <c r="UXQ173" s="60"/>
      <c r="UXR173" s="60"/>
      <c r="UXS173" s="60"/>
      <c r="UXT173" s="60"/>
      <c r="UXU173" s="60"/>
      <c r="UXV173" s="60"/>
      <c r="UXW173" s="60"/>
      <c r="UXX173" s="60"/>
      <c r="UXY173" s="60"/>
      <c r="UXZ173" s="60"/>
      <c r="UYA173" s="60"/>
      <c r="UYB173" s="60"/>
      <c r="UYC173" s="60"/>
      <c r="UYD173" s="60"/>
      <c r="UYE173" s="60"/>
      <c r="UYF173" s="60"/>
      <c r="UYG173" s="60"/>
      <c r="UYH173" s="60"/>
      <c r="UYI173" s="60"/>
      <c r="UYJ173" s="60"/>
      <c r="UYK173" s="60"/>
      <c r="UYL173" s="60"/>
      <c r="UYM173" s="60"/>
      <c r="UYN173" s="60"/>
      <c r="UYO173" s="60"/>
      <c r="UYP173" s="60"/>
      <c r="UYQ173" s="60"/>
      <c r="UYR173" s="60"/>
      <c r="UYS173" s="60"/>
      <c r="UYT173" s="60"/>
      <c r="UYU173" s="60"/>
      <c r="UYV173" s="60"/>
      <c r="UYW173" s="60"/>
      <c r="UYX173" s="60"/>
      <c r="UYY173" s="60"/>
      <c r="UYZ173" s="60"/>
      <c r="UZA173" s="60"/>
      <c r="UZB173" s="60"/>
      <c r="UZC173" s="60"/>
      <c r="UZD173" s="60"/>
      <c r="UZE173" s="60"/>
      <c r="UZF173" s="60"/>
      <c r="UZG173" s="60"/>
      <c r="UZH173" s="60"/>
      <c r="UZI173" s="60"/>
      <c r="UZJ173" s="60"/>
      <c r="UZK173" s="60"/>
      <c r="UZL173" s="60"/>
      <c r="UZM173" s="60"/>
      <c r="UZN173" s="60"/>
      <c r="UZO173" s="60"/>
      <c r="UZP173" s="60"/>
      <c r="UZQ173" s="60"/>
      <c r="UZR173" s="60"/>
      <c r="UZS173" s="60"/>
      <c r="UZT173" s="60"/>
      <c r="UZU173" s="60"/>
      <c r="UZV173" s="60"/>
      <c r="UZW173" s="60"/>
      <c r="UZX173" s="60"/>
      <c r="UZY173" s="60"/>
      <c r="UZZ173" s="60"/>
      <c r="VAA173" s="60"/>
      <c r="VAB173" s="60"/>
      <c r="VAC173" s="60"/>
      <c r="VAD173" s="60"/>
      <c r="VAE173" s="60"/>
      <c r="VAF173" s="60"/>
      <c r="VAG173" s="60"/>
      <c r="VAH173" s="60"/>
      <c r="VAI173" s="60"/>
      <c r="VAJ173" s="60"/>
      <c r="VAK173" s="60"/>
      <c r="VAL173" s="60"/>
      <c r="VAM173" s="60"/>
      <c r="VAN173" s="60"/>
      <c r="VAO173" s="60"/>
      <c r="VAP173" s="60"/>
      <c r="VAQ173" s="60"/>
      <c r="VAR173" s="60"/>
      <c r="VAS173" s="60"/>
      <c r="VAT173" s="60"/>
      <c r="VAU173" s="60"/>
      <c r="VAV173" s="60"/>
      <c r="VAW173" s="60"/>
      <c r="VAX173" s="60"/>
      <c r="VAY173" s="60"/>
      <c r="VAZ173" s="60"/>
      <c r="VBA173" s="60"/>
      <c r="VBB173" s="60"/>
      <c r="VBC173" s="60"/>
      <c r="VBD173" s="60"/>
      <c r="VBE173" s="60"/>
      <c r="VBF173" s="60"/>
      <c r="VBG173" s="60"/>
      <c r="VBH173" s="60"/>
      <c r="VBI173" s="60"/>
      <c r="VBJ173" s="60"/>
      <c r="VBK173" s="60"/>
      <c r="VBL173" s="60"/>
      <c r="VBM173" s="60"/>
      <c r="VBN173" s="60"/>
      <c r="VBO173" s="60"/>
      <c r="VBP173" s="60"/>
      <c r="VBQ173" s="60"/>
      <c r="VBR173" s="60"/>
      <c r="VBS173" s="60"/>
      <c r="VBT173" s="60"/>
      <c r="VBU173" s="60"/>
      <c r="VBV173" s="60"/>
      <c r="VBW173" s="60"/>
      <c r="VBX173" s="60"/>
      <c r="VBY173" s="60"/>
      <c r="VBZ173" s="60"/>
      <c r="VCA173" s="60"/>
      <c r="VCB173" s="60"/>
      <c r="VCC173" s="60"/>
      <c r="VCD173" s="60"/>
      <c r="VCE173" s="60"/>
      <c r="VCF173" s="60"/>
      <c r="VCG173" s="60"/>
      <c r="VCH173" s="60"/>
      <c r="VCI173" s="60"/>
      <c r="VCJ173" s="60"/>
      <c r="VCK173" s="60"/>
      <c r="VCL173" s="60"/>
      <c r="VCM173" s="60"/>
      <c r="VCN173" s="60"/>
      <c r="VCO173" s="60"/>
      <c r="VCP173" s="60"/>
      <c r="VCQ173" s="60"/>
      <c r="VCR173" s="60"/>
      <c r="VCS173" s="60"/>
      <c r="VCT173" s="60"/>
      <c r="VCU173" s="60"/>
      <c r="VCV173" s="60"/>
      <c r="VCW173" s="60"/>
      <c r="VCX173" s="60"/>
      <c r="VCY173" s="60"/>
      <c r="VCZ173" s="60"/>
      <c r="VDA173" s="60"/>
      <c r="VDB173" s="60"/>
      <c r="VDC173" s="60"/>
      <c r="VDD173" s="60"/>
      <c r="VDE173" s="60"/>
      <c r="VDF173" s="60"/>
      <c r="VDG173" s="60"/>
      <c r="VDH173" s="60"/>
      <c r="VDI173" s="60"/>
      <c r="VDJ173" s="60"/>
      <c r="VDK173" s="60"/>
      <c r="VDL173" s="60"/>
      <c r="VDM173" s="60"/>
      <c r="VDN173" s="60"/>
      <c r="VDO173" s="60"/>
      <c r="VDP173" s="60"/>
      <c r="VDQ173" s="60"/>
      <c r="VDR173" s="60"/>
      <c r="VDS173" s="60"/>
      <c r="VDT173" s="60"/>
      <c r="VDU173" s="60"/>
      <c r="VDV173" s="60"/>
      <c r="VDW173" s="60"/>
      <c r="VDX173" s="60"/>
      <c r="VDY173" s="60"/>
      <c r="VDZ173" s="60"/>
      <c r="VEA173" s="60"/>
      <c r="VEB173" s="60"/>
      <c r="VEC173" s="60"/>
      <c r="VED173" s="60"/>
      <c r="VEE173" s="60"/>
      <c r="VEF173" s="60"/>
      <c r="VEG173" s="60"/>
      <c r="VEH173" s="60"/>
      <c r="VEI173" s="60"/>
      <c r="VEJ173" s="60"/>
      <c r="VEK173" s="60"/>
      <c r="VEL173" s="60"/>
      <c r="VEM173" s="60"/>
      <c r="VEN173" s="60"/>
      <c r="VEO173" s="60"/>
      <c r="VEP173" s="60"/>
      <c r="VEQ173" s="60"/>
      <c r="VER173" s="60"/>
      <c r="VES173" s="60"/>
      <c r="VET173" s="60"/>
      <c r="VEU173" s="60"/>
      <c r="VEV173" s="60"/>
      <c r="VEW173" s="60"/>
      <c r="VEX173" s="60"/>
      <c r="VEY173" s="60"/>
      <c r="VEZ173" s="60"/>
      <c r="VFA173" s="60"/>
      <c r="VFB173" s="60"/>
      <c r="VFC173" s="60"/>
      <c r="VFD173" s="60"/>
      <c r="VFE173" s="60"/>
      <c r="VFF173" s="60"/>
      <c r="VFG173" s="60"/>
      <c r="VFH173" s="60"/>
      <c r="VFI173" s="60"/>
      <c r="VFJ173" s="60"/>
      <c r="VFK173" s="60"/>
      <c r="VFL173" s="60"/>
      <c r="VFM173" s="60"/>
      <c r="VFN173" s="60"/>
      <c r="VFO173" s="60"/>
      <c r="VFP173" s="60"/>
      <c r="VFQ173" s="60"/>
      <c r="VFR173" s="60"/>
      <c r="VFS173" s="60"/>
      <c r="VFT173" s="60"/>
      <c r="VFU173" s="60"/>
      <c r="VFV173" s="60"/>
      <c r="VFW173" s="60"/>
      <c r="VFX173" s="60"/>
      <c r="VFY173" s="60"/>
      <c r="VFZ173" s="60"/>
      <c r="VGA173" s="60"/>
      <c r="VGB173" s="60"/>
      <c r="VGC173" s="60"/>
      <c r="VGD173" s="60"/>
      <c r="VGE173" s="60"/>
      <c r="VGF173" s="60"/>
      <c r="VGG173" s="60"/>
      <c r="VGH173" s="60"/>
      <c r="VGI173" s="60"/>
      <c r="VGJ173" s="60"/>
      <c r="VGK173" s="60"/>
      <c r="VGL173" s="60"/>
      <c r="VGM173" s="60"/>
      <c r="VGN173" s="60"/>
      <c r="VGO173" s="60"/>
      <c r="VGP173" s="60"/>
      <c r="VGQ173" s="60"/>
      <c r="VGR173" s="60"/>
      <c r="VGS173" s="60"/>
      <c r="VGT173" s="60"/>
      <c r="VGU173" s="60"/>
      <c r="VGV173" s="60"/>
      <c r="VGW173" s="60"/>
      <c r="VGX173" s="60"/>
      <c r="VGY173" s="60"/>
      <c r="VGZ173" s="60"/>
      <c r="VHA173" s="60"/>
      <c r="VHB173" s="60"/>
      <c r="VHC173" s="60"/>
      <c r="VHD173" s="60"/>
      <c r="VHE173" s="60"/>
      <c r="VHF173" s="60"/>
      <c r="VHG173" s="60"/>
      <c r="VHH173" s="60"/>
      <c r="VHI173" s="60"/>
      <c r="VHJ173" s="60"/>
      <c r="VHK173" s="60"/>
      <c r="VHL173" s="60"/>
      <c r="VHM173" s="60"/>
      <c r="VHN173" s="60"/>
      <c r="VHO173" s="60"/>
      <c r="VHP173" s="60"/>
      <c r="VHQ173" s="60"/>
      <c r="VHR173" s="60"/>
      <c r="VHS173" s="60"/>
      <c r="VHT173" s="60"/>
      <c r="VHU173" s="60"/>
      <c r="VHV173" s="60"/>
      <c r="VHW173" s="60"/>
      <c r="VHX173" s="60"/>
      <c r="VHY173" s="60"/>
      <c r="VHZ173" s="60"/>
      <c r="VIA173" s="60"/>
      <c r="VIB173" s="60"/>
      <c r="VIC173" s="60"/>
      <c r="VID173" s="60"/>
      <c r="VIE173" s="60"/>
      <c r="VIF173" s="60"/>
      <c r="VIG173" s="60"/>
      <c r="VIH173" s="60"/>
      <c r="VII173" s="60"/>
      <c r="VIJ173" s="60"/>
      <c r="VIK173" s="60"/>
      <c r="VIL173" s="60"/>
      <c r="VIM173" s="60"/>
      <c r="VIN173" s="60"/>
      <c r="VIO173" s="60"/>
      <c r="VIP173" s="60"/>
      <c r="VIQ173" s="60"/>
      <c r="VIR173" s="60"/>
      <c r="VIS173" s="60"/>
      <c r="VIT173" s="60"/>
      <c r="VIU173" s="60"/>
      <c r="VIV173" s="60"/>
      <c r="VIW173" s="60"/>
      <c r="VIX173" s="60"/>
      <c r="VIY173" s="60"/>
      <c r="VIZ173" s="60"/>
      <c r="VJA173" s="60"/>
      <c r="VJB173" s="60"/>
      <c r="VJC173" s="60"/>
      <c r="VJD173" s="60"/>
      <c r="VJE173" s="60"/>
      <c r="VJF173" s="60"/>
      <c r="VJG173" s="60"/>
      <c r="VJH173" s="60"/>
      <c r="VJI173" s="60"/>
      <c r="VJJ173" s="60"/>
      <c r="VJK173" s="60"/>
      <c r="VJL173" s="60"/>
      <c r="VJM173" s="60"/>
      <c r="VJN173" s="60"/>
      <c r="VJO173" s="60"/>
      <c r="VJP173" s="60"/>
      <c r="VJQ173" s="60"/>
      <c r="VJR173" s="60"/>
      <c r="VJS173" s="60"/>
      <c r="VJT173" s="60"/>
      <c r="VJU173" s="60"/>
      <c r="VJV173" s="60"/>
      <c r="VJW173" s="60"/>
      <c r="VJX173" s="60"/>
      <c r="VJY173" s="60"/>
      <c r="VJZ173" s="60"/>
      <c r="VKA173" s="60"/>
      <c r="VKB173" s="60"/>
      <c r="VKC173" s="60"/>
      <c r="VKD173" s="60"/>
      <c r="VKE173" s="60"/>
      <c r="VKF173" s="60"/>
      <c r="VKG173" s="60"/>
      <c r="VKH173" s="60"/>
      <c r="VKI173" s="60"/>
      <c r="VKJ173" s="60"/>
      <c r="VKK173" s="60"/>
      <c r="VKL173" s="60"/>
      <c r="VKM173" s="60"/>
      <c r="VKN173" s="60"/>
      <c r="VKO173" s="60"/>
      <c r="VKP173" s="60"/>
      <c r="VKQ173" s="60"/>
      <c r="VKR173" s="60"/>
      <c r="VKS173" s="60"/>
      <c r="VKT173" s="60"/>
      <c r="VKU173" s="60"/>
      <c r="VKV173" s="60"/>
      <c r="VKW173" s="60"/>
      <c r="VKX173" s="60"/>
      <c r="VKY173" s="60"/>
      <c r="VKZ173" s="60"/>
      <c r="VLA173" s="60"/>
      <c r="VLB173" s="60"/>
      <c r="VLC173" s="60"/>
      <c r="VLD173" s="60"/>
      <c r="VLE173" s="60"/>
      <c r="VLF173" s="60"/>
      <c r="VLG173" s="60"/>
      <c r="VLH173" s="60"/>
      <c r="VLI173" s="60"/>
      <c r="VLJ173" s="60"/>
      <c r="VLK173" s="60"/>
      <c r="VLL173" s="60"/>
      <c r="VLM173" s="60"/>
      <c r="VLN173" s="60"/>
      <c r="VLO173" s="60"/>
      <c r="VLP173" s="60"/>
      <c r="VLQ173" s="60"/>
      <c r="VLR173" s="60"/>
      <c r="VLS173" s="60"/>
      <c r="VLT173" s="60"/>
      <c r="VLU173" s="60"/>
      <c r="VLV173" s="60"/>
      <c r="VLW173" s="60"/>
      <c r="VLX173" s="60"/>
      <c r="VLY173" s="60"/>
      <c r="VLZ173" s="60"/>
      <c r="VMA173" s="60"/>
      <c r="VMB173" s="60"/>
      <c r="VMC173" s="60"/>
      <c r="VMD173" s="60"/>
      <c r="VME173" s="60"/>
      <c r="VMF173" s="60"/>
      <c r="VMG173" s="60"/>
      <c r="VMH173" s="60"/>
      <c r="VMI173" s="60"/>
      <c r="VMJ173" s="60"/>
      <c r="VMK173" s="60"/>
      <c r="VML173" s="60"/>
      <c r="VMM173" s="60"/>
      <c r="VMN173" s="60"/>
      <c r="VMO173" s="60"/>
      <c r="VMP173" s="60"/>
      <c r="VMQ173" s="60"/>
      <c r="VMR173" s="60"/>
      <c r="VMS173" s="60"/>
      <c r="VMT173" s="60"/>
      <c r="VMU173" s="60"/>
      <c r="VMV173" s="60"/>
      <c r="VMW173" s="60"/>
      <c r="VMX173" s="60"/>
      <c r="VMY173" s="60"/>
      <c r="VMZ173" s="60"/>
      <c r="VNA173" s="60"/>
      <c r="VNB173" s="60"/>
      <c r="VNC173" s="60"/>
      <c r="VND173" s="60"/>
      <c r="VNE173" s="60"/>
      <c r="VNF173" s="60"/>
      <c r="VNG173" s="60"/>
      <c r="VNH173" s="60"/>
      <c r="VNI173" s="60"/>
      <c r="VNJ173" s="60"/>
      <c r="VNK173" s="60"/>
      <c r="VNL173" s="60"/>
      <c r="VNM173" s="60"/>
      <c r="VNN173" s="60"/>
      <c r="VNO173" s="60"/>
      <c r="VNP173" s="60"/>
      <c r="VNQ173" s="60"/>
      <c r="VNR173" s="60"/>
      <c r="VNS173" s="60"/>
      <c r="VNT173" s="60"/>
      <c r="VNU173" s="60"/>
      <c r="VNV173" s="60"/>
      <c r="VNW173" s="60"/>
      <c r="VNX173" s="60"/>
      <c r="VNY173" s="60"/>
      <c r="VNZ173" s="60"/>
      <c r="VOA173" s="60"/>
      <c r="VOB173" s="60"/>
      <c r="VOC173" s="60"/>
      <c r="VOD173" s="60"/>
      <c r="VOE173" s="60"/>
      <c r="VOF173" s="60"/>
      <c r="VOG173" s="60"/>
      <c r="VOH173" s="60"/>
      <c r="VOI173" s="60"/>
      <c r="VOJ173" s="60"/>
      <c r="VOK173" s="60"/>
      <c r="VOL173" s="60"/>
      <c r="VOM173" s="60"/>
      <c r="VON173" s="60"/>
      <c r="VOO173" s="60"/>
      <c r="VOP173" s="60"/>
      <c r="VOQ173" s="60"/>
      <c r="VOR173" s="60"/>
      <c r="VOS173" s="60"/>
      <c r="VOT173" s="60"/>
      <c r="VOU173" s="60"/>
      <c r="VOV173" s="60"/>
      <c r="VOW173" s="60"/>
      <c r="VOX173" s="60"/>
      <c r="VOY173" s="60"/>
      <c r="VOZ173" s="60"/>
      <c r="VPA173" s="60"/>
      <c r="VPB173" s="60"/>
      <c r="VPC173" s="60"/>
      <c r="VPD173" s="60"/>
      <c r="VPE173" s="60"/>
      <c r="VPF173" s="60"/>
      <c r="VPG173" s="60"/>
      <c r="VPH173" s="60"/>
      <c r="VPI173" s="60"/>
      <c r="VPJ173" s="60"/>
      <c r="VPK173" s="60"/>
      <c r="VPL173" s="60"/>
      <c r="VPM173" s="60"/>
      <c r="VPN173" s="60"/>
      <c r="VPO173" s="60"/>
      <c r="VPP173" s="60"/>
      <c r="VPQ173" s="60"/>
      <c r="VPR173" s="60"/>
      <c r="VPS173" s="60"/>
      <c r="VPT173" s="60"/>
      <c r="VPU173" s="60"/>
      <c r="VPV173" s="60"/>
      <c r="VPW173" s="60"/>
      <c r="VPX173" s="60"/>
      <c r="VPY173" s="60"/>
      <c r="VPZ173" s="60"/>
      <c r="VQA173" s="60"/>
      <c r="VQB173" s="60"/>
      <c r="VQC173" s="60"/>
      <c r="VQD173" s="60"/>
      <c r="VQE173" s="60"/>
      <c r="VQF173" s="60"/>
      <c r="VQG173" s="60"/>
      <c r="VQH173" s="60"/>
      <c r="VQI173" s="60"/>
      <c r="VQJ173" s="60"/>
      <c r="VQK173" s="60"/>
      <c r="VQL173" s="60"/>
      <c r="VQM173" s="60"/>
      <c r="VQN173" s="60"/>
      <c r="VQO173" s="60"/>
      <c r="VQP173" s="60"/>
      <c r="VQQ173" s="60"/>
      <c r="VQR173" s="60"/>
      <c r="VQS173" s="60"/>
      <c r="VQT173" s="60"/>
      <c r="VQU173" s="60"/>
      <c r="VQV173" s="60"/>
      <c r="VQW173" s="60"/>
      <c r="VQX173" s="60"/>
      <c r="VQY173" s="60"/>
      <c r="VQZ173" s="60"/>
      <c r="VRA173" s="60"/>
      <c r="VRB173" s="60"/>
      <c r="VRC173" s="60"/>
      <c r="VRD173" s="60"/>
      <c r="VRE173" s="60"/>
      <c r="VRF173" s="60"/>
      <c r="VRG173" s="60"/>
      <c r="VRH173" s="60"/>
      <c r="VRI173" s="60"/>
      <c r="VRJ173" s="60"/>
      <c r="VRK173" s="60"/>
      <c r="VRL173" s="60"/>
      <c r="VRM173" s="60"/>
      <c r="VRN173" s="60"/>
      <c r="VRO173" s="60"/>
      <c r="VRP173" s="60"/>
      <c r="VRQ173" s="60"/>
      <c r="VRR173" s="60"/>
      <c r="VRS173" s="60"/>
      <c r="VRT173" s="60"/>
      <c r="VRU173" s="60"/>
      <c r="VRV173" s="60"/>
      <c r="VRW173" s="60"/>
      <c r="VRX173" s="60"/>
      <c r="VRY173" s="60"/>
      <c r="VRZ173" s="60"/>
      <c r="VSA173" s="60"/>
      <c r="VSB173" s="60"/>
      <c r="VSC173" s="60"/>
      <c r="VSD173" s="60"/>
      <c r="VSE173" s="60"/>
      <c r="VSF173" s="60"/>
      <c r="VSG173" s="60"/>
      <c r="VSH173" s="60"/>
      <c r="VSI173" s="60"/>
      <c r="VSJ173" s="60"/>
      <c r="VSK173" s="60"/>
      <c r="VSL173" s="60"/>
      <c r="VSM173" s="60"/>
      <c r="VSN173" s="60"/>
      <c r="VSO173" s="60"/>
      <c r="VSP173" s="60"/>
      <c r="VSQ173" s="60"/>
      <c r="VSR173" s="60"/>
      <c r="VSS173" s="60"/>
      <c r="VST173" s="60"/>
      <c r="VSU173" s="60"/>
      <c r="VSV173" s="60"/>
      <c r="VSW173" s="60"/>
      <c r="VSX173" s="60"/>
      <c r="VSY173" s="60"/>
      <c r="VSZ173" s="60"/>
      <c r="VTA173" s="60"/>
      <c r="VTB173" s="60"/>
      <c r="VTC173" s="60"/>
      <c r="VTD173" s="60"/>
      <c r="VTE173" s="60"/>
      <c r="VTF173" s="60"/>
      <c r="VTG173" s="60"/>
      <c r="VTH173" s="60"/>
      <c r="VTI173" s="60"/>
      <c r="VTJ173" s="60"/>
      <c r="VTK173" s="60"/>
      <c r="VTL173" s="60"/>
      <c r="VTM173" s="60"/>
      <c r="VTN173" s="60"/>
      <c r="VTO173" s="60"/>
      <c r="VTP173" s="60"/>
      <c r="VTQ173" s="60"/>
      <c r="VTR173" s="60"/>
      <c r="VTS173" s="60"/>
      <c r="VTT173" s="60"/>
      <c r="VTU173" s="60"/>
      <c r="VTV173" s="60"/>
      <c r="VTW173" s="60"/>
      <c r="VTX173" s="60"/>
      <c r="VTY173" s="60"/>
      <c r="VTZ173" s="60"/>
      <c r="VUA173" s="60"/>
      <c r="VUB173" s="60"/>
      <c r="VUC173" s="60"/>
      <c r="VUD173" s="60"/>
      <c r="VUE173" s="60"/>
      <c r="VUF173" s="60"/>
      <c r="VUG173" s="60"/>
      <c r="VUH173" s="60"/>
      <c r="VUI173" s="60"/>
      <c r="VUJ173" s="60"/>
      <c r="VUK173" s="60"/>
      <c r="VUL173" s="60"/>
      <c r="VUM173" s="60"/>
      <c r="VUN173" s="60"/>
      <c r="VUO173" s="60"/>
      <c r="VUP173" s="60"/>
      <c r="VUQ173" s="60"/>
      <c r="VUR173" s="60"/>
      <c r="VUS173" s="60"/>
      <c r="VUT173" s="60"/>
      <c r="VUU173" s="60"/>
      <c r="VUV173" s="60"/>
      <c r="VUW173" s="60"/>
      <c r="VUX173" s="60"/>
      <c r="VUY173" s="60"/>
      <c r="VUZ173" s="60"/>
      <c r="VVA173" s="60"/>
      <c r="VVB173" s="60"/>
      <c r="VVC173" s="60"/>
      <c r="VVD173" s="60"/>
      <c r="VVE173" s="60"/>
      <c r="VVF173" s="60"/>
      <c r="VVG173" s="60"/>
      <c r="VVH173" s="60"/>
      <c r="VVI173" s="60"/>
      <c r="VVJ173" s="60"/>
      <c r="VVK173" s="60"/>
      <c r="VVL173" s="60"/>
      <c r="VVM173" s="60"/>
      <c r="VVN173" s="60"/>
      <c r="VVO173" s="60"/>
      <c r="VVP173" s="60"/>
      <c r="VVQ173" s="60"/>
      <c r="VVR173" s="60"/>
      <c r="VVS173" s="60"/>
      <c r="VVT173" s="60"/>
      <c r="VVU173" s="60"/>
      <c r="VVV173" s="60"/>
      <c r="VVW173" s="60"/>
      <c r="VVX173" s="60"/>
      <c r="VVY173" s="60"/>
      <c r="VVZ173" s="60"/>
      <c r="VWA173" s="60"/>
      <c r="VWB173" s="60"/>
      <c r="VWC173" s="60"/>
      <c r="VWD173" s="60"/>
      <c r="VWE173" s="60"/>
      <c r="VWF173" s="60"/>
      <c r="VWG173" s="60"/>
      <c r="VWH173" s="60"/>
      <c r="VWI173" s="60"/>
      <c r="VWJ173" s="60"/>
      <c r="VWK173" s="60"/>
      <c r="VWL173" s="60"/>
      <c r="VWM173" s="60"/>
      <c r="VWN173" s="60"/>
      <c r="VWO173" s="60"/>
      <c r="VWP173" s="60"/>
      <c r="VWQ173" s="60"/>
      <c r="VWR173" s="60"/>
      <c r="VWS173" s="60"/>
      <c r="VWT173" s="60"/>
      <c r="VWU173" s="60"/>
      <c r="VWV173" s="60"/>
      <c r="VWW173" s="60"/>
      <c r="VWX173" s="60"/>
      <c r="VWY173" s="60"/>
      <c r="VWZ173" s="60"/>
      <c r="VXA173" s="60"/>
      <c r="VXB173" s="60"/>
      <c r="VXC173" s="60"/>
      <c r="VXD173" s="60"/>
      <c r="VXE173" s="60"/>
      <c r="VXF173" s="60"/>
      <c r="VXG173" s="60"/>
      <c r="VXH173" s="60"/>
      <c r="VXI173" s="60"/>
      <c r="VXJ173" s="60"/>
      <c r="VXK173" s="60"/>
      <c r="VXL173" s="60"/>
      <c r="VXM173" s="60"/>
      <c r="VXN173" s="60"/>
      <c r="VXO173" s="60"/>
      <c r="VXP173" s="60"/>
      <c r="VXQ173" s="60"/>
      <c r="VXR173" s="60"/>
      <c r="VXS173" s="60"/>
      <c r="VXT173" s="60"/>
      <c r="VXU173" s="60"/>
      <c r="VXV173" s="60"/>
      <c r="VXW173" s="60"/>
      <c r="VXX173" s="60"/>
      <c r="VXY173" s="60"/>
      <c r="VXZ173" s="60"/>
      <c r="VYA173" s="60"/>
      <c r="VYB173" s="60"/>
      <c r="VYC173" s="60"/>
      <c r="VYD173" s="60"/>
      <c r="VYE173" s="60"/>
      <c r="VYF173" s="60"/>
      <c r="VYG173" s="60"/>
      <c r="VYH173" s="60"/>
      <c r="VYI173" s="60"/>
      <c r="VYJ173" s="60"/>
      <c r="VYK173" s="60"/>
      <c r="VYL173" s="60"/>
      <c r="VYM173" s="60"/>
      <c r="VYN173" s="60"/>
      <c r="VYO173" s="60"/>
      <c r="VYP173" s="60"/>
      <c r="VYQ173" s="60"/>
      <c r="VYR173" s="60"/>
      <c r="VYS173" s="60"/>
      <c r="VYT173" s="60"/>
      <c r="VYU173" s="60"/>
      <c r="VYV173" s="60"/>
      <c r="VYW173" s="60"/>
      <c r="VYX173" s="60"/>
      <c r="VYY173" s="60"/>
      <c r="VYZ173" s="60"/>
      <c r="VZA173" s="60"/>
      <c r="VZB173" s="60"/>
      <c r="VZC173" s="60"/>
      <c r="VZD173" s="60"/>
      <c r="VZE173" s="60"/>
      <c r="VZF173" s="60"/>
      <c r="VZG173" s="60"/>
      <c r="VZH173" s="60"/>
      <c r="VZI173" s="60"/>
      <c r="VZJ173" s="60"/>
      <c r="VZK173" s="60"/>
      <c r="VZL173" s="60"/>
      <c r="VZM173" s="60"/>
      <c r="VZN173" s="60"/>
      <c r="VZO173" s="60"/>
      <c r="VZP173" s="60"/>
      <c r="VZQ173" s="60"/>
      <c r="VZR173" s="60"/>
      <c r="VZS173" s="60"/>
      <c r="VZT173" s="60"/>
      <c r="VZU173" s="60"/>
      <c r="VZV173" s="60"/>
      <c r="VZW173" s="60"/>
      <c r="VZX173" s="60"/>
      <c r="VZY173" s="60"/>
      <c r="VZZ173" s="60"/>
      <c r="WAA173" s="60"/>
      <c r="WAB173" s="60"/>
      <c r="WAC173" s="60"/>
      <c r="WAD173" s="60"/>
      <c r="WAE173" s="60"/>
      <c r="WAF173" s="60"/>
      <c r="WAG173" s="60"/>
      <c r="WAH173" s="60"/>
      <c r="WAI173" s="60"/>
      <c r="WAJ173" s="60"/>
      <c r="WAK173" s="60"/>
      <c r="WAL173" s="60"/>
      <c r="WAM173" s="60"/>
      <c r="WAN173" s="60"/>
      <c r="WAO173" s="60"/>
      <c r="WAP173" s="60"/>
      <c r="WAQ173" s="60"/>
      <c r="WAR173" s="60"/>
      <c r="WAS173" s="60"/>
      <c r="WAT173" s="60"/>
      <c r="WAU173" s="60"/>
      <c r="WAV173" s="60"/>
      <c r="WAW173" s="60"/>
      <c r="WAX173" s="60"/>
      <c r="WAY173" s="60"/>
      <c r="WAZ173" s="60"/>
      <c r="WBA173" s="60"/>
      <c r="WBB173" s="60"/>
      <c r="WBC173" s="60"/>
      <c r="WBD173" s="60"/>
      <c r="WBE173" s="60"/>
      <c r="WBF173" s="60"/>
      <c r="WBG173" s="60"/>
      <c r="WBH173" s="60"/>
      <c r="WBI173" s="60"/>
      <c r="WBJ173" s="60"/>
      <c r="WBK173" s="60"/>
      <c r="WBL173" s="60"/>
      <c r="WBM173" s="60"/>
      <c r="WBN173" s="60"/>
      <c r="WBO173" s="60"/>
      <c r="WBP173" s="60"/>
      <c r="WBQ173" s="60"/>
      <c r="WBR173" s="60"/>
      <c r="WBS173" s="60"/>
      <c r="WBT173" s="60"/>
      <c r="WBU173" s="60"/>
      <c r="WBV173" s="60"/>
      <c r="WBW173" s="60"/>
      <c r="WBX173" s="60"/>
      <c r="WBY173" s="60"/>
      <c r="WBZ173" s="60"/>
      <c r="WCA173" s="60"/>
      <c r="WCB173" s="60"/>
      <c r="WCC173" s="60"/>
      <c r="WCD173" s="60"/>
      <c r="WCE173" s="60"/>
      <c r="WCF173" s="60"/>
      <c r="WCG173" s="60"/>
      <c r="WCH173" s="60"/>
      <c r="WCI173" s="60"/>
      <c r="WCJ173" s="60"/>
      <c r="WCK173" s="60"/>
      <c r="WCL173" s="60"/>
      <c r="WCM173" s="60"/>
      <c r="WCN173" s="60"/>
      <c r="WCO173" s="60"/>
      <c r="WCP173" s="60"/>
      <c r="WCQ173" s="60"/>
      <c r="WCR173" s="60"/>
      <c r="WCS173" s="60"/>
      <c r="WCT173" s="60"/>
      <c r="WCU173" s="60"/>
      <c r="WCV173" s="60"/>
      <c r="WCW173" s="60"/>
      <c r="WCX173" s="60"/>
      <c r="WCY173" s="60"/>
      <c r="WCZ173" s="60"/>
      <c r="WDA173" s="60"/>
      <c r="WDB173" s="60"/>
      <c r="WDC173" s="60"/>
      <c r="WDD173" s="60"/>
      <c r="WDE173" s="60"/>
      <c r="WDF173" s="60"/>
      <c r="WDG173" s="60"/>
      <c r="WDH173" s="60"/>
      <c r="WDI173" s="60"/>
      <c r="WDJ173" s="60"/>
      <c r="WDK173" s="60"/>
      <c r="WDL173" s="60"/>
      <c r="WDM173" s="60"/>
      <c r="WDN173" s="60"/>
      <c r="WDO173" s="60"/>
      <c r="WDP173" s="60"/>
      <c r="WDQ173" s="60"/>
      <c r="WDR173" s="60"/>
      <c r="WDS173" s="60"/>
      <c r="WDT173" s="60"/>
      <c r="WDU173" s="60"/>
      <c r="WDV173" s="60"/>
      <c r="WDW173" s="60"/>
      <c r="WDX173" s="60"/>
      <c r="WDY173" s="60"/>
      <c r="WDZ173" s="60"/>
      <c r="WEA173" s="60"/>
      <c r="WEB173" s="60"/>
      <c r="WEC173" s="60"/>
      <c r="WED173" s="60"/>
      <c r="WEE173" s="60"/>
      <c r="WEF173" s="60"/>
      <c r="WEG173" s="60"/>
      <c r="WEH173" s="60"/>
      <c r="WEI173" s="60"/>
      <c r="WEJ173" s="60"/>
      <c r="WEK173" s="60"/>
      <c r="WEL173" s="60"/>
      <c r="WEM173" s="60"/>
      <c r="WEN173" s="60"/>
      <c r="WEO173" s="60"/>
      <c r="WEP173" s="60"/>
      <c r="WEQ173" s="60"/>
      <c r="WER173" s="60"/>
      <c r="WES173" s="60"/>
      <c r="WET173" s="60"/>
      <c r="WEU173" s="60"/>
      <c r="WEV173" s="60"/>
      <c r="WEW173" s="60"/>
      <c r="WEX173" s="60"/>
      <c r="WEY173" s="60"/>
      <c r="WEZ173" s="60"/>
      <c r="WFA173" s="60"/>
      <c r="WFB173" s="60"/>
      <c r="WFC173" s="60"/>
      <c r="WFD173" s="60"/>
      <c r="WFE173" s="60"/>
      <c r="WFF173" s="60"/>
      <c r="WFG173" s="60"/>
      <c r="WFH173" s="60"/>
      <c r="WFI173" s="60"/>
      <c r="WFJ173" s="60"/>
      <c r="WFK173" s="60"/>
      <c r="WFL173" s="60"/>
      <c r="WFM173" s="60"/>
      <c r="WFN173" s="60"/>
      <c r="WFO173" s="60"/>
      <c r="WFP173" s="60"/>
      <c r="WFQ173" s="60"/>
      <c r="WFR173" s="60"/>
      <c r="WFS173" s="60"/>
      <c r="WFT173" s="60"/>
      <c r="WFU173" s="60"/>
      <c r="WFV173" s="60"/>
      <c r="WFW173" s="60"/>
      <c r="WFX173" s="60"/>
      <c r="WFY173" s="60"/>
      <c r="WFZ173" s="60"/>
      <c r="WGA173" s="60"/>
      <c r="WGB173" s="60"/>
      <c r="WGC173" s="60"/>
      <c r="WGD173" s="60"/>
      <c r="WGE173" s="60"/>
      <c r="WGF173" s="60"/>
      <c r="WGG173" s="60"/>
      <c r="WGH173" s="60"/>
      <c r="WGI173" s="60"/>
      <c r="WGJ173" s="60"/>
      <c r="WGK173" s="60"/>
      <c r="WGL173" s="60"/>
      <c r="WGM173" s="60"/>
      <c r="WGN173" s="60"/>
      <c r="WGO173" s="60"/>
      <c r="WGP173" s="60"/>
      <c r="WGQ173" s="60"/>
      <c r="WGR173" s="60"/>
      <c r="WGS173" s="60"/>
      <c r="WGT173" s="60"/>
      <c r="WGU173" s="60"/>
      <c r="WGV173" s="60"/>
      <c r="WGW173" s="60"/>
      <c r="WGX173" s="60"/>
      <c r="WGY173" s="60"/>
      <c r="WGZ173" s="60"/>
      <c r="WHA173" s="60"/>
      <c r="WHB173" s="60"/>
      <c r="WHC173" s="60"/>
      <c r="WHD173" s="60"/>
      <c r="WHE173" s="60"/>
      <c r="WHF173" s="60"/>
      <c r="WHG173" s="60"/>
      <c r="WHH173" s="60"/>
      <c r="WHI173" s="60"/>
      <c r="WHJ173" s="60"/>
      <c r="WHK173" s="60"/>
      <c r="WHL173" s="60"/>
      <c r="WHM173" s="60"/>
      <c r="WHN173" s="60"/>
      <c r="WHO173" s="60"/>
      <c r="WHP173" s="60"/>
      <c r="WHQ173" s="60"/>
      <c r="WHR173" s="60"/>
      <c r="WHS173" s="60"/>
      <c r="WHT173" s="60"/>
      <c r="WHU173" s="60"/>
      <c r="WHV173" s="60"/>
      <c r="WHW173" s="60"/>
      <c r="WHX173" s="60"/>
      <c r="WHY173" s="60"/>
      <c r="WHZ173" s="60"/>
      <c r="WIA173" s="60"/>
      <c r="WIB173" s="60"/>
      <c r="WIC173" s="60"/>
      <c r="WID173" s="60"/>
      <c r="WIE173" s="60"/>
      <c r="WIF173" s="60"/>
      <c r="WIG173" s="60"/>
      <c r="WIH173" s="60"/>
      <c r="WII173" s="60"/>
      <c r="WIJ173" s="60"/>
      <c r="WIK173" s="60"/>
      <c r="WIL173" s="60"/>
      <c r="WIM173" s="60"/>
      <c r="WIN173" s="60"/>
      <c r="WIO173" s="60"/>
      <c r="WIP173" s="60"/>
      <c r="WIQ173" s="60"/>
      <c r="WIR173" s="60"/>
      <c r="WIS173" s="60"/>
      <c r="WIT173" s="60"/>
      <c r="WIU173" s="60"/>
      <c r="WIV173" s="60"/>
      <c r="WIW173" s="60"/>
      <c r="WIX173" s="60"/>
      <c r="WIY173" s="60"/>
      <c r="WIZ173" s="60"/>
      <c r="WJA173" s="60"/>
      <c r="WJB173" s="60"/>
      <c r="WJC173" s="60"/>
      <c r="WJD173" s="60"/>
      <c r="WJE173" s="60"/>
      <c r="WJF173" s="60"/>
      <c r="WJG173" s="60"/>
      <c r="WJH173" s="60"/>
      <c r="WJI173" s="60"/>
      <c r="WJJ173" s="60"/>
      <c r="WJK173" s="60"/>
      <c r="WJL173" s="60"/>
      <c r="WJM173" s="60"/>
      <c r="WJN173" s="60"/>
      <c r="WJO173" s="60"/>
      <c r="WJP173" s="60"/>
      <c r="WJQ173" s="60"/>
      <c r="WJR173" s="60"/>
      <c r="WJS173" s="60"/>
      <c r="WJT173" s="60"/>
      <c r="WJU173" s="60"/>
      <c r="WJV173" s="60"/>
      <c r="WJW173" s="60"/>
      <c r="WJX173" s="60"/>
      <c r="WJY173" s="60"/>
      <c r="WJZ173" s="60"/>
      <c r="WKA173" s="60"/>
      <c r="WKB173" s="60"/>
      <c r="WKC173" s="60"/>
      <c r="WKD173" s="60"/>
      <c r="WKE173" s="60"/>
      <c r="WKF173" s="60"/>
      <c r="WKG173" s="60"/>
      <c r="WKH173" s="60"/>
      <c r="WKI173" s="60"/>
      <c r="WKJ173" s="60"/>
      <c r="WKK173" s="60"/>
      <c r="WKL173" s="60"/>
      <c r="WKM173" s="60"/>
      <c r="WKN173" s="60"/>
      <c r="WKO173" s="60"/>
      <c r="WKP173" s="60"/>
      <c r="WKQ173" s="60"/>
      <c r="WKR173" s="60"/>
      <c r="WKS173" s="60"/>
      <c r="WKT173" s="60"/>
      <c r="WKU173" s="60"/>
      <c r="WKV173" s="60"/>
      <c r="WKW173" s="60"/>
      <c r="WKX173" s="60"/>
      <c r="WKY173" s="60"/>
      <c r="WKZ173" s="60"/>
      <c r="WLA173" s="60"/>
      <c r="WLB173" s="60"/>
      <c r="WLC173" s="60"/>
      <c r="WLD173" s="60"/>
      <c r="WLE173" s="60"/>
      <c r="WLF173" s="60"/>
      <c r="WLG173" s="60"/>
      <c r="WLH173" s="60"/>
      <c r="WLI173" s="60"/>
      <c r="WLJ173" s="60"/>
      <c r="WLK173" s="60"/>
      <c r="WLL173" s="60"/>
      <c r="WLM173" s="60"/>
      <c r="WLN173" s="60"/>
      <c r="WLO173" s="60"/>
      <c r="WLP173" s="60"/>
      <c r="WLQ173" s="60"/>
      <c r="WLR173" s="60"/>
      <c r="WLS173" s="60"/>
      <c r="WLT173" s="60"/>
      <c r="WLU173" s="60"/>
      <c r="WLV173" s="60"/>
      <c r="WLW173" s="60"/>
      <c r="WLX173" s="60"/>
      <c r="WLY173" s="60"/>
      <c r="WLZ173" s="60"/>
      <c r="WMA173" s="60"/>
      <c r="WMB173" s="60"/>
      <c r="WMC173" s="60"/>
      <c r="WMD173" s="60"/>
      <c r="WME173" s="60"/>
      <c r="WMF173" s="60"/>
      <c r="WMG173" s="60"/>
      <c r="WMH173" s="60"/>
      <c r="WMI173" s="60"/>
      <c r="WMJ173" s="60"/>
      <c r="WMK173" s="60"/>
      <c r="WML173" s="60"/>
      <c r="WMM173" s="60"/>
      <c r="WMN173" s="60"/>
      <c r="WMO173" s="60"/>
      <c r="WMP173" s="60"/>
      <c r="WMQ173" s="60"/>
      <c r="WMR173" s="60"/>
      <c r="WMS173" s="60"/>
      <c r="WMT173" s="60"/>
      <c r="WMU173" s="60"/>
      <c r="WMV173" s="60"/>
      <c r="WMW173" s="60"/>
      <c r="WMX173" s="60"/>
      <c r="WMY173" s="60"/>
      <c r="WMZ173" s="60"/>
      <c r="WNA173" s="60"/>
      <c r="WNB173" s="60"/>
      <c r="WNC173" s="60"/>
      <c r="WND173" s="60"/>
      <c r="WNE173" s="60"/>
      <c r="WNF173" s="60"/>
      <c r="WNG173" s="60"/>
      <c r="WNH173" s="60"/>
      <c r="WNI173" s="60"/>
      <c r="WNJ173" s="60"/>
      <c r="WNK173" s="60"/>
      <c r="WNL173" s="60"/>
      <c r="WNM173" s="60"/>
      <c r="WNN173" s="60"/>
      <c r="WNO173" s="60"/>
      <c r="WNP173" s="60"/>
      <c r="WNQ173" s="60"/>
      <c r="WNR173" s="60"/>
      <c r="WNS173" s="60"/>
      <c r="WNT173" s="60"/>
      <c r="WNU173" s="60"/>
      <c r="WNV173" s="60"/>
      <c r="WNW173" s="60"/>
      <c r="WNX173" s="60"/>
      <c r="WNY173" s="60"/>
      <c r="WNZ173" s="60"/>
      <c r="WOA173" s="60"/>
      <c r="WOB173" s="60"/>
      <c r="WOC173" s="60"/>
      <c r="WOD173" s="60"/>
      <c r="WOE173" s="60"/>
      <c r="WOF173" s="60"/>
      <c r="WOG173" s="60"/>
      <c r="WOH173" s="60"/>
      <c r="WOI173" s="60"/>
      <c r="WOJ173" s="60"/>
      <c r="WOK173" s="60"/>
      <c r="WOL173" s="60"/>
      <c r="WOM173" s="60"/>
      <c r="WON173" s="60"/>
      <c r="WOO173" s="60"/>
      <c r="WOP173" s="60"/>
      <c r="WOQ173" s="60"/>
      <c r="WOR173" s="60"/>
      <c r="WOS173" s="60"/>
      <c r="WOT173" s="60"/>
      <c r="WOU173" s="60"/>
      <c r="WOV173" s="60"/>
      <c r="WOW173" s="60"/>
      <c r="WOX173" s="60"/>
      <c r="WOY173" s="60"/>
      <c r="WOZ173" s="60"/>
      <c r="WPA173" s="60"/>
      <c r="WPB173" s="60"/>
      <c r="WPC173" s="60"/>
      <c r="WPD173" s="60"/>
      <c r="WPE173" s="60"/>
      <c r="WPF173" s="60"/>
      <c r="WPG173" s="60"/>
      <c r="WPH173" s="60"/>
      <c r="WPI173" s="60"/>
      <c r="WPJ173" s="60"/>
      <c r="WPK173" s="60"/>
      <c r="WPL173" s="60"/>
      <c r="WPM173" s="60"/>
      <c r="WPN173" s="60"/>
      <c r="WPO173" s="60"/>
      <c r="WPP173" s="60"/>
      <c r="WPQ173" s="60"/>
      <c r="WPR173" s="60"/>
      <c r="WPS173" s="60"/>
      <c r="WPT173" s="60"/>
      <c r="WPU173" s="60"/>
      <c r="WPV173" s="60"/>
      <c r="WPW173" s="60"/>
      <c r="WPX173" s="60"/>
      <c r="WPY173" s="60"/>
      <c r="WPZ173" s="60"/>
      <c r="WQA173" s="60"/>
      <c r="WQB173" s="60"/>
      <c r="WQC173" s="60"/>
      <c r="WQD173" s="60"/>
      <c r="WQE173" s="60"/>
      <c r="WQF173" s="60"/>
      <c r="WQG173" s="60"/>
      <c r="WQH173" s="60"/>
      <c r="WQI173" s="60"/>
      <c r="WQJ173" s="60"/>
      <c r="WQK173" s="60"/>
      <c r="WQL173" s="60"/>
      <c r="WQM173" s="60"/>
      <c r="WQN173" s="60"/>
      <c r="WQO173" s="60"/>
      <c r="WQP173" s="60"/>
      <c r="WQQ173" s="60"/>
      <c r="WQR173" s="60"/>
      <c r="WQS173" s="60"/>
      <c r="WQT173" s="60"/>
      <c r="WQU173" s="60"/>
      <c r="WQV173" s="60"/>
      <c r="WQW173" s="60"/>
      <c r="WQX173" s="60"/>
      <c r="WQY173" s="60"/>
      <c r="WQZ173" s="60"/>
      <c r="WRA173" s="60"/>
      <c r="WRB173" s="60"/>
      <c r="WRC173" s="60"/>
      <c r="WRD173" s="60"/>
      <c r="WRE173" s="60"/>
      <c r="WRF173" s="60"/>
      <c r="WRG173" s="60"/>
      <c r="WRH173" s="60"/>
      <c r="WRI173" s="60"/>
      <c r="WRJ173" s="60"/>
      <c r="WRK173" s="60"/>
      <c r="WRL173" s="60"/>
      <c r="WRM173" s="60"/>
      <c r="WRN173" s="60"/>
      <c r="WRO173" s="60"/>
      <c r="WRP173" s="60"/>
      <c r="WRQ173" s="60"/>
      <c r="WRR173" s="60"/>
      <c r="WRS173" s="60"/>
      <c r="WRT173" s="60"/>
      <c r="WRU173" s="60"/>
      <c r="WRV173" s="60"/>
      <c r="WRW173" s="60"/>
      <c r="WRX173" s="60"/>
      <c r="WRY173" s="60"/>
      <c r="WRZ173" s="60"/>
      <c r="WSA173" s="60"/>
      <c r="WSB173" s="60"/>
      <c r="WSC173" s="60"/>
      <c r="WSD173" s="60"/>
      <c r="WSE173" s="60"/>
      <c r="WSF173" s="60"/>
      <c r="WSG173" s="60"/>
      <c r="WSH173" s="60"/>
      <c r="WSI173" s="60"/>
      <c r="WSJ173" s="60"/>
      <c r="WSK173" s="60"/>
      <c r="WSL173" s="60"/>
      <c r="WSM173" s="60"/>
      <c r="WSN173" s="60"/>
      <c r="WSO173" s="60"/>
      <c r="WSP173" s="60"/>
      <c r="WSQ173" s="60"/>
      <c r="WSR173" s="60"/>
      <c r="WSS173" s="60"/>
      <c r="WST173" s="60"/>
      <c r="WSU173" s="60"/>
      <c r="WSV173" s="60"/>
      <c r="WSW173" s="60"/>
      <c r="WSX173" s="60"/>
      <c r="WSY173" s="60"/>
      <c r="WSZ173" s="60"/>
      <c r="WTA173" s="60"/>
      <c r="WTB173" s="60"/>
      <c r="WTC173" s="60"/>
      <c r="WTD173" s="60"/>
      <c r="WTE173" s="60"/>
      <c r="WTF173" s="60"/>
      <c r="WTG173" s="60"/>
      <c r="WTH173" s="60"/>
      <c r="WTI173" s="60"/>
      <c r="WTJ173" s="60"/>
      <c r="WTK173" s="60"/>
      <c r="WTL173" s="60"/>
      <c r="WTM173" s="60"/>
      <c r="WTN173" s="60"/>
      <c r="WTO173" s="60"/>
      <c r="WTP173" s="60"/>
      <c r="WTQ173" s="60"/>
      <c r="WTR173" s="60"/>
      <c r="WTS173" s="60"/>
      <c r="WTT173" s="60"/>
      <c r="WTU173" s="60"/>
      <c r="WTV173" s="60"/>
      <c r="WTW173" s="60"/>
      <c r="WTX173" s="60"/>
      <c r="WTY173" s="60"/>
      <c r="WTZ173" s="60"/>
      <c r="WUA173" s="60"/>
      <c r="WUB173" s="60"/>
      <c r="WUC173" s="60"/>
      <c r="WUD173" s="60"/>
      <c r="WUE173" s="60"/>
      <c r="WUF173" s="60"/>
      <c r="WUG173" s="60"/>
      <c r="WUH173" s="60"/>
      <c r="WUI173" s="60"/>
      <c r="WUJ173" s="60"/>
      <c r="WUK173" s="60"/>
      <c r="WUL173" s="60"/>
      <c r="WUM173" s="60"/>
      <c r="WUN173" s="60"/>
      <c r="WUO173" s="60"/>
      <c r="WUP173" s="60"/>
      <c r="WUQ173" s="60"/>
      <c r="WUR173" s="60"/>
      <c r="WUS173" s="60"/>
      <c r="WUT173" s="60"/>
      <c r="WUU173" s="60"/>
      <c r="WUV173" s="60"/>
      <c r="WUW173" s="60"/>
      <c r="WUX173" s="60"/>
      <c r="WUY173" s="60"/>
      <c r="WUZ173" s="60"/>
      <c r="WVA173" s="60"/>
      <c r="WVB173" s="60"/>
      <c r="WVC173" s="60"/>
      <c r="WVD173" s="60"/>
      <c r="WVE173" s="60"/>
      <c r="WVF173" s="60"/>
      <c r="WVG173" s="60"/>
      <c r="WVH173" s="60"/>
      <c r="WVI173" s="60"/>
      <c r="WVJ173" s="60"/>
      <c r="WVK173" s="60"/>
      <c r="WVL173" s="60"/>
      <c r="WVM173" s="60"/>
      <c r="WVN173" s="60"/>
      <c r="WVO173" s="60"/>
      <c r="WVP173" s="60"/>
      <c r="WVQ173" s="60"/>
      <c r="WVR173" s="60"/>
      <c r="WVS173" s="60"/>
      <c r="WVT173" s="60"/>
      <c r="WVU173" s="60"/>
      <c r="WVV173" s="60"/>
      <c r="WVW173" s="60"/>
      <c r="WVX173" s="60"/>
      <c r="WVY173" s="60"/>
      <c r="WVZ173" s="60"/>
      <c r="WWA173" s="60"/>
      <c r="WWB173" s="60"/>
      <c r="WWC173" s="60"/>
      <c r="WWD173" s="60"/>
      <c r="WWE173" s="60"/>
      <c r="WWF173" s="60"/>
      <c r="WWG173" s="60"/>
      <c r="WWH173" s="60"/>
      <c r="WWI173" s="60"/>
      <c r="WWJ173" s="60"/>
      <c r="WWK173" s="60"/>
      <c r="WWL173" s="60"/>
      <c r="WWM173" s="60"/>
      <c r="WWN173" s="60"/>
      <c r="WWO173" s="60"/>
      <c r="WWP173" s="60"/>
      <c r="WWQ173" s="60"/>
      <c r="WWR173" s="60"/>
      <c r="WWS173" s="60"/>
      <c r="WWT173" s="60"/>
      <c r="WWU173" s="60"/>
      <c r="WWV173" s="60"/>
      <c r="WWW173" s="60"/>
      <c r="WWX173" s="60"/>
      <c r="WWY173" s="60"/>
      <c r="WWZ173" s="60"/>
      <c r="WXA173" s="60"/>
      <c r="WXB173" s="60"/>
      <c r="WXC173" s="60"/>
      <c r="WXD173" s="60"/>
      <c r="WXE173" s="60"/>
      <c r="WXF173" s="60"/>
      <c r="WXG173" s="60"/>
      <c r="WXH173" s="60"/>
      <c r="WXI173" s="60"/>
      <c r="WXJ173" s="60"/>
      <c r="WXK173" s="60"/>
      <c r="WXL173" s="60"/>
      <c r="WXM173" s="60"/>
      <c r="WXN173" s="60"/>
      <c r="WXO173" s="60"/>
      <c r="WXP173" s="60"/>
      <c r="WXQ173" s="60"/>
      <c r="WXR173" s="60"/>
      <c r="WXS173" s="60"/>
      <c r="WXT173" s="60"/>
      <c r="WXU173" s="60"/>
      <c r="WXV173" s="60"/>
      <c r="WXW173" s="60"/>
      <c r="WXX173" s="60"/>
      <c r="WXY173" s="60"/>
      <c r="WXZ173" s="60"/>
      <c r="WYA173" s="60"/>
      <c r="WYB173" s="60"/>
      <c r="WYC173" s="60"/>
      <c r="WYD173" s="60"/>
      <c r="WYE173" s="60"/>
      <c r="WYF173" s="60"/>
      <c r="WYG173" s="60"/>
      <c r="WYH173" s="60"/>
      <c r="WYI173" s="60"/>
      <c r="WYJ173" s="60"/>
      <c r="WYK173" s="60"/>
      <c r="WYL173" s="60"/>
      <c r="WYM173" s="60"/>
      <c r="WYN173" s="60"/>
      <c r="WYO173" s="60"/>
      <c r="WYP173" s="60"/>
      <c r="WYQ173" s="60"/>
      <c r="WYR173" s="60"/>
      <c r="WYS173" s="60"/>
      <c r="WYT173" s="60"/>
      <c r="WYU173" s="60"/>
      <c r="WYV173" s="60"/>
      <c r="WYW173" s="60"/>
      <c r="WYX173" s="60"/>
      <c r="WYY173" s="60"/>
      <c r="WYZ173" s="60"/>
      <c r="WZA173" s="60"/>
      <c r="WZB173" s="60"/>
      <c r="WZC173" s="60"/>
      <c r="WZD173" s="60"/>
      <c r="WZE173" s="60"/>
      <c r="WZF173" s="60"/>
      <c r="WZG173" s="60"/>
      <c r="WZH173" s="60"/>
      <c r="WZI173" s="60"/>
      <c r="WZJ173" s="60"/>
      <c r="WZK173" s="60"/>
      <c r="WZL173" s="60"/>
      <c r="WZM173" s="60"/>
      <c r="WZN173" s="60"/>
      <c r="WZO173" s="60"/>
      <c r="WZP173" s="60"/>
      <c r="WZQ173" s="60"/>
      <c r="WZR173" s="60"/>
      <c r="WZS173" s="60"/>
      <c r="WZT173" s="60"/>
      <c r="WZU173" s="60"/>
      <c r="WZV173" s="60"/>
      <c r="WZW173" s="60"/>
      <c r="WZX173" s="60"/>
      <c r="WZY173" s="60"/>
      <c r="WZZ173" s="60"/>
      <c r="XAA173" s="60"/>
      <c r="XAB173" s="60"/>
      <c r="XAC173" s="60"/>
      <c r="XAD173" s="60"/>
      <c r="XAE173" s="60"/>
      <c r="XAF173" s="60"/>
      <c r="XAG173" s="60"/>
      <c r="XAH173" s="60"/>
      <c r="XAI173" s="60"/>
      <c r="XAJ173" s="60"/>
      <c r="XAK173" s="60"/>
      <c r="XAL173" s="60"/>
      <c r="XAM173" s="60"/>
      <c r="XAN173" s="60"/>
      <c r="XAO173" s="60"/>
      <c r="XAP173" s="60"/>
      <c r="XAQ173" s="60"/>
      <c r="XAR173" s="60"/>
      <c r="XAS173" s="60"/>
      <c r="XAT173" s="60"/>
      <c r="XAU173" s="60"/>
      <c r="XAV173" s="60"/>
      <c r="XAW173" s="60"/>
      <c r="XAX173" s="60"/>
      <c r="XAY173" s="60"/>
      <c r="XAZ173" s="60"/>
      <c r="XBA173" s="60"/>
      <c r="XBB173" s="60"/>
      <c r="XBC173" s="60"/>
      <c r="XBD173" s="60"/>
      <c r="XBE173" s="60"/>
      <c r="XBF173" s="60"/>
      <c r="XBG173" s="60"/>
      <c r="XBH173" s="60"/>
      <c r="XBI173" s="60"/>
      <c r="XBJ173" s="60"/>
      <c r="XBK173" s="60"/>
      <c r="XBL173" s="60"/>
      <c r="XBM173" s="60"/>
      <c r="XBN173" s="60"/>
      <c r="XBO173" s="60"/>
      <c r="XBP173" s="60"/>
      <c r="XBQ173" s="60"/>
      <c r="XBR173" s="60"/>
      <c r="XBS173" s="60"/>
      <c r="XBT173" s="60"/>
      <c r="XBU173" s="60"/>
      <c r="XBV173" s="60"/>
      <c r="XBW173" s="60"/>
      <c r="XBX173" s="60"/>
      <c r="XBY173" s="60"/>
      <c r="XBZ173" s="60"/>
      <c r="XCA173" s="60"/>
      <c r="XCB173" s="60"/>
      <c r="XCC173" s="60"/>
      <c r="XCD173" s="60"/>
      <c r="XCE173" s="60"/>
      <c r="XCF173" s="60"/>
      <c r="XCG173" s="60"/>
      <c r="XCH173" s="60"/>
      <c r="XCI173" s="60"/>
      <c r="XCJ173" s="60"/>
      <c r="XCK173" s="60"/>
      <c r="XCL173" s="60"/>
      <c r="XCM173" s="60"/>
      <c r="XCN173" s="60"/>
      <c r="XCO173" s="60"/>
      <c r="XCP173" s="60"/>
      <c r="XCQ173" s="60"/>
      <c r="XCR173" s="60"/>
      <c r="XCS173" s="60"/>
      <c r="XCT173" s="60"/>
      <c r="XCU173" s="60"/>
      <c r="XCV173" s="60"/>
      <c r="XCW173" s="60"/>
      <c r="XCX173" s="60"/>
      <c r="XCY173" s="60"/>
      <c r="XCZ173" s="60"/>
      <c r="XDA173" s="60"/>
      <c r="XDB173" s="60"/>
      <c r="XDC173" s="60"/>
      <c r="XDD173" s="60"/>
      <c r="XDE173" s="60"/>
      <c r="XDF173" s="60"/>
      <c r="XDG173" s="60"/>
      <c r="XDH173" s="60"/>
      <c r="XDI173" s="60"/>
      <c r="XDJ173" s="60"/>
      <c r="XDK173" s="60"/>
      <c r="XDL173" s="60"/>
      <c r="XDM173" s="60"/>
      <c r="XDN173" s="60"/>
      <c r="XDO173" s="60"/>
      <c r="XDP173" s="60"/>
      <c r="XDQ173" s="60"/>
      <c r="XDR173" s="60"/>
      <c r="XDS173" s="60"/>
      <c r="XDT173" s="60"/>
      <c r="XDU173" s="60"/>
      <c r="XDV173" s="60"/>
      <c r="XDW173" s="60"/>
      <c r="XDX173" s="60"/>
      <c r="XDY173" s="60"/>
      <c r="XDZ173" s="60"/>
      <c r="XEA173" s="60"/>
      <c r="XEB173" s="60"/>
      <c r="XEC173" s="60"/>
      <c r="XED173" s="60"/>
      <c r="XEE173" s="60"/>
      <c r="XEF173" s="60"/>
      <c r="XEG173" s="60"/>
      <c r="XEH173" s="60"/>
      <c r="XEI173" s="60"/>
      <c r="XEJ173" s="60"/>
      <c r="XEK173" s="60"/>
      <c r="XEL173" s="60"/>
      <c r="XEM173" s="60"/>
      <c r="XEN173" s="60"/>
      <c r="XEO173" s="60"/>
      <c r="XEP173" s="60"/>
      <c r="XEQ173" s="60"/>
      <c r="XER173" s="60"/>
      <c r="XES173" s="60"/>
      <c r="XET173" s="60"/>
      <c r="XEU173" s="60"/>
      <c r="XEV173" s="60"/>
      <c r="XEW173" s="60"/>
      <c r="XEX173" s="60"/>
      <c r="XEY173" s="60"/>
      <c r="XEZ173" s="60"/>
      <c r="XFA173" s="60"/>
    </row>
    <row r="174" spans="1:16381" ht="16.5" thickTop="1" thickBot="1">
      <c r="A174" s="48">
        <v>1002140136160</v>
      </c>
      <c r="B174" s="58"/>
      <c r="C174" s="47" t="s">
        <v>2854</v>
      </c>
      <c r="D174" s="47" t="s">
        <v>6860</v>
      </c>
      <c r="E174" s="47" t="s">
        <v>6859</v>
      </c>
      <c r="F174" s="46">
        <v>92000</v>
      </c>
      <c r="G174" s="45">
        <v>44272</v>
      </c>
      <c r="H174" s="16" t="s">
        <v>1163</v>
      </c>
      <c r="I174" s="51" t="s">
        <v>6810</v>
      </c>
      <c r="J174" s="21"/>
      <c r="K174" s="16"/>
    </row>
    <row r="175" spans="1:16381" ht="16.5" thickTop="1" thickBot="1">
      <c r="A175" s="34">
        <v>2218606</v>
      </c>
      <c r="B175" s="33" t="s">
        <v>7135</v>
      </c>
      <c r="C175" s="33" t="s">
        <v>2854</v>
      </c>
      <c r="D175" s="33" t="s">
        <v>7274</v>
      </c>
      <c r="E175" s="33" t="s">
        <v>7273</v>
      </c>
      <c r="F175" s="32">
        <v>225000</v>
      </c>
      <c r="G175" s="31">
        <v>45653</v>
      </c>
      <c r="H175" s="16" t="s">
        <v>1466</v>
      </c>
      <c r="I175" s="63" t="s">
        <v>6871</v>
      </c>
      <c r="J175" s="64"/>
      <c r="K175" s="16"/>
    </row>
    <row r="176" spans="1:16381" ht="16.5" thickTop="1" thickBot="1">
      <c r="A176" s="48">
        <v>1002140147310</v>
      </c>
      <c r="B176" s="25"/>
      <c r="C176" s="47" t="s">
        <v>2854</v>
      </c>
      <c r="D176" s="47" t="s">
        <v>6881</v>
      </c>
      <c r="E176" s="47" t="s">
        <v>6880</v>
      </c>
      <c r="F176" s="46">
        <v>155000</v>
      </c>
      <c r="G176" s="45">
        <v>44354</v>
      </c>
      <c r="H176" s="16" t="s">
        <v>1466</v>
      </c>
      <c r="I176" s="63" t="s">
        <v>6871</v>
      </c>
      <c r="J176" s="21"/>
      <c r="K176" s="16"/>
    </row>
    <row r="177" spans="1:11" ht="16.5" thickTop="1" thickBot="1">
      <c r="A177" s="34">
        <v>1002440285412</v>
      </c>
      <c r="B177" s="33" t="s">
        <v>7135</v>
      </c>
      <c r="C177" s="33" t="s">
        <v>2854</v>
      </c>
      <c r="D177" s="33" t="s">
        <v>7257</v>
      </c>
      <c r="E177" s="33" t="s">
        <v>7256</v>
      </c>
      <c r="F177" s="32">
        <v>121000</v>
      </c>
      <c r="G177" s="31">
        <v>45530</v>
      </c>
      <c r="H177" s="16" t="s">
        <v>2258</v>
      </c>
      <c r="I177" s="63" t="s">
        <v>6810</v>
      </c>
      <c r="J177" s="64"/>
      <c r="K177" s="16"/>
    </row>
    <row r="178" spans="1:11" ht="16.5" thickTop="1" thickBot="1">
      <c r="A178" s="44">
        <v>1002440276163</v>
      </c>
      <c r="B178" s="25" t="s">
        <v>5990</v>
      </c>
      <c r="C178" s="25" t="s">
        <v>2854</v>
      </c>
      <c r="D178" s="25" t="s">
        <v>7233</v>
      </c>
      <c r="E178" s="25" t="s">
        <v>7232</v>
      </c>
      <c r="F178" s="24">
        <v>44500</v>
      </c>
      <c r="G178" s="23">
        <v>45450</v>
      </c>
      <c r="H178" s="16" t="s">
        <v>344</v>
      </c>
      <c r="I178" s="43" t="s">
        <v>6832</v>
      </c>
      <c r="J178" s="21"/>
      <c r="K178" s="16"/>
    </row>
    <row r="179" spans="1:11" ht="31.5" thickTop="1" thickBot="1">
      <c r="A179" s="101">
        <v>1002440282461</v>
      </c>
      <c r="B179" s="33" t="s">
        <v>7135</v>
      </c>
      <c r="C179" s="100" t="s">
        <v>2854</v>
      </c>
      <c r="D179" s="100" t="s">
        <v>7247</v>
      </c>
      <c r="E179" s="100" t="s">
        <v>7246</v>
      </c>
      <c r="F179" s="99">
        <v>70000</v>
      </c>
      <c r="G179" s="98">
        <v>45506</v>
      </c>
      <c r="H179" s="16" t="s">
        <v>2570</v>
      </c>
      <c r="I179" s="97" t="s">
        <v>7245</v>
      </c>
      <c r="J179" s="89">
        <f>SUM(F179-F180)</f>
        <v>40000</v>
      </c>
      <c r="K179" s="88">
        <f>SUM(G179-G180)</f>
        <v>269</v>
      </c>
    </row>
    <row r="180" spans="1:11" ht="16.5" thickTop="1" thickBot="1">
      <c r="A180" s="26">
        <v>1002340255475</v>
      </c>
      <c r="B180" s="25" t="s">
        <v>5990</v>
      </c>
      <c r="C180" s="25" t="s">
        <v>2854</v>
      </c>
      <c r="D180" s="25" t="s">
        <v>7189</v>
      </c>
      <c r="E180" s="25" t="s">
        <v>7188</v>
      </c>
      <c r="F180" s="24">
        <v>30000</v>
      </c>
      <c r="G180" s="23">
        <v>45237</v>
      </c>
      <c r="H180" s="16" t="s">
        <v>2570</v>
      </c>
      <c r="I180" s="22" t="s">
        <v>7187</v>
      </c>
      <c r="J180" s="21"/>
      <c r="K180" s="16"/>
    </row>
    <row r="181" spans="1:11" ht="16.5" thickTop="1" thickBot="1">
      <c r="A181" s="26">
        <v>1002340250753</v>
      </c>
      <c r="B181" s="25" t="s">
        <v>5990</v>
      </c>
      <c r="C181" s="25" t="s">
        <v>2854</v>
      </c>
      <c r="D181" s="25" t="s">
        <v>6973</v>
      </c>
      <c r="E181" s="25" t="s">
        <v>7174</v>
      </c>
      <c r="F181" s="24">
        <v>153000</v>
      </c>
      <c r="G181" s="23">
        <v>45198</v>
      </c>
      <c r="H181" s="16" t="s">
        <v>1720</v>
      </c>
      <c r="I181" s="43" t="s">
        <v>6810</v>
      </c>
      <c r="J181" s="21"/>
      <c r="K181" s="16"/>
    </row>
    <row r="182" spans="1:11" ht="16.5" thickTop="1" thickBot="1">
      <c r="A182" s="26">
        <v>1002240193041</v>
      </c>
      <c r="B182" s="25" t="s">
        <v>5990</v>
      </c>
      <c r="C182" s="25" t="s">
        <v>2854</v>
      </c>
      <c r="D182" s="25" t="s">
        <v>6974</v>
      </c>
      <c r="E182" s="25" t="s">
        <v>6973</v>
      </c>
      <c r="F182" s="24">
        <v>115000</v>
      </c>
      <c r="G182" s="23">
        <v>44687</v>
      </c>
      <c r="H182" s="16" t="s">
        <v>1720</v>
      </c>
      <c r="I182" s="43" t="s">
        <v>6810</v>
      </c>
      <c r="J182" s="21"/>
      <c r="K182" s="16"/>
    </row>
    <row r="183" spans="1:11" ht="16.5" thickTop="1" thickBot="1">
      <c r="A183" s="26">
        <v>1002240197037</v>
      </c>
      <c r="B183" s="25" t="s">
        <v>5990</v>
      </c>
      <c r="C183" s="25" t="s">
        <v>2854</v>
      </c>
      <c r="D183" s="25" t="s">
        <v>6994</v>
      </c>
      <c r="E183" s="25" t="s">
        <v>6993</v>
      </c>
      <c r="F183" s="24">
        <v>180000</v>
      </c>
      <c r="G183" s="23">
        <v>44721</v>
      </c>
      <c r="H183" s="16" t="s">
        <v>2504</v>
      </c>
      <c r="I183" s="43" t="s">
        <v>6810</v>
      </c>
      <c r="J183" s="21"/>
      <c r="K183" s="16"/>
    </row>
    <row r="184" spans="1:11" ht="31.5" thickTop="1" thickBot="1">
      <c r="A184" s="76">
        <v>1002340242622</v>
      </c>
      <c r="B184" s="25" t="s">
        <v>7135</v>
      </c>
      <c r="C184" s="93" t="s">
        <v>2854</v>
      </c>
      <c r="D184" s="93" t="s">
        <v>7134</v>
      </c>
      <c r="E184" s="93" t="s">
        <v>2363</v>
      </c>
      <c r="F184" s="92">
        <v>55500</v>
      </c>
      <c r="G184" s="91">
        <v>45126</v>
      </c>
      <c r="H184" s="16" t="s">
        <v>2362</v>
      </c>
      <c r="I184" s="90" t="s">
        <v>6832</v>
      </c>
      <c r="J184" s="21"/>
      <c r="K184" s="16"/>
    </row>
    <row r="185" spans="1:11" ht="16.5" thickTop="1" thickBot="1">
      <c r="A185" s="76">
        <v>1002340252933</v>
      </c>
      <c r="B185" s="25" t="s">
        <v>7135</v>
      </c>
      <c r="C185" s="93" t="s">
        <v>2854</v>
      </c>
      <c r="D185" s="93" t="s">
        <v>7183</v>
      </c>
      <c r="E185" s="93" t="s">
        <v>7182</v>
      </c>
      <c r="F185" s="92">
        <v>131500</v>
      </c>
      <c r="G185" s="91">
        <v>45217</v>
      </c>
      <c r="H185" s="16" t="s">
        <v>2039</v>
      </c>
      <c r="I185" s="90" t="s">
        <v>6810</v>
      </c>
      <c r="J185" s="21"/>
      <c r="K185" s="16"/>
    </row>
    <row r="186" spans="1:11" ht="16.5" thickTop="1" thickBot="1">
      <c r="A186" s="20"/>
      <c r="B186" s="16"/>
      <c r="C186" s="16"/>
      <c r="D186" s="16"/>
      <c r="E186" s="16"/>
      <c r="F186" s="19"/>
      <c r="G186" s="18"/>
      <c r="H186" s="16"/>
      <c r="I186" s="17"/>
      <c r="J186" s="16"/>
      <c r="K186" s="16"/>
    </row>
    <row r="187" spans="1:11" ht="15.75" thickTop="1"/>
    <row r="207" spans="1:11" ht="15.75" thickBot="1"/>
    <row r="208" spans="1:11" ht="16.5" thickTop="1" thickBot="1">
      <c r="A208" s="110">
        <v>3068128</v>
      </c>
      <c r="B208" s="35" t="s">
        <v>7135</v>
      </c>
      <c r="C208" s="35" t="s">
        <v>2854</v>
      </c>
      <c r="D208" s="35" t="s">
        <v>266</v>
      </c>
      <c r="E208" s="35" t="s">
        <v>7312</v>
      </c>
      <c r="F208" s="39">
        <v>15000</v>
      </c>
      <c r="G208" s="109">
        <v>45863</v>
      </c>
      <c r="H208" s="35" t="s">
        <v>390</v>
      </c>
      <c r="I208" s="35" t="s">
        <v>7289</v>
      </c>
      <c r="J208" s="35"/>
      <c r="K208" s="35"/>
    </row>
    <row r="209" spans="1:11" ht="16.5" thickTop="1" thickBot="1">
      <c r="A209" s="110">
        <v>3014285</v>
      </c>
      <c r="B209" s="35" t="s">
        <v>7135</v>
      </c>
      <c r="C209" s="35" t="s">
        <v>2854</v>
      </c>
      <c r="D209" s="35" t="s">
        <v>7311</v>
      </c>
      <c r="E209" s="35" t="s">
        <v>7310</v>
      </c>
      <c r="F209" s="39">
        <v>45000</v>
      </c>
      <c r="G209" s="109">
        <v>45863</v>
      </c>
      <c r="H209" s="35" t="s">
        <v>1530</v>
      </c>
      <c r="I209" s="35" t="s">
        <v>7301</v>
      </c>
      <c r="J209" s="35"/>
      <c r="K209" s="35"/>
    </row>
    <row r="210" spans="1:11" ht="16.5" thickTop="1" thickBot="1">
      <c r="A210" s="110">
        <v>2896044</v>
      </c>
      <c r="B210" s="35" t="s">
        <v>7135</v>
      </c>
      <c r="C210" s="35" t="s">
        <v>2854</v>
      </c>
      <c r="D210" s="35" t="s">
        <v>7303</v>
      </c>
      <c r="E210" s="35" t="s">
        <v>7302</v>
      </c>
      <c r="F210" s="39">
        <v>35000</v>
      </c>
      <c r="G210" s="109">
        <v>45839</v>
      </c>
      <c r="H210" s="35" t="s">
        <v>1893</v>
      </c>
      <c r="I210" s="35" t="s">
        <v>7301</v>
      </c>
      <c r="J210" s="35"/>
      <c r="K210" s="35"/>
    </row>
    <row r="211" spans="1:11" ht="16.5" thickTop="1" thickBot="1">
      <c r="A211" s="110">
        <v>2843174</v>
      </c>
      <c r="B211" s="35" t="s">
        <v>7135</v>
      </c>
      <c r="C211" s="35" t="s">
        <v>2854</v>
      </c>
      <c r="D211" s="35" t="s">
        <v>7297</v>
      </c>
      <c r="E211" s="35" t="s">
        <v>7296</v>
      </c>
      <c r="F211" s="39">
        <v>45000</v>
      </c>
      <c r="G211" s="109">
        <v>45828</v>
      </c>
      <c r="H211" s="35" t="s">
        <v>1235</v>
      </c>
      <c r="I211" s="35" t="s">
        <v>6871</v>
      </c>
      <c r="J211" s="35"/>
      <c r="K211" s="35"/>
    </row>
    <row r="212" spans="1:11" ht="16.5" thickTop="1" thickBot="1">
      <c r="A212" s="110">
        <v>8251910450096</v>
      </c>
      <c r="B212" s="35" t="s">
        <v>7135</v>
      </c>
      <c r="C212" s="35" t="s">
        <v>2854</v>
      </c>
      <c r="D212" s="35" t="s">
        <v>7295</v>
      </c>
      <c r="E212" s="35" t="s">
        <v>7294</v>
      </c>
      <c r="F212" s="39">
        <v>19000</v>
      </c>
      <c r="G212" s="109">
        <v>45827</v>
      </c>
      <c r="H212" s="35" t="s">
        <v>1771</v>
      </c>
      <c r="I212" s="35" t="s">
        <v>7293</v>
      </c>
      <c r="J212" s="35"/>
      <c r="K212" s="35"/>
    </row>
    <row r="213" spans="1:11" ht="16.5" thickTop="1" thickBot="1">
      <c r="A213" s="110">
        <v>2789619</v>
      </c>
      <c r="B213" s="35" t="s">
        <v>7135</v>
      </c>
      <c r="C213" s="35" t="s">
        <v>2854</v>
      </c>
      <c r="D213" s="35" t="s">
        <v>266</v>
      </c>
      <c r="E213" s="35" t="s">
        <v>7291</v>
      </c>
      <c r="F213" s="39">
        <v>3000</v>
      </c>
      <c r="G213" s="109">
        <v>45793</v>
      </c>
      <c r="H213" s="35" t="s">
        <v>7290</v>
      </c>
      <c r="I213" s="35" t="s">
        <v>7289</v>
      </c>
      <c r="J213" s="35"/>
      <c r="K213" s="35"/>
    </row>
    <row r="214" spans="1:11" ht="16.5" thickTop="1" thickBot="1">
      <c r="A214" s="110">
        <v>2717092</v>
      </c>
      <c r="B214" s="35" t="s">
        <v>7135</v>
      </c>
      <c r="C214" s="35" t="s">
        <v>2854</v>
      </c>
      <c r="D214" s="35" t="s">
        <v>7285</v>
      </c>
      <c r="E214" s="35" t="s">
        <v>7284</v>
      </c>
      <c r="F214" s="39">
        <v>70000</v>
      </c>
      <c r="G214" s="109">
        <v>45765</v>
      </c>
      <c r="H214" s="35" t="s">
        <v>7283</v>
      </c>
      <c r="I214" s="35" t="s">
        <v>7282</v>
      </c>
      <c r="J214" s="35"/>
      <c r="K214" s="16"/>
    </row>
    <row r="215" spans="1:11" ht="16.5" thickTop="1" thickBot="1">
      <c r="A215" s="110">
        <v>2563206</v>
      </c>
      <c r="B215" s="35" t="s">
        <v>7135</v>
      </c>
      <c r="C215" s="35" t="s">
        <v>2854</v>
      </c>
      <c r="D215" s="35" t="s">
        <v>7281</v>
      </c>
      <c r="E215" s="35" t="s">
        <v>7280</v>
      </c>
      <c r="F215" s="39">
        <v>7000</v>
      </c>
      <c r="G215" s="109">
        <v>45749</v>
      </c>
      <c r="H215" s="35" t="s">
        <v>7279</v>
      </c>
      <c r="I215" s="35" t="s">
        <v>7278</v>
      </c>
      <c r="J215" s="35"/>
      <c r="K215" s="16"/>
    </row>
    <row r="216" spans="1:11" ht="16.5" thickTop="1" thickBot="1">
      <c r="A216" s="75">
        <v>2132006</v>
      </c>
      <c r="B216" s="74" t="s">
        <v>7135</v>
      </c>
      <c r="C216" s="53" t="s">
        <v>2854</v>
      </c>
      <c r="D216" s="53" t="s">
        <v>539</v>
      </c>
      <c r="E216" s="53" t="s">
        <v>3094</v>
      </c>
      <c r="F216" s="39">
        <v>180000</v>
      </c>
      <c r="G216" s="73">
        <v>45615</v>
      </c>
      <c r="H216" s="35" t="s">
        <v>1575</v>
      </c>
      <c r="I216" s="96" t="s">
        <v>7271</v>
      </c>
      <c r="J216" s="35"/>
      <c r="K216" s="35"/>
    </row>
    <row r="217" spans="1:11" ht="16.5" thickTop="1" thickBot="1">
      <c r="A217" s="75">
        <v>1993910</v>
      </c>
      <c r="B217" s="74" t="s">
        <v>7135</v>
      </c>
      <c r="C217" s="53" t="s">
        <v>2854</v>
      </c>
      <c r="D217" s="53" t="s">
        <v>7268</v>
      </c>
      <c r="E217" s="53" t="s">
        <v>7267</v>
      </c>
      <c r="F217" s="39">
        <v>65500</v>
      </c>
      <c r="G217" s="73">
        <v>45583</v>
      </c>
      <c r="H217" s="35" t="s">
        <v>2140</v>
      </c>
      <c r="I217" s="96" t="s">
        <v>6897</v>
      </c>
      <c r="J217" s="35"/>
      <c r="K217" s="35"/>
    </row>
    <row r="218" spans="1:11" ht="16.5" thickTop="1" thickBot="1">
      <c r="A218" s="75">
        <v>1002440290128</v>
      </c>
      <c r="B218" s="74" t="s">
        <v>7135</v>
      </c>
      <c r="C218" s="53" t="s">
        <v>2854</v>
      </c>
      <c r="D218" s="53" t="s">
        <v>7262</v>
      </c>
      <c r="E218" s="53" t="s">
        <v>7264</v>
      </c>
      <c r="F218" s="39">
        <v>51000</v>
      </c>
      <c r="G218" s="73">
        <v>45567</v>
      </c>
      <c r="H218" s="35" t="s">
        <v>2507</v>
      </c>
      <c r="I218" s="96" t="s">
        <v>6871</v>
      </c>
      <c r="J218" s="35"/>
      <c r="K218" s="35"/>
    </row>
    <row r="219" spans="1:11" ht="16.5" thickTop="1" thickBot="1">
      <c r="A219" s="75">
        <v>1002440286831</v>
      </c>
      <c r="B219" s="74" t="s">
        <v>7135</v>
      </c>
      <c r="C219" s="53" t="s">
        <v>2854</v>
      </c>
      <c r="D219" s="53" t="s">
        <v>7261</v>
      </c>
      <c r="E219" s="53" t="s">
        <v>7260</v>
      </c>
      <c r="F219" s="39">
        <v>67500</v>
      </c>
      <c r="G219" s="73">
        <v>45544</v>
      </c>
      <c r="H219" s="35" t="s">
        <v>827</v>
      </c>
      <c r="I219" s="96" t="s">
        <v>7259</v>
      </c>
      <c r="J219" s="35"/>
      <c r="K219" s="35"/>
    </row>
    <row r="220" spans="1:11" ht="16.5" thickTop="1" thickBot="1">
      <c r="A220" s="75">
        <v>1993427</v>
      </c>
      <c r="B220" s="105" t="s">
        <v>7135</v>
      </c>
      <c r="C220" s="53" t="s">
        <v>2854</v>
      </c>
      <c r="D220" s="53" t="s">
        <v>918</v>
      </c>
      <c r="E220" s="53" t="s">
        <v>7255</v>
      </c>
      <c r="F220" s="39">
        <v>3500</v>
      </c>
      <c r="G220" s="73">
        <v>45527</v>
      </c>
      <c r="H220" s="35" t="s">
        <v>917</v>
      </c>
      <c r="I220" s="96" t="s">
        <v>6871</v>
      </c>
      <c r="J220" s="35"/>
      <c r="K220" s="35"/>
    </row>
    <row r="221" spans="1:11" ht="16.5" thickTop="1" thickBot="1">
      <c r="A221" s="75">
        <v>9242981500007</v>
      </c>
      <c r="B221" s="53" t="s">
        <v>5990</v>
      </c>
      <c r="C221" s="53" t="s">
        <v>2854</v>
      </c>
      <c r="D221" s="53" t="s">
        <v>7242</v>
      </c>
      <c r="E221" s="53" t="s">
        <v>7241</v>
      </c>
      <c r="F221" s="39">
        <v>35000</v>
      </c>
      <c r="G221" s="73">
        <v>45492</v>
      </c>
      <c r="H221" s="35" t="s">
        <v>7240</v>
      </c>
      <c r="I221" s="96" t="s">
        <v>7024</v>
      </c>
      <c r="J221" s="35"/>
      <c r="K221" s="35"/>
    </row>
    <row r="222" spans="1:11" ht="16.5" thickTop="1" thickBot="1">
      <c r="A222" s="79">
        <v>12428752109</v>
      </c>
      <c r="B222" s="41" t="s">
        <v>5990</v>
      </c>
      <c r="C222" s="40" t="s">
        <v>2854</v>
      </c>
      <c r="D222" s="40" t="s">
        <v>7037</v>
      </c>
      <c r="E222" s="40" t="s">
        <v>7216</v>
      </c>
      <c r="F222" s="39">
        <v>71544</v>
      </c>
      <c r="G222" s="38">
        <v>45414</v>
      </c>
      <c r="H222" s="35" t="s">
        <v>2708</v>
      </c>
      <c r="I222" s="37" t="s">
        <v>6942</v>
      </c>
      <c r="J222" s="36"/>
      <c r="K222" s="35"/>
    </row>
    <row r="223" spans="1:11" ht="16.5" thickTop="1" thickBot="1">
      <c r="A223" s="79">
        <v>1002440271258</v>
      </c>
      <c r="B223" s="41" t="s">
        <v>5990</v>
      </c>
      <c r="C223" s="40" t="s">
        <v>2854</v>
      </c>
      <c r="D223" s="40" t="s">
        <v>7212</v>
      </c>
      <c r="E223" s="40" t="s">
        <v>7211</v>
      </c>
      <c r="F223" s="39">
        <v>65000</v>
      </c>
      <c r="G223" s="38">
        <v>45406</v>
      </c>
      <c r="H223" s="35" t="s">
        <v>2708</v>
      </c>
      <c r="I223" s="37" t="s">
        <v>6942</v>
      </c>
      <c r="J223" s="36"/>
      <c r="K223" s="35"/>
    </row>
    <row r="224" spans="1:11" ht="31.5" thickTop="1" thickBot="1">
      <c r="A224" s="79">
        <v>1002440266450</v>
      </c>
      <c r="B224" s="41" t="s">
        <v>5990</v>
      </c>
      <c r="C224" s="40" t="s">
        <v>2854</v>
      </c>
      <c r="D224" s="40" t="s">
        <v>7202</v>
      </c>
      <c r="E224" s="40" t="s">
        <v>7201</v>
      </c>
      <c r="F224" s="39">
        <v>88855</v>
      </c>
      <c r="G224" s="38">
        <v>45357</v>
      </c>
      <c r="H224" s="35" t="s">
        <v>2276</v>
      </c>
      <c r="I224" s="37" t="s">
        <v>6942</v>
      </c>
      <c r="J224" s="36"/>
      <c r="K224" s="35"/>
    </row>
    <row r="225" spans="1:11" ht="16.5" thickTop="1" thickBot="1">
      <c r="A225" s="79">
        <v>12407113411</v>
      </c>
      <c r="B225" s="41" t="s">
        <v>5990</v>
      </c>
      <c r="C225" s="40" t="s">
        <v>2854</v>
      </c>
      <c r="D225" s="40" t="s">
        <v>7197</v>
      </c>
      <c r="E225" s="40" t="s">
        <v>7196</v>
      </c>
      <c r="F225" s="39">
        <v>10000</v>
      </c>
      <c r="G225" s="38">
        <v>45309</v>
      </c>
      <c r="H225" s="35" t="s">
        <v>974</v>
      </c>
      <c r="I225" s="52" t="s">
        <v>7195</v>
      </c>
      <c r="J225" s="36"/>
      <c r="K225" s="35"/>
    </row>
    <row r="226" spans="1:11" ht="16.5" thickTop="1" thickBot="1">
      <c r="A226" s="79">
        <v>1002340257570</v>
      </c>
      <c r="B226" s="41" t="s">
        <v>5990</v>
      </c>
      <c r="C226" s="40" t="s">
        <v>2854</v>
      </c>
      <c r="D226" s="40" t="s">
        <v>2686</v>
      </c>
      <c r="E226" s="40" t="s">
        <v>2686</v>
      </c>
      <c r="F226" s="39">
        <v>136495</v>
      </c>
      <c r="G226" s="38">
        <v>45259</v>
      </c>
      <c r="H226" s="35" t="s">
        <v>2685</v>
      </c>
      <c r="I226" s="36" t="s">
        <v>7024</v>
      </c>
      <c r="J226" s="36"/>
      <c r="K226" s="35"/>
    </row>
    <row r="227" spans="1:11" ht="16.5" thickTop="1" thickBot="1">
      <c r="A227" s="42">
        <v>1002340252725</v>
      </c>
      <c r="B227" s="40" t="s">
        <v>5990</v>
      </c>
      <c r="C227" s="40" t="s">
        <v>2854</v>
      </c>
      <c r="D227" s="40" t="s">
        <v>7181</v>
      </c>
      <c r="E227" s="40" t="s">
        <v>7180</v>
      </c>
      <c r="F227" s="39">
        <v>86000</v>
      </c>
      <c r="G227" s="38">
        <v>45215</v>
      </c>
      <c r="H227" s="35" t="s">
        <v>1755</v>
      </c>
      <c r="I227" s="37" t="s">
        <v>6871</v>
      </c>
      <c r="J227" s="36"/>
      <c r="K227" s="35"/>
    </row>
    <row r="228" spans="1:11" ht="16.5" thickTop="1" thickBot="1">
      <c r="A228" s="42">
        <v>12349113146</v>
      </c>
      <c r="B228" s="40" t="s">
        <v>5990</v>
      </c>
      <c r="C228" s="40" t="s">
        <v>2854</v>
      </c>
      <c r="D228" s="40" t="s">
        <v>7157</v>
      </c>
      <c r="E228" s="40" t="s">
        <v>7156</v>
      </c>
      <c r="F228" s="39">
        <v>60000</v>
      </c>
      <c r="G228" s="38">
        <v>45175</v>
      </c>
      <c r="H228" s="35" t="s">
        <v>284</v>
      </c>
      <c r="I228" s="37" t="s">
        <v>7155</v>
      </c>
      <c r="J228" s="36"/>
      <c r="K228" s="35"/>
    </row>
    <row r="229" spans="1:11" ht="16.5" thickTop="1" thickBot="1">
      <c r="A229" s="42">
        <v>1002340247351</v>
      </c>
      <c r="B229" s="41" t="s">
        <v>5990</v>
      </c>
      <c r="C229" s="40" t="s">
        <v>2854</v>
      </c>
      <c r="D229" s="40" t="s">
        <v>7151</v>
      </c>
      <c r="E229" s="40" t="s">
        <v>7150</v>
      </c>
      <c r="F229" s="39">
        <v>150000</v>
      </c>
      <c r="G229" s="38">
        <v>45167</v>
      </c>
      <c r="H229" s="35" t="s">
        <v>2226</v>
      </c>
      <c r="I229" s="37" t="s">
        <v>7149</v>
      </c>
      <c r="J229" s="36"/>
      <c r="K229" s="35"/>
    </row>
    <row r="230" spans="1:11" ht="16.5" thickTop="1" thickBot="1">
      <c r="A230" s="42">
        <v>1002340244621</v>
      </c>
      <c r="B230" s="41" t="s">
        <v>5990</v>
      </c>
      <c r="C230" s="40" t="s">
        <v>2854</v>
      </c>
      <c r="D230" s="40" t="s">
        <v>7144</v>
      </c>
      <c r="E230" s="40" t="s">
        <v>7143</v>
      </c>
      <c r="F230" s="39">
        <v>15000</v>
      </c>
      <c r="G230" s="38">
        <v>45149</v>
      </c>
      <c r="H230" s="35" t="s">
        <v>1252</v>
      </c>
      <c r="I230" s="37" t="s">
        <v>7142</v>
      </c>
      <c r="J230" s="36"/>
      <c r="K230" s="35"/>
    </row>
    <row r="231" spans="1:11" ht="16.5" thickTop="1" thickBot="1">
      <c r="A231" s="54">
        <v>12339858430</v>
      </c>
      <c r="B231" s="41" t="s">
        <v>5990</v>
      </c>
      <c r="C231" s="40" t="s">
        <v>2854</v>
      </c>
      <c r="D231" s="40" t="s">
        <v>7138</v>
      </c>
      <c r="E231" s="40" t="s">
        <v>7137</v>
      </c>
      <c r="F231" s="39">
        <v>2000</v>
      </c>
      <c r="G231" s="38">
        <v>45134</v>
      </c>
      <c r="H231" s="35" t="s">
        <v>1431</v>
      </c>
      <c r="I231" s="37" t="s">
        <v>6871</v>
      </c>
      <c r="J231" s="36"/>
      <c r="K231" s="35"/>
    </row>
    <row r="232" spans="1:11" ht="16.5" thickTop="1" thickBot="1">
      <c r="A232" s="42">
        <v>1002340240131</v>
      </c>
      <c r="B232" s="41" t="s">
        <v>5990</v>
      </c>
      <c r="C232" s="40" t="s">
        <v>2854</v>
      </c>
      <c r="D232" s="40" t="s">
        <v>7110</v>
      </c>
      <c r="E232" s="40" t="s">
        <v>7123</v>
      </c>
      <c r="F232" s="39">
        <v>10000</v>
      </c>
      <c r="G232" s="38">
        <v>45106</v>
      </c>
      <c r="H232" s="35" t="s">
        <v>811</v>
      </c>
      <c r="I232" s="52" t="s">
        <v>7109</v>
      </c>
      <c r="J232" s="36"/>
      <c r="K232" s="35"/>
    </row>
    <row r="233" spans="1:11" ht="16.5" thickTop="1" thickBot="1">
      <c r="A233" s="42">
        <v>12338343739</v>
      </c>
      <c r="B233" s="40" t="s">
        <v>5990</v>
      </c>
      <c r="C233" s="40" t="s">
        <v>2854</v>
      </c>
      <c r="D233" s="40" t="s">
        <v>7120</v>
      </c>
      <c r="E233" s="40" t="s">
        <v>7119</v>
      </c>
      <c r="F233" s="39">
        <v>25000</v>
      </c>
      <c r="G233" s="38">
        <v>45079</v>
      </c>
      <c r="H233" s="35" t="s">
        <v>2294</v>
      </c>
      <c r="I233" s="37" t="s">
        <v>6871</v>
      </c>
      <c r="J233" s="36"/>
      <c r="K233" s="35"/>
    </row>
    <row r="234" spans="1:11" ht="16.5" thickTop="1" thickBot="1">
      <c r="A234" s="42">
        <v>1002340233814</v>
      </c>
      <c r="B234" s="41" t="s">
        <v>5990</v>
      </c>
      <c r="C234" s="40" t="s">
        <v>2854</v>
      </c>
      <c r="D234" s="40" t="s">
        <v>7114</v>
      </c>
      <c r="E234" s="40" t="s">
        <v>7113</v>
      </c>
      <c r="F234" s="39">
        <v>68500</v>
      </c>
      <c r="G234" s="38">
        <v>45050</v>
      </c>
      <c r="H234" s="35" t="s">
        <v>2803</v>
      </c>
      <c r="I234" s="37" t="s">
        <v>7112</v>
      </c>
      <c r="J234" s="36"/>
      <c r="K234" s="35"/>
    </row>
    <row r="235" spans="1:11" ht="16.5" thickTop="1" thickBot="1">
      <c r="A235" s="42">
        <v>1002340233542</v>
      </c>
      <c r="B235" s="41" t="s">
        <v>5990</v>
      </c>
      <c r="C235" s="40" t="s">
        <v>2854</v>
      </c>
      <c r="D235" s="40" t="s">
        <v>7111</v>
      </c>
      <c r="E235" s="40" t="s">
        <v>7110</v>
      </c>
      <c r="F235" s="39">
        <v>500</v>
      </c>
      <c r="G235" s="38">
        <v>45044</v>
      </c>
      <c r="H235" s="35" t="s">
        <v>811</v>
      </c>
      <c r="I235" s="52" t="s">
        <v>7109</v>
      </c>
      <c r="J235" s="36"/>
      <c r="K235" s="35"/>
    </row>
    <row r="236" spans="1:11" ht="16.5" thickTop="1" thickBot="1">
      <c r="A236" s="79">
        <v>12318514523</v>
      </c>
      <c r="B236" s="41" t="s">
        <v>5990</v>
      </c>
      <c r="C236" s="40" t="s">
        <v>2854</v>
      </c>
      <c r="D236" s="40" t="s">
        <v>7106</v>
      </c>
      <c r="E236" s="40" t="s">
        <v>7105</v>
      </c>
      <c r="F236" s="39">
        <v>21500</v>
      </c>
      <c r="G236" s="38">
        <v>44999</v>
      </c>
      <c r="H236" s="35" t="s">
        <v>866</v>
      </c>
      <c r="I236" s="37" t="s">
        <v>6942</v>
      </c>
      <c r="J236" s="36"/>
      <c r="K236" s="35"/>
    </row>
    <row r="237" spans="1:11" ht="16.5" thickTop="1" thickBot="1">
      <c r="A237" s="79">
        <v>1002340228047</v>
      </c>
      <c r="B237" s="41" t="s">
        <v>5990</v>
      </c>
      <c r="C237" s="40" t="s">
        <v>2854</v>
      </c>
      <c r="D237" s="40" t="s">
        <v>7092</v>
      </c>
      <c r="E237" s="40" t="s">
        <v>7091</v>
      </c>
      <c r="F237" s="39">
        <v>13650</v>
      </c>
      <c r="G237" s="38">
        <v>44924</v>
      </c>
      <c r="H237" s="35" t="s">
        <v>790</v>
      </c>
      <c r="I237" s="37" t="s">
        <v>6817</v>
      </c>
      <c r="J237" s="36"/>
      <c r="K237" s="35"/>
    </row>
    <row r="238" spans="1:11" ht="16.5" thickTop="1" thickBot="1">
      <c r="A238" s="42">
        <v>1002240218272</v>
      </c>
      <c r="B238" s="41" t="s">
        <v>5990</v>
      </c>
      <c r="C238" s="40" t="s">
        <v>2854</v>
      </c>
      <c r="D238" s="40" t="s">
        <v>2686</v>
      </c>
      <c r="E238" s="40" t="s">
        <v>7084</v>
      </c>
      <c r="F238" s="87">
        <v>135000</v>
      </c>
      <c r="G238" s="86">
        <v>44886</v>
      </c>
      <c r="H238" s="35" t="s">
        <v>2306</v>
      </c>
      <c r="I238" s="37" t="s">
        <v>7024</v>
      </c>
      <c r="J238" s="36"/>
      <c r="K238" s="35"/>
    </row>
    <row r="239" spans="1:11" ht="16.5" thickTop="1" thickBot="1">
      <c r="A239" s="42">
        <v>1002240217310</v>
      </c>
      <c r="B239" s="41" t="s">
        <v>5990</v>
      </c>
      <c r="C239" s="40" t="s">
        <v>2854</v>
      </c>
      <c r="D239" s="40" t="s">
        <v>7080</v>
      </c>
      <c r="E239" s="40" t="s">
        <v>7079</v>
      </c>
      <c r="F239" s="39">
        <v>65000</v>
      </c>
      <c r="G239" s="38">
        <v>44874</v>
      </c>
      <c r="H239" s="35" t="s">
        <v>68</v>
      </c>
      <c r="I239" s="52" t="s">
        <v>7078</v>
      </c>
      <c r="J239" s="36"/>
      <c r="K239" s="35"/>
    </row>
    <row r="240" spans="1:11" ht="16.5" thickTop="1" thickBot="1">
      <c r="A240" s="79">
        <v>1002240222536</v>
      </c>
      <c r="B240" s="40" t="s">
        <v>5990</v>
      </c>
      <c r="C240" s="40" t="s">
        <v>2854</v>
      </c>
      <c r="D240" s="40" t="s">
        <v>7053</v>
      </c>
      <c r="E240" s="40" t="s">
        <v>7052</v>
      </c>
      <c r="F240" s="39">
        <v>18000</v>
      </c>
      <c r="G240" s="38">
        <v>44847</v>
      </c>
      <c r="H240" s="35" t="s">
        <v>1771</v>
      </c>
      <c r="I240" s="37" t="s">
        <v>6942</v>
      </c>
      <c r="J240" s="36"/>
      <c r="K240" s="35"/>
    </row>
    <row r="241" spans="1:11" ht="16.5" thickTop="1" thickBot="1">
      <c r="A241" s="42">
        <v>12266717831</v>
      </c>
      <c r="B241" s="41" t="s">
        <v>5990</v>
      </c>
      <c r="C241" s="40" t="s">
        <v>2854</v>
      </c>
      <c r="D241" s="40" t="s">
        <v>7051</v>
      </c>
      <c r="E241" s="40" t="s">
        <v>1684</v>
      </c>
      <c r="F241" s="39">
        <v>15000</v>
      </c>
      <c r="G241" s="38">
        <v>44847</v>
      </c>
      <c r="H241" s="35" t="s">
        <v>1686</v>
      </c>
      <c r="I241" s="37" t="s">
        <v>6942</v>
      </c>
      <c r="J241" s="36"/>
      <c r="K241" s="35"/>
    </row>
    <row r="242" spans="1:11" ht="16.5" thickTop="1" thickBot="1">
      <c r="A242" s="42">
        <v>1002240214364</v>
      </c>
      <c r="B242" s="41" t="s">
        <v>5990</v>
      </c>
      <c r="C242" s="40" t="s">
        <v>2854</v>
      </c>
      <c r="D242" s="40" t="s">
        <v>7050</v>
      </c>
      <c r="E242" s="40" t="s">
        <v>7049</v>
      </c>
      <c r="F242" s="39">
        <v>6000</v>
      </c>
      <c r="G242" s="38">
        <v>44845</v>
      </c>
      <c r="H242" s="35" t="s">
        <v>1795</v>
      </c>
      <c r="I242" s="37" t="s">
        <v>6871</v>
      </c>
      <c r="J242" s="36"/>
      <c r="K242" s="35"/>
    </row>
    <row r="243" spans="1:11" ht="16.5" thickTop="1" thickBot="1">
      <c r="A243" s="79">
        <v>1002240216666</v>
      </c>
      <c r="B243" s="40" t="s">
        <v>5990</v>
      </c>
      <c r="C243" s="40" t="s">
        <v>2854</v>
      </c>
      <c r="D243" s="40" t="s">
        <v>7048</v>
      </c>
      <c r="E243" s="40" t="s">
        <v>7047</v>
      </c>
      <c r="F243" s="39">
        <v>700</v>
      </c>
      <c r="G243" s="38">
        <v>44845</v>
      </c>
      <c r="H243" s="35" t="s">
        <v>634</v>
      </c>
      <c r="I243" s="36" t="s">
        <v>7046</v>
      </c>
      <c r="J243" s="36"/>
      <c r="K243" s="35"/>
    </row>
    <row r="244" spans="1:11" ht="16.5" thickTop="1" thickBot="1">
      <c r="A244" s="42">
        <v>12264399305</v>
      </c>
      <c r="B244" s="41" t="s">
        <v>5990</v>
      </c>
      <c r="C244" s="40" t="s">
        <v>2854</v>
      </c>
      <c r="D244" s="40" t="s">
        <v>7045</v>
      </c>
      <c r="E244" s="40" t="s">
        <v>7044</v>
      </c>
      <c r="F244" s="39">
        <v>5051</v>
      </c>
      <c r="G244" s="38">
        <v>44845</v>
      </c>
      <c r="H244" s="35" t="s">
        <v>1730</v>
      </c>
      <c r="I244" s="37" t="s">
        <v>6897</v>
      </c>
      <c r="J244" s="36"/>
      <c r="K244" s="35"/>
    </row>
    <row r="245" spans="1:11" ht="16.5" thickTop="1" thickBot="1">
      <c r="A245" s="79">
        <v>12255703817</v>
      </c>
      <c r="B245" s="41" t="s">
        <v>5990</v>
      </c>
      <c r="C245" s="40" t="s">
        <v>2854</v>
      </c>
      <c r="D245" s="40" t="s">
        <v>7026</v>
      </c>
      <c r="E245" s="40" t="s">
        <v>7025</v>
      </c>
      <c r="F245" s="39">
        <v>84500</v>
      </c>
      <c r="G245" s="38">
        <v>44803</v>
      </c>
      <c r="H245" s="35" t="s">
        <v>2207</v>
      </c>
      <c r="I245" s="37" t="s">
        <v>7024</v>
      </c>
      <c r="J245" s="36"/>
      <c r="K245" s="35"/>
    </row>
    <row r="246" spans="1:11" ht="16.5" thickTop="1" thickBot="1">
      <c r="A246" s="42">
        <v>12255712920</v>
      </c>
      <c r="B246" s="40" t="s">
        <v>5990</v>
      </c>
      <c r="C246" s="40" t="s">
        <v>2854</v>
      </c>
      <c r="D246" s="40" t="s">
        <v>7023</v>
      </c>
      <c r="E246" s="40" t="s">
        <v>7022</v>
      </c>
      <c r="F246" s="39">
        <v>25000</v>
      </c>
      <c r="G246" s="38">
        <v>44789</v>
      </c>
      <c r="H246" s="35" t="s">
        <v>2294</v>
      </c>
      <c r="I246" s="35" t="s">
        <v>6871</v>
      </c>
      <c r="J246" s="36"/>
      <c r="K246" s="35"/>
    </row>
    <row r="247" spans="1:11" ht="31.5" thickTop="1" thickBot="1">
      <c r="A247" s="54">
        <v>1002240197604</v>
      </c>
      <c r="B247" s="41" t="s">
        <v>5990</v>
      </c>
      <c r="C247" s="53" t="s">
        <v>2854</v>
      </c>
      <c r="D247" s="40" t="s">
        <v>6999</v>
      </c>
      <c r="E247" s="40" t="s">
        <v>6998</v>
      </c>
      <c r="F247" s="39">
        <v>3000</v>
      </c>
      <c r="G247" s="38">
        <v>44726</v>
      </c>
      <c r="H247" s="35" t="s">
        <v>1825</v>
      </c>
      <c r="I247" s="37" t="s">
        <v>6997</v>
      </c>
      <c r="J247" s="36"/>
      <c r="K247" s="35"/>
    </row>
    <row r="248" spans="1:11" ht="16.5" thickTop="1" thickBot="1">
      <c r="A248" s="79">
        <v>12255714329</v>
      </c>
      <c r="B248" s="40" t="s">
        <v>5990</v>
      </c>
      <c r="C248" s="40" t="s">
        <v>2854</v>
      </c>
      <c r="D248" s="40" t="s">
        <v>6982</v>
      </c>
      <c r="E248" s="40" t="s">
        <v>6981</v>
      </c>
      <c r="F248" s="39">
        <v>11000</v>
      </c>
      <c r="G248" s="38">
        <v>44712</v>
      </c>
      <c r="H248" s="35" t="s">
        <v>504</v>
      </c>
      <c r="I248" s="35" t="s">
        <v>6980</v>
      </c>
      <c r="J248" s="36"/>
      <c r="K248" s="35"/>
    </row>
    <row r="249" spans="1:11" ht="16.5" thickTop="1" thickBot="1">
      <c r="A249" s="79">
        <v>12239104004</v>
      </c>
      <c r="B249" s="41" t="s">
        <v>5990</v>
      </c>
      <c r="C249" s="40" t="s">
        <v>2854</v>
      </c>
      <c r="D249" s="40" t="s">
        <v>6977</v>
      </c>
      <c r="E249" s="40" t="s">
        <v>6976</v>
      </c>
      <c r="F249" s="39">
        <v>10000</v>
      </c>
      <c r="G249" s="38">
        <v>44699</v>
      </c>
      <c r="H249" s="35" t="s">
        <v>2782</v>
      </c>
      <c r="I249" s="52" t="s">
        <v>6975</v>
      </c>
      <c r="J249" s="36"/>
      <c r="K249" s="35"/>
    </row>
    <row r="250" spans="1:11" ht="16.5" thickTop="1" thickBot="1">
      <c r="A250" s="42">
        <v>12229408123</v>
      </c>
      <c r="B250" s="41" t="s">
        <v>5990</v>
      </c>
      <c r="C250" s="40" t="s">
        <v>2854</v>
      </c>
      <c r="D250" s="40" t="s">
        <v>6951</v>
      </c>
      <c r="E250" s="40" t="s">
        <v>6950</v>
      </c>
      <c r="F250" s="39">
        <v>2000</v>
      </c>
      <c r="G250" s="38">
        <v>44638</v>
      </c>
      <c r="H250" s="35" t="s">
        <v>1762</v>
      </c>
      <c r="I250" s="52" t="s">
        <v>6922</v>
      </c>
      <c r="J250" s="36"/>
      <c r="K250" s="35"/>
    </row>
    <row r="251" spans="1:11" ht="16.5" thickTop="1" thickBot="1">
      <c r="A251" s="54">
        <v>12229409233</v>
      </c>
      <c r="B251" s="41" t="s">
        <v>5990</v>
      </c>
      <c r="C251" s="40" t="s">
        <v>2854</v>
      </c>
      <c r="D251" s="40" t="s">
        <v>6949</v>
      </c>
      <c r="E251" s="40" t="s">
        <v>6948</v>
      </c>
      <c r="F251" s="39">
        <v>5000</v>
      </c>
      <c r="G251" s="38">
        <v>44628</v>
      </c>
      <c r="H251" s="35" t="s">
        <v>1400</v>
      </c>
      <c r="I251" s="52" t="s">
        <v>6947</v>
      </c>
      <c r="J251" s="36"/>
      <c r="K251" s="35"/>
    </row>
    <row r="252" spans="1:11" ht="16.5" thickTop="1" thickBot="1">
      <c r="A252" s="54">
        <v>1002240184496</v>
      </c>
      <c r="B252" s="41" t="s">
        <v>5990</v>
      </c>
      <c r="C252" s="40" t="s">
        <v>2854</v>
      </c>
      <c r="D252" s="40" t="s">
        <v>6946</v>
      </c>
      <c r="E252" s="40" t="s">
        <v>6945</v>
      </c>
      <c r="F252" s="39">
        <v>60001</v>
      </c>
      <c r="G252" s="38">
        <v>44620</v>
      </c>
      <c r="H252" s="35" t="s">
        <v>2256</v>
      </c>
      <c r="I252" s="37" t="s">
        <v>6817</v>
      </c>
      <c r="J252" s="36"/>
      <c r="K252" s="35"/>
    </row>
    <row r="253" spans="1:11" ht="16.5" thickTop="1" thickBot="1">
      <c r="A253" s="79">
        <v>12212422924</v>
      </c>
      <c r="B253" s="40" t="s">
        <v>5990</v>
      </c>
      <c r="C253" s="40" t="s">
        <v>2854</v>
      </c>
      <c r="D253" s="40" t="s">
        <v>6944</v>
      </c>
      <c r="E253" s="40" t="s">
        <v>6943</v>
      </c>
      <c r="F253" s="39">
        <v>16762</v>
      </c>
      <c r="G253" s="38">
        <v>44596</v>
      </c>
      <c r="H253" s="35" t="s">
        <v>1771</v>
      </c>
      <c r="I253" s="37" t="s">
        <v>6942</v>
      </c>
      <c r="J253" s="36"/>
      <c r="K253" s="35"/>
    </row>
    <row r="254" spans="1:11" ht="16.5" thickTop="1" thickBot="1">
      <c r="A254" s="79">
        <v>1002240179003</v>
      </c>
      <c r="B254" s="41" t="s">
        <v>5990</v>
      </c>
      <c r="C254" s="40" t="s">
        <v>2854</v>
      </c>
      <c r="D254" s="40" t="s">
        <v>6936</v>
      </c>
      <c r="E254" s="40" t="s">
        <v>6935</v>
      </c>
      <c r="F254" s="39">
        <v>20000</v>
      </c>
      <c r="G254" s="38">
        <v>44566</v>
      </c>
      <c r="H254" s="35" t="s">
        <v>1948</v>
      </c>
      <c r="I254" s="37" t="s">
        <v>6817</v>
      </c>
      <c r="J254" s="36"/>
      <c r="K254" s="35"/>
    </row>
    <row r="255" spans="1:11" ht="16.5" thickTop="1" thickBot="1">
      <c r="A255" s="42">
        <v>1002140165814</v>
      </c>
      <c r="B255" s="41"/>
      <c r="C255" s="40" t="s">
        <v>2854</v>
      </c>
      <c r="D255" s="40" t="s">
        <v>6924</v>
      </c>
      <c r="E255" s="40" t="s">
        <v>6923</v>
      </c>
      <c r="F255" s="39">
        <v>15000</v>
      </c>
      <c r="G255" s="38">
        <v>44473</v>
      </c>
      <c r="H255" s="35" t="s">
        <v>2282</v>
      </c>
      <c r="I255" s="52" t="s">
        <v>6922</v>
      </c>
      <c r="J255" s="36"/>
      <c r="K255" s="35"/>
    </row>
    <row r="256" spans="1:11" ht="16.5" thickTop="1" thickBot="1">
      <c r="A256" s="42">
        <v>12153741705</v>
      </c>
      <c r="B256" s="41"/>
      <c r="C256" s="40" t="s">
        <v>2854</v>
      </c>
      <c r="D256" s="40" t="s">
        <v>266</v>
      </c>
      <c r="E256" s="40" t="s">
        <v>6898</v>
      </c>
      <c r="F256" s="39">
        <v>53000</v>
      </c>
      <c r="G256" s="38">
        <v>44418</v>
      </c>
      <c r="H256" s="35" t="s">
        <v>2124</v>
      </c>
      <c r="I256" s="37" t="s">
        <v>6897</v>
      </c>
      <c r="J256" s="36"/>
      <c r="K256" s="35"/>
    </row>
    <row r="257" spans="1:11" ht="16.5" thickTop="1" thickBot="1">
      <c r="A257" s="75">
        <v>1002140155180</v>
      </c>
      <c r="B257" s="74"/>
      <c r="C257" s="53" t="s">
        <v>2854</v>
      </c>
      <c r="D257" s="53" t="s">
        <v>6891</v>
      </c>
      <c r="E257" s="53" t="s">
        <v>6890</v>
      </c>
      <c r="F257" s="39">
        <v>64000</v>
      </c>
      <c r="G257" s="73">
        <v>44404</v>
      </c>
      <c r="H257" s="35" t="s">
        <v>1068</v>
      </c>
      <c r="I257" s="72" t="s">
        <v>6889</v>
      </c>
      <c r="J257" s="71"/>
      <c r="K257" s="70"/>
    </row>
    <row r="258" spans="1:11" ht="16.5" thickTop="1" thickBot="1">
      <c r="A258" s="42">
        <v>12134609503</v>
      </c>
      <c r="B258" s="41"/>
      <c r="C258" s="40" t="s">
        <v>2854</v>
      </c>
      <c r="D258" s="40" t="s">
        <v>6873</v>
      </c>
      <c r="E258" s="40" t="s">
        <v>6872</v>
      </c>
      <c r="F258" s="39">
        <v>5000</v>
      </c>
      <c r="G258" s="38">
        <v>44315</v>
      </c>
      <c r="H258" s="35" t="s">
        <v>2689</v>
      </c>
      <c r="I258" s="52" t="s">
        <v>6871</v>
      </c>
      <c r="J258" s="36"/>
      <c r="K258" s="35"/>
    </row>
    <row r="259" spans="1:11" ht="16.5" thickTop="1" thickBot="1">
      <c r="A259" s="79">
        <v>1002040112735</v>
      </c>
      <c r="B259" s="41"/>
      <c r="C259" s="40" t="s">
        <v>2854</v>
      </c>
      <c r="D259" s="40" t="s">
        <v>6840</v>
      </c>
      <c r="E259" s="40" t="s">
        <v>6839</v>
      </c>
      <c r="F259" s="39">
        <v>60000</v>
      </c>
      <c r="G259" s="38">
        <v>44099</v>
      </c>
      <c r="H259" s="35" t="s">
        <v>853</v>
      </c>
      <c r="I259" s="52" t="s">
        <v>6838</v>
      </c>
      <c r="J259" s="36"/>
      <c r="K259" s="35"/>
    </row>
    <row r="260" spans="1:11" ht="16.5" thickTop="1" thickBot="1">
      <c r="A260" s="42">
        <v>12060015931</v>
      </c>
      <c r="B260" s="41"/>
      <c r="C260" s="40" t="s">
        <v>2854</v>
      </c>
      <c r="D260" s="40" t="s">
        <v>6837</v>
      </c>
      <c r="E260" s="40" t="s">
        <v>6836</v>
      </c>
      <c r="F260" s="39">
        <v>49999</v>
      </c>
      <c r="G260" s="38">
        <v>44085</v>
      </c>
      <c r="H260" s="35" t="s">
        <v>2428</v>
      </c>
      <c r="I260" s="37" t="s">
        <v>6835</v>
      </c>
      <c r="J260" s="36"/>
      <c r="K260" s="35"/>
    </row>
    <row r="261" spans="1:11" ht="16.5" thickTop="1" thickBot="1">
      <c r="A261" s="54">
        <v>1002040101737</v>
      </c>
      <c r="B261" s="41"/>
      <c r="C261" s="53" t="s">
        <v>2854</v>
      </c>
      <c r="D261" s="40" t="s">
        <v>6831</v>
      </c>
      <c r="E261" s="40" t="s">
        <v>6830</v>
      </c>
      <c r="F261" s="39">
        <v>62000</v>
      </c>
      <c r="G261" s="38">
        <v>44025</v>
      </c>
      <c r="H261" s="35" t="s">
        <v>1600</v>
      </c>
      <c r="I261" s="52" t="s">
        <v>6829</v>
      </c>
      <c r="J261" s="36"/>
      <c r="K261" s="35"/>
    </row>
    <row r="262" spans="1:11" ht="16.5" thickTop="1" thickBot="1">
      <c r="A262" s="42">
        <v>1002040088606</v>
      </c>
      <c r="B262" s="41"/>
      <c r="C262" s="40" t="s">
        <v>2854</v>
      </c>
      <c r="D262" s="40" t="s">
        <v>6819</v>
      </c>
      <c r="E262" s="40" t="s">
        <v>6818</v>
      </c>
      <c r="F262" s="39">
        <v>176750</v>
      </c>
      <c r="G262" s="38">
        <v>43889</v>
      </c>
      <c r="H262" s="35" t="s">
        <v>2167</v>
      </c>
      <c r="I262" s="37" t="s">
        <v>6817</v>
      </c>
      <c r="J262" s="36"/>
      <c r="K262" s="35"/>
    </row>
    <row r="263" spans="1:11" ht="15.75" thickTop="1"/>
  </sheetData>
  <autoFilter ref="A1:K185">
    <sortState ref="A2:K185">
      <sortCondition sortBy="cellColor" ref="A1:A185" dxfId="0"/>
    </sortState>
  </autoFilter>
  <sortState ref="A2:XFB185">
    <sortCondition ref="H2:H185"/>
    <sortCondition descending="1" ref="G2:G185"/>
  </sortState>
  <conditionalFormatting sqref="H1:I1">
    <cfRule type="colorScale" priority="3">
      <colorScale>
        <cfvo type="min" val="0"/>
        <cfvo type="max" val="0"/>
        <color rgb="FFFFFFFF"/>
        <color rgb="FF57BB8A"/>
      </colorScale>
    </cfRule>
  </conditionalFormatting>
  <conditionalFormatting sqref="I120">
    <cfRule type="colorScale" priority="2">
      <colorScale>
        <cfvo type="min" val="0"/>
        <cfvo type="max" val="0"/>
        <color rgb="FFFFFFFF"/>
        <color rgb="FF57BB8A"/>
      </colorScale>
    </cfRule>
  </conditionalFormatting>
  <conditionalFormatting sqref="I125">
    <cfRule type="colorScale" priority="1">
      <colorScale>
        <cfvo type="min" val="0"/>
        <cfvo type="max" val="0"/>
        <color rgb="FFFFFFFF"/>
        <color rgb="FF57BB8A"/>
      </colorScale>
    </cfRule>
  </conditionalFormatting>
  <hyperlinks>
    <hyperlink ref="A253" r:id="rId1" display="https://www1.maine.gov/cgi-bin/online/mrs/rettd/public_lookup/download.pl?dln=0012212422924"/>
    <hyperlink ref="A250" r:id="rId2" display="https://www1.maine.gov/cgi-bin/online/mrs/rettd/public_lookup/download.pl?dln=0012229408123"/>
    <hyperlink ref="A251" r:id="rId3" display="https://www1.maine.gov/cgi-bin/online/mrs/rettd/public_lookup/download.pl?dln=0012229409233"/>
    <hyperlink ref="A249" r:id="rId4" display="https://www1.maine.gov/cgi-bin/online/mrs/rettd/public_lookup/download.pl?dln=0012239104004"/>
    <hyperlink ref="A58" r:id="rId5" display="https://www1.maine.gov/cgi-bin/online/mrs/rettd/public_lookup/download.pl?dln=0012239104812"/>
    <hyperlink ref="A29" r:id="rId6" display="https://www1.maine.gov/cgi-bin/online/mrs/rettd/public_lookup/download.pl?dln=0012239105519"/>
    <hyperlink ref="A59" r:id="rId7" display="https://www1.maine.gov/cgi-bin/online/mrs/rettd/public_lookup/download.pl?dln=0012243896612"/>
    <hyperlink ref="A46" r:id="rId8" display="https://www1.maine.gov/cgi-bin/online/mrs/rettd/public_lookup/download.pl?dln=0012246646318"/>
    <hyperlink ref="A134" r:id="rId9" display="https://www1.maine.gov/cgi-bin/online/mrs/rettd/public_lookup/download.pl?dln=0012246647008"/>
    <hyperlink ref="A245" r:id="rId10" display="https://www1.maine.gov/cgi-bin/online/mrs/rettd/public_lookup/download.pl?dln=0012255703817"/>
    <hyperlink ref="A246" r:id="rId11" display="https://www1.maine.gov/cgi-bin/online/mrs/rettd/public_lookup/download.pl?dln=0012255712920"/>
    <hyperlink ref="A10" r:id="rId12" display="https://www1.maine.gov/cgi-bin/online/mrs/rettd/public_lookup/download.pl?dln=0012255714027"/>
    <hyperlink ref="A248" r:id="rId13" display="https://www1.maine.gov/cgi-bin/online/mrs/rettd/public_lookup/download.pl?dln=0012255714329"/>
    <hyperlink ref="A244" r:id="rId14" display="https://www1.maine.gov/cgi-bin/online/mrs/rettd/public_lookup/download.pl?dln=0012264399305"/>
    <hyperlink ref="A151" r:id="rId15" display="https://www1.maine.gov/cgi-bin/online/mrs/rettd/public_lookup/download.pl?dln=0012264399709"/>
    <hyperlink ref="A152" r:id="rId16" display="https://www1.maine.gov/cgi-bin/online/mrs/rettd/public_lookup/download.pl?dln=0012264400013"/>
    <hyperlink ref="A241" r:id="rId17" display="https://www1.maine.gov/cgi-bin/online/mrs/rettd/public_lookup/download.pl?dln=0012266717831"/>
    <hyperlink ref="A167" r:id="rId18" display="https://www1.maine.gov/cgi-bin/online/mrs/rettd/public_lookup/download.pl?dln=0012304299512"/>
    <hyperlink ref="A233" r:id="rId19" display="https://www1.maine.gov/cgi-bin/online/mrs/rettd/public_lookup/download.pl?dln=0012338343739"/>
    <hyperlink ref="A231" r:id="rId20" display="https://www1.maine.gov/cgi-bin/online/mrs/rettd/public_lookup/download.pl?dln=0012339858430"/>
    <hyperlink ref="A22" r:id="rId21" display="https://www1.maine.gov/cgi-bin/online/mrs/rettd/public_lookup/download.pl?dln=0012349112239"/>
    <hyperlink ref="A228" r:id="rId22" display="https://www1.maine.gov/cgi-bin/online/mrs/rettd/public_lookup/download.pl?dln=0012349113146"/>
    <hyperlink ref="A57" r:id="rId23" display="https://www1.maine.gov/cgi-bin/online/mrs/rettd/public_lookup/download.pl?dln=0012402985641"/>
    <hyperlink ref="A225" r:id="rId24" display="https://www1.maine.gov/cgi-bin/online/mrs/rettd/public_lookup/download.pl?dln=0012407113411"/>
    <hyperlink ref="A222" r:id="rId25" display="https://www1.maine.gov/cgi-bin/online/mrs/rettd/public_lookup/download.pl?dln=0012428752109"/>
    <hyperlink ref="A254" r:id="rId26" display="https://www1.maine.gov/cgi-bin/online/mrs/rettd/public_lookup/download.pl?dln=1002240179003"/>
    <hyperlink ref="A50" r:id="rId27" display="https://www1.maine.gov/cgi-bin/online/mrs/rettd/public_lookup/download.pl?dln=1002240179008"/>
    <hyperlink ref="A252" r:id="rId28" display="https://www1.maine.gov/cgi-bin/online/mrs/rettd/public_lookup/download.pl?dln=1002240184496"/>
    <hyperlink ref="A150" r:id="rId29" display="https://www1.maine.gov/cgi-bin/online/mrs/rettd/public_lookup/download.pl?dln=1002240185910"/>
    <hyperlink ref="A161" r:id="rId30" display="https://www1.maine.gov/cgi-bin/online/mrs/rettd/public_lookup/download.pl?dln=1002240189989"/>
    <hyperlink ref="A6" r:id="rId31" display="https://www1.maine.gov/cgi-bin/online/mrs/rettd/public_lookup/download.pl?dln=1002240190013"/>
    <hyperlink ref="A20" r:id="rId32" display="https://www1.maine.gov/cgi-bin/online/mrs/rettd/public_lookup/download.pl?dln=1002240190430"/>
    <hyperlink ref="A144" r:id="rId33" display="https://www1.maine.gov/cgi-bin/online/mrs/rettd/public_lookup/download.pl?dln=1002240190568"/>
    <hyperlink ref="A173" r:id="rId34" display="https://www1.maine.gov/cgi-bin/online/mrs/rettd/public_lookup/download.pl?dln=1002240190576"/>
    <hyperlink ref="A5" r:id="rId35" display="https://www1.maine.gov/cgi-bin/online/mrs/rettd/public_lookup/download.pl?dln=1002240190961"/>
    <hyperlink ref="A47" r:id="rId36" display="https://www1.maine.gov/cgi-bin/online/mrs/rettd/public_lookup/download.pl?dln=1002240191441"/>
    <hyperlink ref="A182" r:id="rId37" display="https://www1.maine.gov/cgi-bin/online/mrs/rettd/public_lookup/download.pl?dln=1002240193041"/>
    <hyperlink ref="A106" r:id="rId38" display="https://www1.maine.gov/cgi-bin/online/mrs/rettd/public_lookup/download.pl?dln=1002240194907"/>
    <hyperlink ref="A4" r:id="rId39" display="https://www1.maine.gov/cgi-bin/online/mrs/rettd/public_lookup/download.pl?dln=1002240196028"/>
    <hyperlink ref="A16" r:id="rId40" display="https://www1.maine.gov/cgi-bin/online/mrs/rettd/public_lookup/download.pl?dln=1002240196394"/>
    <hyperlink ref="A15" r:id="rId41" display="https://www1.maine.gov/cgi-bin/online/mrs/rettd/public_lookup/download.pl?dln=1002240196403"/>
    <hyperlink ref="A97" r:id="rId42" display="https://www1.maine.gov/cgi-bin/online/mrs/rettd/public_lookup/download.pl?dln=1002240196843"/>
    <hyperlink ref="A108" r:id="rId43" display="https://www1.maine.gov/cgi-bin/online/mrs/rettd/public_lookup/download.pl?dln=1002240196918"/>
    <hyperlink ref="A183" r:id="rId44" display="https://www1.maine.gov/cgi-bin/online/mrs/rettd/public_lookup/download.pl?dln=1002240197037"/>
    <hyperlink ref="A247" r:id="rId45" display="https://www1.maine.gov/cgi-bin/online/mrs/rettd/public_lookup/download.pl?dln=1002240197604"/>
    <hyperlink ref="A159" r:id="rId46" display="https://www1.maine.gov/cgi-bin/online/mrs/rettd/public_lookup/download.pl?dln=1002240197670"/>
    <hyperlink ref="A113" r:id="rId47" display="https://www1.maine.gov/cgi-bin/online/mrs/rettd/public_lookup/download.pl?dln=1002240198591"/>
    <hyperlink ref="A78" r:id="rId48" display="https://www1.maine.gov/cgi-bin/online/mrs/rettd/public_lookup/download.pl?dln=1002240199709"/>
    <hyperlink ref="A55" r:id="rId49" display="https://www1.maine.gov/cgi-bin/online/mrs/rettd/public_lookup/download.pl?dln=1002240202554"/>
    <hyperlink ref="A139" r:id="rId50" display="https://www1.maine.gov/cgi-bin/online/mrs/rettd/public_lookup/download.pl?dln=1002240202680"/>
    <hyperlink ref="A168" r:id="rId51" display="https://www1.maine.gov/cgi-bin/online/mrs/rettd/public_lookup/download.pl?dln=1002240202875"/>
    <hyperlink ref="A124" r:id="rId52" display="https://www1.maine.gov/cgi-bin/online/mrs/rettd/public_lookup/download.pl?dln=1002240204311"/>
    <hyperlink ref="A44" r:id="rId53" display="https://www1.maine.gov/cgi-bin/online/mrs/rettd/public_lookup/download.pl?dln=1002240208788"/>
    <hyperlink ref="A137" r:id="rId54" display="https://www1.maine.gov/cgi-bin/online/mrs/rettd/public_lookup/download.pl?dln=1002240208961"/>
    <hyperlink ref="A170" r:id="rId55" display="https://www1.maine.gov/cgi-bin/online/mrs/rettd/public_lookup/download.pl?dln=1002240209613"/>
    <hyperlink ref="A32" r:id="rId56" display="https://www1.maine.gov/cgi-bin/online/mrs/rettd/public_lookup/download.pl?dln=1002240211060"/>
    <hyperlink ref="A141" r:id="rId57" display="https://www1.maine.gov/cgi-bin/online/mrs/rettd/public_lookup/download.pl?dln=1002240211815"/>
    <hyperlink ref="A145" r:id="rId58" display="https://www1.maine.gov/cgi-bin/online/mrs/rettd/public_lookup/download.pl?dln=1002240213325"/>
    <hyperlink ref="A242" r:id="rId59" display="https://www1.maine.gov/cgi-bin/online/mrs/rettd/public_lookup/download.pl?dln=1002240214364"/>
    <hyperlink ref="A53" r:id="rId60" display="https://www1.maine.gov/cgi-bin/online/mrs/rettd/public_lookup/download.pl?dln=1002240214602"/>
    <hyperlink ref="A54" r:id="rId61" display="https://www1.maine.gov/cgi-bin/online/mrs/rettd/public_lookup/download.pl?dln=1002240214607"/>
    <hyperlink ref="A156" r:id="rId62" display="https://www1.maine.gov/cgi-bin/online/mrs/rettd/public_lookup/download.pl?dln=1002240214824"/>
    <hyperlink ref="A142" r:id="rId63" display="https://www1.maine.gov/cgi-bin/online/mrs/rettd/public_lookup/download.pl?dln=1002240215025"/>
    <hyperlink ref="A84" r:id="rId64" display="https://www1.maine.gov/cgi-bin/online/mrs/rettd/public_lookup/download.pl?dln=1002240215527"/>
    <hyperlink ref="A115" r:id="rId65" display="https://www1.maine.gov/cgi-bin/online/mrs/rettd/public_lookup/download.pl?dln=1002240216224"/>
    <hyperlink ref="A243" r:id="rId66" display="https://www1.maine.gov/cgi-bin/online/mrs/rettd/public_lookup/download.pl?dln=1002240216666"/>
    <hyperlink ref="A17" r:id="rId67" display="https://www1.maine.gov/cgi-bin/online/mrs/rettd/public_lookup/download.pl?dln=1002240216686"/>
    <hyperlink ref="A51" r:id="rId68" display="https://www1.maine.gov/cgi-bin/online/mrs/rettd/public_lookup/download.pl?dln=1002240216858"/>
    <hyperlink ref="A239" r:id="rId69" display="https://www1.maine.gov/cgi-bin/online/mrs/rettd/public_lookup/download.pl?dln=1002240217310"/>
    <hyperlink ref="A38" r:id="rId70" display="https://www1.maine.gov/cgi-bin/online/mrs/rettd/public_lookup/download.pl?dln=1002240217604"/>
    <hyperlink ref="A48" r:id="rId71" display="https://www1.maine.gov/cgi-bin/online/mrs/rettd/public_lookup/download.pl?dln=1002240217609"/>
    <hyperlink ref="A163" r:id="rId72" display="https://www1.maine.gov/cgi-bin/online/mrs/rettd/public_lookup/download.pl?dln=1002240219246"/>
    <hyperlink ref="A240" r:id="rId73" display="https://www1.maine.gov/cgi-bin/online/mrs/rettd/public_lookup/download.pl?dln=1002240222536"/>
    <hyperlink ref="A9" r:id="rId74" display="https://www1.maine.gov/cgi-bin/online/mrs/rettd/public_lookup/download.pl?dln=1002240222820"/>
    <hyperlink ref="A98" r:id="rId75" display="https://www1.maine.gov/cgi-bin/online/mrs/rettd/public_lookup/download.pl?dln=1002340223409"/>
    <hyperlink ref="A129" r:id="rId76" display="https://www1.maine.gov/cgi-bin/online/mrs/rettd/public_lookup/download.pl?dln=1002340224431"/>
    <hyperlink ref="A138" r:id="rId77" display="https://www1.maine.gov/cgi-bin/online/mrs/rettd/public_lookup/download.pl?dln=1002340225653"/>
    <hyperlink ref="A118" r:id="rId78" display="https://www1.maine.gov/cgi-bin/online/mrs/rettd/public_lookup/download.pl?dln=1002340226313"/>
    <hyperlink ref="A171" r:id="rId79" display="https://www1.maine.gov/cgi-bin/online/mrs/rettd/public_lookup/download.pl?dln=1002340230378"/>
    <hyperlink ref="A235" r:id="rId80" display="https://www1.maine.gov/cgi-bin/online/mrs/rettd/public_lookup/download.pl?dln=1002340233542"/>
    <hyperlink ref="A234" r:id="rId81" display="https://www1.maine.gov/cgi-bin/online/mrs/rettd/public_lookup/download.pl?dln=1002340233814"/>
    <hyperlink ref="A109" r:id="rId82" display="https://www1.maine.gov/cgi-bin/online/mrs/rettd/public_lookup/download.pl?dln=1002340235688"/>
    <hyperlink ref="A23" r:id="rId83" display="https://www1.maine.gov/cgi-bin/online/mrs/rettd/public_lookup/download.pl?dln=1002340236834"/>
    <hyperlink ref="A31" r:id="rId84" display="https://www1.maine.gov/cgi-bin/online/mrs/rettd/public_lookup/download.pl?dln=1002340237805"/>
    <hyperlink ref="A70" r:id="rId85" display="https://www1.maine.gov/cgi-bin/online/mrs/rettd/public_lookup/download.pl?dln=1002340239878"/>
    <hyperlink ref="A52" r:id="rId86" display="https://www1.maine.gov/cgi-bin/online/mrs/rettd/public_lookup/download.pl?dln=1002340239980"/>
    <hyperlink ref="A232" r:id="rId87" display="https://www1.maine.gov/cgi-bin/online/mrs/rettd/public_lookup/download.pl?dln=1002340240131"/>
    <hyperlink ref="A41" r:id="rId88" display="https://www1.maine.gov/cgi-bin/online/mrs/rettd/public_lookup/download.pl?dln=1002340240871"/>
    <hyperlink ref="A34" r:id="rId89" display="https://www1.maine.gov/cgi-bin/online/mrs/rettd/public_lookup/download.pl?dln=1002340241294"/>
    <hyperlink ref="A76" r:id="rId90" display="https://www1.maine.gov/cgi-bin/online/mrs/rettd/public_lookup/download.pl?dln=1002340241640"/>
    <hyperlink ref="A162" r:id="rId91" display="https://www1.maine.gov/cgi-bin/online/mrs/rettd/public_lookup/download.pl?dln=1002340242004"/>
    <hyperlink ref="A7" r:id="rId92" display="https://www1.maine.gov/cgi-bin/online/mrs/rettd/public_lookup/download.pl?dln=1002340243149"/>
    <hyperlink ref="A230" r:id="rId93" display="https://www1.maine.gov/cgi-bin/online/mrs/rettd/public_lookup/download.pl?dln=1002340244621"/>
    <hyperlink ref="A130" r:id="rId94" display="https://www1.maine.gov/cgi-bin/online/mrs/rettd/public_lookup/download.pl?dln=1002340245255"/>
    <hyperlink ref="A66" r:id="rId95" display="https://www1.maine.gov/cgi-bin/online/mrs/rettd/public_lookup/download.pl?dln=1002340245642"/>
    <hyperlink ref="A111" r:id="rId96" display="https://www1.maine.gov/cgi-bin/online/mrs/rettd/public_lookup/download.pl?dln=1002340245996"/>
    <hyperlink ref="A229" r:id="rId97" display="https://www1.maine.gov/cgi-bin/online/mrs/rettd/public_lookup/download.pl?dln=1002340247351"/>
    <hyperlink ref="A94" r:id="rId98" display="https://www1.maine.gov/cgi-bin/online/mrs/rettd/public_lookup/download.pl?dln=1002340247760"/>
    <hyperlink ref="A89" r:id="rId99" display="https://www1.maine.gov/cgi-bin/online/mrs/rettd/public_lookup/download.pl?dln=1002340249369"/>
    <hyperlink ref="A90" r:id="rId100" display="https://www1.maine.gov/cgi-bin/online/mrs/rettd/public_lookup/download.pl?dln=1002340249575"/>
    <hyperlink ref="A92" r:id="rId101" display="https://www1.maine.gov/cgi-bin/online/mrs/rettd/public_lookup/download.pl?dln=1002340249867"/>
    <hyperlink ref="A88" r:id="rId102" display="https://www1.maine.gov/cgi-bin/online/mrs/rettd/public_lookup/download.pl?dln=1002340249870"/>
    <hyperlink ref="A93" r:id="rId103" display="https://www1.maine.gov/cgi-bin/online/mrs/rettd/public_lookup/download.pl?dln=1002340249877"/>
    <hyperlink ref="A91" r:id="rId104" display="https://www1.maine.gov/cgi-bin/online/mrs/rettd/public_lookup/download.pl?dln=1002340250039"/>
    <hyperlink ref="A73" r:id="rId105" display="https://www1.maine.gov/cgi-bin/online/mrs/rettd/public_lookup/download.pl?dln=1002340250089"/>
    <hyperlink ref="A82" r:id="rId106" display="https://www1.maine.gov/cgi-bin/online/mrs/rettd/public_lookup/download.pl?dln=1002340250217"/>
    <hyperlink ref="A181" r:id="rId107" display="https://www1.maine.gov/cgi-bin/online/mrs/rettd/public_lookup/download.pl?dln=1002340250753"/>
    <hyperlink ref="A120" r:id="rId108" display="https://www1.maine.gov/cgi-bin/online/mrs/rettd/public_lookup/download.pl?dln=1002340250900"/>
    <hyperlink ref="A121" r:id="rId109" display="https://www1.maine.gov/cgi-bin/online/mrs/rettd/public_lookup/download.pl?dln=1002340250906"/>
    <hyperlink ref="A227" r:id="rId110" display="https://www1.maine.gov/cgi-bin/online/mrs/rettd/public_lookup/download.pl?dln=1002340252725"/>
    <hyperlink ref="A8" r:id="rId111" display="https://www1.maine.gov/cgi-bin/online/mrs/rettd/public_lookup/download.pl?dln=1002340252737"/>
    <hyperlink ref="A131" r:id="rId112" display="https://www1.maine.gov/cgi-bin/online/mrs/rettd/public_lookup/download.pl?dln=1002340252985"/>
    <hyperlink ref="A112" r:id="rId113" display="https://www1.maine.gov/cgi-bin/online/mrs/rettd/public_lookup/download.pl?dln=1002340253189"/>
    <hyperlink ref="A127" r:id="rId114" display="https://www1.maine.gov/cgi-bin/online/mrs/rettd/public_lookup/download.pl?dln=1002340253772"/>
    <hyperlink ref="A128" r:id="rId115" display="https://www1.maine.gov/cgi-bin/online/mrs/rettd/public_lookup/download.pl?dln=1002340255180"/>
    <hyperlink ref="A180" r:id="rId116" display="https://www1.maine.gov/cgi-bin/online/mrs/rettd/public_lookup/download.pl?dln=1002340255475"/>
    <hyperlink ref="A69" r:id="rId117" display="https://www1.maine.gov/cgi-bin/online/mrs/rettd/public_lookup/download.pl?dln=1002340257104"/>
    <hyperlink ref="A226" r:id="rId118" display="https://www1.maine.gov/cgi-bin/online/mrs/rettd/public_lookup/download.pl?dln=1002340257570"/>
    <hyperlink ref="A158" r:id="rId119" display="https://www1.maine.gov/cgi-bin/online/mrs/rettd/public_lookup/download.pl?dln=1002440262124"/>
    <hyperlink ref="A133" r:id="rId120" display="https://www1.maine.gov/cgi-bin/online/mrs/rettd/public_lookup/download.pl?dln=1002440263499"/>
    <hyperlink ref="A224" r:id="rId121" display="https://www1.maine.gov/cgi-bin/online/mrs/rettd/public_lookup/download.pl?dln=1002440266450"/>
    <hyperlink ref="A71" r:id="rId122" display="https://www1.maine.gov/cgi-bin/online/mrs/rettd/public_lookup/download.pl?dln=1002440269894"/>
    <hyperlink ref="A132" r:id="rId123" display="https://www1.maine.gov/cgi-bin/online/mrs/rettd/public_lookup/download.pl?dln=1002440270125"/>
    <hyperlink ref="A26" r:id="rId124" display="https://www1.maine.gov/cgi-bin/online/mrs/rettd/public_lookup/download.pl?dln=1002440270272"/>
    <hyperlink ref="A25" r:id="rId125" display="https://www1.maine.gov/cgi-bin/online/mrs/rettd/public_lookup/download.pl?dln=1002440270449"/>
    <hyperlink ref="A21" r:id="rId126" display="https://www1.maine.gov/cgi-bin/online/mrs/rettd/public_lookup/download.pl?dln=1002440271117"/>
    <hyperlink ref="A223" r:id="rId127" display="https://www1.maine.gov/cgi-bin/online/mrs/rettd/public_lookup/download.pl?dln=1002440271258"/>
    <hyperlink ref="A123" r:id="rId128" display="https://www1.maine.gov/cgi-bin/online/mrs/rettd/public_lookup/download.pl?dln=1002440274232"/>
    <hyperlink ref="A157" r:id="rId129" display="https://www1.maine.gov/cgi-bin/online/mrs/rettd/public_lookup/download.pl?dln=1002440274744"/>
    <hyperlink ref="A96" r:id="rId130" display="https://www1.maine.gov/cgi-bin/online/mrs/rettd/public_lookup/download.pl?dln=1002440274890"/>
    <hyperlink ref="A81" r:id="rId131" display="https://www1.maine.gov/cgi-bin/online/mrs/rettd/public_lookup/download.pl?dln=1002440275452"/>
    <hyperlink ref="A85" r:id="rId132" display="https://www1.maine.gov/cgi-bin/online/mrs/rettd/public_lookup/download.pl?dln=1002440275540"/>
    <hyperlink ref="A178" r:id="rId133" display="https://www1.maine.gov/cgi-bin/online/mrs/rettd/public_lookup/download.pl?dln=1002440276163"/>
    <hyperlink ref="A172" r:id="rId134" display="https://www1.maine.gov/cgi-bin/online/mrs/rettd/public_lookup/download.pl?dln=1002440277635"/>
    <hyperlink ref="A122" r:id="rId135" display="https://www1.maine.gov/cgi-bin/online/mrs/rettd/public_lookup/download.pl?dln=1002440279144"/>
    <hyperlink ref="A79" r:id="rId136" display="https://www1.maine.gov/cgi-bin/online/mrs/rettd/public_lookup/download.pl?dln=1002440279391"/>
    <hyperlink ref="A135" r:id="rId137" display="https://www1.maine.gov/cgi-bin/online/mrs/rettd/public_lookup/download.pl?dln=1002440279398"/>
    <hyperlink ref="A64" r:id="rId138" display="https://www1.maine.gov/cgi-bin/online/mrs/rettd/public_lookup/download.pl?dln=1002240216858"/>
    <hyperlink ref="A65" r:id="rId139" display="https://www1.maine.gov/cgi-bin/online/mrs/rettd/public_lookup/download.pl?dln=1002240179008"/>
    <hyperlink ref="A116" r:id="rId140" display="https://www1.maine.gov/cgi-bin/online/mrs/rettd/public_lookup/download.pl?dln=1002240179008"/>
    <hyperlink ref="A237" r:id="rId141" display="https://www1.maine.gov/cgi-bin/online/mrs/rettd/public_lookup/download.pl?dln=1002340228047"/>
    <hyperlink ref="A238" r:id="rId142" display="https://www1.maine.gov/cgi-bin/online/mrs/rettd/public_lookup/download.pl?dln=1002240218272"/>
    <hyperlink ref="A236" r:id="rId143" display="https://www1.maine.gov/cgi-bin/online/mrs/rettd/public_lookup/download.pl?dln=0012318514523"/>
  </hyperlinks>
  <pageMargins left="0.7" right="0.7" top="0.75" bottom="0.75" header="0.3" footer="0.3"/>
  <pageSetup orientation="portrait" r:id="rId144"/>
</worksheet>
</file>

<file path=xl/worksheets/sheet5.xml><?xml version="1.0" encoding="utf-8"?>
<worksheet xmlns="http://schemas.openxmlformats.org/spreadsheetml/2006/main" xmlns:r="http://schemas.openxmlformats.org/officeDocument/2006/relationships">
  <dimension ref="A1:K68"/>
  <sheetViews>
    <sheetView topLeftCell="C29" workbookViewId="0">
      <selection activeCell="F54" sqref="F54"/>
    </sheetView>
  </sheetViews>
  <sheetFormatPr defaultColWidth="9.21875" defaultRowHeight="14.25"/>
  <cols>
    <col min="1" max="1" width="2.6640625" style="117" customWidth="1"/>
    <col min="2" max="2" width="1.77734375" style="117" customWidth="1"/>
    <col min="3" max="3" width="18.109375" style="117" customWidth="1"/>
    <col min="4" max="4" width="2.88671875" style="117" customWidth="1"/>
    <col min="5" max="5" width="19.88671875" style="117" customWidth="1"/>
    <col min="6" max="6" width="3.6640625" style="117" customWidth="1"/>
    <col min="7" max="7" width="2.5546875" style="117" customWidth="1"/>
    <col min="8" max="8" width="19.44140625" style="117" customWidth="1"/>
    <col min="9" max="9" width="2.88671875" style="117" customWidth="1"/>
    <col min="10" max="10" width="19.88671875" style="117" customWidth="1"/>
    <col min="11" max="11" width="2.21875" style="117" customWidth="1"/>
    <col min="12" max="16384" width="9.21875" style="117"/>
  </cols>
  <sheetData>
    <row r="1" spans="1:11" ht="15.95" customHeight="1">
      <c r="A1" s="272" t="s">
        <v>7445</v>
      </c>
      <c r="B1" s="272"/>
      <c r="C1" s="272"/>
      <c r="D1" s="272"/>
      <c r="E1" s="272"/>
      <c r="F1" s="272"/>
      <c r="G1" s="272"/>
      <c r="H1" s="272"/>
      <c r="I1" s="272"/>
      <c r="J1" s="272"/>
      <c r="K1" s="118"/>
    </row>
    <row r="2" spans="1:11" ht="12" customHeight="1">
      <c r="A2" s="155"/>
      <c r="B2" s="155"/>
      <c r="C2" s="155"/>
      <c r="D2" s="155"/>
      <c r="E2" s="155"/>
      <c r="F2" s="155"/>
      <c r="G2" s="155"/>
      <c r="H2" s="155"/>
      <c r="I2" s="155"/>
      <c r="J2" s="178">
        <v>0.56999999999999995</v>
      </c>
      <c r="K2" s="118"/>
    </row>
    <row r="3" spans="1:11" ht="15.95" customHeight="1">
      <c r="A3" s="118"/>
      <c r="B3" s="118"/>
      <c r="C3" s="118"/>
      <c r="D3" s="145" t="s">
        <v>7413</v>
      </c>
      <c r="E3" s="273" t="s">
        <v>7412</v>
      </c>
      <c r="F3" s="273"/>
      <c r="G3" s="273"/>
      <c r="H3" s="273"/>
      <c r="I3" s="175"/>
      <c r="J3" s="177"/>
      <c r="K3" s="176"/>
    </row>
    <row r="4" spans="1:11" ht="12" customHeight="1">
      <c r="A4" s="118"/>
      <c r="B4" s="118"/>
      <c r="C4" s="118"/>
      <c r="D4" s="145"/>
      <c r="E4" s="175"/>
      <c r="F4" s="175"/>
      <c r="G4" s="175"/>
      <c r="H4" s="175"/>
      <c r="I4" s="175"/>
      <c r="J4" s="118"/>
      <c r="K4" s="118"/>
    </row>
    <row r="5" spans="1:11" ht="15.95" customHeight="1">
      <c r="A5" s="274" t="s">
        <v>7411</v>
      </c>
      <c r="B5" s="274"/>
      <c r="C5" s="274"/>
      <c r="D5" s="274"/>
      <c r="E5" s="274"/>
      <c r="F5" s="274"/>
      <c r="G5" s="274"/>
      <c r="H5" s="274"/>
      <c r="I5" s="274"/>
      <c r="J5" s="274"/>
      <c r="K5" s="118"/>
    </row>
    <row r="6" spans="1:11" ht="12" customHeight="1">
      <c r="A6" s="174"/>
      <c r="B6" s="174"/>
      <c r="C6" s="174"/>
      <c r="D6" s="174"/>
      <c r="E6" s="174"/>
      <c r="F6" s="174"/>
      <c r="G6" s="174"/>
      <c r="H6" s="174"/>
      <c r="I6" s="174"/>
      <c r="J6" s="174"/>
      <c r="K6" s="118"/>
    </row>
    <row r="7" spans="1:11" ht="15.95" customHeight="1">
      <c r="A7" s="121" t="s">
        <v>7410</v>
      </c>
      <c r="C7" s="162" t="s">
        <v>7409</v>
      </c>
      <c r="D7" s="118"/>
      <c r="E7" s="118"/>
      <c r="F7" s="118"/>
      <c r="G7" s="119">
        <v>1</v>
      </c>
      <c r="H7" s="275">
        <v>86937159</v>
      </c>
      <c r="I7" s="276"/>
      <c r="J7" s="118"/>
      <c r="K7" s="118"/>
    </row>
    <row r="8" spans="1:11" ht="12" customHeight="1">
      <c r="A8" s="121"/>
      <c r="B8" s="118"/>
      <c r="C8" s="118"/>
      <c r="D8" s="118"/>
      <c r="E8" s="118"/>
      <c r="F8" s="118"/>
      <c r="G8" s="118"/>
      <c r="H8" s="277" t="s">
        <v>7408</v>
      </c>
      <c r="I8" s="277"/>
      <c r="J8" s="118"/>
      <c r="K8" s="118"/>
    </row>
    <row r="9" spans="1:11" ht="15.95" customHeight="1">
      <c r="A9" s="121" t="s">
        <v>7407</v>
      </c>
      <c r="C9" s="162" t="s">
        <v>7406</v>
      </c>
      <c r="D9" s="118"/>
      <c r="E9" s="118"/>
      <c r="F9" s="118"/>
      <c r="G9" s="119">
        <v>2</v>
      </c>
      <c r="H9" s="275">
        <f>SUM(979800*J2)</f>
        <v>558486</v>
      </c>
      <c r="I9" s="276"/>
      <c r="J9" s="169" t="s">
        <v>7391</v>
      </c>
      <c r="K9" s="118"/>
    </row>
    <row r="10" spans="1:11" ht="12" customHeight="1">
      <c r="A10" s="121"/>
      <c r="B10" s="118"/>
      <c r="C10" s="118"/>
      <c r="D10" s="118"/>
      <c r="E10" s="118"/>
      <c r="F10" s="118"/>
      <c r="G10" s="118"/>
      <c r="H10" s="280" t="s">
        <v>7405</v>
      </c>
      <c r="I10" s="280"/>
      <c r="J10" s="118"/>
      <c r="K10" s="118"/>
    </row>
    <row r="11" spans="1:11" ht="6.75" customHeight="1">
      <c r="A11" s="121"/>
      <c r="B11" s="118"/>
      <c r="C11" s="118"/>
      <c r="D11" s="118"/>
      <c r="E11" s="118"/>
      <c r="F11" s="118"/>
      <c r="G11" s="118"/>
      <c r="H11" s="173"/>
      <c r="I11" s="173"/>
      <c r="J11" s="118"/>
      <c r="K11" s="118"/>
    </row>
    <row r="12" spans="1:11" ht="15.95" customHeight="1">
      <c r="A12" s="172" t="s">
        <v>7404</v>
      </c>
      <c r="C12" s="162" t="s">
        <v>7403</v>
      </c>
      <c r="D12" s="118"/>
      <c r="E12" s="118"/>
      <c r="F12" s="118"/>
      <c r="G12" s="118"/>
      <c r="H12" s="153"/>
      <c r="I12" s="118">
        <v>3</v>
      </c>
      <c r="J12" s="138">
        <f>H7+H9</f>
        <v>87495645</v>
      </c>
      <c r="K12" s="118"/>
    </row>
    <row r="13" spans="1:11" ht="12" customHeight="1">
      <c r="A13" s="121"/>
      <c r="B13" s="118"/>
      <c r="C13" s="118"/>
      <c r="D13" s="118"/>
      <c r="E13" s="118"/>
      <c r="F13" s="118"/>
      <c r="G13" s="118"/>
      <c r="H13" s="153"/>
      <c r="I13" s="153"/>
      <c r="J13" s="120" t="s">
        <v>7402</v>
      </c>
      <c r="K13" s="118"/>
    </row>
    <row r="14" spans="1:11" ht="15.95" customHeight="1">
      <c r="A14" s="171" t="s">
        <v>7401</v>
      </c>
      <c r="B14" s="162" t="s">
        <v>7394</v>
      </c>
      <c r="C14" s="162" t="s">
        <v>7400</v>
      </c>
      <c r="D14" s="118"/>
      <c r="E14" s="118"/>
      <c r="F14" s="118"/>
      <c r="G14" s="145" t="s">
        <v>7399</v>
      </c>
      <c r="H14" s="275">
        <f>SUM(6585700*J2)</f>
        <v>3753848.9999999995</v>
      </c>
      <c r="I14" s="276"/>
      <c r="J14" s="169" t="s">
        <v>7391</v>
      </c>
      <c r="K14" s="118"/>
    </row>
    <row r="15" spans="1:11" ht="12" customHeight="1">
      <c r="A15" s="121"/>
      <c r="B15" s="118"/>
      <c r="C15" s="118"/>
      <c r="D15" s="118"/>
      <c r="E15" s="118"/>
      <c r="F15" s="118"/>
      <c r="G15" s="118"/>
      <c r="H15" s="281" t="s">
        <v>7398</v>
      </c>
      <c r="I15" s="281"/>
      <c r="J15" s="118"/>
      <c r="K15" s="118"/>
    </row>
    <row r="16" spans="1:11" ht="15.95" customHeight="1">
      <c r="A16" s="121"/>
      <c r="B16" s="162" t="s">
        <v>7389</v>
      </c>
      <c r="C16" s="162" t="s">
        <v>7397</v>
      </c>
      <c r="D16" s="162"/>
      <c r="E16" s="162"/>
      <c r="F16" s="118"/>
      <c r="G16" s="145" t="s">
        <v>7396</v>
      </c>
      <c r="H16" s="275">
        <f>H14*0.76</f>
        <v>2852925.2399999998</v>
      </c>
      <c r="I16" s="276"/>
      <c r="J16" s="118"/>
      <c r="K16" s="118"/>
    </row>
    <row r="17" spans="1:11" ht="12" customHeight="1">
      <c r="A17" s="121"/>
      <c r="B17" s="118"/>
      <c r="C17" s="118"/>
      <c r="D17" s="118"/>
      <c r="E17" s="118"/>
      <c r="F17" s="118"/>
      <c r="G17" s="145"/>
      <c r="H17" s="170"/>
      <c r="I17" s="170"/>
      <c r="J17" s="118"/>
      <c r="K17" s="118"/>
    </row>
    <row r="18" spans="1:11" ht="15.95" customHeight="1">
      <c r="A18" s="121" t="s">
        <v>7395</v>
      </c>
      <c r="B18" s="162" t="s">
        <v>7394</v>
      </c>
      <c r="C18" s="118" t="s">
        <v>7393</v>
      </c>
      <c r="D18" s="118"/>
      <c r="E18" s="118"/>
      <c r="F18" s="118"/>
      <c r="G18" s="145" t="s">
        <v>7392</v>
      </c>
      <c r="H18" s="275">
        <f>SUM(167100*J2)</f>
        <v>95246.999999999985</v>
      </c>
      <c r="I18" s="276"/>
      <c r="J18" s="169" t="s">
        <v>7391</v>
      </c>
      <c r="K18" s="118"/>
    </row>
    <row r="19" spans="1:11" ht="12" customHeight="1">
      <c r="A19" s="121"/>
      <c r="B19" s="118"/>
      <c r="C19" s="168"/>
      <c r="D19" s="118"/>
      <c r="E19" s="118"/>
      <c r="F19" s="118"/>
      <c r="G19" s="119"/>
      <c r="H19" s="277" t="s">
        <v>7390</v>
      </c>
      <c r="I19" s="277"/>
      <c r="J19" s="118"/>
      <c r="K19" s="118"/>
    </row>
    <row r="20" spans="1:11" ht="15.95" customHeight="1">
      <c r="B20" s="121" t="s">
        <v>7389</v>
      </c>
      <c r="C20" s="118" t="s">
        <v>7388</v>
      </c>
      <c r="D20" s="118"/>
      <c r="E20" s="118"/>
      <c r="F20" s="118"/>
      <c r="G20" s="145" t="s">
        <v>7387</v>
      </c>
      <c r="H20" s="275">
        <f>SUM(H18*0.5)</f>
        <v>47623.499999999993</v>
      </c>
      <c r="I20" s="276"/>
      <c r="J20" s="118"/>
      <c r="K20" s="118"/>
    </row>
    <row r="21" spans="1:11" ht="12" customHeight="1">
      <c r="A21" s="118"/>
      <c r="B21" s="118"/>
      <c r="C21" s="167"/>
      <c r="D21" s="118"/>
      <c r="E21" s="118"/>
      <c r="F21" s="118"/>
      <c r="G21" s="118"/>
      <c r="H21" s="118"/>
      <c r="I21" s="118"/>
      <c r="J21" s="118"/>
      <c r="K21" s="118"/>
    </row>
    <row r="22" spans="1:11" ht="15.95" customHeight="1">
      <c r="A22" s="121" t="s">
        <v>7386</v>
      </c>
      <c r="C22" s="162" t="s">
        <v>7385</v>
      </c>
      <c r="D22" s="118"/>
      <c r="E22" s="118"/>
      <c r="F22" s="118"/>
      <c r="G22" s="118"/>
      <c r="H22" s="153"/>
      <c r="I22" s="145">
        <v>6</v>
      </c>
      <c r="J22" s="138">
        <f>J12+H16+H20</f>
        <v>90396193.739999995</v>
      </c>
      <c r="K22" s="118"/>
    </row>
    <row r="23" spans="1:11" ht="12" customHeight="1">
      <c r="A23" s="121"/>
      <c r="B23" s="118"/>
      <c r="C23" s="118"/>
      <c r="D23" s="118"/>
      <c r="E23" s="118"/>
      <c r="F23" s="118"/>
      <c r="G23" s="118"/>
      <c r="H23" s="153"/>
      <c r="I23" s="153"/>
      <c r="J23" s="118"/>
      <c r="K23" s="118"/>
    </row>
    <row r="24" spans="1:11" ht="15.95" customHeight="1">
      <c r="A24" s="121" t="s">
        <v>188</v>
      </c>
      <c r="B24" s="165" t="s">
        <v>7384</v>
      </c>
      <c r="C24" s="165"/>
      <c r="D24" s="118"/>
      <c r="E24" s="118"/>
      <c r="F24" s="118"/>
      <c r="G24" s="118"/>
      <c r="H24" s="118"/>
      <c r="I24" s="118"/>
      <c r="J24" s="153"/>
      <c r="K24" s="118"/>
    </row>
    <row r="25" spans="1:11" ht="6.75" customHeight="1">
      <c r="A25" s="121"/>
      <c r="B25" s="165"/>
      <c r="C25" s="165"/>
      <c r="D25" s="118"/>
      <c r="E25" s="118"/>
      <c r="F25" s="118"/>
      <c r="G25" s="118"/>
      <c r="H25" s="164"/>
      <c r="I25" s="164"/>
      <c r="J25" s="153"/>
      <c r="K25" s="118"/>
    </row>
    <row r="26" spans="1:11" ht="15.95" customHeight="1">
      <c r="A26" s="121" t="s">
        <v>7383</v>
      </c>
      <c r="C26" s="118" t="s">
        <v>7382</v>
      </c>
      <c r="D26" s="118"/>
      <c r="E26" s="118"/>
      <c r="F26" s="118"/>
      <c r="G26" s="119">
        <v>7</v>
      </c>
      <c r="H26" s="278">
        <v>196040</v>
      </c>
      <c r="I26" s="279"/>
      <c r="J26" s="153"/>
      <c r="K26" s="118"/>
    </row>
    <row r="27" spans="1:11" ht="12" customHeight="1">
      <c r="A27" s="121"/>
      <c r="B27" s="118"/>
      <c r="C27" s="118"/>
      <c r="D27" s="118"/>
      <c r="E27" s="118"/>
      <c r="F27" s="118"/>
      <c r="G27" s="119"/>
      <c r="H27" s="164"/>
      <c r="I27" s="164"/>
      <c r="J27" s="153"/>
      <c r="K27" s="118"/>
    </row>
    <row r="28" spans="1:11" ht="15.95" customHeight="1">
      <c r="A28" s="121" t="s">
        <v>7381</v>
      </c>
      <c r="C28" s="118" t="s">
        <v>7380</v>
      </c>
      <c r="D28" s="118"/>
      <c r="E28" s="118"/>
      <c r="F28" s="118"/>
      <c r="G28" s="119">
        <v>8</v>
      </c>
      <c r="H28" s="278">
        <v>1566147</v>
      </c>
      <c r="I28" s="279"/>
      <c r="J28" s="166"/>
      <c r="K28" s="118"/>
    </row>
    <row r="29" spans="1:11" ht="12" customHeight="1">
      <c r="A29" s="121"/>
      <c r="B29" s="118"/>
      <c r="C29" s="118"/>
      <c r="D29" s="118"/>
      <c r="E29" s="118"/>
      <c r="F29" s="118"/>
      <c r="G29" s="119"/>
      <c r="H29" s="164"/>
      <c r="I29" s="164"/>
      <c r="J29" s="153"/>
      <c r="K29" s="118"/>
    </row>
    <row r="30" spans="1:11" ht="15.95" customHeight="1">
      <c r="A30" s="121" t="s">
        <v>7379</v>
      </c>
      <c r="C30" s="118" t="s">
        <v>7378</v>
      </c>
      <c r="D30" s="118"/>
      <c r="E30" s="118"/>
      <c r="F30" s="118"/>
      <c r="G30" s="119">
        <v>9</v>
      </c>
      <c r="H30" s="282">
        <v>0</v>
      </c>
      <c r="I30" s="283"/>
      <c r="J30" s="153"/>
      <c r="K30" s="118"/>
    </row>
    <row r="31" spans="1:11" ht="12" customHeight="1">
      <c r="A31" s="121"/>
      <c r="B31" s="118"/>
      <c r="C31" s="118"/>
      <c r="D31" s="118"/>
      <c r="E31" s="118"/>
      <c r="F31" s="118"/>
      <c r="G31" s="119"/>
      <c r="H31" s="277" t="s">
        <v>7377</v>
      </c>
      <c r="I31" s="277"/>
      <c r="J31" s="153"/>
      <c r="K31" s="118"/>
    </row>
    <row r="32" spans="1:11" ht="15.95" customHeight="1">
      <c r="A32" s="121" t="s">
        <v>7376</v>
      </c>
      <c r="C32" s="118" t="s">
        <v>7375</v>
      </c>
      <c r="D32" s="118"/>
      <c r="E32" s="118"/>
      <c r="F32" s="118"/>
      <c r="G32" s="119">
        <v>10</v>
      </c>
      <c r="H32" s="278">
        <v>1312237</v>
      </c>
      <c r="I32" s="279"/>
      <c r="J32" s="166"/>
      <c r="K32" s="118"/>
    </row>
    <row r="33" spans="1:11" ht="12" customHeight="1">
      <c r="A33" s="121"/>
      <c r="B33" s="158"/>
      <c r="C33" s="118"/>
      <c r="D33" s="118"/>
      <c r="E33" s="118"/>
      <c r="F33" s="118"/>
      <c r="G33" s="118"/>
      <c r="H33" s="118"/>
      <c r="I33" s="118"/>
      <c r="J33" s="153"/>
      <c r="K33" s="118"/>
    </row>
    <row r="34" spans="1:11" ht="15.95" customHeight="1">
      <c r="A34" s="121" t="s">
        <v>7374</v>
      </c>
      <c r="C34" s="118" t="s">
        <v>7373</v>
      </c>
      <c r="D34" s="118"/>
      <c r="E34" s="118"/>
      <c r="F34" s="118"/>
      <c r="G34" s="118"/>
      <c r="H34" s="118"/>
      <c r="I34" s="118">
        <v>11</v>
      </c>
      <c r="J34" s="128">
        <f>H26+H28+H30+H32</f>
        <v>3074424</v>
      </c>
      <c r="K34" s="118"/>
    </row>
    <row r="35" spans="1:11" ht="12" customHeight="1">
      <c r="A35" s="121"/>
      <c r="B35" s="118"/>
      <c r="C35" s="118"/>
      <c r="D35" s="118"/>
      <c r="E35" s="118"/>
      <c r="F35" s="118"/>
      <c r="G35" s="118"/>
      <c r="H35" s="118"/>
      <c r="I35" s="118"/>
      <c r="J35" s="118"/>
      <c r="K35" s="118"/>
    </row>
    <row r="36" spans="1:11" ht="15.95" customHeight="1">
      <c r="A36" s="121"/>
      <c r="B36" s="165" t="s">
        <v>7372</v>
      </c>
      <c r="C36" s="165"/>
      <c r="D36" s="118"/>
      <c r="E36" s="118"/>
      <c r="F36" s="118"/>
      <c r="G36" s="118"/>
      <c r="H36" s="118"/>
      <c r="I36" s="118"/>
      <c r="J36" s="118"/>
      <c r="K36" s="118"/>
    </row>
    <row r="37" spans="1:11" ht="2.4500000000000002" customHeight="1">
      <c r="A37" s="121"/>
      <c r="B37" s="118"/>
      <c r="C37" s="118"/>
      <c r="D37" s="118"/>
      <c r="E37" s="118"/>
      <c r="F37" s="118"/>
      <c r="G37" s="118"/>
      <c r="H37" s="118">
        <v>250000</v>
      </c>
      <c r="I37" s="118"/>
      <c r="J37" s="118"/>
      <c r="K37" s="118"/>
    </row>
    <row r="38" spans="1:11" ht="15.95" customHeight="1">
      <c r="A38" s="121" t="s">
        <v>7371</v>
      </c>
      <c r="C38" s="118" t="s">
        <v>7370</v>
      </c>
      <c r="D38" s="118"/>
      <c r="E38" s="118"/>
      <c r="F38" s="118"/>
      <c r="G38" s="118">
        <v>12</v>
      </c>
      <c r="H38" s="278">
        <v>155000</v>
      </c>
      <c r="I38" s="279"/>
      <c r="J38" s="161"/>
      <c r="K38" s="118"/>
    </row>
    <row r="39" spans="1:11" ht="12" customHeight="1">
      <c r="A39" s="121"/>
      <c r="B39" s="118"/>
      <c r="C39" s="118"/>
      <c r="D39" s="118"/>
      <c r="E39" s="118"/>
      <c r="F39" s="118"/>
      <c r="G39" s="118"/>
      <c r="H39" s="164"/>
      <c r="I39" s="163"/>
      <c r="J39" s="118"/>
      <c r="K39" s="118"/>
    </row>
    <row r="40" spans="1:11" ht="15.95" customHeight="1">
      <c r="A40" s="121" t="s">
        <v>7369</v>
      </c>
      <c r="C40" s="162" t="s">
        <v>7368</v>
      </c>
      <c r="D40" s="118"/>
      <c r="E40" s="118"/>
      <c r="F40" s="118"/>
      <c r="G40" s="118">
        <v>13</v>
      </c>
      <c r="H40" s="278">
        <v>616597</v>
      </c>
      <c r="I40" s="279"/>
      <c r="J40" s="161"/>
      <c r="K40" s="118"/>
    </row>
    <row r="41" spans="1:11" ht="15.95" customHeight="1">
      <c r="A41" s="118"/>
      <c r="C41" s="159" t="s">
        <v>7367</v>
      </c>
      <c r="D41" s="158"/>
      <c r="E41" s="158"/>
      <c r="F41" s="158"/>
      <c r="G41" s="158"/>
      <c r="H41" s="158"/>
      <c r="I41" s="160"/>
      <c r="J41" s="158"/>
      <c r="K41" s="158"/>
    </row>
    <row r="42" spans="1:11" ht="12" customHeight="1">
      <c r="A42" s="118"/>
      <c r="C42" s="159" t="s">
        <v>7366</v>
      </c>
      <c r="D42" s="158"/>
      <c r="E42" s="158"/>
      <c r="F42" s="158"/>
      <c r="G42" s="158"/>
      <c r="H42" s="158"/>
      <c r="I42" s="158"/>
      <c r="J42" s="158"/>
      <c r="K42" s="158"/>
    </row>
    <row r="43" spans="1:11" ht="12" customHeight="1">
      <c r="A43" s="121"/>
      <c r="B43" s="157"/>
      <c r="C43" s="157"/>
      <c r="D43" s="157"/>
      <c r="E43" s="157"/>
      <c r="F43" s="118"/>
      <c r="G43" s="118"/>
      <c r="H43" s="118"/>
      <c r="I43" s="118"/>
      <c r="J43" s="118"/>
      <c r="K43" s="118"/>
    </row>
    <row r="44" spans="1:11" ht="15.95" customHeight="1">
      <c r="A44" s="121" t="s">
        <v>7365</v>
      </c>
      <c r="C44" s="118" t="s">
        <v>7364</v>
      </c>
      <c r="D44" s="118"/>
      <c r="E44" s="118"/>
      <c r="F44" s="118"/>
      <c r="G44" s="118"/>
      <c r="H44" s="118"/>
      <c r="I44" s="118">
        <v>14</v>
      </c>
      <c r="J44" s="128">
        <f>H38+H40</f>
        <v>771597</v>
      </c>
      <c r="K44" s="118"/>
    </row>
    <row r="45" spans="1:11" ht="12" customHeight="1">
      <c r="A45" s="121"/>
      <c r="B45" s="118"/>
      <c r="C45" s="118"/>
      <c r="D45" s="118"/>
      <c r="E45" s="118"/>
      <c r="F45" s="118"/>
      <c r="G45" s="118"/>
      <c r="H45" s="118"/>
      <c r="I45" s="118"/>
      <c r="J45" s="156"/>
      <c r="K45" s="118"/>
    </row>
    <row r="46" spans="1:11" ht="15.95" customHeight="1">
      <c r="A46" s="121" t="s">
        <v>7363</v>
      </c>
      <c r="C46" s="118" t="s">
        <v>7362</v>
      </c>
      <c r="D46" s="118"/>
      <c r="E46" s="118"/>
      <c r="F46" s="118"/>
      <c r="G46" s="118"/>
      <c r="H46" s="118"/>
      <c r="I46" s="118">
        <v>15</v>
      </c>
      <c r="J46" s="128">
        <f>J34-J44</f>
        <v>2302827</v>
      </c>
      <c r="K46" s="118"/>
    </row>
    <row r="47" spans="1:11" ht="12" customHeight="1">
      <c r="A47" s="121"/>
      <c r="B47" s="118"/>
      <c r="C47" s="155" t="s">
        <v>7361</v>
      </c>
      <c r="D47" s="155"/>
      <c r="E47" s="155" t="s">
        <v>7360</v>
      </c>
      <c r="F47" s="155"/>
      <c r="G47" s="155"/>
      <c r="H47" s="154" t="s">
        <v>7359</v>
      </c>
      <c r="I47" s="153"/>
      <c r="J47" s="118"/>
      <c r="K47" s="118"/>
    </row>
    <row r="48" spans="1:11" ht="15.95" customHeight="1">
      <c r="A48" s="121" t="s">
        <v>7358</v>
      </c>
      <c r="B48" s="118"/>
      <c r="C48" s="128">
        <f>J46</f>
        <v>2302827</v>
      </c>
      <c r="D48" s="127" t="s">
        <v>7338</v>
      </c>
      <c r="E48" s="152">
        <v>1.05</v>
      </c>
      <c r="F48" s="124" t="s">
        <v>188</v>
      </c>
      <c r="G48" s="124" t="s">
        <v>7331</v>
      </c>
      <c r="H48" s="136">
        <f>C48*E48</f>
        <v>2417968.35</v>
      </c>
      <c r="I48" s="135"/>
      <c r="J48" s="118" t="s">
        <v>7357</v>
      </c>
      <c r="K48" s="118"/>
    </row>
    <row r="49" spans="1:11" ht="12" customHeight="1">
      <c r="A49" s="121"/>
      <c r="B49" s="118"/>
      <c r="C49" s="133" t="s">
        <v>7328</v>
      </c>
      <c r="D49" s="124"/>
      <c r="E49" s="124"/>
      <c r="F49" s="124"/>
      <c r="G49" s="124"/>
      <c r="H49" s="147"/>
      <c r="I49" s="147"/>
      <c r="J49" s="118"/>
      <c r="K49" s="118"/>
    </row>
    <row r="50" spans="1:11" ht="15.95" customHeight="1">
      <c r="A50" s="121" t="s">
        <v>7356</v>
      </c>
      <c r="B50" s="118"/>
      <c r="C50" s="128">
        <f>J46</f>
        <v>2302827</v>
      </c>
      <c r="D50" s="127" t="s">
        <v>7353</v>
      </c>
      <c r="E50" s="138">
        <f>J22</f>
        <v>90396193.739999995</v>
      </c>
      <c r="F50" s="151"/>
      <c r="G50" s="124" t="s">
        <v>7331</v>
      </c>
      <c r="H50" s="150">
        <f>C50/E50</f>
        <v>2.5474822608388292E-2</v>
      </c>
      <c r="I50" s="149"/>
      <c r="J50" s="118" t="s">
        <v>7355</v>
      </c>
      <c r="K50" s="118"/>
    </row>
    <row r="51" spans="1:11" ht="12" customHeight="1">
      <c r="A51" s="121"/>
      <c r="B51" s="118"/>
      <c r="C51" s="133" t="s">
        <v>7328</v>
      </c>
      <c r="D51" s="124"/>
      <c r="E51" s="131" t="s">
        <v>7350</v>
      </c>
      <c r="F51" s="130"/>
      <c r="G51" s="124"/>
      <c r="H51" s="147"/>
      <c r="I51" s="147"/>
      <c r="J51" s="118"/>
      <c r="K51" s="118"/>
    </row>
    <row r="52" spans="1:11" ht="15.95" customHeight="1">
      <c r="A52" s="121" t="s">
        <v>7354</v>
      </c>
      <c r="B52" s="118"/>
      <c r="C52" s="128">
        <f>H48</f>
        <v>2417968.35</v>
      </c>
      <c r="D52" s="127" t="s">
        <v>7353</v>
      </c>
      <c r="E52" s="138">
        <f>J22</f>
        <v>90396193.739999995</v>
      </c>
      <c r="F52" s="151"/>
      <c r="G52" s="124" t="s">
        <v>7331</v>
      </c>
      <c r="H52" s="150">
        <f>C52/E52</f>
        <v>2.6748563738807705E-2</v>
      </c>
      <c r="I52" s="149"/>
      <c r="J52" s="118" t="s">
        <v>7352</v>
      </c>
      <c r="K52" s="118"/>
    </row>
    <row r="53" spans="1:11" ht="12" customHeight="1">
      <c r="A53" s="121"/>
      <c r="B53" s="118"/>
      <c r="C53" s="133" t="s">
        <v>7351</v>
      </c>
      <c r="D53" s="124"/>
      <c r="E53" s="148" t="s">
        <v>7350</v>
      </c>
      <c r="F53" s="130"/>
      <c r="G53" s="124"/>
      <c r="H53" s="147"/>
      <c r="I53" s="147"/>
      <c r="J53" s="118"/>
      <c r="K53" s="118"/>
    </row>
    <row r="54" spans="1:11" ht="15.95" customHeight="1">
      <c r="A54" s="121" t="s">
        <v>7349</v>
      </c>
      <c r="B54" s="118"/>
      <c r="C54" s="128">
        <f>J12</f>
        <v>87495645</v>
      </c>
      <c r="D54" s="119" t="s">
        <v>7338</v>
      </c>
      <c r="E54" s="146">
        <v>2.7965E-2</v>
      </c>
      <c r="F54" s="145"/>
      <c r="G54" s="118" t="s">
        <v>7331</v>
      </c>
      <c r="H54" s="136">
        <f>C54*E54</f>
        <v>2446815.712425</v>
      </c>
      <c r="I54" s="135"/>
      <c r="J54" s="118" t="s">
        <v>7348</v>
      </c>
      <c r="K54" s="118"/>
    </row>
    <row r="55" spans="1:11" ht="12" customHeight="1">
      <c r="A55" s="121"/>
      <c r="B55" s="118"/>
      <c r="C55" s="120" t="s">
        <v>7347</v>
      </c>
      <c r="D55" s="118"/>
      <c r="E55" s="143" t="s">
        <v>7335</v>
      </c>
      <c r="F55" s="145"/>
      <c r="G55" s="118"/>
      <c r="H55" s="144" t="s">
        <v>7346</v>
      </c>
      <c r="I55" s="143"/>
      <c r="J55" s="129"/>
      <c r="K55" s="118"/>
    </row>
    <row r="56" spans="1:11" ht="15.95" customHeight="1">
      <c r="A56" s="121" t="s">
        <v>7345</v>
      </c>
      <c r="B56" s="118"/>
      <c r="C56" s="128">
        <f>J46</f>
        <v>2302827</v>
      </c>
      <c r="D56" s="127" t="s">
        <v>7338</v>
      </c>
      <c r="E56" s="142">
        <v>0.05</v>
      </c>
      <c r="F56" s="132"/>
      <c r="G56" s="124" t="s">
        <v>7331</v>
      </c>
      <c r="H56" s="136">
        <f>C56*E56</f>
        <v>115141.35</v>
      </c>
      <c r="I56" s="135"/>
      <c r="J56" s="118" t="s">
        <v>7344</v>
      </c>
      <c r="K56" s="118"/>
    </row>
    <row r="57" spans="1:11" ht="12" customHeight="1">
      <c r="A57" s="121"/>
      <c r="B57" s="118"/>
      <c r="C57" s="133" t="s">
        <v>7328</v>
      </c>
      <c r="D57" s="124"/>
      <c r="E57" s="141" t="s">
        <v>188</v>
      </c>
      <c r="F57" s="132"/>
      <c r="G57" s="124"/>
      <c r="H57" s="132"/>
      <c r="I57" s="132"/>
      <c r="J57" s="118"/>
      <c r="K57" s="118"/>
    </row>
    <row r="58" spans="1:11" ht="15.95" customHeight="1">
      <c r="A58" s="121" t="s">
        <v>7343</v>
      </c>
      <c r="B58" s="118"/>
      <c r="C58" s="140">
        <f>H16</f>
        <v>2852925.2399999998</v>
      </c>
      <c r="D58" s="127" t="s">
        <v>7338</v>
      </c>
      <c r="E58" s="139">
        <f>E54</f>
        <v>2.7965E-2</v>
      </c>
      <c r="F58" s="132"/>
      <c r="G58" s="124" t="s">
        <v>7331</v>
      </c>
      <c r="H58" s="136">
        <f>C58*E58</f>
        <v>79782.054336599991</v>
      </c>
      <c r="I58" s="135"/>
      <c r="J58" s="134" t="s">
        <v>7342</v>
      </c>
      <c r="K58" s="118"/>
    </row>
    <row r="59" spans="1:11" ht="12" customHeight="1">
      <c r="A59" s="121"/>
      <c r="B59" s="118"/>
      <c r="C59" s="133" t="s">
        <v>7341</v>
      </c>
      <c r="D59" s="124"/>
      <c r="E59" s="130" t="s">
        <v>7335</v>
      </c>
      <c r="F59" s="132"/>
      <c r="G59" s="124"/>
      <c r="H59" s="131" t="s">
        <v>7340</v>
      </c>
      <c r="I59" s="130"/>
      <c r="J59" s="129"/>
      <c r="K59" s="118"/>
    </row>
    <row r="60" spans="1:11" ht="15.95" customHeight="1">
      <c r="A60" s="121" t="s">
        <v>7339</v>
      </c>
      <c r="B60" s="118"/>
      <c r="C60" s="138">
        <f>H20</f>
        <v>47623.499999999993</v>
      </c>
      <c r="D60" s="127" t="s">
        <v>7338</v>
      </c>
      <c r="E60" s="137">
        <f>E54</f>
        <v>2.7965E-2</v>
      </c>
      <c r="F60" s="132"/>
      <c r="G60" s="124" t="s">
        <v>7331</v>
      </c>
      <c r="H60" s="136">
        <f>C60*E60</f>
        <v>1331.7911774999998</v>
      </c>
      <c r="I60" s="135"/>
      <c r="J60" s="134" t="s">
        <v>7337</v>
      </c>
      <c r="K60" s="118"/>
    </row>
    <row r="61" spans="1:11" ht="12" customHeight="1">
      <c r="A61" s="121"/>
      <c r="B61" s="118"/>
      <c r="C61" s="133" t="s">
        <v>7336</v>
      </c>
      <c r="D61" s="124"/>
      <c r="E61" s="130" t="s">
        <v>7335</v>
      </c>
      <c r="F61" s="132"/>
      <c r="G61" s="124"/>
      <c r="H61" s="131" t="s">
        <v>7334</v>
      </c>
      <c r="I61" s="130"/>
      <c r="J61" s="129"/>
      <c r="K61" s="118"/>
    </row>
    <row r="62" spans="1:11" ht="15.95" customHeight="1">
      <c r="A62" s="121" t="s">
        <v>7333</v>
      </c>
      <c r="B62" s="118"/>
      <c r="C62" s="128">
        <f>H54+H58+H60</f>
        <v>2527929.5579391001</v>
      </c>
      <c r="D62" s="127" t="s">
        <v>7332</v>
      </c>
      <c r="E62" s="126">
        <f>J46</f>
        <v>2302827</v>
      </c>
      <c r="F62" s="125"/>
      <c r="G62" s="124" t="s">
        <v>7331</v>
      </c>
      <c r="H62" s="123">
        <f>ROUND((+C62-E62), 2)</f>
        <v>225102.56</v>
      </c>
      <c r="I62" s="122"/>
      <c r="J62" s="118" t="s">
        <v>7330</v>
      </c>
      <c r="K62" s="118"/>
    </row>
    <row r="63" spans="1:11" ht="12" customHeight="1">
      <c r="A63" s="121"/>
      <c r="B63" s="118"/>
      <c r="C63" s="120" t="s">
        <v>7329</v>
      </c>
      <c r="D63" s="118"/>
      <c r="E63" s="287" t="s">
        <v>7328</v>
      </c>
      <c r="F63" s="288"/>
      <c r="G63" s="118"/>
      <c r="H63" s="287" t="s">
        <v>7327</v>
      </c>
      <c r="I63" s="288"/>
      <c r="J63" s="118"/>
      <c r="K63" s="118"/>
    </row>
    <row r="64" spans="1:11" ht="12" customHeight="1">
      <c r="A64" s="289" t="s">
        <v>7326</v>
      </c>
      <c r="B64" s="289"/>
      <c r="C64" s="289"/>
      <c r="D64" s="289"/>
      <c r="E64" s="289"/>
      <c r="F64" s="289"/>
      <c r="G64" s="289"/>
      <c r="H64" s="289"/>
      <c r="I64" s="289"/>
      <c r="J64" s="289"/>
      <c r="K64" s="118"/>
    </row>
    <row r="65" spans="1:11" ht="6.75" customHeight="1">
      <c r="A65" s="118"/>
      <c r="B65" s="118"/>
      <c r="C65" s="118"/>
      <c r="D65" s="118"/>
      <c r="E65" s="118"/>
      <c r="F65" s="118"/>
      <c r="G65" s="118"/>
      <c r="H65" s="118"/>
      <c r="I65" s="118"/>
      <c r="J65" s="118"/>
      <c r="K65" s="118"/>
    </row>
    <row r="66" spans="1:11" ht="12" customHeight="1">
      <c r="A66" s="284" t="s">
        <v>7325</v>
      </c>
      <c r="B66" s="284"/>
      <c r="C66" s="284"/>
      <c r="D66" s="284"/>
      <c r="E66" s="284"/>
      <c r="F66" s="284"/>
      <c r="G66" s="284"/>
      <c r="H66" s="284"/>
      <c r="I66" s="284"/>
      <c r="J66" s="284"/>
      <c r="K66" s="118"/>
    </row>
    <row r="67" spans="1:11" ht="12" customHeight="1">
      <c r="A67" s="284" t="s">
        <v>7324</v>
      </c>
      <c r="B67" s="284"/>
      <c r="C67" s="284"/>
      <c r="D67" s="284"/>
      <c r="E67" s="284"/>
      <c r="F67" s="284"/>
      <c r="G67" s="284"/>
      <c r="H67" s="284"/>
      <c r="I67" s="284"/>
      <c r="J67" s="284"/>
      <c r="K67" s="118"/>
    </row>
    <row r="68" spans="1:11" ht="15.95" customHeight="1">
      <c r="A68" s="285" t="s">
        <v>7323</v>
      </c>
      <c r="B68" s="286"/>
      <c r="C68" s="286"/>
      <c r="D68" s="286"/>
      <c r="E68" s="286"/>
      <c r="F68" s="286"/>
      <c r="G68" s="286"/>
      <c r="H68" s="286"/>
      <c r="I68" s="286"/>
      <c r="J68" s="286"/>
      <c r="K68" s="286"/>
    </row>
  </sheetData>
  <mergeCells count="26">
    <mergeCell ref="H30:I30"/>
    <mergeCell ref="H31:I31"/>
    <mergeCell ref="A67:J67"/>
    <mergeCell ref="A68:K68"/>
    <mergeCell ref="H38:I38"/>
    <mergeCell ref="H40:I40"/>
    <mergeCell ref="E63:F63"/>
    <mergeCell ref="H63:I63"/>
    <mergeCell ref="A64:J64"/>
    <mergeCell ref="A66:J66"/>
    <mergeCell ref="H32:I32"/>
    <mergeCell ref="H19:I19"/>
    <mergeCell ref="H20:I20"/>
    <mergeCell ref="H26:I26"/>
    <mergeCell ref="H28:I28"/>
    <mergeCell ref="H9:I9"/>
    <mergeCell ref="H10:I10"/>
    <mergeCell ref="H14:I14"/>
    <mergeCell ref="H15:I15"/>
    <mergeCell ref="H16:I16"/>
    <mergeCell ref="H18:I18"/>
    <mergeCell ref="A1:J1"/>
    <mergeCell ref="E3:H3"/>
    <mergeCell ref="A5:J5"/>
    <mergeCell ref="H7:I7"/>
    <mergeCell ref="H8:I8"/>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K68"/>
  <sheetViews>
    <sheetView topLeftCell="C32" workbookViewId="0">
      <selection activeCell="E54" sqref="E54"/>
    </sheetView>
  </sheetViews>
  <sheetFormatPr defaultColWidth="9.21875" defaultRowHeight="14.25"/>
  <cols>
    <col min="1" max="1" width="2.6640625" style="117" customWidth="1"/>
    <col min="2" max="2" width="1.77734375" style="117" customWidth="1"/>
    <col min="3" max="3" width="18.109375" style="117" customWidth="1"/>
    <col min="4" max="4" width="2.88671875" style="117" customWidth="1"/>
    <col min="5" max="5" width="19.88671875" style="117" customWidth="1"/>
    <col min="6" max="6" width="3.6640625" style="117" customWidth="1"/>
    <col min="7" max="7" width="2.5546875" style="117" customWidth="1"/>
    <col min="8" max="8" width="19.44140625" style="117" customWidth="1"/>
    <col min="9" max="9" width="2.88671875" style="117" customWidth="1"/>
    <col min="10" max="10" width="19.88671875" style="117" customWidth="1"/>
    <col min="11" max="11" width="2.21875" style="117" customWidth="1"/>
    <col min="12" max="16384" width="9.21875" style="117"/>
  </cols>
  <sheetData>
    <row r="1" spans="1:11" ht="15.95" customHeight="1">
      <c r="A1" s="272" t="s">
        <v>7445</v>
      </c>
      <c r="B1" s="272"/>
      <c r="C1" s="272"/>
      <c r="D1" s="272"/>
      <c r="E1" s="272"/>
      <c r="F1" s="272"/>
      <c r="G1" s="272"/>
      <c r="H1" s="272"/>
      <c r="I1" s="272"/>
      <c r="J1" s="272"/>
      <c r="K1" s="118"/>
    </row>
    <row r="2" spans="1:11" ht="12" customHeight="1">
      <c r="A2" s="155"/>
      <c r="B2" s="155"/>
      <c r="C2" s="155"/>
      <c r="D2" s="155"/>
      <c r="E2" s="155"/>
      <c r="F2" s="155"/>
      <c r="G2" s="155"/>
      <c r="H2" s="155"/>
      <c r="I2" s="155"/>
      <c r="J2" s="155"/>
      <c r="K2" s="118"/>
    </row>
    <row r="3" spans="1:11" ht="15.95" customHeight="1">
      <c r="A3" s="118"/>
      <c r="B3" s="118"/>
      <c r="C3" s="118"/>
      <c r="D3" s="145" t="s">
        <v>7413</v>
      </c>
      <c r="E3" s="273" t="s">
        <v>5090</v>
      </c>
      <c r="F3" s="273"/>
      <c r="G3" s="273"/>
      <c r="H3" s="273"/>
      <c r="I3" s="175"/>
      <c r="J3" s="177"/>
      <c r="K3" s="176"/>
    </row>
    <row r="4" spans="1:11" ht="12" customHeight="1">
      <c r="A4" s="118"/>
      <c r="B4" s="118"/>
      <c r="C4" s="118"/>
      <c r="D4" s="145"/>
      <c r="E4" s="175"/>
      <c r="F4" s="175"/>
      <c r="G4" s="175"/>
      <c r="H4" s="175"/>
      <c r="I4" s="175"/>
      <c r="J4" s="118"/>
      <c r="K4" s="118"/>
    </row>
    <row r="5" spans="1:11" ht="15.95" customHeight="1">
      <c r="A5" s="274" t="s">
        <v>7411</v>
      </c>
      <c r="B5" s="274"/>
      <c r="C5" s="274"/>
      <c r="D5" s="274"/>
      <c r="E5" s="274"/>
      <c r="F5" s="274"/>
      <c r="G5" s="274"/>
      <c r="H5" s="274"/>
      <c r="I5" s="274"/>
      <c r="J5" s="274"/>
      <c r="K5" s="118"/>
    </row>
    <row r="6" spans="1:11" ht="12" customHeight="1">
      <c r="A6" s="174"/>
      <c r="B6" s="174"/>
      <c r="C6" s="174"/>
      <c r="D6" s="174"/>
      <c r="E6" s="174"/>
      <c r="F6" s="174"/>
      <c r="G6" s="174"/>
      <c r="H6" s="174"/>
      <c r="I6" s="174"/>
      <c r="J6" s="174"/>
      <c r="K6" s="118"/>
    </row>
    <row r="7" spans="1:11" ht="15.95" customHeight="1">
      <c r="A7" s="121" t="s">
        <v>7410</v>
      </c>
      <c r="C7" s="162" t="s">
        <v>7409</v>
      </c>
      <c r="D7" s="118"/>
      <c r="E7" s="118"/>
      <c r="F7" s="118"/>
      <c r="G7" s="119">
        <v>1</v>
      </c>
      <c r="H7" s="275">
        <v>220753700</v>
      </c>
      <c r="I7" s="276"/>
      <c r="J7" s="118"/>
      <c r="K7" s="118"/>
    </row>
    <row r="8" spans="1:11" ht="12" customHeight="1">
      <c r="A8" s="121"/>
      <c r="B8" s="118"/>
      <c r="C8" s="118"/>
      <c r="D8" s="118"/>
      <c r="E8" s="118"/>
      <c r="F8" s="118"/>
      <c r="G8" s="118"/>
      <c r="H8" s="277" t="s">
        <v>7408</v>
      </c>
      <c r="I8" s="277"/>
      <c r="J8" s="118"/>
      <c r="K8" s="118"/>
    </row>
    <row r="9" spans="1:11" ht="15.95" customHeight="1">
      <c r="A9" s="121" t="s">
        <v>7407</v>
      </c>
      <c r="C9" s="162" t="s">
        <v>7406</v>
      </c>
      <c r="D9" s="118"/>
      <c r="E9" s="118"/>
      <c r="F9" s="118"/>
      <c r="G9" s="119">
        <v>2</v>
      </c>
      <c r="H9" s="275">
        <v>979800</v>
      </c>
      <c r="I9" s="276"/>
      <c r="J9" s="118"/>
      <c r="K9" s="118"/>
    </row>
    <row r="10" spans="1:11" ht="12" customHeight="1">
      <c r="A10" s="121"/>
      <c r="B10" s="118"/>
      <c r="C10" s="118"/>
      <c r="D10" s="118"/>
      <c r="E10" s="118"/>
      <c r="F10" s="118"/>
      <c r="G10" s="118"/>
      <c r="H10" s="280" t="s">
        <v>7405</v>
      </c>
      <c r="I10" s="280"/>
      <c r="J10" s="118"/>
      <c r="K10" s="118"/>
    </row>
    <row r="11" spans="1:11" ht="6.75" customHeight="1">
      <c r="A11" s="121"/>
      <c r="B11" s="118"/>
      <c r="C11" s="118"/>
      <c r="D11" s="118"/>
      <c r="E11" s="118"/>
      <c r="F11" s="118"/>
      <c r="G11" s="118"/>
      <c r="H11" s="173"/>
      <c r="I11" s="173"/>
      <c r="J11" s="118"/>
      <c r="K11" s="118"/>
    </row>
    <row r="12" spans="1:11" ht="15.95" customHeight="1">
      <c r="A12" s="172" t="s">
        <v>7404</v>
      </c>
      <c r="C12" s="162" t="s">
        <v>7403</v>
      </c>
      <c r="D12" s="118"/>
      <c r="E12" s="118"/>
      <c r="F12" s="118"/>
      <c r="G12" s="118"/>
      <c r="H12" s="153"/>
      <c r="I12" s="118">
        <v>3</v>
      </c>
      <c r="J12" s="138">
        <f>H7+H9</f>
        <v>221733500</v>
      </c>
      <c r="K12" s="118"/>
    </row>
    <row r="13" spans="1:11" ht="12" customHeight="1">
      <c r="A13" s="121"/>
      <c r="B13" s="118"/>
      <c r="C13" s="118"/>
      <c r="D13" s="118"/>
      <c r="E13" s="118"/>
      <c r="F13" s="118"/>
      <c r="G13" s="118"/>
      <c r="H13" s="153"/>
      <c r="I13" s="153"/>
      <c r="J13" s="120" t="s">
        <v>7402</v>
      </c>
      <c r="K13" s="118"/>
    </row>
    <row r="14" spans="1:11" ht="15.95" customHeight="1">
      <c r="A14" s="171" t="s">
        <v>7401</v>
      </c>
      <c r="B14" s="162" t="s">
        <v>7394</v>
      </c>
      <c r="C14" s="162" t="s">
        <v>7400</v>
      </c>
      <c r="D14" s="118"/>
      <c r="E14" s="118"/>
      <c r="F14" s="118"/>
      <c r="G14" s="145" t="s">
        <v>7399</v>
      </c>
      <c r="H14" s="275">
        <v>6585700</v>
      </c>
      <c r="I14" s="276"/>
      <c r="J14" s="153"/>
      <c r="K14" s="118"/>
    </row>
    <row r="15" spans="1:11" ht="12" customHeight="1">
      <c r="A15" s="121"/>
      <c r="B15" s="118"/>
      <c r="C15" s="118"/>
      <c r="D15" s="118"/>
      <c r="E15" s="118"/>
      <c r="F15" s="118"/>
      <c r="G15" s="118"/>
      <c r="H15" s="281" t="s">
        <v>7398</v>
      </c>
      <c r="I15" s="281"/>
      <c r="J15" s="118"/>
      <c r="K15" s="118"/>
    </row>
    <row r="16" spans="1:11" ht="15.95" customHeight="1">
      <c r="A16" s="121"/>
      <c r="B16" s="162" t="s">
        <v>7389</v>
      </c>
      <c r="C16" s="162" t="s">
        <v>7397</v>
      </c>
      <c r="D16" s="162"/>
      <c r="E16" s="162"/>
      <c r="F16" s="118"/>
      <c r="G16" s="145" t="s">
        <v>7396</v>
      </c>
      <c r="H16" s="275">
        <f>H14*0.76</f>
        <v>5005132</v>
      </c>
      <c r="I16" s="276"/>
      <c r="J16" s="118"/>
      <c r="K16" s="118"/>
    </row>
    <row r="17" spans="1:11" ht="12" customHeight="1">
      <c r="A17" s="121"/>
      <c r="B17" s="118"/>
      <c r="C17" s="118"/>
      <c r="D17" s="118"/>
      <c r="E17" s="118"/>
      <c r="F17" s="118"/>
      <c r="G17" s="145"/>
      <c r="H17" s="170"/>
      <c r="I17" s="170"/>
      <c r="J17" s="118"/>
      <c r="K17" s="118"/>
    </row>
    <row r="18" spans="1:11" ht="15.95" customHeight="1">
      <c r="A18" s="121" t="s">
        <v>7395</v>
      </c>
      <c r="B18" s="162" t="s">
        <v>7394</v>
      </c>
      <c r="C18" s="118" t="s">
        <v>7393</v>
      </c>
      <c r="D18" s="118"/>
      <c r="E18" s="118"/>
      <c r="F18" s="118"/>
      <c r="G18" s="145" t="s">
        <v>7392</v>
      </c>
      <c r="H18" s="275">
        <v>167100</v>
      </c>
      <c r="I18" s="276"/>
      <c r="J18" s="118"/>
      <c r="K18" s="118"/>
    </row>
    <row r="19" spans="1:11" ht="12" customHeight="1">
      <c r="A19" s="121"/>
      <c r="B19" s="118"/>
      <c r="C19" s="168"/>
      <c r="D19" s="118"/>
      <c r="E19" s="118"/>
      <c r="F19" s="118"/>
      <c r="G19" s="119"/>
      <c r="H19" s="277" t="s">
        <v>7390</v>
      </c>
      <c r="I19" s="277"/>
      <c r="J19" s="118"/>
      <c r="K19" s="118"/>
    </row>
    <row r="20" spans="1:11" ht="15.95" customHeight="1">
      <c r="B20" s="121" t="s">
        <v>7389</v>
      </c>
      <c r="C20" s="118" t="s">
        <v>7388</v>
      </c>
      <c r="D20" s="118"/>
      <c r="E20" s="118"/>
      <c r="F20" s="118"/>
      <c r="G20" s="145" t="s">
        <v>7387</v>
      </c>
      <c r="H20" s="275">
        <f>SUM(H18*0.5)</f>
        <v>83550</v>
      </c>
      <c r="I20" s="276"/>
      <c r="J20" s="118"/>
      <c r="K20" s="118"/>
    </row>
    <row r="21" spans="1:11" ht="12" customHeight="1">
      <c r="A21" s="118"/>
      <c r="B21" s="118"/>
      <c r="C21" s="167"/>
      <c r="D21" s="118"/>
      <c r="E21" s="118"/>
      <c r="F21" s="118"/>
      <c r="G21" s="118"/>
      <c r="H21" s="118"/>
      <c r="I21" s="118"/>
      <c r="J21" s="118"/>
      <c r="K21" s="118"/>
    </row>
    <row r="22" spans="1:11" ht="15.95" customHeight="1">
      <c r="A22" s="121" t="s">
        <v>7386</v>
      </c>
      <c r="C22" s="162" t="s">
        <v>7385</v>
      </c>
      <c r="D22" s="118"/>
      <c r="E22" s="118"/>
      <c r="F22" s="118"/>
      <c r="G22" s="118"/>
      <c r="H22" s="153"/>
      <c r="I22" s="145">
        <v>6</v>
      </c>
      <c r="J22" s="138">
        <f>J12+H16+H20</f>
        <v>226822182</v>
      </c>
      <c r="K22" s="118"/>
    </row>
    <row r="23" spans="1:11" ht="12" customHeight="1">
      <c r="A23" s="121"/>
      <c r="B23" s="118"/>
      <c r="C23" s="118"/>
      <c r="D23" s="118"/>
      <c r="E23" s="118"/>
      <c r="F23" s="118"/>
      <c r="G23" s="118"/>
      <c r="H23" s="153"/>
      <c r="I23" s="153"/>
      <c r="J23" s="118"/>
      <c r="K23" s="118"/>
    </row>
    <row r="24" spans="1:11" ht="15.95" customHeight="1">
      <c r="A24" s="121" t="s">
        <v>188</v>
      </c>
      <c r="B24" s="165" t="s">
        <v>7384</v>
      </c>
      <c r="C24" s="165"/>
      <c r="D24" s="118"/>
      <c r="E24" s="118"/>
      <c r="F24" s="118"/>
      <c r="G24" s="118"/>
      <c r="H24" s="118"/>
      <c r="I24" s="118"/>
      <c r="J24" s="153"/>
      <c r="K24" s="118"/>
    </row>
    <row r="25" spans="1:11" ht="6.75" customHeight="1">
      <c r="A25" s="121"/>
      <c r="B25" s="165"/>
      <c r="C25" s="165"/>
      <c r="D25" s="118"/>
      <c r="E25" s="118"/>
      <c r="F25" s="118"/>
      <c r="G25" s="118"/>
      <c r="H25" s="164"/>
      <c r="I25" s="164"/>
      <c r="J25" s="153"/>
      <c r="K25" s="118"/>
    </row>
    <row r="26" spans="1:11" ht="15.95" customHeight="1">
      <c r="A26" s="121" t="s">
        <v>7383</v>
      </c>
      <c r="C26" s="118" t="s">
        <v>7382</v>
      </c>
      <c r="D26" s="118"/>
      <c r="E26" s="118"/>
      <c r="F26" s="118"/>
      <c r="G26" s="119">
        <v>7</v>
      </c>
      <c r="H26" s="278">
        <v>196040</v>
      </c>
      <c r="I26" s="279"/>
      <c r="J26" s="153"/>
      <c r="K26" s="118"/>
    </row>
    <row r="27" spans="1:11" ht="12" customHeight="1">
      <c r="A27" s="121"/>
      <c r="B27" s="118"/>
      <c r="C27" s="118"/>
      <c r="D27" s="118"/>
      <c r="E27" s="118"/>
      <c r="F27" s="118"/>
      <c r="G27" s="119"/>
      <c r="H27" s="164"/>
      <c r="I27" s="164"/>
      <c r="J27" s="153"/>
      <c r="K27" s="118"/>
    </row>
    <row r="28" spans="1:11" ht="15.95" customHeight="1">
      <c r="A28" s="121" t="s">
        <v>7381</v>
      </c>
      <c r="C28" s="118" t="s">
        <v>7380</v>
      </c>
      <c r="D28" s="118"/>
      <c r="E28" s="118"/>
      <c r="F28" s="118"/>
      <c r="G28" s="119">
        <v>8</v>
      </c>
      <c r="H28" s="278">
        <v>1566147</v>
      </c>
      <c r="I28" s="279"/>
      <c r="J28" s="166"/>
      <c r="K28" s="118"/>
    </row>
    <row r="29" spans="1:11" ht="12" customHeight="1">
      <c r="A29" s="121"/>
      <c r="B29" s="118"/>
      <c r="C29" s="118"/>
      <c r="D29" s="118"/>
      <c r="E29" s="118"/>
      <c r="F29" s="118"/>
      <c r="G29" s="119"/>
      <c r="H29" s="164"/>
      <c r="I29" s="164"/>
      <c r="J29" s="153"/>
      <c r="K29" s="118"/>
    </row>
    <row r="30" spans="1:11" ht="15.95" customHeight="1">
      <c r="A30" s="121" t="s">
        <v>7379</v>
      </c>
      <c r="C30" s="118" t="s">
        <v>7378</v>
      </c>
      <c r="D30" s="118"/>
      <c r="E30" s="118"/>
      <c r="F30" s="118"/>
      <c r="G30" s="119">
        <v>9</v>
      </c>
      <c r="H30" s="282">
        <v>0</v>
      </c>
      <c r="I30" s="283"/>
      <c r="J30" s="153"/>
      <c r="K30" s="118"/>
    </row>
    <row r="31" spans="1:11" ht="12" customHeight="1">
      <c r="A31" s="121"/>
      <c r="B31" s="118"/>
      <c r="C31" s="118"/>
      <c r="D31" s="118"/>
      <c r="E31" s="118"/>
      <c r="F31" s="118"/>
      <c r="G31" s="119"/>
      <c r="H31" s="277" t="s">
        <v>7377</v>
      </c>
      <c r="I31" s="277"/>
      <c r="J31" s="153"/>
      <c r="K31" s="118"/>
    </row>
    <row r="32" spans="1:11" ht="15.95" customHeight="1">
      <c r="A32" s="121" t="s">
        <v>7376</v>
      </c>
      <c r="C32" s="118" t="s">
        <v>7375</v>
      </c>
      <c r="D32" s="118"/>
      <c r="E32" s="118"/>
      <c r="F32" s="118"/>
      <c r="G32" s="119">
        <v>10</v>
      </c>
      <c r="H32" s="278">
        <v>1312237</v>
      </c>
      <c r="I32" s="279"/>
      <c r="J32" s="166"/>
      <c r="K32" s="118"/>
    </row>
    <row r="33" spans="1:11" ht="12" customHeight="1">
      <c r="A33" s="121"/>
      <c r="B33" s="158"/>
      <c r="C33" s="118"/>
      <c r="D33" s="118"/>
      <c r="E33" s="118"/>
      <c r="F33" s="118"/>
      <c r="G33" s="118"/>
      <c r="H33" s="118"/>
      <c r="I33" s="118"/>
      <c r="J33" s="153"/>
      <c r="K33" s="118"/>
    </row>
    <row r="34" spans="1:11" ht="15.95" customHeight="1">
      <c r="A34" s="121" t="s">
        <v>7374</v>
      </c>
      <c r="C34" s="118" t="s">
        <v>7373</v>
      </c>
      <c r="D34" s="118"/>
      <c r="E34" s="118"/>
      <c r="F34" s="118"/>
      <c r="G34" s="118"/>
      <c r="H34" s="118"/>
      <c r="I34" s="118">
        <v>11</v>
      </c>
      <c r="J34" s="128">
        <f>H26+H28+H30+H32</f>
        <v>3074424</v>
      </c>
      <c r="K34" s="118"/>
    </row>
    <row r="35" spans="1:11" ht="12" customHeight="1">
      <c r="A35" s="121"/>
      <c r="B35" s="118"/>
      <c r="C35" s="118"/>
      <c r="D35" s="118"/>
      <c r="E35" s="118"/>
      <c r="F35" s="118"/>
      <c r="G35" s="118"/>
      <c r="H35" s="118"/>
      <c r="I35" s="118"/>
      <c r="J35" s="118"/>
      <c r="K35" s="118"/>
    </row>
    <row r="36" spans="1:11" ht="15.95" customHeight="1">
      <c r="A36" s="121"/>
      <c r="B36" s="165" t="s">
        <v>7372</v>
      </c>
      <c r="C36" s="165"/>
      <c r="D36" s="118"/>
      <c r="E36" s="118"/>
      <c r="F36" s="118"/>
      <c r="G36" s="118"/>
      <c r="H36" s="118"/>
      <c r="I36" s="118"/>
      <c r="J36" s="118"/>
      <c r="K36" s="118"/>
    </row>
    <row r="37" spans="1:11" ht="2.4500000000000002" customHeight="1">
      <c r="A37" s="121"/>
      <c r="B37" s="118"/>
      <c r="C37" s="118"/>
      <c r="D37" s="118"/>
      <c r="E37" s="118"/>
      <c r="F37" s="118"/>
      <c r="G37" s="118"/>
      <c r="H37" s="118">
        <v>250000</v>
      </c>
      <c r="I37" s="118"/>
      <c r="J37" s="118"/>
      <c r="K37" s="118"/>
    </row>
    <row r="38" spans="1:11" ht="15.95" customHeight="1">
      <c r="A38" s="121" t="s">
        <v>7371</v>
      </c>
      <c r="C38" s="118" t="s">
        <v>7370</v>
      </c>
      <c r="D38" s="118"/>
      <c r="E38" s="118"/>
      <c r="F38" s="118"/>
      <c r="G38" s="118">
        <v>12</v>
      </c>
      <c r="H38" s="278">
        <v>155000</v>
      </c>
      <c r="I38" s="279"/>
      <c r="J38" s="161"/>
      <c r="K38" s="118"/>
    </row>
    <row r="39" spans="1:11" ht="12" customHeight="1">
      <c r="A39" s="121"/>
      <c r="B39" s="118"/>
      <c r="C39" s="118"/>
      <c r="D39" s="118"/>
      <c r="E39" s="118"/>
      <c r="F39" s="118"/>
      <c r="G39" s="118"/>
      <c r="H39" s="164"/>
      <c r="I39" s="163"/>
      <c r="J39" s="118"/>
      <c r="K39" s="118"/>
    </row>
    <row r="40" spans="1:11" ht="15.95" customHeight="1">
      <c r="A40" s="121" t="s">
        <v>7369</v>
      </c>
      <c r="C40" s="162" t="s">
        <v>7368</v>
      </c>
      <c r="D40" s="118"/>
      <c r="E40" s="118"/>
      <c r="F40" s="118"/>
      <c r="G40" s="118">
        <v>13</v>
      </c>
      <c r="H40" s="278">
        <v>616597</v>
      </c>
      <c r="I40" s="279"/>
      <c r="J40" s="161"/>
      <c r="K40" s="118"/>
    </row>
    <row r="41" spans="1:11" ht="15.95" customHeight="1">
      <c r="A41" s="118"/>
      <c r="C41" s="159" t="s">
        <v>7367</v>
      </c>
      <c r="D41" s="158"/>
      <c r="E41" s="158"/>
      <c r="F41" s="158"/>
      <c r="G41" s="158"/>
      <c r="H41" s="158"/>
      <c r="I41" s="160"/>
      <c r="J41" s="158"/>
      <c r="K41" s="158"/>
    </row>
    <row r="42" spans="1:11" ht="12" customHeight="1">
      <c r="A42" s="118"/>
      <c r="C42" s="159" t="s">
        <v>7366</v>
      </c>
      <c r="D42" s="158"/>
      <c r="E42" s="158"/>
      <c r="F42" s="158"/>
      <c r="G42" s="158"/>
      <c r="H42" s="158"/>
      <c r="I42" s="158"/>
      <c r="J42" s="158"/>
      <c r="K42" s="158"/>
    </row>
    <row r="43" spans="1:11" ht="12" customHeight="1">
      <c r="A43" s="121"/>
      <c r="B43" s="157"/>
      <c r="C43" s="157"/>
      <c r="D43" s="157"/>
      <c r="E43" s="157"/>
      <c r="F43" s="118"/>
      <c r="G43" s="118"/>
      <c r="H43" s="118"/>
      <c r="I43" s="118"/>
      <c r="J43" s="118"/>
      <c r="K43" s="118"/>
    </row>
    <row r="44" spans="1:11" ht="15.95" customHeight="1">
      <c r="A44" s="121" t="s">
        <v>7365</v>
      </c>
      <c r="C44" s="118" t="s">
        <v>7364</v>
      </c>
      <c r="D44" s="118"/>
      <c r="E44" s="118"/>
      <c r="F44" s="118"/>
      <c r="G44" s="118"/>
      <c r="H44" s="118"/>
      <c r="I44" s="118">
        <v>14</v>
      </c>
      <c r="J44" s="128">
        <f>H38+H40</f>
        <v>771597</v>
      </c>
      <c r="K44" s="118"/>
    </row>
    <row r="45" spans="1:11" ht="12" customHeight="1">
      <c r="A45" s="121"/>
      <c r="B45" s="118"/>
      <c r="C45" s="118"/>
      <c r="D45" s="118"/>
      <c r="E45" s="118"/>
      <c r="F45" s="118"/>
      <c r="G45" s="118"/>
      <c r="H45" s="118"/>
      <c r="I45" s="118"/>
      <c r="J45" s="156"/>
      <c r="K45" s="118"/>
    </row>
    <row r="46" spans="1:11" ht="15.95" customHeight="1">
      <c r="A46" s="121" t="s">
        <v>7363</v>
      </c>
      <c r="C46" s="118" t="s">
        <v>7362</v>
      </c>
      <c r="D46" s="118"/>
      <c r="E46" s="118"/>
      <c r="F46" s="118"/>
      <c r="G46" s="118"/>
      <c r="H46" s="118"/>
      <c r="I46" s="118">
        <v>15</v>
      </c>
      <c r="J46" s="128">
        <f>J34-J44</f>
        <v>2302827</v>
      </c>
      <c r="K46" s="118"/>
    </row>
    <row r="47" spans="1:11" ht="12" customHeight="1">
      <c r="A47" s="121"/>
      <c r="B47" s="118"/>
      <c r="C47" s="155" t="s">
        <v>7361</v>
      </c>
      <c r="D47" s="155"/>
      <c r="E47" s="155" t="s">
        <v>7360</v>
      </c>
      <c r="F47" s="155"/>
      <c r="G47" s="155"/>
      <c r="H47" s="154" t="s">
        <v>7359</v>
      </c>
      <c r="I47" s="153"/>
      <c r="J47" s="118"/>
      <c r="K47" s="118"/>
    </row>
    <row r="48" spans="1:11" ht="15.95" customHeight="1">
      <c r="A48" s="121" t="s">
        <v>7358</v>
      </c>
      <c r="B48" s="118"/>
      <c r="C48" s="128">
        <f>J46</f>
        <v>2302827</v>
      </c>
      <c r="D48" s="127" t="s">
        <v>7338</v>
      </c>
      <c r="E48" s="152">
        <v>1.05</v>
      </c>
      <c r="F48" s="124" t="s">
        <v>188</v>
      </c>
      <c r="G48" s="124" t="s">
        <v>7331</v>
      </c>
      <c r="H48" s="136">
        <f>C48*E48</f>
        <v>2417968.35</v>
      </c>
      <c r="I48" s="135"/>
      <c r="J48" s="118" t="s">
        <v>7357</v>
      </c>
      <c r="K48" s="118"/>
    </row>
    <row r="49" spans="1:11" ht="12" customHeight="1">
      <c r="A49" s="121"/>
      <c r="B49" s="118"/>
      <c r="C49" s="133" t="s">
        <v>7328</v>
      </c>
      <c r="D49" s="124"/>
      <c r="E49" s="124"/>
      <c r="F49" s="124"/>
      <c r="G49" s="124"/>
      <c r="H49" s="147"/>
      <c r="I49" s="147"/>
      <c r="J49" s="118"/>
      <c r="K49" s="118"/>
    </row>
    <row r="50" spans="1:11" ht="15.95" customHeight="1">
      <c r="A50" s="121" t="s">
        <v>7356</v>
      </c>
      <c r="B50" s="118"/>
      <c r="C50" s="128">
        <f>J46</f>
        <v>2302827</v>
      </c>
      <c r="D50" s="127" t="s">
        <v>7353</v>
      </c>
      <c r="E50" s="138">
        <f>J22</f>
        <v>226822182</v>
      </c>
      <c r="F50" s="151"/>
      <c r="G50" s="124" t="s">
        <v>7331</v>
      </c>
      <c r="H50" s="150">
        <f>C50/E50</f>
        <v>1.0152565237204182E-2</v>
      </c>
      <c r="I50" s="149"/>
      <c r="J50" s="118" t="s">
        <v>7355</v>
      </c>
      <c r="K50" s="118"/>
    </row>
    <row r="51" spans="1:11" ht="12" customHeight="1">
      <c r="A51" s="121"/>
      <c r="B51" s="118"/>
      <c r="C51" s="133" t="s">
        <v>7328</v>
      </c>
      <c r="D51" s="124"/>
      <c r="E51" s="131" t="s">
        <v>7350</v>
      </c>
      <c r="F51" s="130"/>
      <c r="G51" s="124"/>
      <c r="H51" s="147"/>
      <c r="I51" s="147"/>
      <c r="J51" s="118"/>
      <c r="K51" s="118"/>
    </row>
    <row r="52" spans="1:11" ht="15.95" customHeight="1">
      <c r="A52" s="121" t="s">
        <v>7354</v>
      </c>
      <c r="B52" s="118"/>
      <c r="C52" s="128">
        <f>H48</f>
        <v>2417968.35</v>
      </c>
      <c r="D52" s="127" t="s">
        <v>7353</v>
      </c>
      <c r="E52" s="138">
        <f>J22</f>
        <v>226822182</v>
      </c>
      <c r="F52" s="151"/>
      <c r="G52" s="124" t="s">
        <v>7331</v>
      </c>
      <c r="H52" s="150">
        <f>C52/E52</f>
        <v>1.0660193499064391E-2</v>
      </c>
      <c r="I52" s="149"/>
      <c r="J52" s="118" t="s">
        <v>7352</v>
      </c>
      <c r="K52" s="118"/>
    </row>
    <row r="53" spans="1:11" ht="12" customHeight="1">
      <c r="A53" s="121"/>
      <c r="B53" s="118"/>
      <c r="C53" s="133" t="s">
        <v>7351</v>
      </c>
      <c r="D53" s="124"/>
      <c r="E53" s="148" t="s">
        <v>7350</v>
      </c>
      <c r="F53" s="130"/>
      <c r="G53" s="124"/>
      <c r="H53" s="147"/>
      <c r="I53" s="147"/>
      <c r="J53" s="118"/>
      <c r="K53" s="118"/>
    </row>
    <row r="54" spans="1:11" ht="15.95" customHeight="1">
      <c r="A54" s="121" t="s">
        <v>7349</v>
      </c>
      <c r="B54" s="118"/>
      <c r="C54" s="128">
        <f>J12</f>
        <v>221733500</v>
      </c>
      <c r="D54" s="119" t="s">
        <v>7338</v>
      </c>
      <c r="E54" s="146">
        <v>1.0699999999999999E-2</v>
      </c>
      <c r="F54" s="145"/>
      <c r="G54" s="118" t="s">
        <v>7331</v>
      </c>
      <c r="H54" s="136">
        <f>C54*E54</f>
        <v>2372548.4499999997</v>
      </c>
      <c r="I54" s="135"/>
      <c r="J54" s="118" t="s">
        <v>7348</v>
      </c>
      <c r="K54" s="118"/>
    </row>
    <row r="55" spans="1:11" ht="12" customHeight="1">
      <c r="A55" s="121"/>
      <c r="B55" s="118"/>
      <c r="C55" s="120" t="s">
        <v>7347</v>
      </c>
      <c r="D55" s="118"/>
      <c r="E55" s="143" t="s">
        <v>7335</v>
      </c>
      <c r="F55" s="145"/>
      <c r="G55" s="118"/>
      <c r="H55" s="144" t="s">
        <v>7346</v>
      </c>
      <c r="I55" s="143"/>
      <c r="J55" s="129"/>
      <c r="K55" s="118"/>
    </row>
    <row r="56" spans="1:11" ht="15.95" customHeight="1">
      <c r="A56" s="121" t="s">
        <v>7345</v>
      </c>
      <c r="B56" s="118"/>
      <c r="C56" s="128">
        <f>J46</f>
        <v>2302827</v>
      </c>
      <c r="D56" s="127" t="s">
        <v>7338</v>
      </c>
      <c r="E56" s="142">
        <v>0.05</v>
      </c>
      <c r="F56" s="132"/>
      <c r="G56" s="124" t="s">
        <v>7331</v>
      </c>
      <c r="H56" s="136">
        <f>C56*E56</f>
        <v>115141.35</v>
      </c>
      <c r="I56" s="135"/>
      <c r="J56" s="118" t="s">
        <v>7344</v>
      </c>
      <c r="K56" s="118"/>
    </row>
    <row r="57" spans="1:11" ht="12" customHeight="1">
      <c r="A57" s="121"/>
      <c r="B57" s="118"/>
      <c r="C57" s="133" t="s">
        <v>7328</v>
      </c>
      <c r="D57" s="124"/>
      <c r="E57" s="141" t="s">
        <v>188</v>
      </c>
      <c r="F57" s="132"/>
      <c r="G57" s="124"/>
      <c r="H57" s="132"/>
      <c r="I57" s="132"/>
      <c r="J57" s="118"/>
      <c r="K57" s="118"/>
    </row>
    <row r="58" spans="1:11" ht="15.95" customHeight="1">
      <c r="A58" s="121" t="s">
        <v>7343</v>
      </c>
      <c r="B58" s="118"/>
      <c r="C58" s="140">
        <f>H16</f>
        <v>5005132</v>
      </c>
      <c r="D58" s="127" t="s">
        <v>7338</v>
      </c>
      <c r="E58" s="139">
        <f>E54</f>
        <v>1.0699999999999999E-2</v>
      </c>
      <c r="F58" s="132"/>
      <c r="G58" s="124" t="s">
        <v>7331</v>
      </c>
      <c r="H58" s="136">
        <f>C58*E58</f>
        <v>53554.912399999994</v>
      </c>
      <c r="I58" s="135"/>
      <c r="J58" s="134" t="s">
        <v>7342</v>
      </c>
      <c r="K58" s="118"/>
    </row>
    <row r="59" spans="1:11" ht="12" customHeight="1">
      <c r="A59" s="121"/>
      <c r="B59" s="118"/>
      <c r="C59" s="133" t="s">
        <v>7341</v>
      </c>
      <c r="D59" s="124"/>
      <c r="E59" s="130" t="s">
        <v>7335</v>
      </c>
      <c r="F59" s="132"/>
      <c r="G59" s="124"/>
      <c r="H59" s="131" t="s">
        <v>7340</v>
      </c>
      <c r="I59" s="130"/>
      <c r="J59" s="129"/>
      <c r="K59" s="118"/>
    </row>
    <row r="60" spans="1:11" ht="15.95" customHeight="1">
      <c r="A60" s="121" t="s">
        <v>7339</v>
      </c>
      <c r="B60" s="118"/>
      <c r="C60" s="138">
        <f>H20</f>
        <v>83550</v>
      </c>
      <c r="D60" s="127" t="s">
        <v>7338</v>
      </c>
      <c r="E60" s="137">
        <f>E54</f>
        <v>1.0699999999999999E-2</v>
      </c>
      <c r="F60" s="132"/>
      <c r="G60" s="124" t="s">
        <v>7331</v>
      </c>
      <c r="H60" s="136">
        <f>C60*E60</f>
        <v>893.9849999999999</v>
      </c>
      <c r="I60" s="135"/>
      <c r="J60" s="134" t="s">
        <v>7337</v>
      </c>
      <c r="K60" s="118"/>
    </row>
    <row r="61" spans="1:11" ht="12" customHeight="1">
      <c r="A61" s="121"/>
      <c r="B61" s="118"/>
      <c r="C61" s="133" t="s">
        <v>7336</v>
      </c>
      <c r="D61" s="124"/>
      <c r="E61" s="130" t="s">
        <v>7335</v>
      </c>
      <c r="F61" s="132"/>
      <c r="G61" s="124"/>
      <c r="H61" s="131" t="s">
        <v>7334</v>
      </c>
      <c r="I61" s="130"/>
      <c r="J61" s="129"/>
      <c r="K61" s="118"/>
    </row>
    <row r="62" spans="1:11" ht="15.95" customHeight="1">
      <c r="A62" s="121" t="s">
        <v>7333</v>
      </c>
      <c r="B62" s="118"/>
      <c r="C62" s="128">
        <f>H54+H58+H60</f>
        <v>2426997.3473999994</v>
      </c>
      <c r="D62" s="127" t="s">
        <v>7332</v>
      </c>
      <c r="E62" s="126">
        <f>J46</f>
        <v>2302827</v>
      </c>
      <c r="F62" s="125"/>
      <c r="G62" s="124" t="s">
        <v>7331</v>
      </c>
      <c r="H62" s="123">
        <f>ROUND((+C62-E62), 2)</f>
        <v>124170.35</v>
      </c>
      <c r="I62" s="122"/>
      <c r="J62" s="118" t="s">
        <v>7330</v>
      </c>
      <c r="K62" s="118"/>
    </row>
    <row r="63" spans="1:11" ht="12" customHeight="1">
      <c r="A63" s="121"/>
      <c r="B63" s="118"/>
      <c r="C63" s="120" t="s">
        <v>7329</v>
      </c>
      <c r="D63" s="118"/>
      <c r="E63" s="287" t="s">
        <v>7328</v>
      </c>
      <c r="F63" s="288"/>
      <c r="G63" s="118"/>
      <c r="H63" s="287" t="s">
        <v>7327</v>
      </c>
      <c r="I63" s="288"/>
      <c r="J63" s="118"/>
      <c r="K63" s="118"/>
    </row>
    <row r="64" spans="1:11" ht="12" customHeight="1">
      <c r="A64" s="289" t="s">
        <v>7326</v>
      </c>
      <c r="B64" s="289"/>
      <c r="C64" s="289"/>
      <c r="D64" s="289"/>
      <c r="E64" s="289"/>
      <c r="F64" s="289"/>
      <c r="G64" s="289"/>
      <c r="H64" s="289"/>
      <c r="I64" s="289"/>
      <c r="J64" s="289"/>
      <c r="K64" s="118"/>
    </row>
    <row r="65" spans="1:11" ht="6.75" customHeight="1">
      <c r="A65" s="118"/>
      <c r="B65" s="118"/>
      <c r="C65" s="118"/>
      <c r="D65" s="118"/>
      <c r="E65" s="118"/>
      <c r="F65" s="118"/>
      <c r="G65" s="118"/>
      <c r="H65" s="118"/>
      <c r="I65" s="118"/>
      <c r="J65" s="118"/>
      <c r="K65" s="118"/>
    </row>
    <row r="66" spans="1:11" ht="12" customHeight="1">
      <c r="A66" s="284" t="s">
        <v>7325</v>
      </c>
      <c r="B66" s="284"/>
      <c r="C66" s="284"/>
      <c r="D66" s="284"/>
      <c r="E66" s="284"/>
      <c r="F66" s="284"/>
      <c r="G66" s="284"/>
      <c r="H66" s="284"/>
      <c r="I66" s="284"/>
      <c r="J66" s="284"/>
      <c r="K66" s="118"/>
    </row>
    <row r="67" spans="1:11" ht="12" customHeight="1">
      <c r="A67" s="284" t="s">
        <v>7324</v>
      </c>
      <c r="B67" s="284"/>
      <c r="C67" s="284"/>
      <c r="D67" s="284"/>
      <c r="E67" s="284"/>
      <c r="F67" s="284"/>
      <c r="G67" s="284"/>
      <c r="H67" s="284"/>
      <c r="I67" s="284"/>
      <c r="J67" s="284"/>
      <c r="K67" s="118"/>
    </row>
    <row r="68" spans="1:11" ht="15.95" customHeight="1">
      <c r="A68" s="285" t="s">
        <v>7323</v>
      </c>
      <c r="B68" s="286"/>
      <c r="C68" s="286"/>
      <c r="D68" s="286"/>
      <c r="E68" s="286"/>
      <c r="F68" s="286"/>
      <c r="G68" s="286"/>
      <c r="H68" s="286"/>
      <c r="I68" s="286"/>
      <c r="J68" s="286"/>
      <c r="K68" s="286"/>
    </row>
  </sheetData>
  <mergeCells count="26">
    <mergeCell ref="H30:I30"/>
    <mergeCell ref="H31:I31"/>
    <mergeCell ref="A67:J67"/>
    <mergeCell ref="A68:K68"/>
    <mergeCell ref="H38:I38"/>
    <mergeCell ref="H40:I40"/>
    <mergeCell ref="E63:F63"/>
    <mergeCell ref="H63:I63"/>
    <mergeCell ref="A64:J64"/>
    <mergeCell ref="A66:J66"/>
    <mergeCell ref="H32:I32"/>
    <mergeCell ref="H19:I19"/>
    <mergeCell ref="H20:I20"/>
    <mergeCell ref="H26:I26"/>
    <mergeCell ref="H28:I28"/>
    <mergeCell ref="H9:I9"/>
    <mergeCell ref="H10:I10"/>
    <mergeCell ref="H14:I14"/>
    <mergeCell ref="H15:I15"/>
    <mergeCell ref="H16:I16"/>
    <mergeCell ref="H18:I18"/>
    <mergeCell ref="A1:J1"/>
    <mergeCell ref="E3:H3"/>
    <mergeCell ref="A5:J5"/>
    <mergeCell ref="H7:I7"/>
    <mergeCell ref="H8:I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Comparison</vt:lpstr>
      <vt:lpstr>2024 Information</vt:lpstr>
      <vt:lpstr>2025 Information</vt:lpstr>
      <vt:lpstr>Sales Data</vt:lpstr>
      <vt:lpstr>Tax Rate Calc - No Reval</vt:lpstr>
      <vt:lpstr>Tax Rate Calc - Reval</vt:lpstr>
      <vt:lpstr>Comparison!Print_Titles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Westhaver</dc:creator>
  <cp:lastModifiedBy>Phillips</cp:lastModifiedBy>
  <cp:lastPrinted>2025-07-31T19:08:28Z</cp:lastPrinted>
  <dcterms:created xsi:type="dcterms:W3CDTF">2025-07-31T13:20:19Z</dcterms:created>
  <dcterms:modified xsi:type="dcterms:W3CDTF">2025-07-31T21:03:20Z</dcterms:modified>
</cp:coreProperties>
</file>